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5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8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1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4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7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erhua\Desktop\QuasarProjSync\Quasar_Calc\"/>
    </mc:Choice>
  </mc:AlternateContent>
  <bookViews>
    <workbookView xWindow="0" yWindow="0" windowWidth="15096" windowHeight="7488" tabRatio="825" activeTab="7"/>
  </bookViews>
  <sheets>
    <sheet name="Sheet2" sheetId="26" r:id="rId1"/>
    <sheet name="QS Regulator" sheetId="16" r:id="rId2"/>
    <sheet name="SW300 Regulator" sheetId="27" r:id="rId3"/>
    <sheet name="Sheet1" sheetId="28" r:id="rId4"/>
    <sheet name="GR 42x40 Lead screw" sheetId="32" r:id="rId5"/>
    <sheet name="GR 42x40 PUSH" sheetId="24" r:id="rId6"/>
    <sheet name="GR 42x40 PULL" sheetId="29" r:id="rId7"/>
    <sheet name="Yishan PUSH" sheetId="30" r:id="rId8"/>
    <sheet name="Yishan PULL" sheetId="31" r:id="rId9"/>
    <sheet name="PUSHArm" sheetId="17" r:id="rId10"/>
    <sheet name="PULLArm" sheetId="20" r:id="rId11"/>
  </sheets>
  <calcPr calcId="152511"/>
</workbook>
</file>

<file path=xl/calcChain.xml><?xml version="1.0" encoding="utf-8"?>
<calcChain xmlns="http://schemas.openxmlformats.org/spreadsheetml/2006/main">
  <c r="U3" i="30" l="1"/>
  <c r="U4" i="30"/>
  <c r="U5" i="30"/>
  <c r="U6" i="30"/>
  <c r="U7" i="30"/>
  <c r="U8" i="30"/>
  <c r="U9" i="30"/>
  <c r="U10" i="30"/>
  <c r="U11" i="30"/>
  <c r="U12" i="30"/>
  <c r="U13" i="30"/>
  <c r="U14" i="30"/>
  <c r="U15" i="30"/>
  <c r="U16" i="30"/>
  <c r="U17" i="30"/>
  <c r="U18" i="30"/>
  <c r="U19" i="30"/>
  <c r="U20" i="30"/>
  <c r="U21" i="30"/>
  <c r="U22" i="30"/>
  <c r="U23" i="30"/>
  <c r="U24" i="30"/>
  <c r="U25" i="30"/>
  <c r="U26" i="30"/>
  <c r="U27" i="30"/>
  <c r="U28" i="30"/>
  <c r="U29" i="30"/>
  <c r="U30" i="30"/>
  <c r="U31" i="30"/>
  <c r="U32" i="30"/>
  <c r="U33" i="30"/>
  <c r="U34" i="30"/>
  <c r="U35" i="30"/>
  <c r="U36" i="30"/>
  <c r="U37" i="30"/>
  <c r="U38" i="30"/>
  <c r="U39" i="30"/>
  <c r="U40" i="30"/>
  <c r="U41" i="30"/>
  <c r="U42" i="30"/>
  <c r="U43" i="30"/>
  <c r="U44" i="30"/>
  <c r="U45" i="30"/>
  <c r="U46" i="30"/>
  <c r="U47" i="30"/>
  <c r="U48" i="30"/>
  <c r="U49" i="30"/>
  <c r="U50" i="30"/>
  <c r="U51" i="30"/>
  <c r="U52" i="30"/>
  <c r="U53" i="30"/>
  <c r="U54" i="30"/>
  <c r="U55" i="30"/>
  <c r="U56" i="30"/>
  <c r="U57" i="30"/>
  <c r="U58" i="30"/>
  <c r="U59" i="30"/>
  <c r="U60" i="30"/>
  <c r="U61" i="30"/>
  <c r="U62" i="30"/>
  <c r="U63" i="30"/>
  <c r="U64" i="30"/>
  <c r="U65" i="30"/>
  <c r="U66" i="30"/>
  <c r="U67" i="30"/>
  <c r="U68" i="30"/>
  <c r="U69" i="30"/>
  <c r="U70" i="30"/>
  <c r="U71" i="30"/>
  <c r="U72" i="30"/>
  <c r="U73" i="30"/>
  <c r="U74" i="30"/>
  <c r="U75" i="30"/>
  <c r="U76" i="30"/>
  <c r="U77" i="30"/>
  <c r="U78" i="30"/>
  <c r="U79" i="30"/>
  <c r="U80" i="30"/>
  <c r="U81" i="30"/>
  <c r="U82" i="30"/>
  <c r="U83" i="30"/>
  <c r="U84" i="30"/>
  <c r="U85" i="30"/>
  <c r="U86" i="30"/>
  <c r="U87" i="30"/>
  <c r="U88" i="30"/>
  <c r="U89" i="30"/>
  <c r="U90" i="30"/>
  <c r="U91" i="30"/>
  <c r="U92" i="30"/>
  <c r="U93" i="30"/>
  <c r="U94" i="30"/>
  <c r="U95" i="30"/>
  <c r="U96" i="30"/>
  <c r="U97" i="30"/>
  <c r="U98" i="30"/>
  <c r="U99" i="30"/>
  <c r="U100" i="30"/>
  <c r="U101" i="30"/>
  <c r="U102" i="30"/>
  <c r="U103" i="30"/>
  <c r="U104" i="30"/>
  <c r="U105" i="30"/>
  <c r="U106" i="30"/>
  <c r="U107" i="30"/>
  <c r="U108" i="30"/>
  <c r="U109" i="30"/>
  <c r="U110" i="30"/>
  <c r="U111" i="30"/>
  <c r="U112" i="30"/>
  <c r="U113" i="30"/>
  <c r="U114" i="30"/>
  <c r="U115" i="30"/>
  <c r="U116" i="30"/>
  <c r="U117" i="30"/>
  <c r="U118" i="30"/>
  <c r="U119" i="30"/>
  <c r="U120" i="30"/>
  <c r="U121" i="30"/>
  <c r="U122" i="30"/>
  <c r="U123" i="30"/>
  <c r="U124" i="30"/>
  <c r="U125" i="30"/>
  <c r="U126" i="30"/>
  <c r="U127" i="30"/>
  <c r="U128" i="30"/>
  <c r="U129" i="30"/>
  <c r="U130" i="30"/>
  <c r="U131" i="30"/>
  <c r="U132" i="30"/>
  <c r="U133" i="30"/>
  <c r="U134" i="30"/>
  <c r="U135" i="30"/>
  <c r="U136" i="30"/>
  <c r="U137" i="30"/>
  <c r="U138" i="30"/>
  <c r="U139" i="30"/>
  <c r="U140" i="30"/>
  <c r="U141" i="30"/>
  <c r="U142" i="30"/>
  <c r="U143" i="30"/>
  <c r="U144" i="30"/>
  <c r="U145" i="30"/>
  <c r="U146" i="30"/>
  <c r="U147" i="30"/>
  <c r="U148" i="30"/>
  <c r="U149" i="30"/>
  <c r="U150" i="30"/>
  <c r="U151" i="30"/>
  <c r="U152" i="30"/>
  <c r="U153" i="30"/>
  <c r="U154" i="30"/>
  <c r="U155" i="30"/>
  <c r="U156" i="30"/>
  <c r="U157" i="30"/>
  <c r="U158" i="30"/>
  <c r="U159" i="30"/>
  <c r="U160" i="30"/>
  <c r="U161" i="30"/>
  <c r="U162" i="30"/>
  <c r="U163" i="30"/>
  <c r="U164" i="30"/>
  <c r="U165" i="30"/>
  <c r="U166" i="30"/>
  <c r="U167" i="30"/>
  <c r="U168" i="30"/>
  <c r="U169" i="30"/>
  <c r="U170" i="30"/>
  <c r="U171" i="30"/>
  <c r="U172" i="30"/>
  <c r="U173" i="30"/>
  <c r="U174" i="30"/>
  <c r="U175" i="30"/>
  <c r="U176" i="30"/>
  <c r="U177" i="30"/>
  <c r="U178" i="30"/>
  <c r="U179" i="30"/>
  <c r="U180" i="30"/>
  <c r="U181" i="30"/>
  <c r="U182" i="30"/>
  <c r="U183" i="30"/>
  <c r="U184" i="30"/>
  <c r="U185" i="30"/>
  <c r="U186" i="30"/>
  <c r="U187" i="30"/>
  <c r="U188" i="30"/>
  <c r="U189" i="30"/>
  <c r="U190" i="30"/>
  <c r="U191" i="30"/>
  <c r="U192" i="30"/>
  <c r="U193" i="30"/>
  <c r="U194" i="30"/>
  <c r="U195" i="30"/>
  <c r="U196" i="30"/>
  <c r="U197" i="30"/>
  <c r="U198" i="30"/>
  <c r="U199" i="30"/>
  <c r="U200" i="30"/>
  <c r="U201" i="30"/>
  <c r="U202" i="30"/>
  <c r="U203" i="30"/>
  <c r="U204" i="30"/>
  <c r="U205" i="30"/>
  <c r="U206" i="30"/>
  <c r="U207" i="30"/>
  <c r="U208" i="30"/>
  <c r="U209" i="30"/>
  <c r="U210" i="30"/>
  <c r="U211" i="30"/>
  <c r="U212" i="30"/>
  <c r="U213" i="30"/>
  <c r="U214" i="30"/>
  <c r="U215" i="30"/>
  <c r="U216" i="30"/>
  <c r="U217" i="30"/>
  <c r="U218" i="30"/>
  <c r="U219" i="30"/>
  <c r="U220" i="30"/>
  <c r="U221" i="30"/>
  <c r="U222" i="30"/>
  <c r="U223" i="30"/>
  <c r="U224" i="30"/>
  <c r="U225" i="30"/>
  <c r="U226" i="30"/>
  <c r="U227" i="30"/>
  <c r="U228" i="30"/>
  <c r="U229" i="30"/>
  <c r="U230" i="30"/>
  <c r="U231" i="30"/>
  <c r="U232" i="30"/>
  <c r="U233" i="30"/>
  <c r="U234" i="30"/>
  <c r="U235" i="30"/>
  <c r="U236" i="30"/>
  <c r="U237" i="30"/>
  <c r="U238" i="30"/>
  <c r="U239" i="30"/>
  <c r="U240" i="30"/>
  <c r="U241" i="30"/>
  <c r="U242" i="30"/>
  <c r="U243" i="30"/>
  <c r="U244" i="30"/>
  <c r="U245" i="30"/>
  <c r="U246" i="30"/>
  <c r="U247" i="30"/>
  <c r="U248" i="30"/>
  <c r="U249" i="30"/>
  <c r="U250" i="30"/>
  <c r="U251" i="30"/>
  <c r="U252" i="30"/>
  <c r="U253" i="30"/>
  <c r="U254" i="30"/>
  <c r="U255" i="30"/>
  <c r="U256" i="30"/>
  <c r="U257" i="30"/>
  <c r="U258" i="30"/>
  <c r="U259" i="30"/>
  <c r="U260" i="30"/>
  <c r="U261" i="30"/>
  <c r="U262" i="30"/>
  <c r="U263" i="30"/>
  <c r="U264" i="30"/>
  <c r="U265" i="30"/>
  <c r="U266" i="30"/>
  <c r="U267" i="30"/>
  <c r="U268" i="30"/>
  <c r="U269" i="30"/>
  <c r="U270" i="30"/>
  <c r="U271" i="30"/>
  <c r="U272" i="30"/>
  <c r="U273" i="30"/>
  <c r="U274" i="30"/>
  <c r="U275" i="30"/>
  <c r="U276" i="30"/>
  <c r="U277" i="30"/>
  <c r="U278" i="30"/>
  <c r="U279" i="30"/>
  <c r="U280" i="30"/>
  <c r="U281" i="30"/>
  <c r="U282" i="30"/>
  <c r="U283" i="30"/>
  <c r="U284" i="30"/>
  <c r="U285" i="30"/>
  <c r="U286" i="30"/>
  <c r="U287" i="30"/>
  <c r="U288" i="30"/>
  <c r="U289" i="30"/>
  <c r="U290" i="30"/>
  <c r="U291" i="30"/>
  <c r="U292" i="30"/>
  <c r="U293" i="30"/>
  <c r="U294" i="30"/>
  <c r="U295" i="30"/>
  <c r="U296" i="30"/>
  <c r="U297" i="30"/>
  <c r="U298" i="30"/>
  <c r="U299" i="30"/>
  <c r="U300" i="30"/>
  <c r="U301" i="30"/>
  <c r="U302" i="30"/>
  <c r="U303" i="30"/>
  <c r="U304" i="30"/>
  <c r="U305" i="30"/>
  <c r="U306" i="30"/>
  <c r="U307" i="30"/>
  <c r="U308" i="30"/>
  <c r="U309" i="30"/>
  <c r="U310" i="30"/>
  <c r="U311" i="30"/>
  <c r="U312" i="30"/>
  <c r="U313" i="30"/>
  <c r="U314" i="30"/>
  <c r="U315" i="30"/>
  <c r="U316" i="30"/>
  <c r="U317" i="30"/>
  <c r="U318" i="30"/>
  <c r="U319" i="30"/>
  <c r="U320" i="30"/>
  <c r="U321" i="30"/>
  <c r="U322" i="30"/>
  <c r="U323" i="30"/>
  <c r="U324" i="30"/>
  <c r="U325" i="30"/>
  <c r="U326" i="30"/>
  <c r="U327" i="30"/>
  <c r="U328" i="30"/>
  <c r="U329" i="30"/>
  <c r="U330" i="30"/>
  <c r="U331" i="30"/>
  <c r="U332" i="30"/>
  <c r="U333" i="30"/>
  <c r="U334" i="30"/>
  <c r="U335" i="30"/>
  <c r="U336" i="30"/>
  <c r="U337" i="30"/>
  <c r="U338" i="30"/>
  <c r="U339" i="30"/>
  <c r="U340" i="30"/>
  <c r="U341" i="30"/>
  <c r="U342" i="30"/>
  <c r="U343" i="30"/>
  <c r="U344" i="30"/>
  <c r="U345" i="30"/>
  <c r="U346" i="30"/>
  <c r="U347" i="30"/>
  <c r="U348" i="30"/>
  <c r="U349" i="30"/>
  <c r="U350" i="30"/>
  <c r="U351" i="30"/>
  <c r="U352" i="30"/>
  <c r="U353" i="30"/>
  <c r="U354" i="30"/>
  <c r="U355" i="30"/>
  <c r="U356" i="30"/>
  <c r="U357" i="30"/>
  <c r="U358" i="30"/>
  <c r="U2" i="30"/>
  <c r="Z358" i="32" l="1"/>
  <c r="T358" i="32"/>
  <c r="S358" i="32"/>
  <c r="Y358" i="32" s="1"/>
  <c r="R358" i="32"/>
  <c r="Z357" i="32"/>
  <c r="T357" i="32"/>
  <c r="S357" i="32"/>
  <c r="Y357" i="32" s="1"/>
  <c r="R357" i="32"/>
  <c r="Z356" i="32"/>
  <c r="T356" i="32"/>
  <c r="S356" i="32"/>
  <c r="Y356" i="32" s="1"/>
  <c r="R356" i="32"/>
  <c r="Z355" i="32"/>
  <c r="T355" i="32"/>
  <c r="S355" i="32"/>
  <c r="Y355" i="32" s="1"/>
  <c r="R355" i="32"/>
  <c r="AA354" i="32"/>
  <c r="T354" i="32"/>
  <c r="S354" i="32"/>
  <c r="R354" i="32"/>
  <c r="T353" i="32"/>
  <c r="S353" i="32"/>
  <c r="R353" i="32"/>
  <c r="T352" i="32"/>
  <c r="S352" i="32"/>
  <c r="R352" i="32"/>
  <c r="T351" i="32"/>
  <c r="S351" i="32"/>
  <c r="R351" i="32"/>
  <c r="AA350" i="32"/>
  <c r="T350" i="32"/>
  <c r="S350" i="32"/>
  <c r="R350" i="32"/>
  <c r="T349" i="32"/>
  <c r="S349" i="32"/>
  <c r="R349" i="32"/>
  <c r="T348" i="32"/>
  <c r="S348" i="32"/>
  <c r="R348" i="32"/>
  <c r="Z347" i="32"/>
  <c r="T347" i="32"/>
  <c r="S347" i="32"/>
  <c r="R347" i="32"/>
  <c r="AA346" i="32"/>
  <c r="T346" i="32"/>
  <c r="S346" i="32"/>
  <c r="R346" i="32"/>
  <c r="T345" i="32"/>
  <c r="S345" i="32"/>
  <c r="R345" i="32"/>
  <c r="Z344" i="32"/>
  <c r="T344" i="32"/>
  <c r="S344" i="32"/>
  <c r="Y344" i="32" s="1"/>
  <c r="R344" i="32"/>
  <c r="Z343" i="32"/>
  <c r="T343" i="32"/>
  <c r="S343" i="32"/>
  <c r="Y343" i="32" s="1"/>
  <c r="R343" i="32"/>
  <c r="Z342" i="32"/>
  <c r="T342" i="32"/>
  <c r="S342" i="32"/>
  <c r="Y342" i="32" s="1"/>
  <c r="R342" i="32"/>
  <c r="Z341" i="32"/>
  <c r="T341" i="32"/>
  <c r="S341" i="32"/>
  <c r="Y341" i="32" s="1"/>
  <c r="R341" i="32"/>
  <c r="Z340" i="32"/>
  <c r="T340" i="32"/>
  <c r="S340" i="32"/>
  <c r="Y340" i="32" s="1"/>
  <c r="R340" i="32"/>
  <c r="T339" i="32"/>
  <c r="S339" i="32"/>
  <c r="R339" i="32"/>
  <c r="T338" i="32"/>
  <c r="S338" i="32"/>
  <c r="R338" i="32"/>
  <c r="Z337" i="32"/>
  <c r="T337" i="32"/>
  <c r="S337" i="32"/>
  <c r="R337" i="32"/>
  <c r="AA336" i="32"/>
  <c r="T336" i="32"/>
  <c r="S336" i="32"/>
  <c r="R336" i="32"/>
  <c r="T335" i="32"/>
  <c r="S335" i="32"/>
  <c r="R335" i="32"/>
  <c r="T334" i="32"/>
  <c r="S334" i="32"/>
  <c r="R334" i="32"/>
  <c r="X333" i="32"/>
  <c r="T333" i="32"/>
  <c r="S333" i="32"/>
  <c r="R333" i="32"/>
  <c r="AB332" i="32"/>
  <c r="AA332" i="32"/>
  <c r="T332" i="32"/>
  <c r="S332" i="32"/>
  <c r="Y332" i="32" s="1"/>
  <c r="R332" i="32"/>
  <c r="AB331" i="32"/>
  <c r="Z331" i="32"/>
  <c r="Y331" i="32"/>
  <c r="X331" i="32"/>
  <c r="T331" i="32"/>
  <c r="S331" i="32"/>
  <c r="AA331" i="32" s="1"/>
  <c r="R331" i="32"/>
  <c r="Q331" i="32"/>
  <c r="AB330" i="32"/>
  <c r="Z330" i="32"/>
  <c r="Y330" i="32"/>
  <c r="X330" i="32"/>
  <c r="T330" i="32"/>
  <c r="S330" i="32"/>
  <c r="AA330" i="32" s="1"/>
  <c r="R330" i="32"/>
  <c r="Q330" i="32"/>
  <c r="AB329" i="32"/>
  <c r="Z329" i="32"/>
  <c r="Y329" i="32"/>
  <c r="X329" i="32"/>
  <c r="T329" i="32"/>
  <c r="S329" i="32"/>
  <c r="AA329" i="32" s="1"/>
  <c r="R329" i="32"/>
  <c r="Q329" i="32"/>
  <c r="AB328" i="32"/>
  <c r="Z328" i="32"/>
  <c r="Y328" i="32"/>
  <c r="X328" i="32"/>
  <c r="T328" i="32"/>
  <c r="S328" i="32"/>
  <c r="AA328" i="32" s="1"/>
  <c r="R328" i="32"/>
  <c r="Q328" i="32"/>
  <c r="AB327" i="32"/>
  <c r="Y327" i="32"/>
  <c r="X327" i="32"/>
  <c r="T327" i="32"/>
  <c r="S327" i="32"/>
  <c r="AA327" i="32" s="1"/>
  <c r="R327" i="32"/>
  <c r="Q327" i="32"/>
  <c r="AB326" i="32"/>
  <c r="Y326" i="32"/>
  <c r="X326" i="32"/>
  <c r="T326" i="32"/>
  <c r="S326" i="32"/>
  <c r="AA326" i="32" s="1"/>
  <c r="R326" i="32"/>
  <c r="Q326" i="32"/>
  <c r="AB325" i="32"/>
  <c r="Y325" i="32"/>
  <c r="X325" i="32"/>
  <c r="T325" i="32"/>
  <c r="S325" i="32"/>
  <c r="AA325" i="32" s="1"/>
  <c r="R325" i="32"/>
  <c r="Q325" i="32"/>
  <c r="AB324" i="32"/>
  <c r="Y324" i="32"/>
  <c r="X324" i="32"/>
  <c r="T324" i="32"/>
  <c r="S324" i="32"/>
  <c r="AA324" i="32" s="1"/>
  <c r="R324" i="32"/>
  <c r="Q324" i="32"/>
  <c r="AB323" i="32"/>
  <c r="Y323" i="32"/>
  <c r="X323" i="32"/>
  <c r="T323" i="32"/>
  <c r="S323" i="32"/>
  <c r="AA323" i="32" s="1"/>
  <c r="R323" i="32"/>
  <c r="Q323" i="32"/>
  <c r="AB322" i="32"/>
  <c r="Y322" i="32"/>
  <c r="X322" i="32"/>
  <c r="T322" i="32"/>
  <c r="S322" i="32"/>
  <c r="AA322" i="32" s="1"/>
  <c r="R322" i="32"/>
  <c r="Q322" i="32"/>
  <c r="AB321" i="32"/>
  <c r="Y321" i="32"/>
  <c r="X321" i="32"/>
  <c r="T321" i="32"/>
  <c r="S321" i="32"/>
  <c r="AA321" i="32" s="1"/>
  <c r="R321" i="32"/>
  <c r="Q321" i="32"/>
  <c r="AB320" i="32"/>
  <c r="Y320" i="32"/>
  <c r="X320" i="32"/>
  <c r="T320" i="32"/>
  <c r="S320" i="32"/>
  <c r="AA320" i="32" s="1"/>
  <c r="R320" i="32"/>
  <c r="Q320" i="32"/>
  <c r="AB319" i="32"/>
  <c r="Y319" i="32"/>
  <c r="X319" i="32"/>
  <c r="T319" i="32"/>
  <c r="S319" i="32"/>
  <c r="AA319" i="32" s="1"/>
  <c r="R319" i="32"/>
  <c r="Q319" i="32"/>
  <c r="AB318" i="32"/>
  <c r="Y318" i="32"/>
  <c r="X318" i="32"/>
  <c r="T318" i="32"/>
  <c r="S318" i="32"/>
  <c r="AA318" i="32" s="1"/>
  <c r="R318" i="32"/>
  <c r="Q318" i="32"/>
  <c r="AB317" i="32"/>
  <c r="Y317" i="32"/>
  <c r="X317" i="32"/>
  <c r="T317" i="32"/>
  <c r="S317" i="32"/>
  <c r="AA317" i="32" s="1"/>
  <c r="R317" i="32"/>
  <c r="Q317" i="32"/>
  <c r="AB316" i="32"/>
  <c r="Y316" i="32"/>
  <c r="X316" i="32"/>
  <c r="T316" i="32"/>
  <c r="S316" i="32"/>
  <c r="AA316" i="32" s="1"/>
  <c r="R316" i="32"/>
  <c r="Q316" i="32"/>
  <c r="AB315" i="32"/>
  <c r="Y315" i="32"/>
  <c r="X315" i="32"/>
  <c r="T315" i="32"/>
  <c r="S315" i="32"/>
  <c r="AA315" i="32" s="1"/>
  <c r="R315" i="32"/>
  <c r="Q315" i="32"/>
  <c r="AB314" i="32"/>
  <c r="Y314" i="32"/>
  <c r="X314" i="32"/>
  <c r="T314" i="32"/>
  <c r="S314" i="32"/>
  <c r="AA314" i="32" s="1"/>
  <c r="R314" i="32"/>
  <c r="Q314" i="32"/>
  <c r="AB313" i="32"/>
  <c r="Y313" i="32"/>
  <c r="X313" i="32"/>
  <c r="T313" i="32"/>
  <c r="S313" i="32"/>
  <c r="AA313" i="32" s="1"/>
  <c r="R313" i="32"/>
  <c r="Q313" i="32"/>
  <c r="AB312" i="32"/>
  <c r="Y312" i="32"/>
  <c r="X312" i="32"/>
  <c r="T312" i="32"/>
  <c r="S312" i="32"/>
  <c r="AA312" i="32" s="1"/>
  <c r="R312" i="32"/>
  <c r="Q312" i="32"/>
  <c r="AB311" i="32"/>
  <c r="Y311" i="32"/>
  <c r="X311" i="32"/>
  <c r="T311" i="32"/>
  <c r="S311" i="32"/>
  <c r="AA311" i="32" s="1"/>
  <c r="R311" i="32"/>
  <c r="Q311" i="32"/>
  <c r="AB310" i="32"/>
  <c r="T310" i="32"/>
  <c r="S310" i="32"/>
  <c r="Z310" i="32" s="1"/>
  <c r="R310" i="32"/>
  <c r="Q310" i="32"/>
  <c r="AB309" i="32"/>
  <c r="AA309" i="32"/>
  <c r="Y309" i="32"/>
  <c r="T309" i="32"/>
  <c r="S309" i="32"/>
  <c r="Z309" i="32" s="1"/>
  <c r="R309" i="32"/>
  <c r="Q309" i="32"/>
  <c r="AA308" i="32"/>
  <c r="Y308" i="32"/>
  <c r="T308" i="32"/>
  <c r="S308" i="32"/>
  <c r="Z308" i="32" s="1"/>
  <c r="R308" i="32"/>
  <c r="Q308" i="32"/>
  <c r="T307" i="32"/>
  <c r="S307" i="32"/>
  <c r="R307" i="32"/>
  <c r="Q307" i="32"/>
  <c r="AB306" i="32"/>
  <c r="T306" i="32"/>
  <c r="S306" i="32"/>
  <c r="Z306" i="32" s="1"/>
  <c r="R306" i="32"/>
  <c r="Q306" i="32"/>
  <c r="AB305" i="32"/>
  <c r="AA305" i="32"/>
  <c r="Y305" i="32"/>
  <c r="T305" i="32"/>
  <c r="S305" i="32"/>
  <c r="Z305" i="32" s="1"/>
  <c r="R305" i="32"/>
  <c r="Q305" i="32"/>
  <c r="AA304" i="32"/>
  <c r="Y304" i="32"/>
  <c r="T304" i="32"/>
  <c r="S304" i="32"/>
  <c r="Z304" i="32" s="1"/>
  <c r="R304" i="32"/>
  <c r="Q304" i="32"/>
  <c r="AB303" i="32"/>
  <c r="Y303" i="32"/>
  <c r="X303" i="32"/>
  <c r="T303" i="32"/>
  <c r="S303" i="32"/>
  <c r="AA303" i="32" s="1"/>
  <c r="R303" i="32"/>
  <c r="Q303" i="32"/>
  <c r="AB302" i="32"/>
  <c r="Y302" i="32"/>
  <c r="X302" i="32"/>
  <c r="T302" i="32"/>
  <c r="S302" i="32"/>
  <c r="AA302" i="32" s="1"/>
  <c r="R302" i="32"/>
  <c r="Q302" i="32"/>
  <c r="AB301" i="32"/>
  <c r="Y301" i="32"/>
  <c r="X301" i="32"/>
  <c r="T301" i="32"/>
  <c r="S301" i="32"/>
  <c r="AA301" i="32" s="1"/>
  <c r="R301" i="32"/>
  <c r="Q301" i="32"/>
  <c r="AB300" i="32"/>
  <c r="Y300" i="32"/>
  <c r="X300" i="32"/>
  <c r="T300" i="32"/>
  <c r="S300" i="32"/>
  <c r="AA300" i="32" s="1"/>
  <c r="R300" i="32"/>
  <c r="Q300" i="32"/>
  <c r="AB299" i="32"/>
  <c r="Y299" i="32"/>
  <c r="X299" i="32"/>
  <c r="T299" i="32"/>
  <c r="S299" i="32"/>
  <c r="AA299" i="32" s="1"/>
  <c r="R299" i="32"/>
  <c r="Q299" i="32"/>
  <c r="AB298" i="32"/>
  <c r="Y298" i="32"/>
  <c r="X298" i="32"/>
  <c r="T298" i="32"/>
  <c r="S298" i="32"/>
  <c r="AA298" i="32" s="1"/>
  <c r="R298" i="32"/>
  <c r="Q298" i="32"/>
  <c r="AB297" i="32"/>
  <c r="Y297" i="32"/>
  <c r="X297" i="32"/>
  <c r="T297" i="32"/>
  <c r="S297" i="32"/>
  <c r="AA297" i="32" s="1"/>
  <c r="R297" i="32"/>
  <c r="Q297" i="32"/>
  <c r="AB296" i="32"/>
  <c r="Y296" i="32"/>
  <c r="X296" i="32"/>
  <c r="T296" i="32"/>
  <c r="S296" i="32"/>
  <c r="AA296" i="32" s="1"/>
  <c r="R296" i="32"/>
  <c r="Q296" i="32"/>
  <c r="AB295" i="32"/>
  <c r="Y295" i="32"/>
  <c r="X295" i="32"/>
  <c r="T295" i="32"/>
  <c r="S295" i="32"/>
  <c r="AA295" i="32" s="1"/>
  <c r="R295" i="32"/>
  <c r="Q295" i="32"/>
  <c r="AB294" i="32"/>
  <c r="Y294" i="32"/>
  <c r="T294" i="32"/>
  <c r="S294" i="32"/>
  <c r="Z294" i="32" s="1"/>
  <c r="R294" i="32"/>
  <c r="Q294" i="32"/>
  <c r="AA293" i="32"/>
  <c r="T293" i="32"/>
  <c r="S293" i="32"/>
  <c r="Z293" i="32" s="1"/>
  <c r="R293" i="32"/>
  <c r="Q293" i="32"/>
  <c r="AB292" i="32"/>
  <c r="AA292" i="32"/>
  <c r="Y292" i="32"/>
  <c r="T292" i="32"/>
  <c r="S292" i="32"/>
  <c r="Z292" i="32" s="1"/>
  <c r="R292" i="32"/>
  <c r="Q292" i="32"/>
  <c r="X291" i="32"/>
  <c r="T291" i="32"/>
  <c r="S291" i="32"/>
  <c r="R291" i="32"/>
  <c r="Q291" i="32"/>
  <c r="AB290" i="32"/>
  <c r="T290" i="32"/>
  <c r="S290" i="32"/>
  <c r="Z290" i="32" s="1"/>
  <c r="R290" i="32"/>
  <c r="Z289" i="32"/>
  <c r="T289" i="32"/>
  <c r="S289" i="32"/>
  <c r="Y289" i="32" s="1"/>
  <c r="R289" i="32"/>
  <c r="Z288" i="32"/>
  <c r="T288" i="32"/>
  <c r="S288" i="32"/>
  <c r="Y288" i="32" s="1"/>
  <c r="R288" i="32"/>
  <c r="Z287" i="32"/>
  <c r="T287" i="32"/>
  <c r="S287" i="32"/>
  <c r="Y287" i="32" s="1"/>
  <c r="R287" i="32"/>
  <c r="Z286" i="32"/>
  <c r="T286" i="32"/>
  <c r="S286" i="32"/>
  <c r="Y286" i="32" s="1"/>
  <c r="R286" i="32"/>
  <c r="Z285" i="32"/>
  <c r="T285" i="32"/>
  <c r="S285" i="32"/>
  <c r="Y285" i="32" s="1"/>
  <c r="R285" i="32"/>
  <c r="Z284" i="32"/>
  <c r="T284" i="32"/>
  <c r="S284" i="32"/>
  <c r="Y284" i="32" s="1"/>
  <c r="R284" i="32"/>
  <c r="Z283" i="32"/>
  <c r="T283" i="32"/>
  <c r="S283" i="32"/>
  <c r="Y283" i="32" s="1"/>
  <c r="R283" i="32"/>
  <c r="Z282" i="32"/>
  <c r="T282" i="32"/>
  <c r="S282" i="32"/>
  <c r="Y282" i="32" s="1"/>
  <c r="R282" i="32"/>
  <c r="Z281" i="32"/>
  <c r="T281" i="32"/>
  <c r="S281" i="32"/>
  <c r="Y281" i="32" s="1"/>
  <c r="R281" i="32"/>
  <c r="Z280" i="32"/>
  <c r="T280" i="32"/>
  <c r="S280" i="32"/>
  <c r="Y280" i="32" s="1"/>
  <c r="R280" i="32"/>
  <c r="AA279" i="32"/>
  <c r="T279" i="32"/>
  <c r="S279" i="32"/>
  <c r="R279" i="32"/>
  <c r="T278" i="32"/>
  <c r="S278" i="32"/>
  <c r="R278" i="32"/>
  <c r="T277" i="32"/>
  <c r="S277" i="32"/>
  <c r="R277" i="32"/>
  <c r="T276" i="32"/>
  <c r="S276" i="32"/>
  <c r="R276" i="32"/>
  <c r="AA275" i="32"/>
  <c r="T275" i="32"/>
  <c r="S275" i="32"/>
  <c r="R275" i="32"/>
  <c r="AA274" i="32"/>
  <c r="T274" i="32"/>
  <c r="S274" i="32"/>
  <c r="R274" i="32"/>
  <c r="T273" i="32"/>
  <c r="S273" i="32"/>
  <c r="R273" i="32"/>
  <c r="AB272" i="32"/>
  <c r="AA272" i="32"/>
  <c r="Z272" i="32"/>
  <c r="T272" i="32"/>
  <c r="S272" i="32"/>
  <c r="Y272" i="32" s="1"/>
  <c r="R272" i="32"/>
  <c r="T271" i="32"/>
  <c r="S271" i="32"/>
  <c r="R271" i="32"/>
  <c r="AB270" i="32"/>
  <c r="Z270" i="32"/>
  <c r="Y270" i="32"/>
  <c r="X270" i="32"/>
  <c r="T270" i="32"/>
  <c r="S270" i="32"/>
  <c r="AA270" i="32" s="1"/>
  <c r="R270" i="32"/>
  <c r="Q270" i="32"/>
  <c r="AB269" i="32"/>
  <c r="Z269" i="32"/>
  <c r="Y269" i="32"/>
  <c r="X269" i="32"/>
  <c r="T269" i="32"/>
  <c r="S269" i="32"/>
  <c r="AA269" i="32" s="1"/>
  <c r="R269" i="32"/>
  <c r="Q269" i="32"/>
  <c r="AB268" i="32"/>
  <c r="Z268" i="32"/>
  <c r="Y268" i="32"/>
  <c r="X268" i="32"/>
  <c r="T268" i="32"/>
  <c r="S268" i="32"/>
  <c r="AA268" i="32" s="1"/>
  <c r="R268" i="32"/>
  <c r="Q268" i="32"/>
  <c r="AB267" i="32"/>
  <c r="Z267" i="32"/>
  <c r="Y267" i="32"/>
  <c r="X267" i="32"/>
  <c r="T267" i="32"/>
  <c r="S267" i="32"/>
  <c r="AA267" i="32" s="1"/>
  <c r="R267" i="32"/>
  <c r="Q267" i="32"/>
  <c r="AB266" i="32"/>
  <c r="Z266" i="32"/>
  <c r="Y266" i="32"/>
  <c r="X266" i="32"/>
  <c r="T266" i="32"/>
  <c r="S266" i="32"/>
  <c r="AA266" i="32" s="1"/>
  <c r="R266" i="32"/>
  <c r="Q266" i="32"/>
  <c r="AB265" i="32"/>
  <c r="Z265" i="32"/>
  <c r="Y265" i="32"/>
  <c r="X265" i="32"/>
  <c r="T265" i="32"/>
  <c r="S265" i="32"/>
  <c r="AA265" i="32" s="1"/>
  <c r="R265" i="32"/>
  <c r="Q265" i="32"/>
  <c r="AB264" i="32"/>
  <c r="Z264" i="32"/>
  <c r="Y264" i="32"/>
  <c r="X264" i="32"/>
  <c r="T264" i="32"/>
  <c r="S264" i="32"/>
  <c r="AA264" i="32" s="1"/>
  <c r="R264" i="32"/>
  <c r="Q264" i="32"/>
  <c r="AB263" i="32"/>
  <c r="Z263" i="32"/>
  <c r="Y263" i="32"/>
  <c r="X263" i="32"/>
  <c r="T263" i="32"/>
  <c r="S263" i="32"/>
  <c r="AA263" i="32" s="1"/>
  <c r="R263" i="32"/>
  <c r="Q263" i="32"/>
  <c r="AB262" i="32"/>
  <c r="Z262" i="32"/>
  <c r="Y262" i="32"/>
  <c r="X262" i="32"/>
  <c r="T262" i="32"/>
  <c r="S262" i="32"/>
  <c r="AA262" i="32" s="1"/>
  <c r="R262" i="32"/>
  <c r="Q262" i="32"/>
  <c r="AB261" i="32"/>
  <c r="Z261" i="32"/>
  <c r="Y261" i="32"/>
  <c r="X261" i="32"/>
  <c r="T261" i="32"/>
  <c r="S261" i="32"/>
  <c r="AA261" i="32" s="1"/>
  <c r="R261" i="32"/>
  <c r="Q261" i="32"/>
  <c r="AB260" i="32"/>
  <c r="Z260" i="32"/>
  <c r="Y260" i="32"/>
  <c r="X260" i="32"/>
  <c r="T260" i="32"/>
  <c r="S260" i="32"/>
  <c r="AA260" i="32" s="1"/>
  <c r="R260" i="32"/>
  <c r="Q260" i="32"/>
  <c r="AB259" i="32"/>
  <c r="Z259" i="32"/>
  <c r="Y259" i="32"/>
  <c r="X259" i="32"/>
  <c r="T259" i="32"/>
  <c r="S259" i="32"/>
  <c r="AA259" i="32" s="1"/>
  <c r="R259" i="32"/>
  <c r="Q259" i="32"/>
  <c r="AB258" i="32"/>
  <c r="Z258" i="32"/>
  <c r="Y258" i="32"/>
  <c r="X258" i="32"/>
  <c r="T258" i="32"/>
  <c r="S258" i="32"/>
  <c r="AA258" i="32" s="1"/>
  <c r="R258" i="32"/>
  <c r="Q258" i="32"/>
  <c r="AB257" i="32"/>
  <c r="Z257" i="32"/>
  <c r="Y257" i="32"/>
  <c r="X257" i="32"/>
  <c r="T257" i="32"/>
  <c r="S257" i="32"/>
  <c r="AA257" i="32" s="1"/>
  <c r="R257" i="32"/>
  <c r="Q257" i="32"/>
  <c r="AB256" i="32"/>
  <c r="Z256" i="32"/>
  <c r="Y256" i="32"/>
  <c r="X256" i="32"/>
  <c r="T256" i="32"/>
  <c r="S256" i="32"/>
  <c r="AA256" i="32" s="1"/>
  <c r="R256" i="32"/>
  <c r="Q256" i="32"/>
  <c r="AB255" i="32"/>
  <c r="Z255" i="32"/>
  <c r="Y255" i="32"/>
  <c r="X255" i="32"/>
  <c r="T255" i="32"/>
  <c r="S255" i="32"/>
  <c r="AA255" i="32" s="1"/>
  <c r="R255" i="32"/>
  <c r="Q255" i="32"/>
  <c r="AB254" i="32"/>
  <c r="Z254" i="32"/>
  <c r="Y254" i="32"/>
  <c r="X254" i="32"/>
  <c r="T254" i="32"/>
  <c r="S254" i="32"/>
  <c r="AA254" i="32" s="1"/>
  <c r="R254" i="32"/>
  <c r="Q254" i="32"/>
  <c r="AB253" i="32"/>
  <c r="Z253" i="32"/>
  <c r="Y253" i="32"/>
  <c r="X253" i="32"/>
  <c r="T253" i="32"/>
  <c r="S253" i="32"/>
  <c r="AA253" i="32" s="1"/>
  <c r="R253" i="32"/>
  <c r="Q253" i="32"/>
  <c r="AB252" i="32"/>
  <c r="Z252" i="32"/>
  <c r="Y252" i="32"/>
  <c r="X252" i="32"/>
  <c r="T252" i="32"/>
  <c r="S252" i="32"/>
  <c r="AA252" i="32" s="1"/>
  <c r="R252" i="32"/>
  <c r="Q252" i="32"/>
  <c r="AB251" i="32"/>
  <c r="Z251" i="32"/>
  <c r="Y251" i="32"/>
  <c r="X251" i="32"/>
  <c r="T251" i="32"/>
  <c r="S251" i="32"/>
  <c r="AA251" i="32" s="1"/>
  <c r="R251" i="32"/>
  <c r="Q251" i="32"/>
  <c r="AB250" i="32"/>
  <c r="Z250" i="32"/>
  <c r="Y250" i="32"/>
  <c r="X250" i="32"/>
  <c r="T250" i="32"/>
  <c r="S250" i="32"/>
  <c r="AA250" i="32" s="1"/>
  <c r="R250" i="32"/>
  <c r="Q250" i="32"/>
  <c r="AB249" i="32"/>
  <c r="Z249" i="32"/>
  <c r="Y249" i="32"/>
  <c r="X249" i="32"/>
  <c r="T249" i="32"/>
  <c r="S249" i="32"/>
  <c r="AA249" i="32" s="1"/>
  <c r="R249" i="32"/>
  <c r="Q249" i="32"/>
  <c r="AB248" i="32"/>
  <c r="Z248" i="32"/>
  <c r="Y248" i="32"/>
  <c r="X248" i="32"/>
  <c r="T248" i="32"/>
  <c r="S248" i="32"/>
  <c r="AA248" i="32" s="1"/>
  <c r="R248" i="32"/>
  <c r="Q248" i="32"/>
  <c r="AB247" i="32"/>
  <c r="Z247" i="32"/>
  <c r="Y247" i="32"/>
  <c r="X247" i="32"/>
  <c r="T247" i="32"/>
  <c r="S247" i="32"/>
  <c r="AA247" i="32" s="1"/>
  <c r="R247" i="32"/>
  <c r="Q247" i="32"/>
  <c r="AB246" i="32"/>
  <c r="Z246" i="32"/>
  <c r="Y246" i="32"/>
  <c r="X246" i="32"/>
  <c r="T246" i="32"/>
  <c r="S246" i="32"/>
  <c r="AA246" i="32" s="1"/>
  <c r="R246" i="32"/>
  <c r="Q246" i="32"/>
  <c r="AB245" i="32"/>
  <c r="Z245" i="32"/>
  <c r="Y245" i="32"/>
  <c r="X245" i="32"/>
  <c r="T245" i="32"/>
  <c r="S245" i="32"/>
  <c r="AA245" i="32" s="1"/>
  <c r="R245" i="32"/>
  <c r="Q245" i="32"/>
  <c r="AB244" i="32"/>
  <c r="Z244" i="32"/>
  <c r="Y244" i="32"/>
  <c r="X244" i="32"/>
  <c r="T244" i="32"/>
  <c r="S244" i="32"/>
  <c r="AA244" i="32" s="1"/>
  <c r="R244" i="32"/>
  <c r="Q244" i="32"/>
  <c r="AB243" i="32"/>
  <c r="Z243" i="32"/>
  <c r="Y243" i="32"/>
  <c r="X243" i="32"/>
  <c r="T243" i="32"/>
  <c r="S243" i="32"/>
  <c r="AA243" i="32" s="1"/>
  <c r="R243" i="32"/>
  <c r="AB242" i="32"/>
  <c r="Z242" i="32"/>
  <c r="Y242" i="32"/>
  <c r="X242" i="32"/>
  <c r="T242" i="32"/>
  <c r="S242" i="32"/>
  <c r="AA242" i="32" s="1"/>
  <c r="R242" i="32"/>
  <c r="AB241" i="32"/>
  <c r="Z241" i="32"/>
  <c r="Y241" i="32"/>
  <c r="X241" i="32"/>
  <c r="T241" i="32"/>
  <c r="S241" i="32"/>
  <c r="AA241" i="32" s="1"/>
  <c r="R241" i="32"/>
  <c r="AB240" i="32"/>
  <c r="Z240" i="32"/>
  <c r="Y240" i="32"/>
  <c r="X240" i="32"/>
  <c r="T240" i="32"/>
  <c r="S240" i="32"/>
  <c r="AA240" i="32" s="1"/>
  <c r="R240" i="32"/>
  <c r="AB239" i="32"/>
  <c r="Z239" i="32"/>
  <c r="Y239" i="32"/>
  <c r="X239" i="32"/>
  <c r="T239" i="32"/>
  <c r="S239" i="32"/>
  <c r="AA239" i="32" s="1"/>
  <c r="R239" i="32"/>
  <c r="AB238" i="32"/>
  <c r="Z238" i="32"/>
  <c r="Y238" i="32"/>
  <c r="X238" i="32"/>
  <c r="T238" i="32"/>
  <c r="S238" i="32"/>
  <c r="AA238" i="32" s="1"/>
  <c r="R238" i="32"/>
  <c r="AB237" i="32"/>
  <c r="Z237" i="32"/>
  <c r="Y237" i="32"/>
  <c r="X237" i="32"/>
  <c r="T237" i="32"/>
  <c r="S237" i="32"/>
  <c r="AA237" i="32" s="1"/>
  <c r="R237" i="32"/>
  <c r="Q237" i="32"/>
  <c r="AB236" i="32"/>
  <c r="Z236" i="32"/>
  <c r="Y236" i="32"/>
  <c r="X236" i="32"/>
  <c r="T236" i="32"/>
  <c r="S236" i="32"/>
  <c r="AA236" i="32" s="1"/>
  <c r="R236" i="32"/>
  <c r="Q236" i="32"/>
  <c r="AB235" i="32"/>
  <c r="Z235" i="32"/>
  <c r="Y235" i="32"/>
  <c r="X235" i="32"/>
  <c r="T235" i="32"/>
  <c r="S235" i="32"/>
  <c r="AA235" i="32" s="1"/>
  <c r="R235" i="32"/>
  <c r="Q235" i="32"/>
  <c r="AB234" i="32"/>
  <c r="Z234" i="32"/>
  <c r="Y234" i="32"/>
  <c r="X234" i="32"/>
  <c r="T234" i="32"/>
  <c r="S234" i="32"/>
  <c r="AA234" i="32" s="1"/>
  <c r="R234" i="32"/>
  <c r="AB233" i="32"/>
  <c r="Z233" i="32"/>
  <c r="Y233" i="32"/>
  <c r="X233" i="32"/>
  <c r="T233" i="32"/>
  <c r="S233" i="32"/>
  <c r="AA233" i="32" s="1"/>
  <c r="R233" i="32"/>
  <c r="Q233" i="32"/>
  <c r="AB232" i="32"/>
  <c r="Z232" i="32"/>
  <c r="Y232" i="32"/>
  <c r="X232" i="32"/>
  <c r="T232" i="32"/>
  <c r="S232" i="32"/>
  <c r="AA232" i="32" s="1"/>
  <c r="R232" i="32"/>
  <c r="Q232" i="32"/>
  <c r="AB231" i="32"/>
  <c r="Z231" i="32"/>
  <c r="Y231" i="32"/>
  <c r="X231" i="32"/>
  <c r="T231" i="32"/>
  <c r="S231" i="32"/>
  <c r="AA231" i="32" s="1"/>
  <c r="R231" i="32"/>
  <c r="Q231" i="32"/>
  <c r="AB230" i="32"/>
  <c r="Z230" i="32"/>
  <c r="Y230" i="32"/>
  <c r="X230" i="32"/>
  <c r="T230" i="32"/>
  <c r="S230" i="32"/>
  <c r="AA230" i="32" s="1"/>
  <c r="R230" i="32"/>
  <c r="AB229" i="32"/>
  <c r="Z229" i="32"/>
  <c r="Y229" i="32"/>
  <c r="X229" i="32"/>
  <c r="T229" i="32"/>
  <c r="S229" i="32"/>
  <c r="AA229" i="32" s="1"/>
  <c r="R229" i="32"/>
  <c r="Q229" i="32"/>
  <c r="AB228" i="32"/>
  <c r="Z228" i="32"/>
  <c r="Y228" i="32"/>
  <c r="X228" i="32"/>
  <c r="T228" i="32"/>
  <c r="S228" i="32"/>
  <c r="AA228" i="32" s="1"/>
  <c r="R228" i="32"/>
  <c r="Q228" i="32"/>
  <c r="AB227" i="32"/>
  <c r="Z227" i="32"/>
  <c r="Y227" i="32"/>
  <c r="X227" i="32"/>
  <c r="T227" i="32"/>
  <c r="S227" i="32"/>
  <c r="AA227" i="32" s="1"/>
  <c r="R227" i="32"/>
  <c r="Q227" i="32"/>
  <c r="AB226" i="32"/>
  <c r="Z226" i="32"/>
  <c r="Y226" i="32"/>
  <c r="X226" i="32"/>
  <c r="T226" i="32"/>
  <c r="S226" i="32"/>
  <c r="AA226" i="32" s="1"/>
  <c r="R226" i="32"/>
  <c r="AB225" i="32"/>
  <c r="Z225" i="32"/>
  <c r="Y225" i="32"/>
  <c r="X225" i="32"/>
  <c r="T225" i="32"/>
  <c r="S225" i="32"/>
  <c r="AA225" i="32" s="1"/>
  <c r="R225" i="32"/>
  <c r="Q225" i="32"/>
  <c r="AA224" i="32"/>
  <c r="T224" i="32"/>
  <c r="S224" i="32"/>
  <c r="R224" i="32"/>
  <c r="Q224" i="32"/>
  <c r="AA223" i="32"/>
  <c r="T223" i="32"/>
  <c r="S223" i="32"/>
  <c r="R223" i="32"/>
  <c r="Q223" i="32"/>
  <c r="T222" i="32"/>
  <c r="S222" i="32"/>
  <c r="R222" i="32"/>
  <c r="Q222" i="32"/>
  <c r="T221" i="32"/>
  <c r="S221" i="32"/>
  <c r="AA221" i="32" s="1"/>
  <c r="R221" i="32"/>
  <c r="Q221" i="32"/>
  <c r="AA220" i="32"/>
  <c r="T220" i="32"/>
  <c r="S220" i="32"/>
  <c r="R220" i="32"/>
  <c r="Q220" i="32"/>
  <c r="AA219" i="32"/>
  <c r="T219" i="32"/>
  <c r="S219" i="32"/>
  <c r="R219" i="32"/>
  <c r="Q219" i="32"/>
  <c r="T218" i="32"/>
  <c r="S218" i="32"/>
  <c r="R218" i="32"/>
  <c r="Q218" i="32"/>
  <c r="T217" i="32"/>
  <c r="S217" i="32"/>
  <c r="AA217" i="32" s="1"/>
  <c r="R217" i="32"/>
  <c r="Q217" i="32"/>
  <c r="AA216" i="32"/>
  <c r="T216" i="32"/>
  <c r="S216" i="32"/>
  <c r="R216" i="32"/>
  <c r="Q216" i="32"/>
  <c r="AA215" i="32"/>
  <c r="T215" i="32"/>
  <c r="S215" i="32"/>
  <c r="R215" i="32"/>
  <c r="Q215" i="32"/>
  <c r="T214" i="32"/>
  <c r="S214" i="32"/>
  <c r="R214" i="32"/>
  <c r="Q214" i="32"/>
  <c r="T213" i="32"/>
  <c r="S213" i="32"/>
  <c r="AA213" i="32" s="1"/>
  <c r="R213" i="32"/>
  <c r="Q213" i="32"/>
  <c r="AA212" i="32"/>
  <c r="T212" i="32"/>
  <c r="S212" i="32"/>
  <c r="R212" i="32"/>
  <c r="Q212" i="32"/>
  <c r="AA211" i="32"/>
  <c r="T211" i="32"/>
  <c r="S211" i="32"/>
  <c r="R211" i="32"/>
  <c r="Q211" i="32"/>
  <c r="T210" i="32"/>
  <c r="S210" i="32"/>
  <c r="R210" i="32"/>
  <c r="Q210" i="32"/>
  <c r="T209" i="32"/>
  <c r="S209" i="32"/>
  <c r="AA209" i="32" s="1"/>
  <c r="R209" i="32"/>
  <c r="Q209" i="32"/>
  <c r="AA208" i="32"/>
  <c r="T208" i="32"/>
  <c r="S208" i="32"/>
  <c r="R208" i="32"/>
  <c r="Q208" i="32"/>
  <c r="AA207" i="32"/>
  <c r="T207" i="32"/>
  <c r="S207" i="32"/>
  <c r="R207" i="32"/>
  <c r="Q207" i="32"/>
  <c r="T206" i="32"/>
  <c r="S206" i="32"/>
  <c r="R206" i="32"/>
  <c r="Q206" i="32"/>
  <c r="T205" i="32"/>
  <c r="S205" i="32"/>
  <c r="AA205" i="32" s="1"/>
  <c r="R205" i="32"/>
  <c r="Q205" i="32"/>
  <c r="AA204" i="32"/>
  <c r="T204" i="32"/>
  <c r="S204" i="32"/>
  <c r="R204" i="32"/>
  <c r="Q204" i="32"/>
  <c r="AA203" i="32"/>
  <c r="T203" i="32"/>
  <c r="S203" i="32"/>
  <c r="R203" i="32"/>
  <c r="Q203" i="32"/>
  <c r="T202" i="32"/>
  <c r="S202" i="32"/>
  <c r="R202" i="32"/>
  <c r="Q202" i="32"/>
  <c r="T201" i="32"/>
  <c r="S201" i="32"/>
  <c r="AA201" i="32" s="1"/>
  <c r="R201" i="32"/>
  <c r="Q201" i="32"/>
  <c r="AA200" i="32"/>
  <c r="T200" i="32"/>
  <c r="S200" i="32"/>
  <c r="R200" i="32"/>
  <c r="Q200" i="32"/>
  <c r="AA199" i="32"/>
  <c r="T199" i="32"/>
  <c r="S199" i="32"/>
  <c r="R199" i="32"/>
  <c r="Q199" i="32"/>
  <c r="T198" i="32"/>
  <c r="S198" i="32"/>
  <c r="R198" i="32"/>
  <c r="Q198" i="32"/>
  <c r="T197" i="32"/>
  <c r="S197" i="32"/>
  <c r="AA197" i="32" s="1"/>
  <c r="R197" i="32"/>
  <c r="Q197" i="32"/>
  <c r="AA196" i="32"/>
  <c r="T196" i="32"/>
  <c r="S196" i="32"/>
  <c r="R196" i="32"/>
  <c r="Q196" i="32"/>
  <c r="AB195" i="32"/>
  <c r="T195" i="32"/>
  <c r="S195" i="32"/>
  <c r="X195" i="32" s="1"/>
  <c r="R195" i="32"/>
  <c r="Q195" i="32"/>
  <c r="X194" i="32"/>
  <c r="T194" i="32"/>
  <c r="S194" i="32"/>
  <c r="R194" i="32"/>
  <c r="Q194" i="32"/>
  <c r="AB193" i="32"/>
  <c r="T193" i="32"/>
  <c r="S193" i="32"/>
  <c r="X193" i="32" s="1"/>
  <c r="R193" i="32"/>
  <c r="Q193" i="32"/>
  <c r="X192" i="32"/>
  <c r="T192" i="32"/>
  <c r="S192" i="32"/>
  <c r="R192" i="32"/>
  <c r="Q192" i="32"/>
  <c r="AB191" i="32"/>
  <c r="T191" i="32"/>
  <c r="S191" i="32"/>
  <c r="X191" i="32" s="1"/>
  <c r="R191" i="32"/>
  <c r="Q191" i="32"/>
  <c r="X190" i="32"/>
  <c r="T190" i="32"/>
  <c r="S190" i="32"/>
  <c r="R190" i="32"/>
  <c r="Q190" i="32"/>
  <c r="AB189" i="32"/>
  <c r="T189" i="32"/>
  <c r="S189" i="32"/>
  <c r="X189" i="32" s="1"/>
  <c r="R189" i="32"/>
  <c r="Q189" i="32"/>
  <c r="X188" i="32"/>
  <c r="T188" i="32"/>
  <c r="S188" i="32"/>
  <c r="R188" i="32"/>
  <c r="Q188" i="32"/>
  <c r="AB187" i="32"/>
  <c r="T187" i="32"/>
  <c r="S187" i="32"/>
  <c r="X187" i="32" s="1"/>
  <c r="R187" i="32"/>
  <c r="Q187" i="32"/>
  <c r="X186" i="32"/>
  <c r="T186" i="32"/>
  <c r="S186" i="32"/>
  <c r="R186" i="32"/>
  <c r="Q186" i="32"/>
  <c r="AB185" i="32"/>
  <c r="T185" i="32"/>
  <c r="S185" i="32"/>
  <c r="X185" i="32" s="1"/>
  <c r="R185" i="32"/>
  <c r="Q185" i="32"/>
  <c r="X184" i="32"/>
  <c r="T184" i="32"/>
  <c r="S184" i="32"/>
  <c r="R184" i="32"/>
  <c r="Q184" i="32"/>
  <c r="AB183" i="32"/>
  <c r="T183" i="32"/>
  <c r="S183" i="32"/>
  <c r="X183" i="32" s="1"/>
  <c r="R183" i="32"/>
  <c r="Q183" i="32"/>
  <c r="X182" i="32"/>
  <c r="T182" i="32"/>
  <c r="S182" i="32"/>
  <c r="R182" i="32"/>
  <c r="Q182" i="32"/>
  <c r="AA181" i="32"/>
  <c r="Y181" i="32"/>
  <c r="T181" i="32"/>
  <c r="S181" i="32"/>
  <c r="Z181" i="32" s="1"/>
  <c r="R181" i="32"/>
  <c r="Q181" i="32"/>
  <c r="T180" i="32"/>
  <c r="S180" i="32"/>
  <c r="R180" i="32"/>
  <c r="Q180" i="32"/>
  <c r="AB179" i="32"/>
  <c r="T179" i="32"/>
  <c r="S179" i="32"/>
  <c r="Z179" i="32" s="1"/>
  <c r="R179" i="32"/>
  <c r="Q179" i="32"/>
  <c r="AB178" i="32"/>
  <c r="AA178" i="32"/>
  <c r="Y178" i="32"/>
  <c r="T178" i="32"/>
  <c r="S178" i="32"/>
  <c r="Z178" i="32" s="1"/>
  <c r="R178" i="32"/>
  <c r="Q178" i="32"/>
  <c r="AA177" i="32"/>
  <c r="Y177" i="32"/>
  <c r="T177" i="32"/>
  <c r="S177" i="32"/>
  <c r="Z177" i="32" s="1"/>
  <c r="R177" i="32"/>
  <c r="Q177" i="32"/>
  <c r="X176" i="32"/>
  <c r="T176" i="32"/>
  <c r="S176" i="32"/>
  <c r="R176" i="32"/>
  <c r="T175" i="32"/>
  <c r="S175" i="32"/>
  <c r="AA175" i="32" s="1"/>
  <c r="R175" i="32"/>
  <c r="T174" i="32"/>
  <c r="S174" i="32"/>
  <c r="AA174" i="32" s="1"/>
  <c r="R174" i="32"/>
  <c r="T173" i="32"/>
  <c r="S173" i="32"/>
  <c r="AA173" i="32" s="1"/>
  <c r="R173" i="32"/>
  <c r="T172" i="32"/>
  <c r="S172" i="32"/>
  <c r="AA172" i="32" s="1"/>
  <c r="R172" i="32"/>
  <c r="T171" i="32"/>
  <c r="S171" i="32"/>
  <c r="AA171" i="32" s="1"/>
  <c r="R171" i="32"/>
  <c r="T170" i="32"/>
  <c r="S170" i="32"/>
  <c r="AA170" i="32" s="1"/>
  <c r="R170" i="32"/>
  <c r="T169" i="32"/>
  <c r="S169" i="32"/>
  <c r="AA169" i="32" s="1"/>
  <c r="R169" i="32"/>
  <c r="T168" i="32"/>
  <c r="S168" i="32"/>
  <c r="AA168" i="32" s="1"/>
  <c r="R168" i="32"/>
  <c r="AB167" i="32"/>
  <c r="T167" i="32"/>
  <c r="S167" i="32"/>
  <c r="X167" i="32" s="1"/>
  <c r="R167" i="32"/>
  <c r="AB166" i="32"/>
  <c r="X166" i="32"/>
  <c r="T166" i="32"/>
  <c r="S166" i="32"/>
  <c r="R166" i="32"/>
  <c r="X165" i="32"/>
  <c r="T165" i="32"/>
  <c r="S165" i="32"/>
  <c r="R165" i="32"/>
  <c r="T164" i="32"/>
  <c r="S164" i="32"/>
  <c r="R164" i="32"/>
  <c r="AB163" i="32"/>
  <c r="T163" i="32"/>
  <c r="S163" i="32"/>
  <c r="X163" i="32" s="1"/>
  <c r="R163" i="32"/>
  <c r="AB162" i="32"/>
  <c r="X162" i="32"/>
  <c r="T162" i="32"/>
  <c r="S162" i="32"/>
  <c r="R162" i="32"/>
  <c r="X161" i="32"/>
  <c r="T161" i="32"/>
  <c r="S161" i="32"/>
  <c r="R161" i="32"/>
  <c r="T160" i="32"/>
  <c r="S160" i="32"/>
  <c r="R160" i="32"/>
  <c r="AB159" i="32"/>
  <c r="T159" i="32"/>
  <c r="S159" i="32"/>
  <c r="X159" i="32" s="1"/>
  <c r="R159" i="32"/>
  <c r="AB158" i="32"/>
  <c r="X158" i="32"/>
  <c r="T158" i="32"/>
  <c r="S158" i="32"/>
  <c r="R158" i="32"/>
  <c r="X157" i="32"/>
  <c r="T157" i="32"/>
  <c r="S157" i="32"/>
  <c r="R157" i="32"/>
  <c r="AB156" i="32"/>
  <c r="T156" i="32"/>
  <c r="S156" i="32"/>
  <c r="Y156" i="32" s="1"/>
  <c r="R156" i="32"/>
  <c r="AA155" i="32"/>
  <c r="Z155" i="32"/>
  <c r="T155" i="32"/>
  <c r="S155" i="32"/>
  <c r="Y155" i="32" s="1"/>
  <c r="R155" i="32"/>
  <c r="AB154" i="32"/>
  <c r="T154" i="32"/>
  <c r="S154" i="32"/>
  <c r="Y154" i="32" s="1"/>
  <c r="R154" i="32"/>
  <c r="AA153" i="32"/>
  <c r="Z153" i="32"/>
  <c r="T153" i="32"/>
  <c r="S153" i="32"/>
  <c r="Y153" i="32" s="1"/>
  <c r="R153" i="32"/>
  <c r="AB152" i="32"/>
  <c r="T152" i="32"/>
  <c r="S152" i="32"/>
  <c r="Y152" i="32" s="1"/>
  <c r="R152" i="32"/>
  <c r="AA151" i="32"/>
  <c r="Z151" i="32"/>
  <c r="T151" i="32"/>
  <c r="S151" i="32"/>
  <c r="Y151" i="32" s="1"/>
  <c r="R151" i="32"/>
  <c r="AB150" i="32"/>
  <c r="T150" i="32"/>
  <c r="S150" i="32"/>
  <c r="Y150" i="32" s="1"/>
  <c r="R150" i="32"/>
  <c r="AA149" i="32"/>
  <c r="Z149" i="32"/>
  <c r="T149" i="32"/>
  <c r="S149" i="32"/>
  <c r="Y149" i="32" s="1"/>
  <c r="R149" i="32"/>
  <c r="AB148" i="32"/>
  <c r="T148" i="32"/>
  <c r="S148" i="32"/>
  <c r="Y148" i="32" s="1"/>
  <c r="R148" i="32"/>
  <c r="AA147" i="32"/>
  <c r="Z147" i="32"/>
  <c r="T147" i="32"/>
  <c r="S147" i="32"/>
  <c r="Y147" i="32" s="1"/>
  <c r="R147" i="32"/>
  <c r="AB146" i="32"/>
  <c r="T146" i="32"/>
  <c r="S146" i="32"/>
  <c r="Y146" i="32" s="1"/>
  <c r="R146" i="32"/>
  <c r="AA145" i="32"/>
  <c r="Z145" i="32"/>
  <c r="T145" i="32"/>
  <c r="S145" i="32"/>
  <c r="Y145" i="32" s="1"/>
  <c r="R145" i="32"/>
  <c r="AB144" i="32"/>
  <c r="T144" i="32"/>
  <c r="S144" i="32"/>
  <c r="Y144" i="32" s="1"/>
  <c r="R144" i="32"/>
  <c r="AB143" i="32"/>
  <c r="Y143" i="32"/>
  <c r="X143" i="32"/>
  <c r="T143" i="32"/>
  <c r="S143" i="32"/>
  <c r="AA143" i="32" s="1"/>
  <c r="R143" i="32"/>
  <c r="Q143" i="32"/>
  <c r="AB142" i="32"/>
  <c r="Y142" i="32"/>
  <c r="X142" i="32"/>
  <c r="T142" i="32"/>
  <c r="S142" i="32"/>
  <c r="AA142" i="32" s="1"/>
  <c r="R142" i="32"/>
  <c r="Q142" i="32"/>
  <c r="AB141" i="32"/>
  <c r="Y141" i="32"/>
  <c r="X141" i="32"/>
  <c r="T141" i="32"/>
  <c r="S141" i="32"/>
  <c r="AA141" i="32" s="1"/>
  <c r="R141" i="32"/>
  <c r="Q141" i="32"/>
  <c r="AB140" i="32"/>
  <c r="Y140" i="32"/>
  <c r="X140" i="32"/>
  <c r="T140" i="32"/>
  <c r="S140" i="32"/>
  <c r="AA140" i="32" s="1"/>
  <c r="R140" i="32"/>
  <c r="Q140" i="32"/>
  <c r="AB139" i="32"/>
  <c r="Y139" i="32"/>
  <c r="X139" i="32"/>
  <c r="T139" i="32"/>
  <c r="S139" i="32"/>
  <c r="AA139" i="32" s="1"/>
  <c r="R139" i="32"/>
  <c r="Q139" i="32"/>
  <c r="AB138" i="32"/>
  <c r="Y138" i="32"/>
  <c r="X138" i="32"/>
  <c r="T138" i="32"/>
  <c r="S138" i="32"/>
  <c r="AA138" i="32" s="1"/>
  <c r="R138" i="32"/>
  <c r="Q138" i="32"/>
  <c r="AB137" i="32"/>
  <c r="Y137" i="32"/>
  <c r="X137" i="32"/>
  <c r="T137" i="32"/>
  <c r="S137" i="32"/>
  <c r="AA137" i="32" s="1"/>
  <c r="R137" i="32"/>
  <c r="Q137" i="32"/>
  <c r="AB136" i="32"/>
  <c r="Y136" i="32"/>
  <c r="X136" i="32"/>
  <c r="T136" i="32"/>
  <c r="S136" i="32"/>
  <c r="AA136" i="32" s="1"/>
  <c r="R136" i="32"/>
  <c r="Q136" i="32"/>
  <c r="AB135" i="32"/>
  <c r="Y135" i="32"/>
  <c r="X135" i="32"/>
  <c r="T135" i="32"/>
  <c r="S135" i="32"/>
  <c r="AA135" i="32" s="1"/>
  <c r="R135" i="32"/>
  <c r="Q135" i="32"/>
  <c r="AB134" i="32"/>
  <c r="Y134" i="32"/>
  <c r="X134" i="32"/>
  <c r="T134" i="32"/>
  <c r="S134" i="32"/>
  <c r="AA134" i="32" s="1"/>
  <c r="R134" i="32"/>
  <c r="Q134" i="32"/>
  <c r="AB133" i="32"/>
  <c r="Y133" i="32"/>
  <c r="X133" i="32"/>
  <c r="T133" i="32"/>
  <c r="S133" i="32"/>
  <c r="AA133" i="32" s="1"/>
  <c r="R133" i="32"/>
  <c r="Q133" i="32"/>
  <c r="AB132" i="32"/>
  <c r="Y132" i="32"/>
  <c r="X132" i="32"/>
  <c r="T132" i="32"/>
  <c r="S132" i="32"/>
  <c r="AA132" i="32" s="1"/>
  <c r="R132" i="32"/>
  <c r="Q132" i="32"/>
  <c r="AB131" i="32"/>
  <c r="Y131" i="32"/>
  <c r="X131" i="32"/>
  <c r="T131" i="32"/>
  <c r="S131" i="32"/>
  <c r="AA131" i="32" s="1"/>
  <c r="R131" i="32"/>
  <c r="Q131" i="32"/>
  <c r="AB130" i="32"/>
  <c r="Y130" i="32"/>
  <c r="X130" i="32"/>
  <c r="T130" i="32"/>
  <c r="S130" i="32"/>
  <c r="AA130" i="32" s="1"/>
  <c r="R130" i="32"/>
  <c r="Q130" i="32"/>
  <c r="AB129" i="32"/>
  <c r="Y129" i="32"/>
  <c r="X129" i="32"/>
  <c r="T129" i="32"/>
  <c r="S129" i="32"/>
  <c r="AA129" i="32" s="1"/>
  <c r="R129" i="32"/>
  <c r="Q129" i="32"/>
  <c r="AB128" i="32"/>
  <c r="Y128" i="32"/>
  <c r="X128" i="32"/>
  <c r="T128" i="32"/>
  <c r="S128" i="32"/>
  <c r="AA128" i="32" s="1"/>
  <c r="R128" i="32"/>
  <c r="Q128" i="32"/>
  <c r="AB127" i="32"/>
  <c r="Y127" i="32"/>
  <c r="X127" i="32"/>
  <c r="T127" i="32"/>
  <c r="S127" i="32"/>
  <c r="AA127" i="32" s="1"/>
  <c r="R127" i="32"/>
  <c r="Q127" i="32"/>
  <c r="AB126" i="32"/>
  <c r="Y126" i="32"/>
  <c r="X126" i="32"/>
  <c r="T126" i="32"/>
  <c r="S126" i="32"/>
  <c r="AA126" i="32" s="1"/>
  <c r="R126" i="32"/>
  <c r="Q126" i="32"/>
  <c r="AB125" i="32"/>
  <c r="Y125" i="32"/>
  <c r="X125" i="32"/>
  <c r="T125" i="32"/>
  <c r="S125" i="32"/>
  <c r="AA125" i="32" s="1"/>
  <c r="R125" i="32"/>
  <c r="Q125" i="32"/>
  <c r="AB124" i="32"/>
  <c r="Y124" i="32"/>
  <c r="X124" i="32"/>
  <c r="T124" i="32"/>
  <c r="S124" i="32"/>
  <c r="AA124" i="32" s="1"/>
  <c r="R124" i="32"/>
  <c r="Q124" i="32"/>
  <c r="AB123" i="32"/>
  <c r="Y123" i="32"/>
  <c r="X123" i="32"/>
  <c r="T123" i="32"/>
  <c r="S123" i="32"/>
  <c r="AA123" i="32" s="1"/>
  <c r="R123" i="32"/>
  <c r="Q123" i="32"/>
  <c r="AB122" i="32"/>
  <c r="Y122" i="32"/>
  <c r="X122" i="32"/>
  <c r="T122" i="32"/>
  <c r="S122" i="32"/>
  <c r="AA122" i="32" s="1"/>
  <c r="R122" i="32"/>
  <c r="Q122" i="32"/>
  <c r="AB121" i="32"/>
  <c r="Y121" i="32"/>
  <c r="X121" i="32"/>
  <c r="T121" i="32"/>
  <c r="S121" i="32"/>
  <c r="AA121" i="32" s="1"/>
  <c r="R121" i="32"/>
  <c r="Q121" i="32"/>
  <c r="AB120" i="32"/>
  <c r="Y120" i="32"/>
  <c r="X120" i="32"/>
  <c r="T120" i="32"/>
  <c r="S120" i="32"/>
  <c r="AA120" i="32" s="1"/>
  <c r="R120" i="32"/>
  <c r="Q120" i="32"/>
  <c r="AB119" i="32"/>
  <c r="Y119" i="32"/>
  <c r="X119" i="32"/>
  <c r="T119" i="32"/>
  <c r="S119" i="32"/>
  <c r="AA119" i="32" s="1"/>
  <c r="R119" i="32"/>
  <c r="Q119" i="32"/>
  <c r="AB118" i="32"/>
  <c r="Y118" i="32"/>
  <c r="X118" i="32"/>
  <c r="T118" i="32"/>
  <c r="S118" i="32"/>
  <c r="AA118" i="32" s="1"/>
  <c r="R118" i="32"/>
  <c r="Q118" i="32"/>
  <c r="AB117" i="32"/>
  <c r="Y117" i="32"/>
  <c r="X117" i="32"/>
  <c r="T117" i="32"/>
  <c r="S117" i="32"/>
  <c r="AA117" i="32" s="1"/>
  <c r="R117" i="32"/>
  <c r="Q117" i="32"/>
  <c r="AB116" i="32"/>
  <c r="Y116" i="32"/>
  <c r="X116" i="32"/>
  <c r="T116" i="32"/>
  <c r="S116" i="32"/>
  <c r="AA116" i="32" s="1"/>
  <c r="R116" i="32"/>
  <c r="Q116" i="32"/>
  <c r="AB115" i="32"/>
  <c r="Y115" i="32"/>
  <c r="X115" i="32"/>
  <c r="T115" i="32"/>
  <c r="S115" i="32"/>
  <c r="AA115" i="32" s="1"/>
  <c r="R115" i="32"/>
  <c r="Q115" i="32"/>
  <c r="AB114" i="32"/>
  <c r="Y114" i="32"/>
  <c r="X114" i="32"/>
  <c r="T114" i="32"/>
  <c r="S114" i="32"/>
  <c r="AA114" i="32" s="1"/>
  <c r="R114" i="32"/>
  <c r="Q114" i="32"/>
  <c r="AB113" i="32"/>
  <c r="Y113" i="32"/>
  <c r="X113" i="32"/>
  <c r="T113" i="32"/>
  <c r="S113" i="32"/>
  <c r="AA113" i="32" s="1"/>
  <c r="R113" i="32"/>
  <c r="Q113" i="32"/>
  <c r="AB112" i="32"/>
  <c r="Y112" i="32"/>
  <c r="X112" i="32"/>
  <c r="T112" i="32"/>
  <c r="S112" i="32"/>
  <c r="AA112" i="32" s="1"/>
  <c r="R112" i="32"/>
  <c r="Q112" i="32"/>
  <c r="AB111" i="32"/>
  <c r="Y111" i="32"/>
  <c r="X111" i="32"/>
  <c r="T111" i="32"/>
  <c r="S111" i="32"/>
  <c r="AA111" i="32" s="1"/>
  <c r="R111" i="32"/>
  <c r="Q111" i="32"/>
  <c r="AB110" i="32"/>
  <c r="Y110" i="32"/>
  <c r="X110" i="32"/>
  <c r="T110" i="32"/>
  <c r="S110" i="32"/>
  <c r="AA110" i="32" s="1"/>
  <c r="R110" i="32"/>
  <c r="Q110" i="32"/>
  <c r="AB109" i="32"/>
  <c r="Y109" i="32"/>
  <c r="X109" i="32"/>
  <c r="T109" i="32"/>
  <c r="S109" i="32"/>
  <c r="AA109" i="32" s="1"/>
  <c r="R109" i="32"/>
  <c r="Q109" i="32"/>
  <c r="AB108" i="32"/>
  <c r="Y108" i="32"/>
  <c r="X108" i="32"/>
  <c r="T108" i="32"/>
  <c r="S108" i="32"/>
  <c r="AA108" i="32" s="1"/>
  <c r="R108" i="32"/>
  <c r="Q108" i="32"/>
  <c r="AB107" i="32"/>
  <c r="Y107" i="32"/>
  <c r="X107" i="32"/>
  <c r="T107" i="32"/>
  <c r="S107" i="32"/>
  <c r="AA107" i="32" s="1"/>
  <c r="R107" i="32"/>
  <c r="Q107" i="32"/>
  <c r="AB106" i="32"/>
  <c r="Y106" i="32"/>
  <c r="X106" i="32"/>
  <c r="T106" i="32"/>
  <c r="S106" i="32"/>
  <c r="AA106" i="32" s="1"/>
  <c r="R106" i="32"/>
  <c r="Q106" i="32"/>
  <c r="AB105" i="32"/>
  <c r="Y105" i="32"/>
  <c r="X105" i="32"/>
  <c r="T105" i="32"/>
  <c r="S105" i="32"/>
  <c r="AA105" i="32" s="1"/>
  <c r="R105" i="32"/>
  <c r="Q105" i="32"/>
  <c r="AB104" i="32"/>
  <c r="Y104" i="32"/>
  <c r="X104" i="32"/>
  <c r="T104" i="32"/>
  <c r="S104" i="32"/>
  <c r="AA104" i="32" s="1"/>
  <c r="R104" i="32"/>
  <c r="Q104" i="32"/>
  <c r="AB103" i="32"/>
  <c r="Y103" i="32"/>
  <c r="X103" i="32"/>
  <c r="T103" i="32"/>
  <c r="S103" i="32"/>
  <c r="AA103" i="32" s="1"/>
  <c r="R103" i="32"/>
  <c r="Q103" i="32"/>
  <c r="AB102" i="32"/>
  <c r="Y102" i="32"/>
  <c r="X102" i="32"/>
  <c r="T102" i="32"/>
  <c r="S102" i="32"/>
  <c r="AA102" i="32" s="1"/>
  <c r="R102" i="32"/>
  <c r="Q102" i="32"/>
  <c r="AB101" i="32"/>
  <c r="Y101" i="32"/>
  <c r="X101" i="32"/>
  <c r="T101" i="32"/>
  <c r="S101" i="32"/>
  <c r="AA101" i="32" s="1"/>
  <c r="R101" i="32"/>
  <c r="Q101" i="32"/>
  <c r="AB100" i="32"/>
  <c r="Y100" i="32"/>
  <c r="X100" i="32"/>
  <c r="T100" i="32"/>
  <c r="S100" i="32"/>
  <c r="AA100" i="32" s="1"/>
  <c r="R100" i="32"/>
  <c r="Q100" i="32"/>
  <c r="AB99" i="32"/>
  <c r="Y99" i="32"/>
  <c r="X99" i="32"/>
  <c r="T99" i="32"/>
  <c r="S99" i="32"/>
  <c r="AA99" i="32" s="1"/>
  <c r="R99" i="32"/>
  <c r="Q99" i="32"/>
  <c r="AB98" i="32"/>
  <c r="Y98" i="32"/>
  <c r="X98" i="32"/>
  <c r="T98" i="32"/>
  <c r="S98" i="32"/>
  <c r="AA98" i="32" s="1"/>
  <c r="R98" i="32"/>
  <c r="Q98" i="32"/>
  <c r="AB97" i="32"/>
  <c r="Y97" i="32"/>
  <c r="X97" i="32"/>
  <c r="T97" i="32"/>
  <c r="S97" i="32"/>
  <c r="AA97" i="32" s="1"/>
  <c r="R97" i="32"/>
  <c r="Q97" i="32"/>
  <c r="AB96" i="32"/>
  <c r="Y96" i="32"/>
  <c r="X96" i="32"/>
  <c r="T96" i="32"/>
  <c r="S96" i="32"/>
  <c r="AA96" i="32" s="1"/>
  <c r="R96" i="32"/>
  <c r="Q96" i="32"/>
  <c r="AB95" i="32"/>
  <c r="Y95" i="32"/>
  <c r="X95" i="32"/>
  <c r="T95" i="32"/>
  <c r="S95" i="32"/>
  <c r="AA95" i="32" s="1"/>
  <c r="R95" i="32"/>
  <c r="Q95" i="32"/>
  <c r="AB94" i="32"/>
  <c r="Y94" i="32"/>
  <c r="X94" i="32"/>
  <c r="T94" i="32"/>
  <c r="S94" i="32"/>
  <c r="AA94" i="32" s="1"/>
  <c r="R94" i="32"/>
  <c r="Q94" i="32"/>
  <c r="AB93" i="32"/>
  <c r="Y93" i="32"/>
  <c r="X93" i="32"/>
  <c r="T93" i="32"/>
  <c r="S93" i="32"/>
  <c r="AA93" i="32" s="1"/>
  <c r="R93" i="32"/>
  <c r="Q93" i="32"/>
  <c r="AB92" i="32"/>
  <c r="Y92" i="32"/>
  <c r="X92" i="32"/>
  <c r="T92" i="32"/>
  <c r="S92" i="32"/>
  <c r="AA92" i="32" s="1"/>
  <c r="R92" i="32"/>
  <c r="Q92" i="32"/>
  <c r="AB91" i="32"/>
  <c r="Y91" i="32"/>
  <c r="X91" i="32"/>
  <c r="T91" i="32"/>
  <c r="S91" i="32"/>
  <c r="AA91" i="32" s="1"/>
  <c r="R91" i="32"/>
  <c r="Q91" i="32"/>
  <c r="AB90" i="32"/>
  <c r="Y90" i="32"/>
  <c r="X90" i="32"/>
  <c r="T90" i="32"/>
  <c r="S90" i="32"/>
  <c r="AA90" i="32" s="1"/>
  <c r="R90" i="32"/>
  <c r="Q90" i="32"/>
  <c r="AB89" i="32"/>
  <c r="Y89" i="32"/>
  <c r="X89" i="32"/>
  <c r="T89" i="32"/>
  <c r="S89" i="32"/>
  <c r="AA89" i="32" s="1"/>
  <c r="R89" i="32"/>
  <c r="Q89" i="32"/>
  <c r="AB88" i="32"/>
  <c r="Y88" i="32"/>
  <c r="X88" i="32"/>
  <c r="T88" i="32"/>
  <c r="S88" i="32"/>
  <c r="AA88" i="32" s="1"/>
  <c r="R88" i="32"/>
  <c r="Q88" i="32"/>
  <c r="AB87" i="32"/>
  <c r="Y87" i="32"/>
  <c r="X87" i="32"/>
  <c r="T87" i="32"/>
  <c r="S87" i="32"/>
  <c r="AA87" i="32" s="1"/>
  <c r="R87" i="32"/>
  <c r="Q87" i="32"/>
  <c r="AB86" i="32"/>
  <c r="Y86" i="32"/>
  <c r="X86" i="32"/>
  <c r="T86" i="32"/>
  <c r="S86" i="32"/>
  <c r="AA86" i="32" s="1"/>
  <c r="R86" i="32"/>
  <c r="Q86" i="32"/>
  <c r="AB85" i="32"/>
  <c r="Y85" i="32"/>
  <c r="X85" i="32"/>
  <c r="T85" i="32"/>
  <c r="S85" i="32"/>
  <c r="AA85" i="32" s="1"/>
  <c r="R85" i="32"/>
  <c r="Q85" i="32"/>
  <c r="AB84" i="32"/>
  <c r="Y84" i="32"/>
  <c r="X84" i="32"/>
  <c r="T84" i="32"/>
  <c r="S84" i="32"/>
  <c r="AA84" i="32" s="1"/>
  <c r="R84" i="32"/>
  <c r="Q84" i="32"/>
  <c r="AB83" i="32"/>
  <c r="Y83" i="32"/>
  <c r="X83" i="32"/>
  <c r="T83" i="32"/>
  <c r="S83" i="32"/>
  <c r="AA83" i="32" s="1"/>
  <c r="R83" i="32"/>
  <c r="Q83" i="32"/>
  <c r="AB82" i="32"/>
  <c r="Y82" i="32"/>
  <c r="X82" i="32"/>
  <c r="T82" i="32"/>
  <c r="S82" i="32"/>
  <c r="AA82" i="32" s="1"/>
  <c r="R82" i="32"/>
  <c r="Q82" i="32"/>
  <c r="AB81" i="32"/>
  <c r="Y81" i="32"/>
  <c r="X81" i="32"/>
  <c r="T81" i="32"/>
  <c r="S81" i="32"/>
  <c r="AA81" i="32" s="1"/>
  <c r="R81" i="32"/>
  <c r="Q81" i="32"/>
  <c r="AB80" i="32"/>
  <c r="Y80" i="32"/>
  <c r="X80" i="32"/>
  <c r="T80" i="32"/>
  <c r="S80" i="32"/>
  <c r="AA80" i="32" s="1"/>
  <c r="R80" i="32"/>
  <c r="Q80" i="32"/>
  <c r="AB79" i="32"/>
  <c r="Y79" i="32"/>
  <c r="X79" i="32"/>
  <c r="T79" i="32"/>
  <c r="S79" i="32"/>
  <c r="AA79" i="32" s="1"/>
  <c r="R79" i="32"/>
  <c r="Q79" i="32"/>
  <c r="AB78" i="32"/>
  <c r="Y78" i="32"/>
  <c r="X78" i="32"/>
  <c r="T78" i="32"/>
  <c r="S78" i="32"/>
  <c r="AA78" i="32" s="1"/>
  <c r="R78" i="32"/>
  <c r="Q78" i="32"/>
  <c r="AB77" i="32"/>
  <c r="Y77" i="32"/>
  <c r="X77" i="32"/>
  <c r="T77" i="32"/>
  <c r="S77" i="32"/>
  <c r="AA77" i="32" s="1"/>
  <c r="R77" i="32"/>
  <c r="Q77" i="32"/>
  <c r="AB76" i="32"/>
  <c r="Y76" i="32"/>
  <c r="X76" i="32"/>
  <c r="T76" i="32"/>
  <c r="S76" i="32"/>
  <c r="AA76" i="32" s="1"/>
  <c r="R76" i="32"/>
  <c r="Q76" i="32"/>
  <c r="AB75" i="32"/>
  <c r="Y75" i="32"/>
  <c r="X75" i="32"/>
  <c r="T75" i="32"/>
  <c r="S75" i="32"/>
  <c r="AA75" i="32" s="1"/>
  <c r="R75" i="32"/>
  <c r="Q75" i="32"/>
  <c r="AB74" i="32"/>
  <c r="Y74" i="32"/>
  <c r="X74" i="32"/>
  <c r="T74" i="32"/>
  <c r="S74" i="32"/>
  <c r="AA74" i="32" s="1"/>
  <c r="R74" i="32"/>
  <c r="Q74" i="32"/>
  <c r="AB73" i="32"/>
  <c r="Y73" i="32"/>
  <c r="X73" i="32"/>
  <c r="T73" i="32"/>
  <c r="S73" i="32"/>
  <c r="AA73" i="32" s="1"/>
  <c r="R73" i="32"/>
  <c r="Q73" i="32"/>
  <c r="AB72" i="32"/>
  <c r="Y72" i="32"/>
  <c r="X72" i="32"/>
  <c r="T72" i="32"/>
  <c r="S72" i="32"/>
  <c r="AA72" i="32" s="1"/>
  <c r="R72" i="32"/>
  <c r="Q72" i="32"/>
  <c r="AB71" i="32"/>
  <c r="Y71" i="32"/>
  <c r="X71" i="32"/>
  <c r="T71" i="32"/>
  <c r="S71" i="32"/>
  <c r="AA71" i="32" s="1"/>
  <c r="R71" i="32"/>
  <c r="Q71" i="32"/>
  <c r="AB70" i="32"/>
  <c r="Y70" i="32"/>
  <c r="X70" i="32"/>
  <c r="T70" i="32"/>
  <c r="S70" i="32"/>
  <c r="AA70" i="32" s="1"/>
  <c r="R70" i="32"/>
  <c r="Q70" i="32"/>
  <c r="AB69" i="32"/>
  <c r="Y69" i="32"/>
  <c r="X69" i="32"/>
  <c r="T69" i="32"/>
  <c r="S69" i="32"/>
  <c r="AA69" i="32" s="1"/>
  <c r="R69" i="32"/>
  <c r="Q69" i="32"/>
  <c r="AB68" i="32"/>
  <c r="Y68" i="32"/>
  <c r="X68" i="32"/>
  <c r="T68" i="32"/>
  <c r="S68" i="32"/>
  <c r="AA68" i="32" s="1"/>
  <c r="R68" i="32"/>
  <c r="Q68" i="32"/>
  <c r="AB67" i="32"/>
  <c r="Y67" i="32"/>
  <c r="X67" i="32"/>
  <c r="T67" i="32"/>
  <c r="S67" i="32"/>
  <c r="AA67" i="32" s="1"/>
  <c r="R67" i="32"/>
  <c r="Q67" i="32"/>
  <c r="T66" i="32"/>
  <c r="S66" i="32"/>
  <c r="R66" i="32"/>
  <c r="AA65" i="32"/>
  <c r="T65" i="32"/>
  <c r="S65" i="32"/>
  <c r="R65" i="32"/>
  <c r="AB64" i="32"/>
  <c r="Z64" i="32"/>
  <c r="Y64" i="32"/>
  <c r="X64" i="32"/>
  <c r="T64" i="32"/>
  <c r="S64" i="32"/>
  <c r="AA64" i="32" s="1"/>
  <c r="R64" i="32"/>
  <c r="Q64" i="32"/>
  <c r="AB63" i="32"/>
  <c r="Z63" i="32"/>
  <c r="Y63" i="32"/>
  <c r="X63" i="32"/>
  <c r="T63" i="32"/>
  <c r="S63" i="32"/>
  <c r="AA63" i="32" s="1"/>
  <c r="R63" i="32"/>
  <c r="Q63" i="32"/>
  <c r="AB62" i="32"/>
  <c r="T62" i="32"/>
  <c r="S62" i="32"/>
  <c r="Y62" i="32" s="1"/>
  <c r="R62" i="32"/>
  <c r="AB61" i="32"/>
  <c r="Z61" i="32"/>
  <c r="Y61" i="32"/>
  <c r="X61" i="32"/>
  <c r="T61" i="32"/>
  <c r="S61" i="32"/>
  <c r="AA61" i="32" s="1"/>
  <c r="R61" i="32"/>
  <c r="AB60" i="32"/>
  <c r="T60" i="32"/>
  <c r="S60" i="32"/>
  <c r="Y60" i="32" s="1"/>
  <c r="R60" i="32"/>
  <c r="AA59" i="32"/>
  <c r="Z59" i="32"/>
  <c r="T59" i="32"/>
  <c r="S59" i="32"/>
  <c r="Y59" i="32" s="1"/>
  <c r="R59" i="32"/>
  <c r="AB58" i="32"/>
  <c r="Z58" i="32"/>
  <c r="Y58" i="32"/>
  <c r="X58" i="32"/>
  <c r="T58" i="32"/>
  <c r="S58" i="32"/>
  <c r="AA58" i="32" s="1"/>
  <c r="R58" i="32"/>
  <c r="Q58" i="32"/>
  <c r="AA57" i="32"/>
  <c r="Z57" i="32"/>
  <c r="T57" i="32"/>
  <c r="S57" i="32"/>
  <c r="Y57" i="32" s="1"/>
  <c r="R57" i="32"/>
  <c r="AB56" i="32"/>
  <c r="Z56" i="32"/>
  <c r="Y56" i="32"/>
  <c r="X56" i="32"/>
  <c r="T56" i="32"/>
  <c r="S56" i="32"/>
  <c r="AA56" i="32" s="1"/>
  <c r="R56" i="32"/>
  <c r="Q56" i="32"/>
  <c r="AB55" i="32"/>
  <c r="Z55" i="32"/>
  <c r="Y55" i="32"/>
  <c r="X55" i="32"/>
  <c r="T55" i="32"/>
  <c r="S55" i="32"/>
  <c r="AA55" i="32" s="1"/>
  <c r="R55" i="32"/>
  <c r="T54" i="32"/>
  <c r="S54" i="32"/>
  <c r="R54" i="32"/>
  <c r="AB53" i="32"/>
  <c r="Z53" i="32"/>
  <c r="Y53" i="32"/>
  <c r="X53" i="32"/>
  <c r="T53" i="32"/>
  <c r="S53" i="32"/>
  <c r="AA53" i="32" s="1"/>
  <c r="R53" i="32"/>
  <c r="X52" i="32"/>
  <c r="T52" i="32"/>
  <c r="S52" i="32"/>
  <c r="R52" i="32"/>
  <c r="AB51" i="32"/>
  <c r="AA51" i="32"/>
  <c r="Z51" i="32"/>
  <c r="T51" i="32"/>
  <c r="S51" i="32"/>
  <c r="Y51" i="32" s="1"/>
  <c r="R51" i="32"/>
  <c r="AB50" i="32"/>
  <c r="Z50" i="32"/>
  <c r="Y50" i="32"/>
  <c r="X50" i="32"/>
  <c r="T50" i="32"/>
  <c r="S50" i="32"/>
  <c r="AA50" i="32" s="1"/>
  <c r="R50" i="32"/>
  <c r="Q50" i="32"/>
  <c r="AB49" i="32"/>
  <c r="AA49" i="32"/>
  <c r="Z49" i="32"/>
  <c r="T49" i="32"/>
  <c r="S49" i="32"/>
  <c r="Y49" i="32" s="1"/>
  <c r="R49" i="32"/>
  <c r="AB48" i="32"/>
  <c r="Z48" i="32"/>
  <c r="Y48" i="32"/>
  <c r="X48" i="32"/>
  <c r="T48" i="32"/>
  <c r="S48" i="32"/>
  <c r="AA48" i="32" s="1"/>
  <c r="R48" i="32"/>
  <c r="Q48" i="32"/>
  <c r="AB47" i="32"/>
  <c r="Z47" i="32"/>
  <c r="Y47" i="32"/>
  <c r="X47" i="32"/>
  <c r="T47" i="32"/>
  <c r="S47" i="32"/>
  <c r="AA47" i="32" s="1"/>
  <c r="R47" i="32"/>
  <c r="Q47" i="32"/>
  <c r="Z46" i="32"/>
  <c r="Y46" i="32"/>
  <c r="T46" i="32"/>
  <c r="S46" i="32"/>
  <c r="AA46" i="32" s="1"/>
  <c r="R46" i="32"/>
  <c r="Q46" i="32"/>
  <c r="AA45" i="32"/>
  <c r="Y45" i="32"/>
  <c r="T45" i="32"/>
  <c r="S45" i="32"/>
  <c r="Z45" i="32" s="1"/>
  <c r="R45" i="32"/>
  <c r="Q45" i="32"/>
  <c r="X44" i="32"/>
  <c r="T44" i="32"/>
  <c r="S44" i="32"/>
  <c r="R44" i="32"/>
  <c r="Q44" i="32"/>
  <c r="Z43" i="32"/>
  <c r="Y43" i="32"/>
  <c r="T43" i="32"/>
  <c r="S43" i="32"/>
  <c r="AA43" i="32" s="1"/>
  <c r="R43" i="32"/>
  <c r="Q43" i="32"/>
  <c r="AA42" i="32"/>
  <c r="Y42" i="32"/>
  <c r="T42" i="32"/>
  <c r="S42" i="32"/>
  <c r="Z42" i="32" s="1"/>
  <c r="R42" i="32"/>
  <c r="Q42" i="32"/>
  <c r="AA41" i="32"/>
  <c r="Z41" i="32"/>
  <c r="Y41" i="32"/>
  <c r="T41" i="32"/>
  <c r="S41" i="32"/>
  <c r="R41" i="32"/>
  <c r="Q41" i="32"/>
  <c r="Z40" i="32"/>
  <c r="Y40" i="32"/>
  <c r="T40" i="32"/>
  <c r="S40" i="32"/>
  <c r="AA40" i="32" s="1"/>
  <c r="R40" i="32"/>
  <c r="Q40" i="32"/>
  <c r="AA39" i="32"/>
  <c r="Y39" i="32"/>
  <c r="T39" i="32"/>
  <c r="S39" i="32"/>
  <c r="Z39" i="32" s="1"/>
  <c r="R39" i="32"/>
  <c r="Q39" i="32"/>
  <c r="AA38" i="32"/>
  <c r="Z38" i="32"/>
  <c r="Y38" i="32"/>
  <c r="T38" i="32"/>
  <c r="S38" i="32"/>
  <c r="R38" i="32"/>
  <c r="Q38" i="32"/>
  <c r="AB37" i="32"/>
  <c r="AA37" i="32"/>
  <c r="Y37" i="32"/>
  <c r="T37" i="32"/>
  <c r="S37" i="32"/>
  <c r="Z37" i="32" s="1"/>
  <c r="R37" i="32"/>
  <c r="Q37" i="32"/>
  <c r="AA36" i="32"/>
  <c r="Y36" i="32"/>
  <c r="T36" i="32"/>
  <c r="S36" i="32"/>
  <c r="Z36" i="32" s="1"/>
  <c r="R36" i="32"/>
  <c r="Q36" i="32"/>
  <c r="Z35" i="32"/>
  <c r="T35" i="32"/>
  <c r="S35" i="32"/>
  <c r="AB35" i="32" s="1"/>
  <c r="R35" i="32"/>
  <c r="AB34" i="32"/>
  <c r="Y34" i="32"/>
  <c r="X34" i="32"/>
  <c r="T34" i="32"/>
  <c r="S34" i="32"/>
  <c r="AA34" i="32" s="1"/>
  <c r="R34" i="32"/>
  <c r="Q34" i="32"/>
  <c r="Z33" i="32"/>
  <c r="T33" i="32"/>
  <c r="S33" i="32"/>
  <c r="Y33" i="32" s="1"/>
  <c r="R33" i="32"/>
  <c r="Z32" i="32"/>
  <c r="T32" i="32"/>
  <c r="S32" i="32"/>
  <c r="Y32" i="32" s="1"/>
  <c r="R32" i="32"/>
  <c r="I32" i="32"/>
  <c r="AB31" i="32"/>
  <c r="Z31" i="32"/>
  <c r="Y31" i="32"/>
  <c r="X31" i="32"/>
  <c r="T31" i="32"/>
  <c r="S31" i="32"/>
  <c r="AA31" i="32" s="1"/>
  <c r="R31" i="32"/>
  <c r="Q31" i="32"/>
  <c r="I31" i="32"/>
  <c r="AB30" i="32"/>
  <c r="Y30" i="32"/>
  <c r="X30" i="32"/>
  <c r="T30" i="32"/>
  <c r="S30" i="32"/>
  <c r="AA30" i="32" s="1"/>
  <c r="R30" i="32"/>
  <c r="Q30" i="32"/>
  <c r="I30" i="32"/>
  <c r="T29" i="32"/>
  <c r="S29" i="32"/>
  <c r="R29" i="32"/>
  <c r="I29" i="32"/>
  <c r="Z28" i="32"/>
  <c r="T28" i="32"/>
  <c r="S28" i="32"/>
  <c r="Y28" i="32" s="1"/>
  <c r="R28" i="32"/>
  <c r="I28" i="32"/>
  <c r="AB27" i="32"/>
  <c r="Z27" i="32"/>
  <c r="Y27" i="32"/>
  <c r="X27" i="32"/>
  <c r="T27" i="32"/>
  <c r="S27" i="32"/>
  <c r="AA27" i="32" s="1"/>
  <c r="R27" i="32"/>
  <c r="Q27" i="32"/>
  <c r="Z26" i="32"/>
  <c r="T26" i="32"/>
  <c r="S26" i="32"/>
  <c r="Y26" i="32" s="1"/>
  <c r="R26" i="32"/>
  <c r="T25" i="32"/>
  <c r="S25" i="32"/>
  <c r="R25" i="32"/>
  <c r="I25" i="32"/>
  <c r="AB24" i="32"/>
  <c r="Z24" i="32"/>
  <c r="Y24" i="32"/>
  <c r="X24" i="32"/>
  <c r="T24" i="32"/>
  <c r="S24" i="32"/>
  <c r="AA24" i="32" s="1"/>
  <c r="R24" i="32"/>
  <c r="Q24" i="32"/>
  <c r="I24" i="32"/>
  <c r="AB23" i="32"/>
  <c r="Y23" i="32"/>
  <c r="X23" i="32"/>
  <c r="T23" i="32"/>
  <c r="S23" i="32"/>
  <c r="AA23" i="32" s="1"/>
  <c r="R23" i="32"/>
  <c r="Q23" i="32"/>
  <c r="I23" i="32"/>
  <c r="AA22" i="32"/>
  <c r="T22" i="32"/>
  <c r="S22" i="32"/>
  <c r="R22" i="32"/>
  <c r="I22" i="32"/>
  <c r="Z21" i="32"/>
  <c r="T21" i="32"/>
  <c r="S21" i="32"/>
  <c r="Y21" i="32" s="1"/>
  <c r="R21" i="32"/>
  <c r="B21" i="32"/>
  <c r="L66" i="32" s="1"/>
  <c r="J32" i="32" s="1"/>
  <c r="K32" i="32" s="1"/>
  <c r="AB20" i="32"/>
  <c r="Y20" i="32"/>
  <c r="X20" i="32"/>
  <c r="T20" i="32"/>
  <c r="S20" i="32"/>
  <c r="AA20" i="32" s="1"/>
  <c r="R20" i="32"/>
  <c r="Q20" i="32"/>
  <c r="AB19" i="32"/>
  <c r="Y19" i="32"/>
  <c r="X19" i="32"/>
  <c r="T19" i="32"/>
  <c r="S19" i="32"/>
  <c r="AA19" i="32" s="1"/>
  <c r="R19" i="32"/>
  <c r="Q19" i="32"/>
  <c r="AB18" i="32"/>
  <c r="Y18" i="32"/>
  <c r="X18" i="32"/>
  <c r="T18" i="32"/>
  <c r="S18" i="32"/>
  <c r="AA18" i="32" s="1"/>
  <c r="R18" i="32"/>
  <c r="Q18" i="32"/>
  <c r="AB17" i="32"/>
  <c r="Y17" i="32"/>
  <c r="X17" i="32"/>
  <c r="T17" i="32"/>
  <c r="S17" i="32"/>
  <c r="AA17" i="32" s="1"/>
  <c r="R17" i="32"/>
  <c r="Q17" i="32"/>
  <c r="E17" i="32"/>
  <c r="H47" i="32" s="1"/>
  <c r="AB16" i="32"/>
  <c r="Z16" i="32"/>
  <c r="Y16" i="32"/>
  <c r="X16" i="32"/>
  <c r="T16" i="32"/>
  <c r="S16" i="32"/>
  <c r="AA16" i="32" s="1"/>
  <c r="R16" i="32"/>
  <c r="Q16" i="32"/>
  <c r="Z15" i="32"/>
  <c r="T15" i="32"/>
  <c r="S15" i="32"/>
  <c r="Y15" i="32" s="1"/>
  <c r="R15" i="32"/>
  <c r="AB14" i="32"/>
  <c r="Y14" i="32"/>
  <c r="X14" i="32"/>
  <c r="T14" i="32"/>
  <c r="S14" i="32"/>
  <c r="AA14" i="32" s="1"/>
  <c r="R14" i="32"/>
  <c r="Q14" i="32"/>
  <c r="Z13" i="32"/>
  <c r="T13" i="32"/>
  <c r="S13" i="32"/>
  <c r="Y13" i="32" s="1"/>
  <c r="R13" i="32"/>
  <c r="AB12" i="32"/>
  <c r="Y12" i="32"/>
  <c r="X12" i="32"/>
  <c r="T12" i="32"/>
  <c r="S12" i="32"/>
  <c r="AA12" i="32" s="1"/>
  <c r="R12" i="32"/>
  <c r="Q12" i="32"/>
  <c r="AA11" i="32"/>
  <c r="T11" i="32"/>
  <c r="S11" i="32"/>
  <c r="R11" i="32"/>
  <c r="Z10" i="32"/>
  <c r="T10" i="32"/>
  <c r="S10" i="32"/>
  <c r="Y10" i="32" s="1"/>
  <c r="R10" i="32"/>
  <c r="AB9" i="32"/>
  <c r="Y9" i="32"/>
  <c r="X9" i="32"/>
  <c r="T9" i="32"/>
  <c r="S9" i="32"/>
  <c r="AA9" i="32" s="1"/>
  <c r="R9" i="32"/>
  <c r="Q9" i="32"/>
  <c r="Z8" i="32"/>
  <c r="T8" i="32"/>
  <c r="S8" i="32"/>
  <c r="Y8" i="32" s="1"/>
  <c r="R8" i="32"/>
  <c r="AB7" i="32"/>
  <c r="Y7" i="32"/>
  <c r="X7" i="32"/>
  <c r="T7" i="32"/>
  <c r="S7" i="32"/>
  <c r="AA7" i="32" s="1"/>
  <c r="R7" i="32"/>
  <c r="Q7" i="32"/>
  <c r="AA6" i="32"/>
  <c r="T6" i="32"/>
  <c r="S6" i="32"/>
  <c r="R6" i="32"/>
  <c r="AA5" i="32"/>
  <c r="T5" i="32"/>
  <c r="S5" i="32"/>
  <c r="R5" i="32"/>
  <c r="AA4" i="32"/>
  <c r="T4" i="32"/>
  <c r="S4" i="32"/>
  <c r="R4" i="32"/>
  <c r="L4" i="32"/>
  <c r="J4" i="32"/>
  <c r="K4" i="32" s="1"/>
  <c r="E4" i="32"/>
  <c r="T3" i="32"/>
  <c r="S3" i="32"/>
  <c r="AA3" i="32" s="1"/>
  <c r="R3" i="32"/>
  <c r="E3" i="32"/>
  <c r="E7" i="32" s="1"/>
  <c r="AB2" i="32"/>
  <c r="Y2" i="32"/>
  <c r="X2" i="32"/>
  <c r="T2" i="32"/>
  <c r="S2" i="32"/>
  <c r="AA2" i="32" s="1"/>
  <c r="R2" i="32"/>
  <c r="Q2" i="32"/>
  <c r="P2" i="32"/>
  <c r="P3" i="32" s="1"/>
  <c r="P4" i="32" s="1"/>
  <c r="P5" i="32" s="1"/>
  <c r="P6" i="32" s="1"/>
  <c r="P7" i="32" s="1"/>
  <c r="P8" i="32" s="1"/>
  <c r="P9" i="32" s="1"/>
  <c r="P10" i="32" s="1"/>
  <c r="P11" i="32" s="1"/>
  <c r="L2" i="32"/>
  <c r="K2" i="32"/>
  <c r="J2" i="32"/>
  <c r="E2" i="32"/>
  <c r="T1" i="32"/>
  <c r="S1" i="32"/>
  <c r="R1" i="32"/>
  <c r="K21" i="32" l="1"/>
  <c r="K27" i="32"/>
  <c r="O2" i="32"/>
  <c r="K26" i="32"/>
  <c r="L16" i="32"/>
  <c r="P12" i="32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P33" i="32" s="1"/>
  <c r="P34" i="32" s="1"/>
  <c r="P35" i="32" s="1"/>
  <c r="P36" i="32" s="1"/>
  <c r="P37" i="32" s="1"/>
  <c r="P38" i="32" s="1"/>
  <c r="P39" i="32" s="1"/>
  <c r="P40" i="32" s="1"/>
  <c r="Q13" i="32"/>
  <c r="Q26" i="32"/>
  <c r="N31" i="32"/>
  <c r="Q8" i="32"/>
  <c r="Z22" i="32"/>
  <c r="Y22" i="32"/>
  <c r="X22" i="32"/>
  <c r="AB22" i="32"/>
  <c r="O30" i="32"/>
  <c r="Q35" i="32"/>
  <c r="N37" i="32"/>
  <c r="Q60" i="32"/>
  <c r="Y54" i="32"/>
  <c r="AB54" i="32"/>
  <c r="AA54" i="32"/>
  <c r="Z54" i="32"/>
  <c r="Q61" i="32"/>
  <c r="O14" i="32"/>
  <c r="O19" i="32"/>
  <c r="O24" i="32"/>
  <c r="N24" i="32"/>
  <c r="Z4" i="32"/>
  <c r="Y4" i="32"/>
  <c r="AB4" i="32"/>
  <c r="X4" i="32"/>
  <c r="Z5" i="32"/>
  <c r="AB5" i="32"/>
  <c r="Y5" i="32"/>
  <c r="X5" i="32"/>
  <c r="Z6" i="32"/>
  <c r="AB6" i="32"/>
  <c r="Y6" i="32"/>
  <c r="X6" i="32"/>
  <c r="O9" i="32"/>
  <c r="Z11" i="32"/>
  <c r="X11" i="32"/>
  <c r="Y11" i="32"/>
  <c r="AB11" i="32"/>
  <c r="O12" i="32"/>
  <c r="O23" i="32"/>
  <c r="Q28" i="32"/>
  <c r="Q32" i="32"/>
  <c r="Q33" i="32"/>
  <c r="Z44" i="32"/>
  <c r="AB44" i="32"/>
  <c r="AA44" i="32"/>
  <c r="Y44" i="32"/>
  <c r="X54" i="32"/>
  <c r="Q62" i="32"/>
  <c r="Z65" i="32"/>
  <c r="Y65" i="32"/>
  <c r="X65" i="32"/>
  <c r="AB65" i="32"/>
  <c r="Q66" i="32"/>
  <c r="Q10" i="32"/>
  <c r="Z25" i="32"/>
  <c r="Y25" i="32"/>
  <c r="AB25" i="32"/>
  <c r="X25" i="32"/>
  <c r="O27" i="32"/>
  <c r="N27" i="32"/>
  <c r="Z29" i="32"/>
  <c r="Y29" i="32"/>
  <c r="AB29" i="32"/>
  <c r="X29" i="32"/>
  <c r="Z3" i="32"/>
  <c r="AB3" i="32"/>
  <c r="Y3" i="32"/>
  <c r="X3" i="32"/>
  <c r="O7" i="32"/>
  <c r="Q15" i="32"/>
  <c r="N16" i="32"/>
  <c r="O16" i="32"/>
  <c r="O18" i="32"/>
  <c r="O20" i="32"/>
  <c r="Q21" i="32"/>
  <c r="AA25" i="32"/>
  <c r="AA29" i="32"/>
  <c r="O34" i="32"/>
  <c r="O38" i="32"/>
  <c r="N38" i="32"/>
  <c r="N40" i="32"/>
  <c r="Y52" i="32"/>
  <c r="AB52" i="32"/>
  <c r="AA52" i="32"/>
  <c r="Z52" i="32"/>
  <c r="AA10" i="32"/>
  <c r="AA32" i="32"/>
  <c r="AA33" i="32"/>
  <c r="AA35" i="32"/>
  <c r="N36" i="32"/>
  <c r="N39" i="32"/>
  <c r="Q49" i="32"/>
  <c r="Q51" i="32"/>
  <c r="X60" i="32"/>
  <c r="X62" i="32"/>
  <c r="Y66" i="32"/>
  <c r="AB66" i="32"/>
  <c r="X66" i="32"/>
  <c r="Z66" i="32"/>
  <c r="Q146" i="32"/>
  <c r="Q150" i="32"/>
  <c r="Q154" i="32"/>
  <c r="Z160" i="32"/>
  <c r="Y160" i="32"/>
  <c r="X160" i="32"/>
  <c r="AB160" i="32"/>
  <c r="Z164" i="32"/>
  <c r="Y164" i="32"/>
  <c r="X164" i="32"/>
  <c r="AB164" i="32"/>
  <c r="AA15" i="32"/>
  <c r="AA21" i="32"/>
  <c r="AA26" i="32"/>
  <c r="AA28" i="32"/>
  <c r="N2" i="32"/>
  <c r="Z2" i="32"/>
  <c r="Q3" i="32"/>
  <c r="Q4" i="32"/>
  <c r="Q5" i="32"/>
  <c r="Q6" i="32"/>
  <c r="N7" i="32"/>
  <c r="Z7" i="32"/>
  <c r="X8" i="32"/>
  <c r="AB8" i="32"/>
  <c r="N9" i="32"/>
  <c r="Z9" i="32"/>
  <c r="X10" i="32"/>
  <c r="AB10" i="32"/>
  <c r="Q11" i="32"/>
  <c r="N12" i="32"/>
  <c r="Z12" i="32"/>
  <c r="X13" i="32"/>
  <c r="AB13" i="32"/>
  <c r="N14" i="32"/>
  <c r="Z14" i="32"/>
  <c r="X15" i="32"/>
  <c r="AB15" i="32"/>
  <c r="N17" i="32"/>
  <c r="Z17" i="32"/>
  <c r="N18" i="32"/>
  <c r="Z18" i="32"/>
  <c r="N19" i="32"/>
  <c r="Z19" i="32"/>
  <c r="N20" i="32"/>
  <c r="Z20" i="32"/>
  <c r="X21" i="32"/>
  <c r="AB21" i="32"/>
  <c r="Q22" i="32"/>
  <c r="N23" i="32"/>
  <c r="Z23" i="32"/>
  <c r="K25" i="32"/>
  <c r="Q25" i="32"/>
  <c r="X26" i="32"/>
  <c r="AB26" i="32"/>
  <c r="X28" i="32"/>
  <c r="AB28" i="32"/>
  <c r="Q29" i="32"/>
  <c r="N30" i="32"/>
  <c r="Z30" i="32"/>
  <c r="X32" i="32"/>
  <c r="AB32" i="32"/>
  <c r="X33" i="32"/>
  <c r="AB33" i="32"/>
  <c r="N34" i="32"/>
  <c r="Z34" i="32"/>
  <c r="X35" i="32"/>
  <c r="AB36" i="32"/>
  <c r="X37" i="32"/>
  <c r="AB38" i="32"/>
  <c r="X38" i="32"/>
  <c r="AB39" i="32"/>
  <c r="AB41" i="32"/>
  <c r="X41" i="32"/>
  <c r="AB42" i="32"/>
  <c r="AB45" i="32"/>
  <c r="X49" i="32"/>
  <c r="X51" i="32"/>
  <c r="Q53" i="32"/>
  <c r="Q55" i="32"/>
  <c r="Q57" i="32"/>
  <c r="AB57" i="32"/>
  <c r="Q59" i="32"/>
  <c r="AB59" i="32"/>
  <c r="Z60" i="32"/>
  <c r="Z62" i="32"/>
  <c r="AA66" i="32"/>
  <c r="AA8" i="32"/>
  <c r="AA13" i="32"/>
  <c r="Y35" i="32"/>
  <c r="O36" i="32"/>
  <c r="X36" i="32"/>
  <c r="O39" i="32"/>
  <c r="X39" i="32"/>
  <c r="AB40" i="32"/>
  <c r="X40" i="32"/>
  <c r="X42" i="32"/>
  <c r="AB43" i="32"/>
  <c r="X43" i="32"/>
  <c r="X45" i="32"/>
  <c r="AB46" i="32"/>
  <c r="X46" i="32"/>
  <c r="Q52" i="32"/>
  <c r="Q54" i="32"/>
  <c r="X57" i="32"/>
  <c r="X59" i="32"/>
  <c r="AA60" i="32"/>
  <c r="AA62" i="32"/>
  <c r="Q144" i="32"/>
  <c r="Q148" i="32"/>
  <c r="Q152" i="32"/>
  <c r="Q156" i="32"/>
  <c r="AA160" i="32"/>
  <c r="AA164" i="32"/>
  <c r="X144" i="32"/>
  <c r="X146" i="32"/>
  <c r="X148" i="32"/>
  <c r="X150" i="32"/>
  <c r="X152" i="32"/>
  <c r="X154" i="32"/>
  <c r="X156" i="32"/>
  <c r="Z157" i="32"/>
  <c r="Y157" i="32"/>
  <c r="AA157" i="32"/>
  <c r="Z161" i="32"/>
  <c r="Y161" i="32"/>
  <c r="AA161" i="32"/>
  <c r="Z165" i="32"/>
  <c r="Y165" i="32"/>
  <c r="AA165" i="32"/>
  <c r="Z180" i="32"/>
  <c r="AB180" i="32"/>
  <c r="AA180" i="32"/>
  <c r="Y180" i="32"/>
  <c r="Z202" i="32"/>
  <c r="Y202" i="32"/>
  <c r="AB202" i="32"/>
  <c r="X202" i="32"/>
  <c r="AA202" i="32"/>
  <c r="Z210" i="32"/>
  <c r="Y210" i="32"/>
  <c r="AB210" i="32"/>
  <c r="X210" i="32"/>
  <c r="AA210" i="32"/>
  <c r="Z218" i="32"/>
  <c r="Y218" i="32"/>
  <c r="AB218" i="32"/>
  <c r="X218" i="32"/>
  <c r="AA218" i="32"/>
  <c r="Q65" i="32"/>
  <c r="Z67" i="32"/>
  <c r="Z68" i="32"/>
  <c r="Z69" i="32"/>
  <c r="Z70" i="32"/>
  <c r="Z71" i="32"/>
  <c r="Z72" i="32"/>
  <c r="Z73" i="32"/>
  <c r="Z74" i="32"/>
  <c r="Z75" i="32"/>
  <c r="Z76" i="32"/>
  <c r="Z77" i="32"/>
  <c r="Z78" i="32"/>
  <c r="Z79" i="32"/>
  <c r="Z80" i="32"/>
  <c r="Z81" i="32"/>
  <c r="Z82" i="32"/>
  <c r="Z83" i="32"/>
  <c r="Z84" i="32"/>
  <c r="Z85" i="32"/>
  <c r="Z86" i="32"/>
  <c r="Z87" i="32"/>
  <c r="Z88" i="32"/>
  <c r="Z89" i="32"/>
  <c r="Z90" i="32"/>
  <c r="Z91" i="32"/>
  <c r="Z92" i="32"/>
  <c r="Z93" i="32"/>
  <c r="Z94" i="32"/>
  <c r="Z95" i="32"/>
  <c r="Z96" i="32"/>
  <c r="Z97" i="32"/>
  <c r="Z98" i="32"/>
  <c r="Z99" i="32"/>
  <c r="Z100" i="32"/>
  <c r="Z101" i="32"/>
  <c r="Z102" i="32"/>
  <c r="Z103" i="32"/>
  <c r="Z104" i="32"/>
  <c r="Z105" i="32"/>
  <c r="Z106" i="32"/>
  <c r="Z107" i="32"/>
  <c r="Z108" i="32"/>
  <c r="Z109" i="32"/>
  <c r="Z110" i="32"/>
  <c r="Z111" i="32"/>
  <c r="Z112" i="32"/>
  <c r="Z113" i="32"/>
  <c r="Z114" i="32"/>
  <c r="Z115" i="32"/>
  <c r="Z116" i="32"/>
  <c r="Z117" i="32"/>
  <c r="Z118" i="32"/>
  <c r="Z119" i="32"/>
  <c r="Z120" i="32"/>
  <c r="Z121" i="32"/>
  <c r="Z122" i="32"/>
  <c r="Z123" i="32"/>
  <c r="Z124" i="32"/>
  <c r="Z125" i="32"/>
  <c r="Z126" i="32"/>
  <c r="Z127" i="32"/>
  <c r="Z128" i="32"/>
  <c r="Z129" i="32"/>
  <c r="Z130" i="32"/>
  <c r="Z131" i="32"/>
  <c r="Z132" i="32"/>
  <c r="Z133" i="32"/>
  <c r="Z134" i="32"/>
  <c r="Z135" i="32"/>
  <c r="Z136" i="32"/>
  <c r="Z137" i="32"/>
  <c r="Z138" i="32"/>
  <c r="Z139" i="32"/>
  <c r="Z140" i="32"/>
  <c r="Z141" i="32"/>
  <c r="Z142" i="32"/>
  <c r="Z143" i="32"/>
  <c r="Z144" i="32"/>
  <c r="Q145" i="32"/>
  <c r="AB145" i="32"/>
  <c r="Z146" i="32"/>
  <c r="Q147" i="32"/>
  <c r="AB147" i="32"/>
  <c r="Z148" i="32"/>
  <c r="Q149" i="32"/>
  <c r="AB149" i="32"/>
  <c r="Z150" i="32"/>
  <c r="Q151" i="32"/>
  <c r="AB151" i="32"/>
  <c r="Z152" i="32"/>
  <c r="Q153" i="32"/>
  <c r="AB153" i="32"/>
  <c r="Z154" i="32"/>
  <c r="Q155" i="32"/>
  <c r="AB155" i="32"/>
  <c r="Z156" i="32"/>
  <c r="AB157" i="32"/>
  <c r="Z158" i="32"/>
  <c r="Y158" i="32"/>
  <c r="AA158" i="32"/>
  <c r="AB161" i="32"/>
  <c r="Z162" i="32"/>
  <c r="Y162" i="32"/>
  <c r="AA162" i="32"/>
  <c r="AB165" i="32"/>
  <c r="Z166" i="32"/>
  <c r="Y166" i="32"/>
  <c r="AA166" i="32"/>
  <c r="Q241" i="32"/>
  <c r="AA144" i="32"/>
  <c r="X145" i="32"/>
  <c r="AA146" i="32"/>
  <c r="X147" i="32"/>
  <c r="AA148" i="32"/>
  <c r="X149" i="32"/>
  <c r="AA150" i="32"/>
  <c r="X151" i="32"/>
  <c r="AA152" i="32"/>
  <c r="X153" i="32"/>
  <c r="AA154" i="32"/>
  <c r="X155" i="32"/>
  <c r="AA156" i="32"/>
  <c r="Z159" i="32"/>
  <c r="Y159" i="32"/>
  <c r="AA159" i="32"/>
  <c r="Z163" i="32"/>
  <c r="Y163" i="32"/>
  <c r="AA163" i="32"/>
  <c r="Z167" i="32"/>
  <c r="Y167" i="32"/>
  <c r="AA167" i="32"/>
  <c r="Z168" i="32"/>
  <c r="Y168" i="32"/>
  <c r="AB168" i="32"/>
  <c r="X168" i="32"/>
  <c r="Z169" i="32"/>
  <c r="Y169" i="32"/>
  <c r="AB169" i="32"/>
  <c r="X169" i="32"/>
  <c r="Z170" i="32"/>
  <c r="Y170" i="32"/>
  <c r="AB170" i="32"/>
  <c r="X170" i="32"/>
  <c r="Z171" i="32"/>
  <c r="Y171" i="32"/>
  <c r="AB171" i="32"/>
  <c r="X171" i="32"/>
  <c r="Z172" i="32"/>
  <c r="Y172" i="32"/>
  <c r="AB172" i="32"/>
  <c r="X172" i="32"/>
  <c r="Z173" i="32"/>
  <c r="Y173" i="32"/>
  <c r="AB173" i="32"/>
  <c r="X173" i="32"/>
  <c r="Z174" i="32"/>
  <c r="Y174" i="32"/>
  <c r="AB174" i="32"/>
  <c r="X174" i="32"/>
  <c r="Z175" i="32"/>
  <c r="Y175" i="32"/>
  <c r="AB175" i="32"/>
  <c r="X175" i="32"/>
  <c r="Z176" i="32"/>
  <c r="AB176" i="32"/>
  <c r="AA176" i="32"/>
  <c r="Y176" i="32"/>
  <c r="X180" i="32"/>
  <c r="Z198" i="32"/>
  <c r="Y198" i="32"/>
  <c r="AB198" i="32"/>
  <c r="X198" i="32"/>
  <c r="AA198" i="32"/>
  <c r="Z206" i="32"/>
  <c r="Y206" i="32"/>
  <c r="AB206" i="32"/>
  <c r="X206" i="32"/>
  <c r="AA206" i="32"/>
  <c r="Z214" i="32"/>
  <c r="Y214" i="32"/>
  <c r="AB214" i="32"/>
  <c r="X214" i="32"/>
  <c r="AA214" i="32"/>
  <c r="Z222" i="32"/>
  <c r="Y222" i="32"/>
  <c r="AB222" i="32"/>
  <c r="X222" i="32"/>
  <c r="AA222" i="32"/>
  <c r="X179" i="32"/>
  <c r="Z182" i="32"/>
  <c r="Y182" i="32"/>
  <c r="AA182" i="32"/>
  <c r="Z184" i="32"/>
  <c r="Y184" i="32"/>
  <c r="AA184" i="32"/>
  <c r="Z186" i="32"/>
  <c r="Y186" i="32"/>
  <c r="AA186" i="32"/>
  <c r="Z188" i="32"/>
  <c r="Y188" i="32"/>
  <c r="AA188" i="32"/>
  <c r="Z190" i="32"/>
  <c r="Y190" i="32"/>
  <c r="AA190" i="32"/>
  <c r="Z192" i="32"/>
  <c r="Y192" i="32"/>
  <c r="AA192" i="32"/>
  <c r="Z194" i="32"/>
  <c r="Y194" i="32"/>
  <c r="AA194" i="32"/>
  <c r="Z199" i="32"/>
  <c r="Y199" i="32"/>
  <c r="AB199" i="32"/>
  <c r="X199" i="32"/>
  <c r="Z203" i="32"/>
  <c r="Y203" i="32"/>
  <c r="AB203" i="32"/>
  <c r="X203" i="32"/>
  <c r="Z207" i="32"/>
  <c r="Y207" i="32"/>
  <c r="AB207" i="32"/>
  <c r="X207" i="32"/>
  <c r="Z211" i="32"/>
  <c r="Y211" i="32"/>
  <c r="AB211" i="32"/>
  <c r="X211" i="32"/>
  <c r="Z215" i="32"/>
  <c r="Y215" i="32"/>
  <c r="AB215" i="32"/>
  <c r="X215" i="32"/>
  <c r="Z219" i="32"/>
  <c r="Y219" i="32"/>
  <c r="AB219" i="32"/>
  <c r="X219" i="32"/>
  <c r="Z223" i="32"/>
  <c r="Y223" i="32"/>
  <c r="AB223" i="32"/>
  <c r="X223" i="32"/>
  <c r="Q230" i="32"/>
  <c r="Q238" i="32"/>
  <c r="Q242" i="32"/>
  <c r="Y276" i="32"/>
  <c r="AB276" i="32"/>
  <c r="X276" i="32"/>
  <c r="AA276" i="32"/>
  <c r="Z276" i="32"/>
  <c r="Q157" i="32"/>
  <c r="Q158" i="32"/>
  <c r="Q159" i="32"/>
  <c r="Q160" i="32"/>
  <c r="Q161" i="32"/>
  <c r="Q162" i="32"/>
  <c r="Q163" i="32"/>
  <c r="Q164" i="32"/>
  <c r="Q165" i="32"/>
  <c r="Q166" i="32"/>
  <c r="Q167" i="32"/>
  <c r="Q168" i="32"/>
  <c r="Q169" i="32"/>
  <c r="Q170" i="32"/>
  <c r="Q171" i="32"/>
  <c r="Q172" i="32"/>
  <c r="Q173" i="32"/>
  <c r="Q174" i="32"/>
  <c r="Q175" i="32"/>
  <c r="Q176" i="32"/>
  <c r="AB177" i="32"/>
  <c r="X178" i="32"/>
  <c r="Y179" i="32"/>
  <c r="AB181" i="32"/>
  <c r="AB182" i="32"/>
  <c r="AB184" i="32"/>
  <c r="AB186" i="32"/>
  <c r="AB188" i="32"/>
  <c r="AB190" i="32"/>
  <c r="AB192" i="32"/>
  <c r="AB194" i="32"/>
  <c r="Z196" i="32"/>
  <c r="Y196" i="32"/>
  <c r="AB196" i="32"/>
  <c r="X196" i="32"/>
  <c r="Z200" i="32"/>
  <c r="Y200" i="32"/>
  <c r="AB200" i="32"/>
  <c r="X200" i="32"/>
  <c r="Z204" i="32"/>
  <c r="Y204" i="32"/>
  <c r="AB204" i="32"/>
  <c r="X204" i="32"/>
  <c r="Z208" i="32"/>
  <c r="Y208" i="32"/>
  <c r="AB208" i="32"/>
  <c r="X208" i="32"/>
  <c r="Z212" i="32"/>
  <c r="Y212" i="32"/>
  <c r="AB212" i="32"/>
  <c r="X212" i="32"/>
  <c r="Z216" i="32"/>
  <c r="Y216" i="32"/>
  <c r="AB216" i="32"/>
  <c r="X216" i="32"/>
  <c r="Z220" i="32"/>
  <c r="Y220" i="32"/>
  <c r="AB220" i="32"/>
  <c r="X220" i="32"/>
  <c r="Z224" i="32"/>
  <c r="Y224" i="32"/>
  <c r="AB224" i="32"/>
  <c r="X224" i="32"/>
  <c r="Q239" i="32"/>
  <c r="Q243" i="32"/>
  <c r="X177" i="32"/>
  <c r="AA179" i="32"/>
  <c r="X181" i="32"/>
  <c r="Z183" i="32"/>
  <c r="Y183" i="32"/>
  <c r="AA183" i="32"/>
  <c r="Z185" i="32"/>
  <c r="Y185" i="32"/>
  <c r="AA185" i="32"/>
  <c r="Z187" i="32"/>
  <c r="Y187" i="32"/>
  <c r="AA187" i="32"/>
  <c r="Z189" i="32"/>
  <c r="Y189" i="32"/>
  <c r="AA189" i="32"/>
  <c r="Z191" i="32"/>
  <c r="Y191" i="32"/>
  <c r="AA191" i="32"/>
  <c r="Z193" i="32"/>
  <c r="Y193" i="32"/>
  <c r="AA193" i="32"/>
  <c r="Z195" i="32"/>
  <c r="Y195" i="32"/>
  <c r="AA195" i="32"/>
  <c r="Z197" i="32"/>
  <c r="Y197" i="32"/>
  <c r="AB197" i="32"/>
  <c r="X197" i="32"/>
  <c r="Z201" i="32"/>
  <c r="Y201" i="32"/>
  <c r="AB201" i="32"/>
  <c r="X201" i="32"/>
  <c r="Z205" i="32"/>
  <c r="Y205" i="32"/>
  <c r="AB205" i="32"/>
  <c r="X205" i="32"/>
  <c r="Z209" i="32"/>
  <c r="Y209" i="32"/>
  <c r="AB209" i="32"/>
  <c r="X209" i="32"/>
  <c r="Z213" i="32"/>
  <c r="Y213" i="32"/>
  <c r="AB213" i="32"/>
  <c r="X213" i="32"/>
  <c r="Z217" i="32"/>
  <c r="Y217" i="32"/>
  <c r="AB217" i="32"/>
  <c r="X217" i="32"/>
  <c r="Z221" i="32"/>
  <c r="Y221" i="32"/>
  <c r="AB221" i="32"/>
  <c r="X221" i="32"/>
  <c r="Q226" i="32"/>
  <c r="Q234" i="32"/>
  <c r="Q240" i="32"/>
  <c r="Q277" i="32"/>
  <c r="Y271" i="32"/>
  <c r="AB271" i="32"/>
  <c r="AA271" i="32"/>
  <c r="Z271" i="32"/>
  <c r="Y273" i="32"/>
  <c r="AB273" i="32"/>
  <c r="AA273" i="32"/>
  <c r="Z273" i="32"/>
  <c r="X271" i="32"/>
  <c r="X273" i="32"/>
  <c r="Q272" i="32"/>
  <c r="Q274" i="32"/>
  <c r="Y277" i="32"/>
  <c r="AB277" i="32"/>
  <c r="X277" i="32"/>
  <c r="Z277" i="32"/>
  <c r="Q278" i="32"/>
  <c r="X272" i="32"/>
  <c r="Y274" i="32"/>
  <c r="AB274" i="32"/>
  <c r="X274" i="32"/>
  <c r="Z274" i="32"/>
  <c r="Q275" i="32"/>
  <c r="AA277" i="32"/>
  <c r="Y278" i="32"/>
  <c r="AB278" i="32"/>
  <c r="X278" i="32"/>
  <c r="Z278" i="32"/>
  <c r="Q279" i="32"/>
  <c r="Q280" i="32"/>
  <c r="Q281" i="32"/>
  <c r="Q282" i="32"/>
  <c r="Q283" i="32"/>
  <c r="Q284" i="32"/>
  <c r="Q285" i="32"/>
  <c r="Q286" i="32"/>
  <c r="Q287" i="32"/>
  <c r="Q288" i="32"/>
  <c r="Q289" i="32"/>
  <c r="Q290" i="32"/>
  <c r="Z307" i="32"/>
  <c r="AB307" i="32"/>
  <c r="AA307" i="32"/>
  <c r="Y307" i="32"/>
  <c r="X307" i="32"/>
  <c r="Q271" i="32"/>
  <c r="Q273" i="32"/>
  <c r="Y275" i="32"/>
  <c r="AB275" i="32"/>
  <c r="X275" i="32"/>
  <c r="Z275" i="32"/>
  <c r="Q276" i="32"/>
  <c r="AA278" i="32"/>
  <c r="Y279" i="32"/>
  <c r="AB279" i="32"/>
  <c r="X279" i="32"/>
  <c r="Z279" i="32"/>
  <c r="Z291" i="32"/>
  <c r="AB291" i="32"/>
  <c r="AA291" i="32"/>
  <c r="Y291" i="32"/>
  <c r="AA280" i="32"/>
  <c r="AA281" i="32"/>
  <c r="AA282" i="32"/>
  <c r="AA283" i="32"/>
  <c r="AA284" i="32"/>
  <c r="AA285" i="32"/>
  <c r="AA286" i="32"/>
  <c r="AA287" i="32"/>
  <c r="AA288" i="32"/>
  <c r="AA289" i="32"/>
  <c r="X290" i="32"/>
  <c r="AB293" i="32"/>
  <c r="X294" i="32"/>
  <c r="X280" i="32"/>
  <c r="AB280" i="32"/>
  <c r="X281" i="32"/>
  <c r="AB281" i="32"/>
  <c r="X282" i="32"/>
  <c r="AB282" i="32"/>
  <c r="X283" i="32"/>
  <c r="AB283" i="32"/>
  <c r="X284" i="32"/>
  <c r="AB284" i="32"/>
  <c r="X285" i="32"/>
  <c r="AB285" i="32"/>
  <c r="X286" i="32"/>
  <c r="AB286" i="32"/>
  <c r="X287" i="32"/>
  <c r="AB287" i="32"/>
  <c r="X288" i="32"/>
  <c r="AB288" i="32"/>
  <c r="X289" i="32"/>
  <c r="AB289" i="32"/>
  <c r="Y290" i="32"/>
  <c r="X293" i="32"/>
  <c r="AA290" i="32"/>
  <c r="X292" i="32"/>
  <c r="Y293" i="32"/>
  <c r="AA294" i="32"/>
  <c r="Q334" i="32"/>
  <c r="X306" i="32"/>
  <c r="X310" i="32"/>
  <c r="Q352" i="32"/>
  <c r="Z295" i="32"/>
  <c r="Z296" i="32"/>
  <c r="Z297" i="32"/>
  <c r="Z298" i="32"/>
  <c r="Z299" i="32"/>
  <c r="Z300" i="32"/>
  <c r="Z301" i="32"/>
  <c r="Z302" i="32"/>
  <c r="Z303" i="32"/>
  <c r="AB304" i="32"/>
  <c r="X305" i="32"/>
  <c r="Y306" i="32"/>
  <c r="AB308" i="32"/>
  <c r="X309" i="32"/>
  <c r="Y310" i="32"/>
  <c r="Y337" i="32"/>
  <c r="AB337" i="32"/>
  <c r="X337" i="32"/>
  <c r="AA337" i="32"/>
  <c r="Q338" i="32"/>
  <c r="X304" i="32"/>
  <c r="AA306" i="32"/>
  <c r="X308" i="32"/>
  <c r="AA310" i="32"/>
  <c r="Y333" i="32"/>
  <c r="AB333" i="32"/>
  <c r="AA333" i="32"/>
  <c r="Z333" i="32"/>
  <c r="Y351" i="32"/>
  <c r="AB351" i="32"/>
  <c r="X351" i="32"/>
  <c r="AA351" i="32"/>
  <c r="Z351" i="32"/>
  <c r="Q332" i="32"/>
  <c r="Y334" i="32"/>
  <c r="AB334" i="32"/>
  <c r="X334" i="32"/>
  <c r="Z334" i="32"/>
  <c r="Q335" i="32"/>
  <c r="Y338" i="32"/>
  <c r="AB338" i="32"/>
  <c r="X338" i="32"/>
  <c r="Z338" i="32"/>
  <c r="Q339" i="32"/>
  <c r="Z311" i="32"/>
  <c r="Z312" i="32"/>
  <c r="Z313" i="32"/>
  <c r="Z314" i="32"/>
  <c r="Z315" i="32"/>
  <c r="Z316" i="32"/>
  <c r="Z317" i="32"/>
  <c r="Z318" i="32"/>
  <c r="Z319" i="32"/>
  <c r="Z320" i="32"/>
  <c r="Z321" i="32"/>
  <c r="Z322" i="32"/>
  <c r="Z323" i="32"/>
  <c r="Z324" i="32"/>
  <c r="Z325" i="32"/>
  <c r="Z326" i="32"/>
  <c r="Z327" i="32"/>
  <c r="X332" i="32"/>
  <c r="AA334" i="32"/>
  <c r="Y335" i="32"/>
  <c r="AB335" i="32"/>
  <c r="X335" i="32"/>
  <c r="Z335" i="32"/>
  <c r="Q336" i="32"/>
  <c r="AA338" i="32"/>
  <c r="Y339" i="32"/>
  <c r="AB339" i="32"/>
  <c r="X339" i="32"/>
  <c r="Z339" i="32"/>
  <c r="Q340" i="32"/>
  <c r="Q341" i="32"/>
  <c r="Q342" i="32"/>
  <c r="Q343" i="32"/>
  <c r="Q344" i="32"/>
  <c r="Y347" i="32"/>
  <c r="AB347" i="32"/>
  <c r="X347" i="32"/>
  <c r="AA347" i="32"/>
  <c r="Q348" i="32"/>
  <c r="Z332" i="32"/>
  <c r="Q333" i="32"/>
  <c r="AA335" i="32"/>
  <c r="Y336" i="32"/>
  <c r="AB336" i="32"/>
  <c r="X336" i="32"/>
  <c r="Z336" i="32"/>
  <c r="Q337" i="32"/>
  <c r="AA339" i="32"/>
  <c r="AA340" i="32"/>
  <c r="AA341" i="32"/>
  <c r="AA342" i="32"/>
  <c r="AA343" i="32"/>
  <c r="AA344" i="32"/>
  <c r="Q345" i="32"/>
  <c r="Y348" i="32"/>
  <c r="AB348" i="32"/>
  <c r="X348" i="32"/>
  <c r="Z348" i="32"/>
  <c r="Q349" i="32"/>
  <c r="Y352" i="32"/>
  <c r="AB352" i="32"/>
  <c r="X352" i="32"/>
  <c r="Z352" i="32"/>
  <c r="Q353" i="32"/>
  <c r="Q355" i="32"/>
  <c r="Q356" i="32"/>
  <c r="Q357" i="32"/>
  <c r="Q358" i="32"/>
  <c r="X340" i="32"/>
  <c r="AB340" i="32"/>
  <c r="X341" i="32"/>
  <c r="AB341" i="32"/>
  <c r="X342" i="32"/>
  <c r="AB342" i="32"/>
  <c r="X343" i="32"/>
  <c r="AB343" i="32"/>
  <c r="X344" i="32"/>
  <c r="AB344" i="32"/>
  <c r="Y345" i="32"/>
  <c r="AB345" i="32"/>
  <c r="X345" i="32"/>
  <c r="Z345" i="32"/>
  <c r="Q346" i="32"/>
  <c r="AA348" i="32"/>
  <c r="Y349" i="32"/>
  <c r="AB349" i="32"/>
  <c r="X349" i="32"/>
  <c r="Z349" i="32"/>
  <c r="Q350" i="32"/>
  <c r="AA352" i="32"/>
  <c r="Y353" i="32"/>
  <c r="AB353" i="32"/>
  <c r="X353" i="32"/>
  <c r="Z353" i="32"/>
  <c r="Q354" i="32"/>
  <c r="AA345" i="32"/>
  <c r="Y346" i="32"/>
  <c r="AB346" i="32"/>
  <c r="X346" i="32"/>
  <c r="Z346" i="32"/>
  <c r="Q347" i="32"/>
  <c r="AA349" i="32"/>
  <c r="Y350" i="32"/>
  <c r="AB350" i="32"/>
  <c r="X350" i="32"/>
  <c r="Z350" i="32"/>
  <c r="Q351" i="32"/>
  <c r="AA353" i="32"/>
  <c r="Y354" i="32"/>
  <c r="AB354" i="32"/>
  <c r="X354" i="32"/>
  <c r="Z354" i="32"/>
  <c r="AA355" i="32"/>
  <c r="AA356" i="32"/>
  <c r="AA357" i="32"/>
  <c r="AA358" i="32"/>
  <c r="X355" i="32"/>
  <c r="AB355" i="32"/>
  <c r="X356" i="32"/>
  <c r="AB356" i="32"/>
  <c r="X357" i="32"/>
  <c r="AB357" i="32"/>
  <c r="X358" i="32"/>
  <c r="AB358" i="32"/>
  <c r="E1" i="16"/>
  <c r="L4" i="16"/>
  <c r="O37" i="32" l="1"/>
  <c r="O17" i="32"/>
  <c r="H14" i="32"/>
  <c r="H10" i="32"/>
  <c r="H11" i="32"/>
  <c r="H7" i="32"/>
  <c r="N25" i="32"/>
  <c r="O25" i="32"/>
  <c r="H12" i="32"/>
  <c r="N29" i="32"/>
  <c r="O29" i="32"/>
  <c r="N11" i="32"/>
  <c r="O11" i="32"/>
  <c r="O33" i="32"/>
  <c r="N33" i="32"/>
  <c r="O28" i="32"/>
  <c r="N28" i="32"/>
  <c r="O35" i="32"/>
  <c r="N35" i="32"/>
  <c r="O26" i="32"/>
  <c r="N26" i="32"/>
  <c r="N6" i="32"/>
  <c r="O6" i="32"/>
  <c r="N5" i="32"/>
  <c r="O5" i="32"/>
  <c r="N4" i="32"/>
  <c r="O4" i="32"/>
  <c r="N3" i="32"/>
  <c r="O3" i="32"/>
  <c r="O32" i="32"/>
  <c r="N32" i="32"/>
  <c r="O8" i="32"/>
  <c r="N8" i="32"/>
  <c r="P41" i="32"/>
  <c r="O40" i="32"/>
  <c r="N22" i="32"/>
  <c r="O22" i="32"/>
  <c r="O15" i="32"/>
  <c r="N15" i="32"/>
  <c r="O13" i="32"/>
  <c r="N13" i="32"/>
  <c r="O21" i="32"/>
  <c r="N21" i="32"/>
  <c r="H9" i="32"/>
  <c r="O10" i="32"/>
  <c r="N10" i="32"/>
  <c r="O31" i="32"/>
  <c r="AK2" i="24"/>
  <c r="V2" i="24"/>
  <c r="H46" i="24"/>
  <c r="AE2" i="24"/>
  <c r="AC2" i="24"/>
  <c r="Z2" i="24"/>
  <c r="H12" i="24"/>
  <c r="L11" i="32" l="1"/>
  <c r="H49" i="32"/>
  <c r="AD347" i="32"/>
  <c r="AD353" i="32"/>
  <c r="L9" i="32"/>
  <c r="AD342" i="32"/>
  <c r="AD357" i="32"/>
  <c r="P42" i="32"/>
  <c r="O41" i="32"/>
  <c r="N41" i="32"/>
  <c r="W34" i="32"/>
  <c r="V34" i="32" s="1"/>
  <c r="W19" i="32"/>
  <c r="V19" i="32" s="1"/>
  <c r="L7" i="32"/>
  <c r="W45" i="32"/>
  <c r="V45" i="32" s="1"/>
  <c r="W25" i="32"/>
  <c r="V25" i="32" s="1"/>
  <c r="W5" i="32"/>
  <c r="V5" i="32" s="1"/>
  <c r="H34" i="32"/>
  <c r="W74" i="32" s="1"/>
  <c r="V74" i="32" s="1"/>
  <c r="W60" i="32"/>
  <c r="V60" i="32" s="1"/>
  <c r="W61" i="32"/>
  <c r="V61" i="32" s="1"/>
  <c r="U60" i="32" s="1"/>
  <c r="W50" i="32"/>
  <c r="V50" i="32" s="1"/>
  <c r="W52" i="32"/>
  <c r="W57" i="32"/>
  <c r="V57" i="32" s="1"/>
  <c r="W28" i="32"/>
  <c r="V28" i="32" s="1"/>
  <c r="W41" i="32"/>
  <c r="V41" i="32" s="1"/>
  <c r="V52" i="32"/>
  <c r="W63" i="32"/>
  <c r="V63" i="32" s="1"/>
  <c r="AE352" i="32"/>
  <c r="AD352" i="32" s="1"/>
  <c r="H46" i="32"/>
  <c r="L10" i="32"/>
  <c r="E11" i="32"/>
  <c r="E12" i="32" s="1"/>
  <c r="AE341" i="32"/>
  <c r="AD341" i="32" s="1"/>
  <c r="AE345" i="32"/>
  <c r="AD345" i="32" s="1"/>
  <c r="AE349" i="32"/>
  <c r="AD349" i="32" s="1"/>
  <c r="AE353" i="32"/>
  <c r="AE355" i="32"/>
  <c r="AD355" i="32" s="1"/>
  <c r="AE354" i="32"/>
  <c r="AD354" i="32" s="1"/>
  <c r="AE338" i="32"/>
  <c r="AD338" i="32" s="1"/>
  <c r="AE339" i="32"/>
  <c r="AD339" i="32" s="1"/>
  <c r="AE342" i="32"/>
  <c r="AE356" i="32"/>
  <c r="AD356" i="32" s="1"/>
  <c r="AE350" i="32"/>
  <c r="AD350" i="32" s="1"/>
  <c r="AE343" i="32"/>
  <c r="AD343" i="32" s="1"/>
  <c r="AE357" i="32"/>
  <c r="AE351" i="32"/>
  <c r="AD351" i="32" s="1"/>
  <c r="AE347" i="32"/>
  <c r="AE340" i="32"/>
  <c r="AD340" i="32" s="1"/>
  <c r="AE344" i="32"/>
  <c r="AD344" i="32" s="1"/>
  <c r="AE348" i="32"/>
  <c r="AD348" i="32" s="1"/>
  <c r="AE358" i="32"/>
  <c r="AD358" i="32" s="1"/>
  <c r="AE346" i="32"/>
  <c r="AD346" i="32" s="1"/>
  <c r="AG331" i="32"/>
  <c r="AF331" i="32" s="1"/>
  <c r="AG330" i="32"/>
  <c r="AF330" i="32" s="1"/>
  <c r="AG329" i="32"/>
  <c r="AG328" i="32"/>
  <c r="AF328" i="32" s="1"/>
  <c r="AG327" i="32"/>
  <c r="AF327" i="32" s="1"/>
  <c r="AG326" i="32"/>
  <c r="AF326" i="32" s="1"/>
  <c r="AF329" i="32"/>
  <c r="L12" i="32"/>
  <c r="AG352" i="32"/>
  <c r="AF352" i="32" s="1"/>
  <c r="AG338" i="32"/>
  <c r="AF338" i="32"/>
  <c r="AG332" i="32"/>
  <c r="AF332" i="32" s="1"/>
  <c r="AG343" i="32"/>
  <c r="AF343" i="32" s="1"/>
  <c r="AG357" i="32"/>
  <c r="AF357" i="32"/>
  <c r="AG351" i="32"/>
  <c r="AF351" i="32" s="1"/>
  <c r="AG334" i="32"/>
  <c r="AF334" i="32"/>
  <c r="AG340" i="32"/>
  <c r="AF340" i="32" s="1"/>
  <c r="AG344" i="32"/>
  <c r="AF344" i="32" s="1"/>
  <c r="AG333" i="32"/>
  <c r="AF333" i="32" s="1"/>
  <c r="AG358" i="32"/>
  <c r="AF358" i="32"/>
  <c r="AG346" i="32"/>
  <c r="AF346" i="32"/>
  <c r="AG354" i="32"/>
  <c r="AF354" i="32"/>
  <c r="AG347" i="32"/>
  <c r="AF347" i="32"/>
  <c r="AG335" i="32"/>
  <c r="AF335" i="32" s="1"/>
  <c r="AG341" i="32"/>
  <c r="AF341" i="32" s="1"/>
  <c r="AG348" i="32"/>
  <c r="AF348" i="32"/>
  <c r="AG337" i="32"/>
  <c r="AF337" i="32" s="1"/>
  <c r="AG345" i="32"/>
  <c r="AF345" i="32"/>
  <c r="AG349" i="32"/>
  <c r="AF349" i="32" s="1"/>
  <c r="AG353" i="32"/>
  <c r="AF353" i="32" s="1"/>
  <c r="AG355" i="32"/>
  <c r="AF355" i="32" s="1"/>
  <c r="AF339" i="32"/>
  <c r="AG336" i="32"/>
  <c r="AF336" i="32" s="1"/>
  <c r="AG350" i="32"/>
  <c r="AF350" i="32" s="1"/>
  <c r="AG339" i="32"/>
  <c r="AG342" i="32"/>
  <c r="AF342" i="32" s="1"/>
  <c r="AG356" i="32"/>
  <c r="AF356" i="32" s="1"/>
  <c r="H58" i="32"/>
  <c r="L14" i="32"/>
  <c r="J34" i="24"/>
  <c r="E7" i="29"/>
  <c r="E7" i="31"/>
  <c r="E3" i="31"/>
  <c r="E3" i="29"/>
  <c r="W70" i="32" l="1"/>
  <c r="V70" i="32" s="1"/>
  <c r="L58" i="32"/>
  <c r="J30" i="32" s="1"/>
  <c r="K30" i="32" s="1"/>
  <c r="H62" i="32"/>
  <c r="U18" i="32"/>
  <c r="H15" i="32"/>
  <c r="H43" i="32"/>
  <c r="J46" i="32"/>
  <c r="U51" i="32"/>
  <c r="W46" i="32"/>
  <c r="V46" i="32" s="1"/>
  <c r="U45" i="32" s="1"/>
  <c r="H35" i="32"/>
  <c r="J34" i="32"/>
  <c r="H36" i="32" s="1"/>
  <c r="L36" i="32" s="1"/>
  <c r="W81" i="32"/>
  <c r="V81" i="32" s="1"/>
  <c r="U80" i="32" s="1"/>
  <c r="W77" i="32"/>
  <c r="V77" i="32" s="1"/>
  <c r="W73" i="32"/>
  <c r="V73" i="32" s="1"/>
  <c r="W69" i="32"/>
  <c r="V69" i="32" s="1"/>
  <c r="W44" i="32"/>
  <c r="V44" i="32" s="1"/>
  <c r="U43" i="32" s="1"/>
  <c r="W30" i="32"/>
  <c r="V30" i="32" s="1"/>
  <c r="W18" i="32"/>
  <c r="V18" i="32" s="1"/>
  <c r="W9" i="32"/>
  <c r="V9" i="32" s="1"/>
  <c r="W42" i="32"/>
  <c r="V42" i="32" s="1"/>
  <c r="U41" i="32" s="1"/>
  <c r="W22" i="32"/>
  <c r="V22" i="32" s="1"/>
  <c r="W3" i="32"/>
  <c r="V3" i="32" s="1"/>
  <c r="W4" i="32"/>
  <c r="V4" i="32" s="1"/>
  <c r="U3" i="32" s="1"/>
  <c r="W15" i="32"/>
  <c r="V15" i="32" s="1"/>
  <c r="U14" i="32" s="1"/>
  <c r="W51" i="32"/>
  <c r="V51" i="32" s="1"/>
  <c r="U50" i="32" s="1"/>
  <c r="W54" i="32"/>
  <c r="V54" i="32" s="1"/>
  <c r="W53" i="32"/>
  <c r="V53" i="32" s="1"/>
  <c r="U52" i="32" s="1"/>
  <c r="W8" i="32"/>
  <c r="V8" i="32" s="1"/>
  <c r="U7" i="32" s="1"/>
  <c r="W32" i="32"/>
  <c r="V32" i="32" s="1"/>
  <c r="W59" i="32"/>
  <c r="V59" i="32" s="1"/>
  <c r="U59" i="32" s="1"/>
  <c r="W33" i="32"/>
  <c r="V33" i="32" s="1"/>
  <c r="U32" i="32" s="1"/>
  <c r="W56" i="32"/>
  <c r="V56" i="32" s="1"/>
  <c r="W31" i="32"/>
  <c r="V31" i="32" s="1"/>
  <c r="U30" i="32" s="1"/>
  <c r="W80" i="32"/>
  <c r="V80" i="32" s="1"/>
  <c r="W76" i="32"/>
  <c r="V76" i="32" s="1"/>
  <c r="W72" i="32"/>
  <c r="V72" i="32" s="1"/>
  <c r="U71" i="32" s="1"/>
  <c r="W68" i="32"/>
  <c r="V68" i="32" s="1"/>
  <c r="W43" i="32"/>
  <c r="V43" i="32" s="1"/>
  <c r="W23" i="32"/>
  <c r="V23" i="32" s="1"/>
  <c r="U22" i="32" s="1"/>
  <c r="W17" i="32"/>
  <c r="V17" i="32" s="1"/>
  <c r="U16" i="32" s="1"/>
  <c r="W7" i="32"/>
  <c r="V7" i="32" s="1"/>
  <c r="W39" i="32"/>
  <c r="V39" i="32" s="1"/>
  <c r="W11" i="32"/>
  <c r="V11" i="32" s="1"/>
  <c r="W66" i="32"/>
  <c r="V66" i="32" s="1"/>
  <c r="W6" i="32"/>
  <c r="V6" i="32" s="1"/>
  <c r="U5" i="32" s="1"/>
  <c r="W21" i="32"/>
  <c r="V21" i="32" s="1"/>
  <c r="W38" i="32"/>
  <c r="V38" i="32" s="1"/>
  <c r="U37" i="32" s="1"/>
  <c r="W55" i="32"/>
  <c r="V55" i="32" s="1"/>
  <c r="U54" i="32" s="1"/>
  <c r="W24" i="32"/>
  <c r="V24" i="32" s="1"/>
  <c r="W27" i="32"/>
  <c r="V27" i="32" s="1"/>
  <c r="W35" i="32"/>
  <c r="V35" i="32" s="1"/>
  <c r="U34" i="32" s="1"/>
  <c r="W48" i="32"/>
  <c r="V48" i="32" s="1"/>
  <c r="U47" i="32" s="1"/>
  <c r="W47" i="32"/>
  <c r="V47" i="32" s="1"/>
  <c r="W64" i="32"/>
  <c r="V64" i="32" s="1"/>
  <c r="U63" i="32" s="1"/>
  <c r="W58" i="32"/>
  <c r="V58" i="32" s="1"/>
  <c r="U57" i="32" s="1"/>
  <c r="W79" i="32"/>
  <c r="V79" i="32" s="1"/>
  <c r="U78" i="32" s="1"/>
  <c r="W75" i="32"/>
  <c r="V75" i="32" s="1"/>
  <c r="U74" i="32" s="1"/>
  <c r="W71" i="32"/>
  <c r="V71" i="32" s="1"/>
  <c r="U70" i="32" s="1"/>
  <c r="W67" i="32"/>
  <c r="V67" i="32" s="1"/>
  <c r="W40" i="32"/>
  <c r="V40" i="32" s="1"/>
  <c r="U39" i="32" s="1"/>
  <c r="W20" i="32"/>
  <c r="V20" i="32" s="1"/>
  <c r="U19" i="32" s="1"/>
  <c r="W14" i="32"/>
  <c r="V14" i="32" s="1"/>
  <c r="W2" i="32"/>
  <c r="V2" i="32" s="1"/>
  <c r="W65" i="32"/>
  <c r="V65" i="32" s="1"/>
  <c r="U64" i="32" s="1"/>
  <c r="W36" i="32"/>
  <c r="V36" i="32" s="1"/>
  <c r="W37" i="32"/>
  <c r="V37" i="32" s="1"/>
  <c r="W29" i="32"/>
  <c r="V29" i="32" s="1"/>
  <c r="U28" i="32" s="1"/>
  <c r="W62" i="32"/>
  <c r="V62" i="32" s="1"/>
  <c r="U61" i="32" s="1"/>
  <c r="W13" i="32"/>
  <c r="V13" i="32" s="1"/>
  <c r="U12" i="32" s="1"/>
  <c r="W26" i="32"/>
  <c r="V26" i="32" s="1"/>
  <c r="U25" i="32" s="1"/>
  <c r="W10" i="32"/>
  <c r="V10" i="32" s="1"/>
  <c r="U9" i="32" s="1"/>
  <c r="W49" i="32"/>
  <c r="V49" i="32" s="1"/>
  <c r="U48" i="32" s="1"/>
  <c r="W16" i="32"/>
  <c r="V16" i="32" s="1"/>
  <c r="W12" i="32"/>
  <c r="V12" i="32" s="1"/>
  <c r="U11" i="32" s="1"/>
  <c r="W78" i="32"/>
  <c r="V78" i="32" s="1"/>
  <c r="U77" i="32" s="1"/>
  <c r="P43" i="32"/>
  <c r="N42" i="32"/>
  <c r="O42" i="32"/>
  <c r="J49" i="32"/>
  <c r="H51" i="32" s="1"/>
  <c r="L51" i="32" s="1"/>
  <c r="H50" i="32"/>
  <c r="E4" i="24"/>
  <c r="U40" i="32" l="1"/>
  <c r="U66" i="32"/>
  <c r="U10" i="32"/>
  <c r="U75" i="32"/>
  <c r="U8" i="32"/>
  <c r="U68" i="32"/>
  <c r="U4" i="32"/>
  <c r="U69" i="32"/>
  <c r="U62" i="32"/>
  <c r="L50" i="32"/>
  <c r="J28" i="32" s="1"/>
  <c r="K28" i="32" s="1"/>
  <c r="H54" i="32"/>
  <c r="H13" i="32" s="1"/>
  <c r="P44" i="32"/>
  <c r="O43" i="32"/>
  <c r="N43" i="32"/>
  <c r="U65" i="32"/>
  <c r="U55" i="32"/>
  <c r="U36" i="32"/>
  <c r="U13" i="32"/>
  <c r="U26" i="32"/>
  <c r="U20" i="32"/>
  <c r="U38" i="32"/>
  <c r="U42" i="32"/>
  <c r="U79" i="32"/>
  <c r="U58" i="32"/>
  <c r="U53" i="32"/>
  <c r="U2" i="32"/>
  <c r="U17" i="32"/>
  <c r="U72" i="32"/>
  <c r="L35" i="32"/>
  <c r="J22" i="32" s="1"/>
  <c r="K22" i="32" s="1"/>
  <c r="U56" i="32"/>
  <c r="L43" i="32"/>
  <c r="J24" i="32" s="1"/>
  <c r="K24" i="32" s="1"/>
  <c r="H39" i="32"/>
  <c r="AE324" i="32"/>
  <c r="AD324" i="32" s="1"/>
  <c r="AE320" i="32"/>
  <c r="AD320" i="32" s="1"/>
  <c r="AE316" i="32"/>
  <c r="AD316" i="32" s="1"/>
  <c r="AE312" i="32"/>
  <c r="AE309" i="32"/>
  <c r="AE301" i="32"/>
  <c r="AE297" i="32"/>
  <c r="AE307" i="32"/>
  <c r="AE304" i="32"/>
  <c r="AE273" i="32"/>
  <c r="AE217" i="32"/>
  <c r="AE201" i="32"/>
  <c r="AE190" i="32"/>
  <c r="AE182" i="32"/>
  <c r="AE220" i="32"/>
  <c r="AE204" i="32"/>
  <c r="AE223" i="32"/>
  <c r="AE207" i="32"/>
  <c r="AE193" i="32"/>
  <c r="AE185" i="32"/>
  <c r="AE218" i="32"/>
  <c r="AE175" i="32"/>
  <c r="AE171" i="32"/>
  <c r="AE165" i="32"/>
  <c r="AE142" i="32"/>
  <c r="AE138" i="32"/>
  <c r="AE134" i="32"/>
  <c r="AE130" i="32"/>
  <c r="AE126" i="32"/>
  <c r="AE122" i="32"/>
  <c r="AE118" i="32"/>
  <c r="AE114" i="32"/>
  <c r="AE110" i="32"/>
  <c r="AE106" i="32"/>
  <c r="AE102" i="32"/>
  <c r="AE98" i="32"/>
  <c r="AE94" i="32"/>
  <c r="AE90" i="32"/>
  <c r="AE86" i="32"/>
  <c r="AE82" i="32"/>
  <c r="AE78" i="32"/>
  <c r="AE74" i="32"/>
  <c r="AE70" i="32"/>
  <c r="AE164" i="32"/>
  <c r="AE214" i="32"/>
  <c r="AE167" i="32"/>
  <c r="AE149" i="32"/>
  <c r="AE30" i="32"/>
  <c r="AE18" i="32"/>
  <c r="AE65" i="32"/>
  <c r="AE155" i="32"/>
  <c r="AE52" i="32"/>
  <c r="AE40" i="32"/>
  <c r="AE36" i="32"/>
  <c r="AE42" i="32"/>
  <c r="AE6" i="32"/>
  <c r="AE29" i="32"/>
  <c r="AE62" i="32"/>
  <c r="AE150" i="32"/>
  <c r="AE241" i="32"/>
  <c r="AE240" i="32"/>
  <c r="AE258" i="32"/>
  <c r="AE282" i="32"/>
  <c r="AE331" i="32"/>
  <c r="AD331" i="32" s="1"/>
  <c r="AE26" i="32"/>
  <c r="AE66" i="32"/>
  <c r="AE64" i="32"/>
  <c r="AE243" i="32"/>
  <c r="AE245" i="32"/>
  <c r="AE261" i="32"/>
  <c r="AE287" i="32"/>
  <c r="AE336" i="32"/>
  <c r="AD336" i="32" s="1"/>
  <c r="AE278" i="32"/>
  <c r="AE256" i="32"/>
  <c r="AE61" i="32"/>
  <c r="AE27" i="32"/>
  <c r="AE239" i="32"/>
  <c r="AE284" i="32"/>
  <c r="AE326" i="32"/>
  <c r="AD326" i="32" s="1"/>
  <c r="AE267" i="32"/>
  <c r="AE234" i="32"/>
  <c r="AE263" i="32"/>
  <c r="AE148" i="32"/>
  <c r="AE275" i="32"/>
  <c r="AE323" i="32"/>
  <c r="AD323" i="32" s="1"/>
  <c r="AE319" i="32"/>
  <c r="AD319" i="32" s="1"/>
  <c r="AE315" i="32"/>
  <c r="AD315" i="32" s="1"/>
  <c r="AE311" i="32"/>
  <c r="AE305" i="32"/>
  <c r="AE300" i="32"/>
  <c r="AE296" i="32"/>
  <c r="AE293" i="32"/>
  <c r="AE294" i="32"/>
  <c r="AE271" i="32"/>
  <c r="AE213" i="32"/>
  <c r="AE197" i="32"/>
  <c r="AE188" i="32"/>
  <c r="AE178" i="32"/>
  <c r="AE216" i="32"/>
  <c r="AE200" i="32"/>
  <c r="AE219" i="32"/>
  <c r="AE203" i="32"/>
  <c r="AE191" i="32"/>
  <c r="AE183" i="32"/>
  <c r="AE210" i="32"/>
  <c r="AE174" i="32"/>
  <c r="AE170" i="32"/>
  <c r="AE161" i="32"/>
  <c r="AE141" i="32"/>
  <c r="AE137" i="32"/>
  <c r="AE133" i="32"/>
  <c r="AE129" i="32"/>
  <c r="AE125" i="32"/>
  <c r="AE121" i="32"/>
  <c r="AE117" i="32"/>
  <c r="AE113" i="32"/>
  <c r="AE109" i="32"/>
  <c r="AE105" i="32"/>
  <c r="AE101" i="32"/>
  <c r="AE97" i="32"/>
  <c r="AE93" i="32"/>
  <c r="AE89" i="32"/>
  <c r="AE85" i="32"/>
  <c r="AE81" i="32"/>
  <c r="AE77" i="32"/>
  <c r="AE73" i="32"/>
  <c r="AE69" i="32"/>
  <c r="AE160" i="32"/>
  <c r="AE206" i="32"/>
  <c r="AE163" i="32"/>
  <c r="AE145" i="32"/>
  <c r="AE23" i="32"/>
  <c r="AE17" i="32"/>
  <c r="AE9" i="32"/>
  <c r="AE166" i="32"/>
  <c r="AE151" i="32"/>
  <c r="AE46" i="32"/>
  <c r="AE59" i="32"/>
  <c r="AE39" i="32"/>
  <c r="AE5" i="32"/>
  <c r="AE25" i="32"/>
  <c r="AE10" i="32"/>
  <c r="AE24" i="32"/>
  <c r="AE230" i="32"/>
  <c r="AE246" i="32"/>
  <c r="AE262" i="32"/>
  <c r="AE286" i="32"/>
  <c r="AE325" i="32"/>
  <c r="AD325" i="32" s="1"/>
  <c r="AE337" i="32"/>
  <c r="AD337" i="32" s="1"/>
  <c r="AE8" i="32"/>
  <c r="AE21" i="32"/>
  <c r="AE144" i="32"/>
  <c r="AE229" i="32"/>
  <c r="AE249" i="32"/>
  <c r="AE265" i="32"/>
  <c r="AE272" i="32"/>
  <c r="AE244" i="32"/>
  <c r="AE260" i="32"/>
  <c r="AE33" i="32"/>
  <c r="AE56" i="32"/>
  <c r="AE274" i="32"/>
  <c r="AE288" i="32"/>
  <c r="AE328" i="32"/>
  <c r="AD328" i="32" s="1"/>
  <c r="AE281" i="32"/>
  <c r="AE236" i="32"/>
  <c r="AE233" i="32"/>
  <c r="AE228" i="32"/>
  <c r="AE225" i="32"/>
  <c r="AE51" i="32"/>
  <c r="AE321" i="32"/>
  <c r="AD321" i="32" s="1"/>
  <c r="AE313" i="32"/>
  <c r="AE302" i="32"/>
  <c r="AE306" i="32"/>
  <c r="AE308" i="32"/>
  <c r="AE205" i="32"/>
  <c r="AE184" i="32"/>
  <c r="AE208" i="32"/>
  <c r="AE211" i="32"/>
  <c r="AE187" i="32"/>
  <c r="AE177" i="32"/>
  <c r="AE168" i="32"/>
  <c r="AE139" i="32"/>
  <c r="AE131" i="32"/>
  <c r="AE123" i="32"/>
  <c r="AE115" i="32"/>
  <c r="AE107" i="32"/>
  <c r="AE99" i="32"/>
  <c r="AE91" i="32"/>
  <c r="AE83" i="32"/>
  <c r="AE75" i="32"/>
  <c r="AE67" i="32"/>
  <c r="AE181" i="32"/>
  <c r="AE34" i="32"/>
  <c r="AE12" i="32"/>
  <c r="AE162" i="32"/>
  <c r="AE44" i="32"/>
  <c r="AE11" i="32"/>
  <c r="AE35" i="32"/>
  <c r="AE53" i="32"/>
  <c r="AE254" i="32"/>
  <c r="AE335" i="32"/>
  <c r="AD335" i="32" s="1"/>
  <c r="AE48" i="32"/>
  <c r="AE237" i="32"/>
  <c r="AE269" i="32"/>
  <c r="AE252" i="32"/>
  <c r="AE154" i="32"/>
  <c r="AE280" i="32"/>
  <c r="AE332" i="32"/>
  <c r="AD332" i="32" s="1"/>
  <c r="AE251" i="32"/>
  <c r="AE55" i="32"/>
  <c r="AE235" i="32"/>
  <c r="AE255" i="32"/>
  <c r="AE295" i="32"/>
  <c r="AE186" i="32"/>
  <c r="AE202" i="32"/>
  <c r="AE132" i="32"/>
  <c r="AE100" i="32"/>
  <c r="AE76" i="32"/>
  <c r="AE37" i="32"/>
  <c r="AE54" i="32"/>
  <c r="AE31" i="32"/>
  <c r="AE329" i="32"/>
  <c r="AD329" i="32" s="1"/>
  <c r="AE257" i="32"/>
  <c r="AE146" i="32"/>
  <c r="AE13" i="32"/>
  <c r="AE318" i="32"/>
  <c r="AD318" i="32" s="1"/>
  <c r="AE310" i="32"/>
  <c r="AE299" i="32"/>
  <c r="AE292" i="32"/>
  <c r="AE194" i="32"/>
  <c r="AE277" i="32"/>
  <c r="AE196" i="32"/>
  <c r="AE199" i="32"/>
  <c r="AE180" i="32"/>
  <c r="AE173" i="32"/>
  <c r="AE157" i="32"/>
  <c r="AE136" i="32"/>
  <c r="AE128" i="32"/>
  <c r="AE120" i="32"/>
  <c r="AE112" i="32"/>
  <c r="AE104" i="32"/>
  <c r="AE96" i="32"/>
  <c r="AE88" i="32"/>
  <c r="AE80" i="32"/>
  <c r="AE72" i="32"/>
  <c r="AE159" i="32"/>
  <c r="AE20" i="32"/>
  <c r="AE158" i="32"/>
  <c r="AE43" i="32"/>
  <c r="AE3" i="32"/>
  <c r="AE4" i="32"/>
  <c r="AE15" i="32"/>
  <c r="AE242" i="32"/>
  <c r="AE266" i="32"/>
  <c r="AE16" i="32"/>
  <c r="AE47" i="32"/>
  <c r="AE231" i="32"/>
  <c r="AE283" i="32"/>
  <c r="AE264" i="32"/>
  <c r="AE58" i="32"/>
  <c r="AE276" i="32"/>
  <c r="AE285" i="32"/>
  <c r="AE156" i="32"/>
  <c r="AE49" i="32"/>
  <c r="AE322" i="32"/>
  <c r="AD322" i="32" s="1"/>
  <c r="AE303" i="32"/>
  <c r="AE291" i="32"/>
  <c r="AE212" i="32"/>
  <c r="AE215" i="32"/>
  <c r="AE169" i="32"/>
  <c r="AE140" i="32"/>
  <c r="AE116" i="32"/>
  <c r="AE108" i="32"/>
  <c r="AE84" i="32"/>
  <c r="AE68" i="32"/>
  <c r="AE14" i="32"/>
  <c r="AE2" i="32"/>
  <c r="AE45" i="32"/>
  <c r="AE60" i="32"/>
  <c r="AE290" i="32"/>
  <c r="AE238" i="32"/>
  <c r="AE248" i="32"/>
  <c r="AE279" i="32"/>
  <c r="AE330" i="32"/>
  <c r="AD330" i="32" s="1"/>
  <c r="AE247" i="32"/>
  <c r="AE317" i="32"/>
  <c r="AD317" i="32" s="1"/>
  <c r="AE333" i="32"/>
  <c r="AD333" i="32" s="1"/>
  <c r="AE298" i="32"/>
  <c r="AE334" i="32"/>
  <c r="AD334" i="32" s="1"/>
  <c r="AE221" i="32"/>
  <c r="AE192" i="32"/>
  <c r="AE224" i="32"/>
  <c r="AE179" i="32"/>
  <c r="AE195" i="32"/>
  <c r="AE176" i="32"/>
  <c r="AE172" i="32"/>
  <c r="AE143" i="32"/>
  <c r="AE135" i="32"/>
  <c r="AE127" i="32"/>
  <c r="AE119" i="32"/>
  <c r="AE111" i="32"/>
  <c r="AE103" i="32"/>
  <c r="AE95" i="32"/>
  <c r="AE87" i="32"/>
  <c r="AE79" i="32"/>
  <c r="AE71" i="32"/>
  <c r="AE222" i="32"/>
  <c r="AE153" i="32"/>
  <c r="AE19" i="32"/>
  <c r="AE7" i="32"/>
  <c r="AE147" i="32"/>
  <c r="AE41" i="32"/>
  <c r="AE57" i="32"/>
  <c r="AE22" i="32"/>
  <c r="AE50" i="32"/>
  <c r="AE226" i="32"/>
  <c r="AE270" i="32"/>
  <c r="AE327" i="32"/>
  <c r="AD327" i="32" s="1"/>
  <c r="AE28" i="32"/>
  <c r="AE152" i="32"/>
  <c r="AE253" i="32"/>
  <c r="AE268" i="32"/>
  <c r="AE63" i="32"/>
  <c r="AE289" i="32"/>
  <c r="AE232" i="32"/>
  <c r="AE227" i="32"/>
  <c r="AE314" i="32"/>
  <c r="AE209" i="32"/>
  <c r="AE189" i="32"/>
  <c r="AE124" i="32"/>
  <c r="AE92" i="32"/>
  <c r="AE198" i="32"/>
  <c r="AE38" i="32"/>
  <c r="AE250" i="32"/>
  <c r="AE32" i="32"/>
  <c r="AE259" i="32"/>
  <c r="L62" i="32"/>
  <c r="J31" i="32" s="1"/>
  <c r="K31" i="32" s="1"/>
  <c r="H61" i="32"/>
  <c r="J61" i="32" s="1"/>
  <c r="H65" i="32"/>
  <c r="J65" i="32" s="1"/>
  <c r="H67" i="32" s="1"/>
  <c r="L67" i="32" s="1"/>
  <c r="U33" i="32"/>
  <c r="U44" i="32"/>
  <c r="U15" i="32"/>
  <c r="U35" i="32"/>
  <c r="U46" i="32"/>
  <c r="U23" i="32"/>
  <c r="U6" i="32"/>
  <c r="U67" i="32"/>
  <c r="U31" i="32"/>
  <c r="U21" i="32"/>
  <c r="U29" i="32"/>
  <c r="U76" i="32"/>
  <c r="U49" i="32"/>
  <c r="U27" i="32"/>
  <c r="AJ333" i="32"/>
  <c r="AJ328" i="32"/>
  <c r="AJ309" i="32"/>
  <c r="AJ305" i="32"/>
  <c r="AJ329" i="32"/>
  <c r="AJ326" i="32"/>
  <c r="AJ324" i="32"/>
  <c r="AJ322" i="32"/>
  <c r="AJ321" i="32"/>
  <c r="AJ319" i="32"/>
  <c r="AJ317" i="32"/>
  <c r="AJ315" i="32"/>
  <c r="AJ313" i="32"/>
  <c r="AJ311" i="32"/>
  <c r="AJ306" i="32"/>
  <c r="AJ330" i="32"/>
  <c r="AJ307" i="32"/>
  <c r="AJ323" i="32"/>
  <c r="AJ320" i="32"/>
  <c r="AJ312" i="32"/>
  <c r="AJ304" i="32"/>
  <c r="AJ300" i="32"/>
  <c r="AJ298" i="32"/>
  <c r="AJ296" i="32"/>
  <c r="AJ293" i="32"/>
  <c r="AJ325" i="32"/>
  <c r="AJ318" i="32"/>
  <c r="AJ310" i="32"/>
  <c r="AJ303" i="32"/>
  <c r="AJ301" i="32"/>
  <c r="AJ294" i="32"/>
  <c r="AJ327" i="32"/>
  <c r="AJ316" i="32"/>
  <c r="AJ308" i="32"/>
  <c r="AJ299" i="32"/>
  <c r="AJ297" i="32"/>
  <c r="AJ295" i="32"/>
  <c r="AJ291" i="32"/>
  <c r="AJ302" i="32"/>
  <c r="AJ314" i="32"/>
  <c r="AJ292" i="32"/>
  <c r="AJ273" i="32"/>
  <c r="AJ271" i="32"/>
  <c r="AJ235" i="32"/>
  <c r="AJ231" i="32"/>
  <c r="AJ227" i="32"/>
  <c r="AJ223" i="32"/>
  <c r="AJ222" i="32"/>
  <c r="AJ221" i="32"/>
  <c r="AJ220" i="32"/>
  <c r="AJ219" i="32"/>
  <c r="AJ218" i="32"/>
  <c r="AJ217" i="32"/>
  <c r="AJ216" i="32"/>
  <c r="AJ215" i="32"/>
  <c r="AJ214" i="32"/>
  <c r="AJ213" i="32"/>
  <c r="AJ212" i="32"/>
  <c r="AJ211" i="32"/>
  <c r="AJ210" i="32"/>
  <c r="AJ209" i="32"/>
  <c r="AJ208" i="32"/>
  <c r="AJ207" i="32"/>
  <c r="AJ206" i="32"/>
  <c r="AJ205" i="32"/>
  <c r="AJ204" i="32"/>
  <c r="AJ203" i="32"/>
  <c r="AJ202" i="32"/>
  <c r="AJ201" i="32"/>
  <c r="AJ200" i="32"/>
  <c r="AJ199" i="32"/>
  <c r="AJ198" i="32"/>
  <c r="AJ197" i="32"/>
  <c r="AJ196" i="32"/>
  <c r="AJ195" i="32"/>
  <c r="AJ232" i="32"/>
  <c r="AJ224" i="32"/>
  <c r="AJ178" i="32"/>
  <c r="AJ194" i="32"/>
  <c r="AJ192" i="32"/>
  <c r="AJ190" i="32"/>
  <c r="AJ188" i="32"/>
  <c r="AJ186" i="32"/>
  <c r="AJ184" i="32"/>
  <c r="AJ182" i="32"/>
  <c r="AJ179" i="32"/>
  <c r="AJ236" i="32"/>
  <c r="AJ228" i="32"/>
  <c r="AJ180" i="32"/>
  <c r="AJ176" i="32"/>
  <c r="AJ175" i="32"/>
  <c r="AJ174" i="32"/>
  <c r="AJ173" i="32"/>
  <c r="AJ172" i="32"/>
  <c r="AJ171" i="32"/>
  <c r="AJ170" i="32"/>
  <c r="AJ169" i="32"/>
  <c r="AJ168" i="32"/>
  <c r="AJ191" i="32"/>
  <c r="AJ183" i="32"/>
  <c r="AJ166" i="32"/>
  <c r="AJ162" i="32"/>
  <c r="AJ158" i="32"/>
  <c r="AJ189" i="32"/>
  <c r="AJ181" i="32"/>
  <c r="AJ165" i="32"/>
  <c r="AJ161" i="32"/>
  <c r="AJ157" i="32"/>
  <c r="AJ187" i="32"/>
  <c r="AJ164" i="32"/>
  <c r="AJ160" i="32"/>
  <c r="AJ193" i="32"/>
  <c r="AJ177" i="32"/>
  <c r="AJ167" i="32"/>
  <c r="AJ163" i="32"/>
  <c r="AJ159" i="32"/>
  <c r="AJ98" i="32"/>
  <c r="AJ96" i="32"/>
  <c r="AJ94" i="32"/>
  <c r="AJ92" i="32"/>
  <c r="AJ90" i="32"/>
  <c r="AJ88" i="32"/>
  <c r="AJ86" i="32"/>
  <c r="AJ84" i="32"/>
  <c r="AJ82" i="32"/>
  <c r="AJ80" i="32"/>
  <c r="AJ78" i="32"/>
  <c r="AJ76" i="32"/>
  <c r="AJ74" i="32"/>
  <c r="AI74" i="32" s="1"/>
  <c r="AJ72" i="32"/>
  <c r="AI72" i="32" s="1"/>
  <c r="AJ70" i="32"/>
  <c r="AI70" i="32" s="1"/>
  <c r="AJ68" i="32"/>
  <c r="AI68" i="32" s="1"/>
  <c r="AJ37" i="32"/>
  <c r="AI37" i="32" s="1"/>
  <c r="L15" i="32"/>
  <c r="AK17" i="32"/>
  <c r="AJ17" i="32" s="1"/>
  <c r="AI17" i="32" s="1"/>
  <c r="AJ331" i="32"/>
  <c r="AJ142" i="32"/>
  <c r="AJ155" i="32"/>
  <c r="AJ151" i="32"/>
  <c r="AJ147" i="32"/>
  <c r="AJ143" i="32"/>
  <c r="AJ141" i="32"/>
  <c r="AJ139" i="32"/>
  <c r="AJ137" i="32"/>
  <c r="AJ135" i="32"/>
  <c r="AJ133" i="32"/>
  <c r="AJ131" i="32"/>
  <c r="AJ129" i="32"/>
  <c r="AJ127" i="32"/>
  <c r="AJ125" i="32"/>
  <c r="AJ123" i="32"/>
  <c r="AJ121" i="32"/>
  <c r="AJ119" i="32"/>
  <c r="AJ117" i="32"/>
  <c r="AJ115" i="32"/>
  <c r="AJ113" i="32"/>
  <c r="AJ111" i="32"/>
  <c r="AJ109" i="32"/>
  <c r="AJ107" i="32"/>
  <c r="AJ105" i="32"/>
  <c r="AJ103" i="32"/>
  <c r="AJ101" i="32"/>
  <c r="AJ99" i="32"/>
  <c r="AJ25" i="32"/>
  <c r="AI25" i="32" s="1"/>
  <c r="AK23" i="32"/>
  <c r="AK20" i="32"/>
  <c r="AK18" i="32"/>
  <c r="AK14" i="32"/>
  <c r="AK9" i="32"/>
  <c r="AJ153" i="32"/>
  <c r="AJ149" i="32"/>
  <c r="AJ97" i="32"/>
  <c r="AJ95" i="32"/>
  <c r="AJ93" i="32"/>
  <c r="AJ91" i="32"/>
  <c r="AJ89" i="32"/>
  <c r="AJ87" i="32"/>
  <c r="AJ85" i="32"/>
  <c r="AJ83" i="32"/>
  <c r="AJ81" i="32"/>
  <c r="AJ79" i="32"/>
  <c r="AJ77" i="32"/>
  <c r="AJ75" i="32"/>
  <c r="AI75" i="32" s="1"/>
  <c r="AJ73" i="32"/>
  <c r="AI73" i="32" s="1"/>
  <c r="AJ71" i="32"/>
  <c r="AI71" i="32" s="1"/>
  <c r="AJ69" i="32"/>
  <c r="AI69" i="32" s="1"/>
  <c r="AJ67" i="32"/>
  <c r="AI67" i="32" s="1"/>
  <c r="AJ65" i="32"/>
  <c r="AI65" i="32" s="1"/>
  <c r="AJ55" i="32"/>
  <c r="AI55" i="32" s="1"/>
  <c r="AJ54" i="32"/>
  <c r="AI54" i="32" s="1"/>
  <c r="AJ53" i="32"/>
  <c r="AI53" i="32" s="1"/>
  <c r="AJ52" i="32"/>
  <c r="AI52" i="32" s="1"/>
  <c r="AK47" i="32"/>
  <c r="AK46" i="32"/>
  <c r="AK45" i="32"/>
  <c r="AJ44" i="32"/>
  <c r="AI44" i="32" s="1"/>
  <c r="AK43" i="32"/>
  <c r="AK42" i="32"/>
  <c r="AK40" i="32"/>
  <c r="AK39" i="32"/>
  <c r="AK36" i="32"/>
  <c r="AK34" i="32"/>
  <c r="AK30" i="32"/>
  <c r="AJ29" i="32"/>
  <c r="AI29" i="32" s="1"/>
  <c r="AJ22" i="32"/>
  <c r="AI22" i="32" s="1"/>
  <c r="AK19" i="32"/>
  <c r="AJ19" i="32" s="1"/>
  <c r="AI19" i="32" s="1"/>
  <c r="AK12" i="32"/>
  <c r="AK7" i="32"/>
  <c r="AJ7" i="32" s="1"/>
  <c r="AI7" i="32" s="1"/>
  <c r="AK2" i="32"/>
  <c r="AJ185" i="32"/>
  <c r="AJ145" i="32"/>
  <c r="AJ138" i="32"/>
  <c r="AJ130" i="32"/>
  <c r="AJ122" i="32"/>
  <c r="AJ114" i="32"/>
  <c r="AJ106" i="32"/>
  <c r="AK98" i="32"/>
  <c r="AK94" i="32"/>
  <c r="AK90" i="32"/>
  <c r="AK86" i="32"/>
  <c r="AK82" i="32"/>
  <c r="AK78" i="32"/>
  <c r="AK74" i="32"/>
  <c r="AK70" i="32"/>
  <c r="AK50" i="32"/>
  <c r="AJ47" i="32"/>
  <c r="AI47" i="32" s="1"/>
  <c r="AJ45" i="32"/>
  <c r="AI45" i="32" s="1"/>
  <c r="AJ34" i="32"/>
  <c r="AI34" i="32" s="1"/>
  <c r="AK31" i="32"/>
  <c r="AK27" i="32"/>
  <c r="AJ20" i="32"/>
  <c r="AI20" i="32" s="1"/>
  <c r="AJ18" i="32"/>
  <c r="AI18" i="32" s="1"/>
  <c r="AJ2" i="32"/>
  <c r="AI2" i="32" s="1"/>
  <c r="AJ136" i="32"/>
  <c r="AJ128" i="32"/>
  <c r="AJ59" i="32"/>
  <c r="AI59" i="32" s="1"/>
  <c r="AJ36" i="32"/>
  <c r="AI36" i="32" s="1"/>
  <c r="AJ140" i="32"/>
  <c r="AJ132" i="32"/>
  <c r="AJ124" i="32"/>
  <c r="AJ116" i="32"/>
  <c r="AJ108" i="32"/>
  <c r="AJ100" i="32"/>
  <c r="AK48" i="32"/>
  <c r="AK37" i="32"/>
  <c r="AJ23" i="32"/>
  <c r="AI23" i="32" s="1"/>
  <c r="AK16" i="32"/>
  <c r="AJ12" i="32"/>
  <c r="AI12" i="32" s="1"/>
  <c r="AJ9" i="32"/>
  <c r="AI9" i="32" s="1"/>
  <c r="AJ120" i="32"/>
  <c r="AJ112" i="32"/>
  <c r="AK38" i="32"/>
  <c r="AJ134" i="32"/>
  <c r="AJ126" i="32"/>
  <c r="AJ118" i="32"/>
  <c r="AJ110" i="32"/>
  <c r="AJ102" i="32"/>
  <c r="AK96" i="32"/>
  <c r="AK92" i="32"/>
  <c r="AK88" i="32"/>
  <c r="AK84" i="32"/>
  <c r="AK80" i="32"/>
  <c r="AK76" i="32"/>
  <c r="AK72" i="32"/>
  <c r="AK68" i="32"/>
  <c r="AJ57" i="32"/>
  <c r="AI57" i="32" s="1"/>
  <c r="AJ56" i="32"/>
  <c r="AI56" i="32" s="1"/>
  <c r="AJ42" i="32"/>
  <c r="AI42" i="32" s="1"/>
  <c r="AJ39" i="32"/>
  <c r="AI39" i="32" s="1"/>
  <c r="AJ30" i="32"/>
  <c r="AI30" i="32" s="1"/>
  <c r="AJ14" i="32"/>
  <c r="AI14" i="32" s="1"/>
  <c r="AJ104" i="32"/>
  <c r="AJ58" i="32"/>
  <c r="AI58" i="32" s="1"/>
  <c r="AK41" i="32"/>
  <c r="AK24" i="32"/>
  <c r="AK13" i="32"/>
  <c r="AJ13" i="32"/>
  <c r="AI13" i="32" s="1"/>
  <c r="AK53" i="32"/>
  <c r="AK61" i="32"/>
  <c r="AK15" i="32"/>
  <c r="AJ38" i="32"/>
  <c r="AI38" i="32" s="1"/>
  <c r="AK51" i="32"/>
  <c r="AK3" i="32"/>
  <c r="AJ3" i="32" s="1"/>
  <c r="AI3" i="32" s="1"/>
  <c r="AK4" i="32"/>
  <c r="AJ4" i="32" s="1"/>
  <c r="AI4" i="32" s="1"/>
  <c r="AK5" i="32"/>
  <c r="AJ5" i="32" s="1"/>
  <c r="AI5" i="32" s="1"/>
  <c r="AK6" i="32"/>
  <c r="AJ6" i="32" s="1"/>
  <c r="AI6" i="32" s="1"/>
  <c r="AK329" i="32"/>
  <c r="AK325" i="32"/>
  <c r="AK321" i="32"/>
  <c r="AK313" i="32"/>
  <c r="AK320" i="32"/>
  <c r="AK312" i="32"/>
  <c r="AK303" i="32"/>
  <c r="AK294" i="32"/>
  <c r="AK291" i="32"/>
  <c r="AK293" i="32"/>
  <c r="AK266" i="32"/>
  <c r="AK262" i="32"/>
  <c r="AK258" i="32"/>
  <c r="AK254" i="32"/>
  <c r="AK250" i="32"/>
  <c r="AK246" i="32"/>
  <c r="AK235" i="32"/>
  <c r="AK222" i="32"/>
  <c r="AK218" i="32"/>
  <c r="AK214" i="32"/>
  <c r="AK210" i="32"/>
  <c r="AK206" i="32"/>
  <c r="AK202" i="32"/>
  <c r="AK198" i="32"/>
  <c r="AK194" i="32"/>
  <c r="AK190" i="32"/>
  <c r="AK186" i="32"/>
  <c r="AK182" i="32"/>
  <c r="AK228" i="32"/>
  <c r="AK233" i="32"/>
  <c r="AK237" i="32"/>
  <c r="AK141" i="32"/>
  <c r="AK137" i="32"/>
  <c r="AK133" i="32"/>
  <c r="AK129" i="32"/>
  <c r="AK125" i="32"/>
  <c r="AK121" i="32"/>
  <c r="AK117" i="32"/>
  <c r="AK113" i="32"/>
  <c r="AK109" i="32"/>
  <c r="AK105" i="32"/>
  <c r="AK101" i="32"/>
  <c r="AJ43" i="32"/>
  <c r="AI43" i="32" s="1"/>
  <c r="AJ46" i="32"/>
  <c r="AI46" i="32" s="1"/>
  <c r="AK67" i="32"/>
  <c r="AK75" i="32"/>
  <c r="AK83" i="32"/>
  <c r="AK91" i="32"/>
  <c r="AJ49" i="32"/>
  <c r="AI49" i="32" s="1"/>
  <c r="AJ51" i="32"/>
  <c r="AI51" i="32" s="1"/>
  <c r="AK54" i="32"/>
  <c r="AJ144" i="32"/>
  <c r="AK148" i="32"/>
  <c r="AJ152" i="32"/>
  <c r="AJ156" i="32"/>
  <c r="AK176" i="32"/>
  <c r="AJ234" i="32"/>
  <c r="AJ247" i="32"/>
  <c r="AJ251" i="32"/>
  <c r="AJ255" i="32"/>
  <c r="AJ259" i="32"/>
  <c r="AJ263" i="32"/>
  <c r="AJ267" i="32"/>
  <c r="AK275" i="32"/>
  <c r="AJ275" i="32"/>
  <c r="AK281" i="32"/>
  <c r="AJ281" i="32"/>
  <c r="AK285" i="32"/>
  <c r="AJ285" i="32"/>
  <c r="AK289" i="32"/>
  <c r="AJ289" i="32"/>
  <c r="AK290" i="32"/>
  <c r="AK334" i="32"/>
  <c r="AJ334" i="32"/>
  <c r="AK340" i="32"/>
  <c r="AJ340" i="32"/>
  <c r="AK344" i="32"/>
  <c r="AJ344" i="32"/>
  <c r="AK333" i="32"/>
  <c r="AK358" i="32"/>
  <c r="AJ358" i="32"/>
  <c r="AK346" i="32"/>
  <c r="AJ346" i="32"/>
  <c r="AK354" i="32"/>
  <c r="AJ354" i="32"/>
  <c r="AK347" i="32"/>
  <c r="AJ347" i="32"/>
  <c r="AJ350" i="32"/>
  <c r="AJ26" i="32"/>
  <c r="AI26" i="32" s="1"/>
  <c r="AJ61" i="32"/>
  <c r="AI61" i="32" s="1"/>
  <c r="AJ27" i="32"/>
  <c r="AI27" i="32" s="1"/>
  <c r="AK28" i="32"/>
  <c r="AK33" i="32"/>
  <c r="AK55" i="32"/>
  <c r="AJ62" i="32"/>
  <c r="AI62" i="32" s="1"/>
  <c r="AK66" i="32"/>
  <c r="AJ150" i="32"/>
  <c r="AK330" i="32"/>
  <c r="AK322" i="32"/>
  <c r="AK307" i="32"/>
  <c r="AK304" i="32"/>
  <c r="AK295" i="32"/>
  <c r="AK267" i="32"/>
  <c r="AK259" i="32"/>
  <c r="AK251" i="32"/>
  <c r="AK300" i="32"/>
  <c r="AJ16" i="32"/>
  <c r="AI16" i="32" s="1"/>
  <c r="AJ31" i="32"/>
  <c r="AI31" i="32" s="1"/>
  <c r="AK60" i="32"/>
  <c r="AJ24" i="32"/>
  <c r="AI24" i="32" s="1"/>
  <c r="AK58" i="32"/>
  <c r="AK62" i="32"/>
  <c r="AK10" i="32"/>
  <c r="AJ10" i="32" s="1"/>
  <c r="AI10" i="32" s="1"/>
  <c r="AJ15" i="32"/>
  <c r="AI15" i="32" s="1"/>
  <c r="AK21" i="32"/>
  <c r="AJ21" i="32"/>
  <c r="AI21" i="32" s="1"/>
  <c r="AK35" i="32"/>
  <c r="AJ41" i="32"/>
  <c r="AI41" i="32" s="1"/>
  <c r="AK49" i="32"/>
  <c r="AJ146" i="32"/>
  <c r="AK150" i="32"/>
  <c r="AJ154" i="32"/>
  <c r="AK11" i="32"/>
  <c r="AJ11" i="32" s="1"/>
  <c r="AI11" i="32" s="1"/>
  <c r="AK29" i="32"/>
  <c r="AK328" i="32"/>
  <c r="AK324" i="32"/>
  <c r="AK319" i="32"/>
  <c r="AK311" i="32"/>
  <c r="AK318" i="32"/>
  <c r="AK310" i="32"/>
  <c r="AK302" i="32"/>
  <c r="AK299" i="32"/>
  <c r="AK305" i="32"/>
  <c r="AK269" i="32"/>
  <c r="AK265" i="32"/>
  <c r="AK261" i="32"/>
  <c r="AK257" i="32"/>
  <c r="AK253" i="32"/>
  <c r="AK249" i="32"/>
  <c r="AK245" i="32"/>
  <c r="AK231" i="32"/>
  <c r="AK221" i="32"/>
  <c r="AK217" i="32"/>
  <c r="AK213" i="32"/>
  <c r="AK209" i="32"/>
  <c r="AK205" i="32"/>
  <c r="AK201" i="32"/>
  <c r="AK197" i="32"/>
  <c r="AK193" i="32"/>
  <c r="AK189" i="32"/>
  <c r="AK185" i="32"/>
  <c r="AK181" i="32"/>
  <c r="AK224" i="32"/>
  <c r="AK225" i="32"/>
  <c r="AK229" i="32"/>
  <c r="AK140" i="32"/>
  <c r="AK136" i="32"/>
  <c r="AK132" i="32"/>
  <c r="AK128" i="32"/>
  <c r="AK124" i="32"/>
  <c r="AK120" i="32"/>
  <c r="AK116" i="32"/>
  <c r="AK112" i="32"/>
  <c r="AK108" i="32"/>
  <c r="AK104" i="32"/>
  <c r="AK100" i="32"/>
  <c r="AJ40" i="32"/>
  <c r="AI40" i="32" s="1"/>
  <c r="AK44" i="32"/>
  <c r="AK73" i="32"/>
  <c r="AK81" i="32"/>
  <c r="AK89" i="32"/>
  <c r="AK97" i="32"/>
  <c r="AK52" i="32"/>
  <c r="AK63" i="32"/>
  <c r="AK156" i="32"/>
  <c r="AK65" i="32"/>
  <c r="AK145" i="32"/>
  <c r="AK147" i="32"/>
  <c r="AK149" i="32"/>
  <c r="AK151" i="32"/>
  <c r="AK153" i="32"/>
  <c r="AK155" i="32"/>
  <c r="AJ241" i="32"/>
  <c r="AK241" i="32"/>
  <c r="AJ230" i="32"/>
  <c r="AJ242" i="32"/>
  <c r="AK242" i="32"/>
  <c r="AK157" i="32"/>
  <c r="AK158" i="32"/>
  <c r="AK159" i="32"/>
  <c r="AK160" i="32"/>
  <c r="AK161" i="32"/>
  <c r="AK162" i="32"/>
  <c r="AK163" i="32"/>
  <c r="AK164" i="32"/>
  <c r="AK165" i="32"/>
  <c r="AK166" i="32"/>
  <c r="AK167" i="32"/>
  <c r="AK168" i="32"/>
  <c r="AK169" i="32"/>
  <c r="AK170" i="32"/>
  <c r="AK171" i="32"/>
  <c r="AK172" i="32"/>
  <c r="AK173" i="32"/>
  <c r="AK174" i="32"/>
  <c r="AK175" i="32"/>
  <c r="AK243" i="32"/>
  <c r="AJ226" i="32"/>
  <c r="AK234" i="32"/>
  <c r="AJ240" i="32"/>
  <c r="AK240" i="32"/>
  <c r="AJ244" i="32"/>
  <c r="AJ248" i="32"/>
  <c r="AJ252" i="32"/>
  <c r="AJ256" i="32"/>
  <c r="AJ260" i="32"/>
  <c r="AJ264" i="32"/>
  <c r="AJ268" i="32"/>
  <c r="AJ225" i="32"/>
  <c r="AJ233" i="32"/>
  <c r="AK270" i="32"/>
  <c r="AK272" i="32"/>
  <c r="AK282" i="32"/>
  <c r="AJ282" i="32"/>
  <c r="AK286" i="32"/>
  <c r="AJ286" i="32"/>
  <c r="AK335" i="32"/>
  <c r="AJ335" i="32"/>
  <c r="AK341" i="32"/>
  <c r="AJ341" i="32"/>
  <c r="AK348" i="32"/>
  <c r="AJ348" i="32"/>
  <c r="AK337" i="32"/>
  <c r="AJ337" i="32"/>
  <c r="AK345" i="32"/>
  <c r="AJ345" i="32"/>
  <c r="AK349" i="32"/>
  <c r="AJ349" i="32"/>
  <c r="AK353" i="32"/>
  <c r="AJ353" i="32"/>
  <c r="AK355" i="32"/>
  <c r="AJ355" i="32"/>
  <c r="AK283" i="32"/>
  <c r="AK287" i="32"/>
  <c r="AJ270" i="32"/>
  <c r="AJ272" i="32"/>
  <c r="AK8" i="32"/>
  <c r="AJ35" i="32"/>
  <c r="AI35" i="32" s="1"/>
  <c r="AK32" i="32"/>
  <c r="AJ32" i="32"/>
  <c r="AI32" i="32" s="1"/>
  <c r="AK22" i="32"/>
  <c r="AK25" i="32"/>
  <c r="AK331" i="32"/>
  <c r="AK327" i="32"/>
  <c r="AK323" i="32"/>
  <c r="AK317" i="32"/>
  <c r="AK306" i="32"/>
  <c r="AK316" i="32"/>
  <c r="AK308" i="32"/>
  <c r="AK301" i="32"/>
  <c r="AK297" i="32"/>
  <c r="AK292" i="32"/>
  <c r="AK268" i="32"/>
  <c r="AK264" i="32"/>
  <c r="AK260" i="32"/>
  <c r="AK256" i="32"/>
  <c r="AK252" i="32"/>
  <c r="AK248" i="32"/>
  <c r="AK244" i="32"/>
  <c r="AK227" i="32"/>
  <c r="AK220" i="32"/>
  <c r="AK216" i="32"/>
  <c r="AK212" i="32"/>
  <c r="AK208" i="32"/>
  <c r="AK204" i="32"/>
  <c r="AK200" i="32"/>
  <c r="AK196" i="32"/>
  <c r="AK192" i="32"/>
  <c r="AK188" i="32"/>
  <c r="AK184" i="32"/>
  <c r="AK236" i="32"/>
  <c r="AK179" i="32"/>
  <c r="AK180" i="32"/>
  <c r="AK178" i="32"/>
  <c r="AK139" i="32"/>
  <c r="AK135" i="32"/>
  <c r="AK131" i="32"/>
  <c r="AK127" i="32"/>
  <c r="AK123" i="32"/>
  <c r="AK119" i="32"/>
  <c r="AK115" i="32"/>
  <c r="AK111" i="32"/>
  <c r="AK107" i="32"/>
  <c r="AK103" i="32"/>
  <c r="AK99" i="32"/>
  <c r="AK57" i="32"/>
  <c r="AK59" i="32"/>
  <c r="AJ64" i="32"/>
  <c r="AI64" i="32" s="1"/>
  <c r="AK71" i="32"/>
  <c r="AK79" i="32"/>
  <c r="AK87" i="32"/>
  <c r="AK95" i="32"/>
  <c r="AJ48" i="32"/>
  <c r="AI48" i="32" s="1"/>
  <c r="AJ50" i="32"/>
  <c r="AI50" i="32" s="1"/>
  <c r="AK64" i="32"/>
  <c r="AK144" i="32"/>
  <c r="AJ148" i="32"/>
  <c r="AK152" i="32"/>
  <c r="AK230" i="32"/>
  <c r="AJ238" i="32"/>
  <c r="AK238" i="32"/>
  <c r="AJ243" i="32"/>
  <c r="AK226" i="32"/>
  <c r="AJ245" i="32"/>
  <c r="AJ249" i="32"/>
  <c r="AJ253" i="32"/>
  <c r="AJ257" i="32"/>
  <c r="AJ261" i="32"/>
  <c r="AJ265" i="32"/>
  <c r="AJ269" i="32"/>
  <c r="AJ283" i="32"/>
  <c r="AJ287" i="32"/>
  <c r="AK339" i="32"/>
  <c r="AJ339" i="32"/>
  <c r="AK336" i="32"/>
  <c r="AJ336" i="32"/>
  <c r="AK342" i="32"/>
  <c r="AJ342" i="32"/>
  <c r="AK356" i="32"/>
  <c r="AJ356" i="32"/>
  <c r="AK350" i="32"/>
  <c r="AK26" i="32"/>
  <c r="AJ8" i="32"/>
  <c r="AI8" i="32" s="1"/>
  <c r="AJ60" i="32"/>
  <c r="AI60" i="32" s="1"/>
  <c r="AJ28" i="32"/>
  <c r="AI28" i="32" s="1"/>
  <c r="AJ33" i="32"/>
  <c r="AI33" i="32" s="1"/>
  <c r="AJ66" i="32"/>
  <c r="AI66" i="32" s="1"/>
  <c r="AK56" i="32"/>
  <c r="AK146" i="32"/>
  <c r="AK154" i="32"/>
  <c r="AK326" i="32"/>
  <c r="AK315" i="32"/>
  <c r="AK314" i="32"/>
  <c r="AK309" i="32"/>
  <c r="AK298" i="32"/>
  <c r="AK263" i="32"/>
  <c r="AK255" i="32"/>
  <c r="AK247" i="32"/>
  <c r="AK223" i="32"/>
  <c r="AK207" i="32"/>
  <c r="AK191" i="32"/>
  <c r="AK296" i="32"/>
  <c r="AK134" i="32"/>
  <c r="AK118" i="32"/>
  <c r="AK102" i="32"/>
  <c r="AK69" i="32"/>
  <c r="AJ277" i="32"/>
  <c r="AJ246" i="32"/>
  <c r="AJ262" i="32"/>
  <c r="AJ229" i="32"/>
  <c r="AJ278" i="32"/>
  <c r="AK279" i="32"/>
  <c r="AK273" i="32"/>
  <c r="AK332" i="32"/>
  <c r="AJ351" i="32"/>
  <c r="AK211" i="32"/>
  <c r="AK138" i="32"/>
  <c r="AK106" i="32"/>
  <c r="AJ239" i="32"/>
  <c r="AK274" i="32"/>
  <c r="AK280" i="32"/>
  <c r="AK284" i="32"/>
  <c r="AK219" i="32"/>
  <c r="AK203" i="32"/>
  <c r="AK187" i="32"/>
  <c r="AK177" i="32"/>
  <c r="AK130" i="32"/>
  <c r="AK114" i="32"/>
  <c r="AK93" i="32"/>
  <c r="AJ250" i="32"/>
  <c r="AJ266" i="32"/>
  <c r="AJ237" i="32"/>
  <c r="AJ274" i="32"/>
  <c r="AJ280" i="32"/>
  <c r="AJ284" i="32"/>
  <c r="AJ288" i="32"/>
  <c r="AK271" i="32"/>
  <c r="AJ276" i="32"/>
  <c r="AJ352" i="32"/>
  <c r="AK338" i="32"/>
  <c r="AK343" i="32"/>
  <c r="AK357" i="32"/>
  <c r="AK232" i="32"/>
  <c r="AK77" i="32"/>
  <c r="AK143" i="32"/>
  <c r="AK288" i="32"/>
  <c r="AJ290" i="32"/>
  <c r="AK276" i="32"/>
  <c r="AK352" i="32"/>
  <c r="AJ332" i="32"/>
  <c r="AJ357" i="32"/>
  <c r="AK215" i="32"/>
  <c r="AK199" i="32"/>
  <c r="AK183" i="32"/>
  <c r="AK142" i="32"/>
  <c r="AK126" i="32"/>
  <c r="AK110" i="32"/>
  <c r="AJ63" i="32"/>
  <c r="AI63" i="32" s="1"/>
  <c r="AK85" i="32"/>
  <c r="AK239" i="32"/>
  <c r="AK277" i="32"/>
  <c r="AJ254" i="32"/>
  <c r="AK278" i="32"/>
  <c r="AJ279" i="32"/>
  <c r="AK351" i="32"/>
  <c r="AK195" i="32"/>
  <c r="AK122" i="32"/>
  <c r="AJ258" i="32"/>
  <c r="AJ338" i="32"/>
  <c r="AJ343" i="32"/>
  <c r="U24" i="32"/>
  <c r="U73" i="32"/>
  <c r="AA358" i="31"/>
  <c r="T358" i="31"/>
  <c r="S358" i="31"/>
  <c r="X358" i="31" s="1"/>
  <c r="R358" i="31"/>
  <c r="Z357" i="31"/>
  <c r="Y357" i="31"/>
  <c r="X357" i="31"/>
  <c r="T357" i="31"/>
  <c r="S357" i="31"/>
  <c r="AA357" i="31" s="1"/>
  <c r="R357" i="31"/>
  <c r="Q357" i="31"/>
  <c r="W356" i="31"/>
  <c r="T356" i="31"/>
  <c r="S356" i="31"/>
  <c r="Z356" i="31" s="1"/>
  <c r="R356" i="31"/>
  <c r="Q356" i="31"/>
  <c r="AA355" i="31"/>
  <c r="Z355" i="31"/>
  <c r="T355" i="31"/>
  <c r="S355" i="31"/>
  <c r="Y355" i="31" s="1"/>
  <c r="R355" i="31"/>
  <c r="AA354" i="31"/>
  <c r="T354" i="31"/>
  <c r="S354" i="31"/>
  <c r="X354" i="31" s="1"/>
  <c r="R354" i="31"/>
  <c r="Z353" i="31"/>
  <c r="Y353" i="31"/>
  <c r="X353" i="31"/>
  <c r="T353" i="31"/>
  <c r="S353" i="31"/>
  <c r="AA353" i="31" s="1"/>
  <c r="R353" i="31"/>
  <c r="Q353" i="31"/>
  <c r="W352" i="31"/>
  <c r="T352" i="31"/>
  <c r="S352" i="31"/>
  <c r="Z352" i="31" s="1"/>
  <c r="R352" i="31"/>
  <c r="Q352" i="31"/>
  <c r="AA351" i="31"/>
  <c r="Z351" i="31"/>
  <c r="T351" i="31"/>
  <c r="S351" i="31"/>
  <c r="Y351" i="31" s="1"/>
  <c r="R351" i="31"/>
  <c r="AA350" i="31"/>
  <c r="T350" i="31"/>
  <c r="S350" i="31"/>
  <c r="X350" i="31" s="1"/>
  <c r="R350" i="31"/>
  <c r="Z349" i="31"/>
  <c r="Y349" i="31"/>
  <c r="X349" i="31"/>
  <c r="T349" i="31"/>
  <c r="S349" i="31"/>
  <c r="AA349" i="31" s="1"/>
  <c r="R349" i="31"/>
  <c r="Q349" i="31"/>
  <c r="W348" i="31"/>
  <c r="T348" i="31"/>
  <c r="S348" i="31"/>
  <c r="Z348" i="31" s="1"/>
  <c r="R348" i="31"/>
  <c r="Q348" i="31"/>
  <c r="AA347" i="31"/>
  <c r="Z347" i="31"/>
  <c r="T347" i="31"/>
  <c r="S347" i="31"/>
  <c r="Y347" i="31" s="1"/>
  <c r="R347" i="31"/>
  <c r="AA346" i="31"/>
  <c r="T346" i="31"/>
  <c r="S346" i="31"/>
  <c r="X346" i="31" s="1"/>
  <c r="R346" i="31"/>
  <c r="Z345" i="31"/>
  <c r="Y345" i="31"/>
  <c r="X345" i="31"/>
  <c r="T345" i="31"/>
  <c r="S345" i="31"/>
  <c r="AA345" i="31" s="1"/>
  <c r="R345" i="31"/>
  <c r="Q345" i="31"/>
  <c r="W344" i="31"/>
  <c r="T344" i="31"/>
  <c r="S344" i="31"/>
  <c r="Z344" i="31" s="1"/>
  <c r="R344" i="31"/>
  <c r="Q344" i="31"/>
  <c r="AA343" i="31"/>
  <c r="Z343" i="31"/>
  <c r="T343" i="31"/>
  <c r="S343" i="31"/>
  <c r="Y343" i="31" s="1"/>
  <c r="R343" i="31"/>
  <c r="AA342" i="31"/>
  <c r="T342" i="31"/>
  <c r="S342" i="31"/>
  <c r="X342" i="31" s="1"/>
  <c r="R342" i="31"/>
  <c r="Y341" i="31"/>
  <c r="X341" i="31"/>
  <c r="T341" i="31"/>
  <c r="S341" i="31"/>
  <c r="Z341" i="31" s="1"/>
  <c r="R341" i="31"/>
  <c r="Q341" i="31"/>
  <c r="X340" i="31"/>
  <c r="T340" i="31"/>
  <c r="S340" i="31"/>
  <c r="W340" i="31" s="1"/>
  <c r="R340" i="31"/>
  <c r="T339" i="31"/>
  <c r="S339" i="31"/>
  <c r="R339" i="31"/>
  <c r="Z338" i="31"/>
  <c r="Y338" i="31"/>
  <c r="X338" i="31"/>
  <c r="T338" i="31"/>
  <c r="S338" i="31"/>
  <c r="AA338" i="31" s="1"/>
  <c r="R338" i="31"/>
  <c r="Q338" i="31"/>
  <c r="Y337" i="31"/>
  <c r="W337" i="31"/>
  <c r="T337" i="31"/>
  <c r="S337" i="31"/>
  <c r="Z337" i="31" s="1"/>
  <c r="R337" i="31"/>
  <c r="Q337" i="31"/>
  <c r="Z336" i="31"/>
  <c r="W336" i="31"/>
  <c r="T336" i="31"/>
  <c r="S336" i="31"/>
  <c r="Y336" i="31" s="1"/>
  <c r="R336" i="31"/>
  <c r="AA335" i="31"/>
  <c r="Z335" i="31"/>
  <c r="Y335" i="31"/>
  <c r="T335" i="31"/>
  <c r="S335" i="31"/>
  <c r="X335" i="31" s="1"/>
  <c r="R335" i="31"/>
  <c r="W334" i="31"/>
  <c r="T334" i="31"/>
  <c r="S334" i="31"/>
  <c r="R334" i="31"/>
  <c r="Q334" i="31"/>
  <c r="Z333" i="31"/>
  <c r="X333" i="31"/>
  <c r="T333" i="31"/>
  <c r="S333" i="31"/>
  <c r="AA333" i="31" s="1"/>
  <c r="R333" i="31"/>
  <c r="AA332" i="31"/>
  <c r="T332" i="31"/>
  <c r="S332" i="31"/>
  <c r="R332" i="31"/>
  <c r="Q332" i="31"/>
  <c r="Z331" i="31"/>
  <c r="X331" i="31"/>
  <c r="T331" i="31"/>
  <c r="S331" i="31"/>
  <c r="Y331" i="31" s="1"/>
  <c r="R331" i="31"/>
  <c r="W330" i="31"/>
  <c r="T330" i="31"/>
  <c r="S330" i="31"/>
  <c r="R330" i="31"/>
  <c r="Q330" i="31"/>
  <c r="Z329" i="31"/>
  <c r="X329" i="31"/>
  <c r="T329" i="31"/>
  <c r="S329" i="31"/>
  <c r="AA329" i="31" s="1"/>
  <c r="R329" i="31"/>
  <c r="AA328" i="31"/>
  <c r="T328" i="31"/>
  <c r="S328" i="31"/>
  <c r="R328" i="31"/>
  <c r="Q328" i="31"/>
  <c r="Z327" i="31"/>
  <c r="X327" i="31"/>
  <c r="T327" i="31"/>
  <c r="S327" i="31"/>
  <c r="Y327" i="31" s="1"/>
  <c r="R327" i="31"/>
  <c r="W326" i="31"/>
  <c r="T326" i="31"/>
  <c r="S326" i="31"/>
  <c r="R326" i="31"/>
  <c r="Q326" i="31"/>
  <c r="Z325" i="31"/>
  <c r="Y325" i="31"/>
  <c r="X325" i="31"/>
  <c r="T325" i="31"/>
  <c r="S325" i="31"/>
  <c r="AA325" i="31" s="1"/>
  <c r="R325" i="31"/>
  <c r="Q325" i="31"/>
  <c r="Z324" i="31"/>
  <c r="T324" i="31"/>
  <c r="S324" i="31"/>
  <c r="X324" i="31" s="1"/>
  <c r="R324" i="31"/>
  <c r="Z323" i="31"/>
  <c r="Y323" i="31"/>
  <c r="X323" i="31"/>
  <c r="T323" i="31"/>
  <c r="S323" i="31"/>
  <c r="AA323" i="31" s="1"/>
  <c r="R323" i="31"/>
  <c r="Q323" i="31"/>
  <c r="X322" i="31"/>
  <c r="T322" i="31"/>
  <c r="S322" i="31"/>
  <c r="Z322" i="31" s="1"/>
  <c r="R322" i="31"/>
  <c r="Q322" i="31"/>
  <c r="T321" i="31"/>
  <c r="S321" i="31"/>
  <c r="R321" i="31"/>
  <c r="Z320" i="31"/>
  <c r="T320" i="31"/>
  <c r="S320" i="31"/>
  <c r="X320" i="31" s="1"/>
  <c r="R320" i="31"/>
  <c r="Z319" i="31"/>
  <c r="Y319" i="31"/>
  <c r="X319" i="31"/>
  <c r="T319" i="31"/>
  <c r="S319" i="31"/>
  <c r="AA319" i="31" s="1"/>
  <c r="R319" i="31"/>
  <c r="Q319" i="31"/>
  <c r="Y318" i="31"/>
  <c r="X318" i="31"/>
  <c r="T318" i="31"/>
  <c r="S318" i="31"/>
  <c r="Z318" i="31" s="1"/>
  <c r="R318" i="31"/>
  <c r="Q318" i="31"/>
  <c r="T317" i="31"/>
  <c r="S317" i="31"/>
  <c r="R317" i="31"/>
  <c r="Z316" i="31"/>
  <c r="T316" i="31"/>
  <c r="S316" i="31"/>
  <c r="X316" i="31" s="1"/>
  <c r="R316" i="31"/>
  <c r="Z315" i="31"/>
  <c r="Y315" i="31"/>
  <c r="X315" i="31"/>
  <c r="T315" i="31"/>
  <c r="S315" i="31"/>
  <c r="AA315" i="31" s="1"/>
  <c r="R315" i="31"/>
  <c r="Q315" i="31"/>
  <c r="Y314" i="31"/>
  <c r="X314" i="31"/>
  <c r="T314" i="31"/>
  <c r="S314" i="31"/>
  <c r="Z314" i="31" s="1"/>
  <c r="R314" i="31"/>
  <c r="Q314" i="31"/>
  <c r="T313" i="31"/>
  <c r="S313" i="31"/>
  <c r="R313" i="31"/>
  <c r="Z312" i="31"/>
  <c r="T312" i="31"/>
  <c r="S312" i="31"/>
  <c r="X312" i="31" s="1"/>
  <c r="R312" i="31"/>
  <c r="Z311" i="31"/>
  <c r="Y311" i="31"/>
  <c r="T311" i="31"/>
  <c r="S311" i="31"/>
  <c r="AA311" i="31" s="1"/>
  <c r="R311" i="31"/>
  <c r="Q311" i="31"/>
  <c r="Y310" i="31"/>
  <c r="X310" i="31"/>
  <c r="T310" i="31"/>
  <c r="S310" i="31"/>
  <c r="Z310" i="31" s="1"/>
  <c r="R310" i="31"/>
  <c r="Q310" i="31"/>
  <c r="AA309" i="31"/>
  <c r="W309" i="31"/>
  <c r="T309" i="31"/>
  <c r="S309" i="31"/>
  <c r="R309" i="31"/>
  <c r="Z308" i="31"/>
  <c r="T308" i="31"/>
  <c r="S308" i="31"/>
  <c r="X308" i="31" s="1"/>
  <c r="R308" i="31"/>
  <c r="Z307" i="31"/>
  <c r="Y307" i="31"/>
  <c r="T307" i="31"/>
  <c r="S307" i="31"/>
  <c r="AA307" i="31" s="1"/>
  <c r="R307" i="31"/>
  <c r="Q307" i="31"/>
  <c r="Y306" i="31"/>
  <c r="X306" i="31"/>
  <c r="T306" i="31"/>
  <c r="S306" i="31"/>
  <c r="Z306" i="31" s="1"/>
  <c r="R306" i="31"/>
  <c r="Q306" i="31"/>
  <c r="W305" i="31"/>
  <c r="T305" i="31"/>
  <c r="S305" i="31"/>
  <c r="AA305" i="31" s="1"/>
  <c r="R305" i="31"/>
  <c r="Q305" i="31"/>
  <c r="Z304" i="31"/>
  <c r="T304" i="31"/>
  <c r="S304" i="31"/>
  <c r="X304" i="31" s="1"/>
  <c r="R304" i="31"/>
  <c r="Z303" i="31"/>
  <c r="Y303" i="31"/>
  <c r="T303" i="31"/>
  <c r="S303" i="31"/>
  <c r="AA303" i="31" s="1"/>
  <c r="R303" i="31"/>
  <c r="Q303" i="31"/>
  <c r="Z302" i="31"/>
  <c r="Y302" i="31"/>
  <c r="X302" i="31"/>
  <c r="T302" i="31"/>
  <c r="S302" i="31"/>
  <c r="AA302" i="31" s="1"/>
  <c r="R302" i="31"/>
  <c r="Q302" i="31"/>
  <c r="W301" i="31"/>
  <c r="T301" i="31"/>
  <c r="S301" i="31"/>
  <c r="X301" i="31" s="1"/>
  <c r="R301" i="31"/>
  <c r="Q301" i="31"/>
  <c r="Z300" i="31"/>
  <c r="T300" i="31"/>
  <c r="S300" i="31"/>
  <c r="R300" i="31"/>
  <c r="T299" i="31"/>
  <c r="S299" i="31"/>
  <c r="R299" i="31"/>
  <c r="Q299" i="31"/>
  <c r="Z298" i="31"/>
  <c r="Y298" i="31"/>
  <c r="X298" i="31"/>
  <c r="T298" i="31"/>
  <c r="S298" i="31"/>
  <c r="AA298" i="31" s="1"/>
  <c r="R298" i="31"/>
  <c r="Q298" i="31"/>
  <c r="W297" i="31"/>
  <c r="T297" i="31"/>
  <c r="S297" i="31"/>
  <c r="AA297" i="31" s="1"/>
  <c r="R297" i="31"/>
  <c r="Q297" i="31"/>
  <c r="Z296" i="31"/>
  <c r="Y296" i="31"/>
  <c r="X296" i="31"/>
  <c r="T296" i="31"/>
  <c r="S296" i="31"/>
  <c r="AA296" i="31" s="1"/>
  <c r="R296" i="31"/>
  <c r="Y295" i="31"/>
  <c r="T295" i="31"/>
  <c r="S295" i="31"/>
  <c r="AA295" i="31" s="1"/>
  <c r="R295" i="31"/>
  <c r="Q295" i="31"/>
  <c r="Z294" i="31"/>
  <c r="X294" i="31"/>
  <c r="T294" i="31"/>
  <c r="S294" i="31"/>
  <c r="Y294" i="31" s="1"/>
  <c r="R294" i="31"/>
  <c r="W293" i="31"/>
  <c r="T293" i="31"/>
  <c r="S293" i="31"/>
  <c r="AA293" i="31" s="1"/>
  <c r="R293" i="31"/>
  <c r="Q293" i="31"/>
  <c r="Z292" i="31"/>
  <c r="Y292" i="31"/>
  <c r="X292" i="31"/>
  <c r="T292" i="31"/>
  <c r="S292" i="31"/>
  <c r="AA292" i="31" s="1"/>
  <c r="R292" i="31"/>
  <c r="Y291" i="31"/>
  <c r="T291" i="31"/>
  <c r="S291" i="31"/>
  <c r="AA291" i="31" s="1"/>
  <c r="R291" i="31"/>
  <c r="Q291" i="31"/>
  <c r="Z290" i="31"/>
  <c r="X290" i="31"/>
  <c r="T290" i="31"/>
  <c r="S290" i="31"/>
  <c r="Y290" i="31" s="1"/>
  <c r="R290" i="31"/>
  <c r="T289" i="31"/>
  <c r="S289" i="31"/>
  <c r="W289" i="31" s="1"/>
  <c r="R289" i="31"/>
  <c r="Q289" i="31"/>
  <c r="Z288" i="31"/>
  <c r="Y288" i="31"/>
  <c r="X288" i="31"/>
  <c r="T288" i="31"/>
  <c r="S288" i="31"/>
  <c r="AA288" i="31" s="1"/>
  <c r="R288" i="31"/>
  <c r="AA287" i="31"/>
  <c r="W287" i="31"/>
  <c r="T287" i="31"/>
  <c r="S287" i="31"/>
  <c r="R287" i="31"/>
  <c r="Q287" i="31"/>
  <c r="Z286" i="31"/>
  <c r="X286" i="31"/>
  <c r="T286" i="31"/>
  <c r="S286" i="31"/>
  <c r="Y286" i="31" s="1"/>
  <c r="R286" i="31"/>
  <c r="AA285" i="31"/>
  <c r="W285" i="31"/>
  <c r="T285" i="31"/>
  <c r="S285" i="31"/>
  <c r="R285" i="31"/>
  <c r="Q285" i="31"/>
  <c r="Z284" i="31"/>
  <c r="Y284" i="31"/>
  <c r="X284" i="31"/>
  <c r="T284" i="31"/>
  <c r="S284" i="31"/>
  <c r="AA284" i="31" s="1"/>
  <c r="R284" i="31"/>
  <c r="T283" i="31"/>
  <c r="S283" i="31"/>
  <c r="W283" i="31" s="1"/>
  <c r="R283" i="31"/>
  <c r="Q283" i="31"/>
  <c r="Z282" i="31"/>
  <c r="X282" i="31"/>
  <c r="T282" i="31"/>
  <c r="S282" i="31"/>
  <c r="Y282" i="31" s="1"/>
  <c r="R282" i="31"/>
  <c r="Y281" i="31"/>
  <c r="T281" i="31"/>
  <c r="S281" i="31"/>
  <c r="R281" i="31"/>
  <c r="Q281" i="31"/>
  <c r="Z280" i="31"/>
  <c r="Y280" i="31"/>
  <c r="X280" i="31"/>
  <c r="T280" i="31"/>
  <c r="S280" i="31"/>
  <c r="AA280" i="31" s="1"/>
  <c r="R280" i="31"/>
  <c r="AA279" i="31"/>
  <c r="W279" i="31"/>
  <c r="T279" i="31"/>
  <c r="S279" i="31"/>
  <c r="R279" i="31"/>
  <c r="Q279" i="31"/>
  <c r="Z278" i="31"/>
  <c r="X278" i="31"/>
  <c r="T278" i="31"/>
  <c r="S278" i="31"/>
  <c r="Y278" i="31" s="1"/>
  <c r="R278" i="31"/>
  <c r="AA277" i="31"/>
  <c r="W277" i="31"/>
  <c r="T277" i="31"/>
  <c r="S277" i="31"/>
  <c r="R277" i="31"/>
  <c r="Q277" i="31"/>
  <c r="Z276" i="31"/>
  <c r="Y276" i="31"/>
  <c r="X276" i="31"/>
  <c r="T276" i="31"/>
  <c r="S276" i="31"/>
  <c r="AA276" i="31" s="1"/>
  <c r="R276" i="31"/>
  <c r="T275" i="31"/>
  <c r="S275" i="31"/>
  <c r="X275" i="31" s="1"/>
  <c r="R275" i="31"/>
  <c r="Q275" i="31"/>
  <c r="AA274" i="31"/>
  <c r="T274" i="31"/>
  <c r="S274" i="31"/>
  <c r="W274" i="31" s="1"/>
  <c r="R274" i="31"/>
  <c r="Q274" i="31"/>
  <c r="Z273" i="31"/>
  <c r="X273" i="31"/>
  <c r="T273" i="31"/>
  <c r="S273" i="31"/>
  <c r="AA273" i="31" s="1"/>
  <c r="R273" i="31"/>
  <c r="Y272" i="31"/>
  <c r="T272" i="31"/>
  <c r="S272" i="31"/>
  <c r="AA272" i="31" s="1"/>
  <c r="R272" i="31"/>
  <c r="Q272" i="31"/>
  <c r="Z271" i="31"/>
  <c r="X271" i="31"/>
  <c r="T271" i="31"/>
  <c r="S271" i="31"/>
  <c r="Y271" i="31" s="1"/>
  <c r="R271" i="31"/>
  <c r="W270" i="31"/>
  <c r="T270" i="31"/>
  <c r="S270" i="31"/>
  <c r="AA270" i="31" s="1"/>
  <c r="R270" i="31"/>
  <c r="Q270" i="31"/>
  <c r="Z269" i="31"/>
  <c r="X269" i="31"/>
  <c r="T269" i="31"/>
  <c r="S269" i="31"/>
  <c r="AA269" i="31" s="1"/>
  <c r="R269" i="31"/>
  <c r="Y268" i="31"/>
  <c r="T268" i="31"/>
  <c r="S268" i="31"/>
  <c r="AA268" i="31" s="1"/>
  <c r="R268" i="31"/>
  <c r="Q268" i="31"/>
  <c r="Z267" i="31"/>
  <c r="X267" i="31"/>
  <c r="T267" i="31"/>
  <c r="S267" i="31"/>
  <c r="Y267" i="31" s="1"/>
  <c r="R267" i="31"/>
  <c r="AA266" i="31"/>
  <c r="T266" i="31"/>
  <c r="S266" i="31"/>
  <c r="R266" i="31"/>
  <c r="Q266" i="31"/>
  <c r="Z265" i="31"/>
  <c r="X265" i="31"/>
  <c r="T265" i="31"/>
  <c r="S265" i="31"/>
  <c r="AA265" i="31" s="1"/>
  <c r="R265" i="31"/>
  <c r="Y264" i="31"/>
  <c r="T264" i="31"/>
  <c r="S264" i="31"/>
  <c r="AA264" i="31" s="1"/>
  <c r="R264" i="31"/>
  <c r="Q264" i="31"/>
  <c r="Z263" i="31"/>
  <c r="X263" i="31"/>
  <c r="T263" i="31"/>
  <c r="S263" i="31"/>
  <c r="Y263" i="31" s="1"/>
  <c r="R263" i="31"/>
  <c r="T262" i="31"/>
  <c r="S262" i="31"/>
  <c r="R262" i="31"/>
  <c r="Q262" i="31"/>
  <c r="Z261" i="31"/>
  <c r="X261" i="31"/>
  <c r="T261" i="31"/>
  <c r="S261" i="31"/>
  <c r="AA261" i="31" s="1"/>
  <c r="R261" i="31"/>
  <c r="Y260" i="31"/>
  <c r="T260" i="31"/>
  <c r="S260" i="31"/>
  <c r="AA260" i="31" s="1"/>
  <c r="R260" i="31"/>
  <c r="Q260" i="31"/>
  <c r="Z259" i="31"/>
  <c r="X259" i="31"/>
  <c r="T259" i="31"/>
  <c r="S259" i="31"/>
  <c r="Y259" i="31" s="1"/>
  <c r="R259" i="31"/>
  <c r="AA258" i="31"/>
  <c r="T258" i="31"/>
  <c r="S258" i="31"/>
  <c r="W258" i="31" s="1"/>
  <c r="R258" i="31"/>
  <c r="Q258" i="31"/>
  <c r="Z257" i="31"/>
  <c r="X257" i="31"/>
  <c r="T257" i="31"/>
  <c r="S257" i="31"/>
  <c r="AA257" i="31" s="1"/>
  <c r="R257" i="31"/>
  <c r="Y256" i="31"/>
  <c r="T256" i="31"/>
  <c r="S256" i="31"/>
  <c r="AA256" i="31" s="1"/>
  <c r="R256" i="31"/>
  <c r="Q256" i="31"/>
  <c r="Z255" i="31"/>
  <c r="X255" i="31"/>
  <c r="T255" i="31"/>
  <c r="S255" i="31"/>
  <c r="Y255" i="31" s="1"/>
  <c r="R255" i="31"/>
  <c r="W254" i="31"/>
  <c r="T254" i="31"/>
  <c r="S254" i="31"/>
  <c r="AA254" i="31" s="1"/>
  <c r="R254" i="31"/>
  <c r="Q254" i="31"/>
  <c r="Z253" i="31"/>
  <c r="Y253" i="31"/>
  <c r="X253" i="31"/>
  <c r="T253" i="31"/>
  <c r="S253" i="31"/>
  <c r="AA253" i="31" s="1"/>
  <c r="R253" i="31"/>
  <c r="Y252" i="31"/>
  <c r="T252" i="31"/>
  <c r="S252" i="31"/>
  <c r="AA252" i="31" s="1"/>
  <c r="R252" i="31"/>
  <c r="Q252" i="31"/>
  <c r="Z251" i="31"/>
  <c r="X251" i="31"/>
  <c r="T251" i="31"/>
  <c r="S251" i="31"/>
  <c r="Y251" i="31" s="1"/>
  <c r="R251" i="31"/>
  <c r="W250" i="31"/>
  <c r="T250" i="31"/>
  <c r="S250" i="31"/>
  <c r="AA250" i="31" s="1"/>
  <c r="R250" i="31"/>
  <c r="Q250" i="31"/>
  <c r="Z249" i="31"/>
  <c r="Y249" i="31"/>
  <c r="X249" i="31"/>
  <c r="T249" i="31"/>
  <c r="S249" i="31"/>
  <c r="AA249" i="31" s="1"/>
  <c r="R249" i="31"/>
  <c r="AA248" i="31"/>
  <c r="W248" i="31"/>
  <c r="T248" i="31"/>
  <c r="S248" i="31"/>
  <c r="R248" i="31"/>
  <c r="Q248" i="31"/>
  <c r="Z247" i="31"/>
  <c r="X247" i="31"/>
  <c r="T247" i="31"/>
  <c r="S247" i="31"/>
  <c r="Y247" i="31" s="1"/>
  <c r="R247" i="31"/>
  <c r="AA246" i="31"/>
  <c r="W246" i="31"/>
  <c r="T246" i="31"/>
  <c r="S246" i="31"/>
  <c r="R246" i="31"/>
  <c r="Q246" i="31"/>
  <c r="Z245" i="31"/>
  <c r="X245" i="31"/>
  <c r="T245" i="31"/>
  <c r="S245" i="31"/>
  <c r="AA245" i="31" s="1"/>
  <c r="R245" i="31"/>
  <c r="AA244" i="31"/>
  <c r="W244" i="31"/>
  <c r="T244" i="31"/>
  <c r="S244" i="31"/>
  <c r="R244" i="31"/>
  <c r="Q244" i="31"/>
  <c r="Z243" i="31"/>
  <c r="X243" i="31"/>
  <c r="T243" i="31"/>
  <c r="S243" i="31"/>
  <c r="Y243" i="31" s="1"/>
  <c r="R243" i="31"/>
  <c r="AA242" i="31"/>
  <c r="W242" i="31"/>
  <c r="T242" i="31"/>
  <c r="S242" i="31"/>
  <c r="R242" i="31"/>
  <c r="Q242" i="31"/>
  <c r="Z241" i="31"/>
  <c r="X241" i="31"/>
  <c r="T241" i="31"/>
  <c r="S241" i="31"/>
  <c r="AA241" i="31" s="1"/>
  <c r="R241" i="31"/>
  <c r="AA240" i="31"/>
  <c r="W240" i="31"/>
  <c r="T240" i="31"/>
  <c r="S240" i="31"/>
  <c r="R240" i="31"/>
  <c r="Q240" i="31"/>
  <c r="Z239" i="31"/>
  <c r="X239" i="31"/>
  <c r="T239" i="31"/>
  <c r="S239" i="31"/>
  <c r="Y239" i="31" s="1"/>
  <c r="R239" i="31"/>
  <c r="Z238" i="31"/>
  <c r="X238" i="31"/>
  <c r="T238" i="31"/>
  <c r="S238" i="31"/>
  <c r="Y238" i="31" s="1"/>
  <c r="R238" i="31"/>
  <c r="AA237" i="31"/>
  <c r="W237" i="31"/>
  <c r="T237" i="31"/>
  <c r="S237" i="31"/>
  <c r="R237" i="31"/>
  <c r="Q237" i="31"/>
  <c r="Z236" i="31"/>
  <c r="X236" i="31"/>
  <c r="T236" i="31"/>
  <c r="S236" i="31"/>
  <c r="AA236" i="31" s="1"/>
  <c r="R236" i="31"/>
  <c r="Y235" i="31"/>
  <c r="T235" i="31"/>
  <c r="S235" i="31"/>
  <c r="AA235" i="31" s="1"/>
  <c r="R235" i="31"/>
  <c r="Q235" i="31"/>
  <c r="Z234" i="31"/>
  <c r="X234" i="31"/>
  <c r="T234" i="31"/>
  <c r="S234" i="31"/>
  <c r="Y234" i="31" s="1"/>
  <c r="R234" i="31"/>
  <c r="T233" i="31"/>
  <c r="S233" i="31"/>
  <c r="R233" i="31"/>
  <c r="Q233" i="31"/>
  <c r="Z232" i="31"/>
  <c r="X232" i="31"/>
  <c r="T232" i="31"/>
  <c r="S232" i="31"/>
  <c r="AA232" i="31" s="1"/>
  <c r="R232" i="31"/>
  <c r="Y231" i="31"/>
  <c r="T231" i="31"/>
  <c r="S231" i="31"/>
  <c r="AA231" i="31" s="1"/>
  <c r="R231" i="31"/>
  <c r="Q231" i="31"/>
  <c r="Z230" i="31"/>
  <c r="X230" i="31"/>
  <c r="T230" i="31"/>
  <c r="S230" i="31"/>
  <c r="Y230" i="31" s="1"/>
  <c r="R230" i="31"/>
  <c r="AA229" i="31"/>
  <c r="T229" i="31"/>
  <c r="S229" i="31"/>
  <c r="W229" i="31" s="1"/>
  <c r="R229" i="31"/>
  <c r="Q229" i="31"/>
  <c r="Z228" i="31"/>
  <c r="X228" i="31"/>
  <c r="T228" i="31"/>
  <c r="S228" i="31"/>
  <c r="AA228" i="31" s="1"/>
  <c r="R228" i="31"/>
  <c r="Y227" i="31"/>
  <c r="T227" i="31"/>
  <c r="S227" i="31"/>
  <c r="AA227" i="31" s="1"/>
  <c r="R227" i="31"/>
  <c r="Q227" i="31"/>
  <c r="Z226" i="31"/>
  <c r="X226" i="31"/>
  <c r="T226" i="31"/>
  <c r="S226" i="31"/>
  <c r="Y226" i="31" s="1"/>
  <c r="R226" i="31"/>
  <c r="W225" i="31"/>
  <c r="T225" i="31"/>
  <c r="S225" i="31"/>
  <c r="AA225" i="31" s="1"/>
  <c r="R225" i="31"/>
  <c r="Q225" i="31"/>
  <c r="Z224" i="31"/>
  <c r="X224" i="31"/>
  <c r="T224" i="31"/>
  <c r="S224" i="31"/>
  <c r="AA224" i="31" s="1"/>
  <c r="R224" i="31"/>
  <c r="AA223" i="31"/>
  <c r="W223" i="31"/>
  <c r="T223" i="31"/>
  <c r="S223" i="31"/>
  <c r="R223" i="31"/>
  <c r="Q223" i="31"/>
  <c r="Z222" i="31"/>
  <c r="Y222" i="31"/>
  <c r="X222" i="31"/>
  <c r="T222" i="31"/>
  <c r="S222" i="31"/>
  <c r="AA222" i="31" s="1"/>
  <c r="R222" i="31"/>
  <c r="T221" i="31"/>
  <c r="S221" i="31"/>
  <c r="R221" i="31"/>
  <c r="Q221" i="31"/>
  <c r="Z220" i="31"/>
  <c r="X220" i="31"/>
  <c r="T220" i="31"/>
  <c r="S220" i="31"/>
  <c r="AA220" i="31" s="1"/>
  <c r="R220" i="31"/>
  <c r="T219" i="31"/>
  <c r="S219" i="31"/>
  <c r="W219" i="31" s="1"/>
  <c r="R219" i="31"/>
  <c r="Q219" i="31"/>
  <c r="Z218" i="31"/>
  <c r="Y218" i="31"/>
  <c r="X218" i="31"/>
  <c r="T218" i="31"/>
  <c r="S218" i="31"/>
  <c r="AA218" i="31" s="1"/>
  <c r="R218" i="31"/>
  <c r="AA217" i="31"/>
  <c r="W217" i="31"/>
  <c r="T217" i="31"/>
  <c r="S217" i="31"/>
  <c r="R217" i="31"/>
  <c r="Q217" i="31"/>
  <c r="Z216" i="31"/>
  <c r="X216" i="31"/>
  <c r="T216" i="31"/>
  <c r="S216" i="31"/>
  <c r="AA216" i="31" s="1"/>
  <c r="R216" i="31"/>
  <c r="AA215" i="31"/>
  <c r="W215" i="31"/>
  <c r="T215" i="31"/>
  <c r="S215" i="31"/>
  <c r="R215" i="31"/>
  <c r="Q215" i="31"/>
  <c r="Z214" i="31"/>
  <c r="Y214" i="31"/>
  <c r="X214" i="31"/>
  <c r="T214" i="31"/>
  <c r="S214" i="31"/>
  <c r="AA214" i="31" s="1"/>
  <c r="R214" i="31"/>
  <c r="T213" i="31"/>
  <c r="S213" i="31"/>
  <c r="W213" i="31" s="1"/>
  <c r="R213" i="31"/>
  <c r="Q213" i="31"/>
  <c r="Z212" i="31"/>
  <c r="Y212" i="31"/>
  <c r="X212" i="31"/>
  <c r="T212" i="31"/>
  <c r="S212" i="31"/>
  <c r="AA212" i="31" s="1"/>
  <c r="R212" i="31"/>
  <c r="AA211" i="31"/>
  <c r="W211" i="31"/>
  <c r="T211" i="31"/>
  <c r="S211" i="31"/>
  <c r="R211" i="31"/>
  <c r="Q211" i="31"/>
  <c r="Z210" i="31"/>
  <c r="X210" i="31"/>
  <c r="T210" i="31"/>
  <c r="S210" i="31"/>
  <c r="Y210" i="31" s="1"/>
  <c r="R210" i="31"/>
  <c r="AA209" i="31"/>
  <c r="W209" i="31"/>
  <c r="T209" i="31"/>
  <c r="S209" i="31"/>
  <c r="R209" i="31"/>
  <c r="Q209" i="31"/>
  <c r="Z208" i="31"/>
  <c r="Y208" i="31"/>
  <c r="X208" i="31"/>
  <c r="T208" i="31"/>
  <c r="S208" i="31"/>
  <c r="AA208" i="31" s="1"/>
  <c r="R208" i="31"/>
  <c r="T207" i="31"/>
  <c r="S207" i="31"/>
  <c r="W207" i="31" s="1"/>
  <c r="R207" i="31"/>
  <c r="Q207" i="31"/>
  <c r="Z206" i="31"/>
  <c r="X206" i="31"/>
  <c r="T206" i="31"/>
  <c r="S206" i="31"/>
  <c r="Y206" i="31" s="1"/>
  <c r="R206" i="31"/>
  <c r="Y205" i="31"/>
  <c r="T205" i="31"/>
  <c r="S205" i="31"/>
  <c r="R205" i="31"/>
  <c r="Q205" i="31"/>
  <c r="Z204" i="31"/>
  <c r="Y204" i="31"/>
  <c r="X204" i="31"/>
  <c r="T204" i="31"/>
  <c r="S204" i="31"/>
  <c r="AA204" i="31" s="1"/>
  <c r="R204" i="31"/>
  <c r="AA203" i="31"/>
  <c r="W203" i="31"/>
  <c r="T203" i="31"/>
  <c r="S203" i="31"/>
  <c r="R203" i="31"/>
  <c r="Q203" i="31"/>
  <c r="Z202" i="31"/>
  <c r="X202" i="31"/>
  <c r="T202" i="31"/>
  <c r="S202" i="31"/>
  <c r="Y202" i="31" s="1"/>
  <c r="R202" i="31"/>
  <c r="AA201" i="31"/>
  <c r="W201" i="31"/>
  <c r="T201" i="31"/>
  <c r="S201" i="31"/>
  <c r="R201" i="31"/>
  <c r="Q201" i="31"/>
  <c r="Z200" i="31"/>
  <c r="Y200" i="31"/>
  <c r="X200" i="31"/>
  <c r="T200" i="31"/>
  <c r="S200" i="31"/>
  <c r="AA200" i="31" s="1"/>
  <c r="R200" i="31"/>
  <c r="Y199" i="31"/>
  <c r="T199" i="31"/>
  <c r="S199" i="31"/>
  <c r="R199" i="31"/>
  <c r="Q199" i="31"/>
  <c r="Z198" i="31"/>
  <c r="X198" i="31"/>
  <c r="T198" i="31"/>
  <c r="S198" i="31"/>
  <c r="Y198" i="31" s="1"/>
  <c r="R198" i="31"/>
  <c r="T197" i="31"/>
  <c r="S197" i="31"/>
  <c r="W197" i="31" s="1"/>
  <c r="R197" i="31"/>
  <c r="Q197" i="31"/>
  <c r="Z196" i="31"/>
  <c r="Y196" i="31"/>
  <c r="X196" i="31"/>
  <c r="T196" i="31"/>
  <c r="S196" i="31"/>
  <c r="AA196" i="31" s="1"/>
  <c r="R196" i="31"/>
  <c r="AA195" i="31"/>
  <c r="W195" i="31"/>
  <c r="T195" i="31"/>
  <c r="S195" i="31"/>
  <c r="R195" i="31"/>
  <c r="Q195" i="31"/>
  <c r="Z194" i="31"/>
  <c r="X194" i="31"/>
  <c r="T194" i="31"/>
  <c r="S194" i="31"/>
  <c r="Y194" i="31" s="1"/>
  <c r="R194" i="31"/>
  <c r="AA193" i="31"/>
  <c r="W193" i="31"/>
  <c r="T193" i="31"/>
  <c r="S193" i="31"/>
  <c r="R193" i="31"/>
  <c r="Q193" i="31"/>
  <c r="Z192" i="31"/>
  <c r="Y192" i="31"/>
  <c r="X192" i="31"/>
  <c r="T192" i="31"/>
  <c r="S192" i="31"/>
  <c r="AA192" i="31" s="1"/>
  <c r="R192" i="31"/>
  <c r="T191" i="31"/>
  <c r="S191" i="31"/>
  <c r="W191" i="31" s="1"/>
  <c r="R191" i="31"/>
  <c r="Q191" i="31"/>
  <c r="Z190" i="31"/>
  <c r="X190" i="31"/>
  <c r="T190" i="31"/>
  <c r="S190" i="31"/>
  <c r="Y190" i="31" s="1"/>
  <c r="R190" i="31"/>
  <c r="T189" i="31"/>
  <c r="S189" i="31"/>
  <c r="R189" i="31"/>
  <c r="Q189" i="31"/>
  <c r="Z188" i="31"/>
  <c r="Y188" i="31"/>
  <c r="X188" i="31"/>
  <c r="T188" i="31"/>
  <c r="S188" i="31"/>
  <c r="AA188" i="31" s="1"/>
  <c r="R188" i="31"/>
  <c r="AA187" i="31"/>
  <c r="T187" i="31"/>
  <c r="S187" i="31"/>
  <c r="Z187" i="31" s="1"/>
  <c r="R187" i="31"/>
  <c r="Q187" i="31"/>
  <c r="T186" i="31"/>
  <c r="S186" i="31"/>
  <c r="R186" i="31"/>
  <c r="Z185" i="31"/>
  <c r="Y185" i="31"/>
  <c r="X185" i="31"/>
  <c r="T185" i="31"/>
  <c r="S185" i="31"/>
  <c r="AA185" i="31" s="1"/>
  <c r="R185" i="31"/>
  <c r="AA184" i="31"/>
  <c r="W184" i="31"/>
  <c r="T184" i="31"/>
  <c r="S184" i="31"/>
  <c r="R184" i="31"/>
  <c r="Q184" i="31"/>
  <c r="Z183" i="31"/>
  <c r="X183" i="31"/>
  <c r="T183" i="31"/>
  <c r="S183" i="31"/>
  <c r="AA183" i="31" s="1"/>
  <c r="R183" i="31"/>
  <c r="Y182" i="31"/>
  <c r="T182" i="31"/>
  <c r="S182" i="31"/>
  <c r="AA182" i="31" s="1"/>
  <c r="R182" i="31"/>
  <c r="Q182" i="31"/>
  <c r="Z181" i="31"/>
  <c r="Y181" i="31"/>
  <c r="X181" i="31"/>
  <c r="T181" i="31"/>
  <c r="S181" i="31"/>
  <c r="AA181" i="31" s="1"/>
  <c r="R181" i="31"/>
  <c r="AA180" i="31"/>
  <c r="W180" i="31"/>
  <c r="T180" i="31"/>
  <c r="S180" i="31"/>
  <c r="R180" i="31"/>
  <c r="Q180" i="31"/>
  <c r="Z179" i="31"/>
  <c r="X179" i="31"/>
  <c r="T179" i="31"/>
  <c r="S179" i="31"/>
  <c r="AA179" i="31" s="1"/>
  <c r="R179" i="31"/>
  <c r="Y178" i="31"/>
  <c r="T178" i="31"/>
  <c r="S178" i="31"/>
  <c r="AA178" i="31" s="1"/>
  <c r="R178" i="31"/>
  <c r="Q178" i="31"/>
  <c r="Z177" i="31"/>
  <c r="Y177" i="31"/>
  <c r="X177" i="31"/>
  <c r="T177" i="31"/>
  <c r="S177" i="31"/>
  <c r="AA177" i="31" s="1"/>
  <c r="R177" i="31"/>
  <c r="AA176" i="31"/>
  <c r="W176" i="31"/>
  <c r="T176" i="31"/>
  <c r="S176" i="31"/>
  <c r="R176" i="31"/>
  <c r="Q176" i="31"/>
  <c r="Z175" i="31"/>
  <c r="X175" i="31"/>
  <c r="T175" i="31"/>
  <c r="S175" i="31"/>
  <c r="AA175" i="31" s="1"/>
  <c r="R175" i="31"/>
  <c r="Y174" i="31"/>
  <c r="T174" i="31"/>
  <c r="S174" i="31"/>
  <c r="AA174" i="31" s="1"/>
  <c r="R174" i="31"/>
  <c r="Q174" i="31"/>
  <c r="Z173" i="31"/>
  <c r="Y173" i="31"/>
  <c r="X173" i="31"/>
  <c r="T173" i="31"/>
  <c r="S173" i="31"/>
  <c r="AA173" i="31" s="1"/>
  <c r="R173" i="31"/>
  <c r="AA172" i="31"/>
  <c r="W172" i="31"/>
  <c r="T172" i="31"/>
  <c r="S172" i="31"/>
  <c r="R172" i="31"/>
  <c r="Q172" i="31"/>
  <c r="Z171" i="31"/>
  <c r="X171" i="31"/>
  <c r="T171" i="31"/>
  <c r="S171" i="31"/>
  <c r="AA171" i="31" s="1"/>
  <c r="R171" i="31"/>
  <c r="Y170" i="31"/>
  <c r="T170" i="31"/>
  <c r="S170" i="31"/>
  <c r="AA170" i="31" s="1"/>
  <c r="R170" i="31"/>
  <c r="Q170" i="31"/>
  <c r="Z169" i="31"/>
  <c r="Y169" i="31"/>
  <c r="X169" i="31"/>
  <c r="T169" i="31"/>
  <c r="S169" i="31"/>
  <c r="AA169" i="31" s="1"/>
  <c r="R169" i="31"/>
  <c r="AA168" i="31"/>
  <c r="W168" i="31"/>
  <c r="T168" i="31"/>
  <c r="S168" i="31"/>
  <c r="R168" i="31"/>
  <c r="Q168" i="31"/>
  <c r="Z167" i="31"/>
  <c r="X167" i="31"/>
  <c r="T167" i="31"/>
  <c r="S167" i="31"/>
  <c r="AA167" i="31" s="1"/>
  <c r="R167" i="31"/>
  <c r="T166" i="31"/>
  <c r="S166" i="31"/>
  <c r="W166" i="31" s="1"/>
  <c r="R166" i="31"/>
  <c r="Q166" i="31"/>
  <c r="Z165" i="31"/>
  <c r="Y165" i="31"/>
  <c r="X165" i="31"/>
  <c r="T165" i="31"/>
  <c r="S165" i="31"/>
  <c r="AA165" i="31" s="1"/>
  <c r="R165" i="31"/>
  <c r="AA164" i="31"/>
  <c r="W164" i="31"/>
  <c r="T164" i="31"/>
  <c r="S164" i="31"/>
  <c r="R164" i="31"/>
  <c r="Q164" i="31"/>
  <c r="Z163" i="31"/>
  <c r="X163" i="31"/>
  <c r="T163" i="31"/>
  <c r="S163" i="31"/>
  <c r="AA163" i="31" s="1"/>
  <c r="R163" i="31"/>
  <c r="AA162" i="31"/>
  <c r="W162" i="31"/>
  <c r="T162" i="31"/>
  <c r="S162" i="31"/>
  <c r="R162" i="31"/>
  <c r="Q162" i="31"/>
  <c r="Z161" i="31"/>
  <c r="X161" i="31"/>
  <c r="T161" i="31"/>
  <c r="S161" i="31"/>
  <c r="Y161" i="31" s="1"/>
  <c r="R161" i="31"/>
  <c r="AA160" i="31"/>
  <c r="W160" i="31"/>
  <c r="T160" i="31"/>
  <c r="S160" i="31"/>
  <c r="R160" i="31"/>
  <c r="Q160" i="31"/>
  <c r="Z159" i="31"/>
  <c r="X159" i="31"/>
  <c r="T159" i="31"/>
  <c r="S159" i="31"/>
  <c r="AA159" i="31" s="1"/>
  <c r="R159" i="31"/>
  <c r="AA158" i="31"/>
  <c r="W158" i="31"/>
  <c r="T158" i="31"/>
  <c r="S158" i="31"/>
  <c r="R158" i="31"/>
  <c r="Q158" i="31"/>
  <c r="Z157" i="31"/>
  <c r="X157" i="31"/>
  <c r="T157" i="31"/>
  <c r="S157" i="31"/>
  <c r="Y157" i="31" s="1"/>
  <c r="R157" i="31"/>
  <c r="AA156" i="31"/>
  <c r="W156" i="31"/>
  <c r="T156" i="31"/>
  <c r="S156" i="31"/>
  <c r="R156" i="31"/>
  <c r="Q156" i="31"/>
  <c r="Z155" i="31"/>
  <c r="X155" i="31"/>
  <c r="T155" i="31"/>
  <c r="S155" i="31"/>
  <c r="AA155" i="31" s="1"/>
  <c r="R155" i="31"/>
  <c r="AA154" i="31"/>
  <c r="W154" i="31"/>
  <c r="T154" i="31"/>
  <c r="S154" i="31"/>
  <c r="R154" i="31"/>
  <c r="Q154" i="31"/>
  <c r="Z153" i="31"/>
  <c r="X153" i="31"/>
  <c r="T153" i="31"/>
  <c r="S153" i="31"/>
  <c r="Y153" i="31" s="1"/>
  <c r="R153" i="31"/>
  <c r="AA152" i="31"/>
  <c r="W152" i="31"/>
  <c r="T152" i="31"/>
  <c r="S152" i="31"/>
  <c r="R152" i="31"/>
  <c r="Q152" i="31"/>
  <c r="Z151" i="31"/>
  <c r="X151" i="31"/>
  <c r="T151" i="31"/>
  <c r="S151" i="31"/>
  <c r="AA151" i="31" s="1"/>
  <c r="R151" i="31"/>
  <c r="AA150" i="31"/>
  <c r="W150" i="31"/>
  <c r="T150" i="31"/>
  <c r="S150" i="31"/>
  <c r="R150" i="31"/>
  <c r="Q150" i="31"/>
  <c r="Z149" i="31"/>
  <c r="X149" i="31"/>
  <c r="T149" i="31"/>
  <c r="S149" i="31"/>
  <c r="Y149" i="31" s="1"/>
  <c r="R149" i="31"/>
  <c r="AA148" i="31"/>
  <c r="W148" i="31"/>
  <c r="T148" i="31"/>
  <c r="S148" i="31"/>
  <c r="R148" i="31"/>
  <c r="Q148" i="31"/>
  <c r="Z147" i="31"/>
  <c r="X147" i="31"/>
  <c r="T147" i="31"/>
  <c r="S147" i="31"/>
  <c r="AA147" i="31" s="1"/>
  <c r="R147" i="31"/>
  <c r="AA146" i="31"/>
  <c r="W146" i="31"/>
  <c r="T146" i="31"/>
  <c r="S146" i="31"/>
  <c r="R146" i="31"/>
  <c r="Q146" i="31"/>
  <c r="Z145" i="31"/>
  <c r="X145" i="31"/>
  <c r="T145" i="31"/>
  <c r="S145" i="31"/>
  <c r="Y145" i="31" s="1"/>
  <c r="R145" i="31"/>
  <c r="AA144" i="31"/>
  <c r="W144" i="31"/>
  <c r="T144" i="31"/>
  <c r="S144" i="31"/>
  <c r="R144" i="31"/>
  <c r="Q144" i="31"/>
  <c r="Z143" i="31"/>
  <c r="X143" i="31"/>
  <c r="T143" i="31"/>
  <c r="S143" i="31"/>
  <c r="AA143" i="31" s="1"/>
  <c r="R143" i="31"/>
  <c r="Y142" i="31"/>
  <c r="T142" i="31"/>
  <c r="S142" i="31"/>
  <c r="AA142" i="31" s="1"/>
  <c r="R142" i="31"/>
  <c r="Q142" i="31"/>
  <c r="Z141" i="31"/>
  <c r="Y141" i="31"/>
  <c r="X141" i="31"/>
  <c r="T141" i="31"/>
  <c r="S141" i="31"/>
  <c r="AA141" i="31" s="1"/>
  <c r="R141" i="31"/>
  <c r="AA140" i="31"/>
  <c r="W140" i="31"/>
  <c r="T140" i="31"/>
  <c r="S140" i="31"/>
  <c r="R140" i="31"/>
  <c r="Q140" i="31"/>
  <c r="Z139" i="31"/>
  <c r="X139" i="31"/>
  <c r="T139" i="31"/>
  <c r="S139" i="31"/>
  <c r="AA139" i="31" s="1"/>
  <c r="R139" i="31"/>
  <c r="Y138" i="31"/>
  <c r="T138" i="31"/>
  <c r="S138" i="31"/>
  <c r="AA138" i="31" s="1"/>
  <c r="R138" i="31"/>
  <c r="Q138" i="31"/>
  <c r="Z137" i="31"/>
  <c r="Y137" i="31"/>
  <c r="X137" i="31"/>
  <c r="T137" i="31"/>
  <c r="S137" i="31"/>
  <c r="AA137" i="31" s="1"/>
  <c r="R137" i="31"/>
  <c r="AA136" i="31"/>
  <c r="W136" i="31"/>
  <c r="T136" i="31"/>
  <c r="S136" i="31"/>
  <c r="R136" i="31"/>
  <c r="Q136" i="31"/>
  <c r="Z135" i="31"/>
  <c r="X135" i="31"/>
  <c r="T135" i="31"/>
  <c r="S135" i="31"/>
  <c r="AA135" i="31" s="1"/>
  <c r="R135" i="31"/>
  <c r="Y134" i="31"/>
  <c r="T134" i="31"/>
  <c r="S134" i="31"/>
  <c r="AA134" i="31" s="1"/>
  <c r="R134" i="31"/>
  <c r="Q134" i="31"/>
  <c r="Z133" i="31"/>
  <c r="Y133" i="31"/>
  <c r="X133" i="31"/>
  <c r="T133" i="31"/>
  <c r="S133" i="31"/>
  <c r="AA133" i="31" s="1"/>
  <c r="R133" i="31"/>
  <c r="AA132" i="31"/>
  <c r="W132" i="31"/>
  <c r="T132" i="31"/>
  <c r="S132" i="31"/>
  <c r="R132" i="31"/>
  <c r="Q132" i="31"/>
  <c r="Z131" i="31"/>
  <c r="X131" i="31"/>
  <c r="T131" i="31"/>
  <c r="S131" i="31"/>
  <c r="AA131" i="31" s="1"/>
  <c r="R131" i="31"/>
  <c r="Y130" i="31"/>
  <c r="T130" i="31"/>
  <c r="S130" i="31"/>
  <c r="AA130" i="31" s="1"/>
  <c r="R130" i="31"/>
  <c r="Q130" i="31"/>
  <c r="Z129" i="31"/>
  <c r="Y129" i="31"/>
  <c r="X129" i="31"/>
  <c r="T129" i="31"/>
  <c r="S129" i="31"/>
  <c r="AA129" i="31" s="1"/>
  <c r="R129" i="31"/>
  <c r="AA128" i="31"/>
  <c r="W128" i="31"/>
  <c r="T128" i="31"/>
  <c r="S128" i="31"/>
  <c r="R128" i="31"/>
  <c r="Q128" i="31"/>
  <c r="Z127" i="31"/>
  <c r="X127" i="31"/>
  <c r="T127" i="31"/>
  <c r="S127" i="31"/>
  <c r="AA127" i="31" s="1"/>
  <c r="R127" i="31"/>
  <c r="Y126" i="31"/>
  <c r="T126" i="31"/>
  <c r="S126" i="31"/>
  <c r="AA126" i="31" s="1"/>
  <c r="R126" i="31"/>
  <c r="Q126" i="31"/>
  <c r="Z125" i="31"/>
  <c r="Y125" i="31"/>
  <c r="X125" i="31"/>
  <c r="T125" i="31"/>
  <c r="S125" i="31"/>
  <c r="AA125" i="31" s="1"/>
  <c r="R125" i="31"/>
  <c r="AA124" i="31"/>
  <c r="W124" i="31"/>
  <c r="T124" i="31"/>
  <c r="S124" i="31"/>
  <c r="R124" i="31"/>
  <c r="Q124" i="31"/>
  <c r="Z123" i="31"/>
  <c r="X123" i="31"/>
  <c r="T123" i="31"/>
  <c r="S123" i="31"/>
  <c r="AA123" i="31" s="1"/>
  <c r="R123" i="31"/>
  <c r="Y122" i="31"/>
  <c r="T122" i="31"/>
  <c r="S122" i="31"/>
  <c r="AA122" i="31" s="1"/>
  <c r="R122" i="31"/>
  <c r="Q122" i="31"/>
  <c r="Z121" i="31"/>
  <c r="Y121" i="31"/>
  <c r="X121" i="31"/>
  <c r="T121" i="31"/>
  <c r="S121" i="31"/>
  <c r="AA121" i="31" s="1"/>
  <c r="R121" i="31"/>
  <c r="AA120" i="31"/>
  <c r="W120" i="31"/>
  <c r="T120" i="31"/>
  <c r="S120" i="31"/>
  <c r="R120" i="31"/>
  <c r="Q120" i="31"/>
  <c r="Z119" i="31"/>
  <c r="X119" i="31"/>
  <c r="T119" i="31"/>
  <c r="S119" i="31"/>
  <c r="AA119" i="31" s="1"/>
  <c r="R119" i="31"/>
  <c r="Y118" i="31"/>
  <c r="T118" i="31"/>
  <c r="S118" i="31"/>
  <c r="AA118" i="31" s="1"/>
  <c r="R118" i="31"/>
  <c r="Q118" i="31"/>
  <c r="Z117" i="31"/>
  <c r="Y117" i="31"/>
  <c r="X117" i="31"/>
  <c r="T117" i="31"/>
  <c r="S117" i="31"/>
  <c r="AA117" i="31" s="1"/>
  <c r="R117" i="31"/>
  <c r="AA116" i="31"/>
  <c r="W116" i="31"/>
  <c r="T116" i="31"/>
  <c r="S116" i="31"/>
  <c r="R116" i="31"/>
  <c r="Q116" i="31"/>
  <c r="Z115" i="31"/>
  <c r="X115" i="31"/>
  <c r="T115" i="31"/>
  <c r="S115" i="31"/>
  <c r="AA115" i="31" s="1"/>
  <c r="R115" i="31"/>
  <c r="Y114" i="31"/>
  <c r="T114" i="31"/>
  <c r="S114" i="31"/>
  <c r="AA114" i="31" s="1"/>
  <c r="R114" i="31"/>
  <c r="Q114" i="31"/>
  <c r="Z113" i="31"/>
  <c r="X113" i="31"/>
  <c r="T113" i="31"/>
  <c r="S113" i="31"/>
  <c r="Y113" i="31" s="1"/>
  <c r="R113" i="31"/>
  <c r="W112" i="31"/>
  <c r="T112" i="31"/>
  <c r="S112" i="31"/>
  <c r="AA112" i="31" s="1"/>
  <c r="R112" i="31"/>
  <c r="Q112" i="31"/>
  <c r="Z111" i="31"/>
  <c r="X111" i="31"/>
  <c r="T111" i="31"/>
  <c r="S111" i="31"/>
  <c r="AA111" i="31" s="1"/>
  <c r="R111" i="31"/>
  <c r="Y110" i="31"/>
  <c r="T110" i="31"/>
  <c r="S110" i="31"/>
  <c r="AA110" i="31" s="1"/>
  <c r="R110" i="31"/>
  <c r="Q110" i="31"/>
  <c r="Z109" i="31"/>
  <c r="X109" i="31"/>
  <c r="T109" i="31"/>
  <c r="S109" i="31"/>
  <c r="Y109" i="31" s="1"/>
  <c r="R109" i="31"/>
  <c r="AA108" i="31"/>
  <c r="T108" i="31"/>
  <c r="S108" i="31"/>
  <c r="R108" i="31"/>
  <c r="Q108" i="31"/>
  <c r="Z107" i="31"/>
  <c r="X107" i="31"/>
  <c r="T107" i="31"/>
  <c r="S107" i="31"/>
  <c r="AA107" i="31" s="1"/>
  <c r="R107" i="31"/>
  <c r="Y106" i="31"/>
  <c r="T106" i="31"/>
  <c r="S106" i="31"/>
  <c r="AA106" i="31" s="1"/>
  <c r="R106" i="31"/>
  <c r="Q106" i="31"/>
  <c r="Z105" i="31"/>
  <c r="X105" i="31"/>
  <c r="T105" i="31"/>
  <c r="S105" i="31"/>
  <c r="Y105" i="31" s="1"/>
  <c r="R105" i="31"/>
  <c r="T104" i="31"/>
  <c r="S104" i="31"/>
  <c r="AA104" i="31" s="1"/>
  <c r="R104" i="31"/>
  <c r="Q104" i="31"/>
  <c r="Z103" i="31"/>
  <c r="X103" i="31"/>
  <c r="T103" i="31"/>
  <c r="S103" i="31"/>
  <c r="AA103" i="31" s="1"/>
  <c r="R103" i="31"/>
  <c r="Y102" i="31"/>
  <c r="T102" i="31"/>
  <c r="S102" i="31"/>
  <c r="AA102" i="31" s="1"/>
  <c r="R102" i="31"/>
  <c r="Q102" i="31"/>
  <c r="Z101" i="31"/>
  <c r="X101" i="31"/>
  <c r="T101" i="31"/>
  <c r="S101" i="31"/>
  <c r="Y101" i="31" s="1"/>
  <c r="R101" i="31"/>
  <c r="AA100" i="31"/>
  <c r="W100" i="31"/>
  <c r="T100" i="31"/>
  <c r="S100" i="31"/>
  <c r="R100" i="31"/>
  <c r="Q100" i="31"/>
  <c r="Z99" i="31"/>
  <c r="X99" i="31"/>
  <c r="T99" i="31"/>
  <c r="S99" i="31"/>
  <c r="AA99" i="31" s="1"/>
  <c r="R99" i="31"/>
  <c r="Y98" i="31"/>
  <c r="T98" i="31"/>
  <c r="S98" i="31"/>
  <c r="AA98" i="31" s="1"/>
  <c r="R98" i="31"/>
  <c r="Q98" i="31"/>
  <c r="Z97" i="31"/>
  <c r="X97" i="31"/>
  <c r="T97" i="31"/>
  <c r="S97" i="31"/>
  <c r="Y97" i="31" s="1"/>
  <c r="R97" i="31"/>
  <c r="W96" i="31"/>
  <c r="T96" i="31"/>
  <c r="S96" i="31"/>
  <c r="AA96" i="31" s="1"/>
  <c r="R96" i="31"/>
  <c r="Q96" i="31"/>
  <c r="Z95" i="31"/>
  <c r="X95" i="31"/>
  <c r="T95" i="31"/>
  <c r="S95" i="31"/>
  <c r="AA95" i="31" s="1"/>
  <c r="R95" i="31"/>
  <c r="Y94" i="31"/>
  <c r="T94" i="31"/>
  <c r="S94" i="31"/>
  <c r="AA94" i="31" s="1"/>
  <c r="R94" i="31"/>
  <c r="Q94" i="31"/>
  <c r="Z93" i="31"/>
  <c r="X93" i="31"/>
  <c r="T93" i="31"/>
  <c r="S93" i="31"/>
  <c r="Y93" i="31" s="1"/>
  <c r="R93" i="31"/>
  <c r="AA92" i="31"/>
  <c r="T92" i="31"/>
  <c r="S92" i="31"/>
  <c r="R92" i="31"/>
  <c r="Q92" i="31"/>
  <c r="Z91" i="31"/>
  <c r="X91" i="31"/>
  <c r="T91" i="31"/>
  <c r="S91" i="31"/>
  <c r="AA91" i="31" s="1"/>
  <c r="R91" i="31"/>
  <c r="Y90" i="31"/>
  <c r="T90" i="31"/>
  <c r="S90" i="31"/>
  <c r="AA90" i="31" s="1"/>
  <c r="R90" i="31"/>
  <c r="Q90" i="31"/>
  <c r="Z89" i="31"/>
  <c r="X89" i="31"/>
  <c r="T89" i="31"/>
  <c r="S89" i="31"/>
  <c r="Y89" i="31" s="1"/>
  <c r="R89" i="31"/>
  <c r="AA88" i="31"/>
  <c r="W88" i="31"/>
  <c r="T88" i="31"/>
  <c r="S88" i="31"/>
  <c r="R88" i="31"/>
  <c r="Q88" i="31"/>
  <c r="Z87" i="31"/>
  <c r="X87" i="31"/>
  <c r="T87" i="31"/>
  <c r="S87" i="31"/>
  <c r="AA87" i="31" s="1"/>
  <c r="R87" i="31"/>
  <c r="AA86" i="31"/>
  <c r="W86" i="31"/>
  <c r="T86" i="31"/>
  <c r="S86" i="31"/>
  <c r="R86" i="31"/>
  <c r="Q86" i="31"/>
  <c r="Z85" i="31"/>
  <c r="X85" i="31"/>
  <c r="T85" i="31"/>
  <c r="S85" i="31"/>
  <c r="Y85" i="31" s="1"/>
  <c r="R85" i="31"/>
  <c r="AA84" i="31"/>
  <c r="W84" i="31"/>
  <c r="T84" i="31"/>
  <c r="S84" i="31"/>
  <c r="R84" i="31"/>
  <c r="Q84" i="31"/>
  <c r="Z83" i="31"/>
  <c r="X83" i="31"/>
  <c r="T83" i="31"/>
  <c r="S83" i="31"/>
  <c r="AA83" i="31" s="1"/>
  <c r="R83" i="31"/>
  <c r="AA82" i="31"/>
  <c r="W82" i="31"/>
  <c r="T82" i="31"/>
  <c r="S82" i="31"/>
  <c r="R82" i="31"/>
  <c r="Q82" i="31"/>
  <c r="Z81" i="31"/>
  <c r="X81" i="31"/>
  <c r="T81" i="31"/>
  <c r="S81" i="31"/>
  <c r="Y81" i="31" s="1"/>
  <c r="R81" i="31"/>
  <c r="AA80" i="31"/>
  <c r="W80" i="31"/>
  <c r="T80" i="31"/>
  <c r="S80" i="31"/>
  <c r="R80" i="31"/>
  <c r="Q80" i="31"/>
  <c r="Z79" i="31"/>
  <c r="X79" i="31"/>
  <c r="T79" i="31"/>
  <c r="S79" i="31"/>
  <c r="AA79" i="31" s="1"/>
  <c r="R79" i="31"/>
  <c r="AA78" i="31"/>
  <c r="W78" i="31"/>
  <c r="T78" i="31"/>
  <c r="S78" i="31"/>
  <c r="R78" i="31"/>
  <c r="Q78" i="31"/>
  <c r="Z77" i="31"/>
  <c r="X77" i="31"/>
  <c r="T77" i="31"/>
  <c r="S77" i="31"/>
  <c r="Y77" i="31" s="1"/>
  <c r="R77" i="31"/>
  <c r="AA76" i="31"/>
  <c r="W76" i="31"/>
  <c r="T76" i="31"/>
  <c r="S76" i="31"/>
  <c r="R76" i="31"/>
  <c r="Q76" i="31"/>
  <c r="Z75" i="31"/>
  <c r="X75" i="31"/>
  <c r="T75" i="31"/>
  <c r="S75" i="31"/>
  <c r="AA75" i="31" s="1"/>
  <c r="R75" i="31"/>
  <c r="AA74" i="31"/>
  <c r="W74" i="31"/>
  <c r="T74" i="31"/>
  <c r="S74" i="31"/>
  <c r="R74" i="31"/>
  <c r="Q74" i="31"/>
  <c r="Z73" i="31"/>
  <c r="X73" i="31"/>
  <c r="T73" i="31"/>
  <c r="S73" i="31"/>
  <c r="Y73" i="31" s="1"/>
  <c r="R73" i="31"/>
  <c r="AA72" i="31"/>
  <c r="W72" i="31"/>
  <c r="T72" i="31"/>
  <c r="S72" i="31"/>
  <c r="R72" i="31"/>
  <c r="Q72" i="31"/>
  <c r="Z71" i="31"/>
  <c r="X71" i="31"/>
  <c r="T71" i="31"/>
  <c r="S71" i="31"/>
  <c r="AA71" i="31" s="1"/>
  <c r="R71" i="31"/>
  <c r="T70" i="31"/>
  <c r="S70" i="31"/>
  <c r="Y70" i="31" s="1"/>
  <c r="R70" i="31"/>
  <c r="Q70" i="31"/>
  <c r="Z69" i="31"/>
  <c r="X69" i="31"/>
  <c r="T69" i="31"/>
  <c r="S69" i="31"/>
  <c r="AA69" i="31" s="1"/>
  <c r="R69" i="31"/>
  <c r="Y68" i="31"/>
  <c r="T68" i="31"/>
  <c r="S68" i="31"/>
  <c r="AA68" i="31" s="1"/>
  <c r="R68" i="31"/>
  <c r="Q68" i="31"/>
  <c r="Z67" i="31"/>
  <c r="Y67" i="31"/>
  <c r="X67" i="31"/>
  <c r="T67" i="31"/>
  <c r="S67" i="31"/>
  <c r="AA67" i="31" s="1"/>
  <c r="R67" i="31"/>
  <c r="Y66" i="31"/>
  <c r="T66" i="31"/>
  <c r="S66" i="31"/>
  <c r="AA66" i="31" s="1"/>
  <c r="R66" i="31"/>
  <c r="Q66" i="31"/>
  <c r="Y65" i="31"/>
  <c r="T65" i="31"/>
  <c r="S65" i="31"/>
  <c r="AA65" i="31" s="1"/>
  <c r="R65" i="31"/>
  <c r="Q65" i="31"/>
  <c r="Z64" i="31"/>
  <c r="X64" i="31"/>
  <c r="T64" i="31"/>
  <c r="S64" i="31"/>
  <c r="AA64" i="31" s="1"/>
  <c r="R64" i="31"/>
  <c r="Y63" i="31"/>
  <c r="T63" i="31"/>
  <c r="S63" i="31"/>
  <c r="AA63" i="31" s="1"/>
  <c r="R63" i="31"/>
  <c r="Q63" i="31"/>
  <c r="Z62" i="31"/>
  <c r="X62" i="31"/>
  <c r="T62" i="31"/>
  <c r="S62" i="31"/>
  <c r="AA62" i="31" s="1"/>
  <c r="R62" i="31"/>
  <c r="T61" i="31"/>
  <c r="S61" i="31"/>
  <c r="Y61" i="31" s="1"/>
  <c r="R61" i="31"/>
  <c r="Q61" i="31"/>
  <c r="Z60" i="31"/>
  <c r="X60" i="31"/>
  <c r="T60" i="31"/>
  <c r="S60" i="31"/>
  <c r="Y60" i="31" s="1"/>
  <c r="R60" i="31"/>
  <c r="T59" i="31"/>
  <c r="S59" i="31"/>
  <c r="Y59" i="31" s="1"/>
  <c r="R59" i="31"/>
  <c r="Q59" i="31"/>
  <c r="Z58" i="31"/>
  <c r="X58" i="31"/>
  <c r="T58" i="31"/>
  <c r="S58" i="31"/>
  <c r="Y58" i="31" s="1"/>
  <c r="R58" i="31"/>
  <c r="Y57" i="31"/>
  <c r="T57" i="31"/>
  <c r="S57" i="31"/>
  <c r="AA57" i="31" s="1"/>
  <c r="R57" i="31"/>
  <c r="Q57" i="31"/>
  <c r="Z56" i="31"/>
  <c r="X56" i="31"/>
  <c r="T56" i="31"/>
  <c r="S56" i="31"/>
  <c r="AA56" i="31" s="1"/>
  <c r="R56" i="31"/>
  <c r="Y55" i="31"/>
  <c r="T55" i="31"/>
  <c r="S55" i="31"/>
  <c r="AA55" i="31" s="1"/>
  <c r="R55" i="31"/>
  <c r="Q55" i="31"/>
  <c r="Z54" i="31"/>
  <c r="X54" i="31"/>
  <c r="T54" i="31"/>
  <c r="S54" i="31"/>
  <c r="AA54" i="31" s="1"/>
  <c r="R54" i="31"/>
  <c r="T53" i="31"/>
  <c r="S53" i="31"/>
  <c r="Y53" i="31" s="1"/>
  <c r="R53" i="31"/>
  <c r="Q53" i="31"/>
  <c r="Z52" i="31"/>
  <c r="X52" i="31"/>
  <c r="T52" i="31"/>
  <c r="S52" i="31"/>
  <c r="Y52" i="31" s="1"/>
  <c r="R52" i="31"/>
  <c r="T51" i="31"/>
  <c r="S51" i="31"/>
  <c r="Y51" i="31" s="1"/>
  <c r="R51" i="31"/>
  <c r="Q51" i="31"/>
  <c r="Z50" i="31"/>
  <c r="X50" i="31"/>
  <c r="T50" i="31"/>
  <c r="S50" i="31"/>
  <c r="Y50" i="31" s="1"/>
  <c r="R50" i="31"/>
  <c r="Y49" i="31"/>
  <c r="T49" i="31"/>
  <c r="S49" i="31"/>
  <c r="AA49" i="31" s="1"/>
  <c r="R49" i="31"/>
  <c r="Q49" i="31"/>
  <c r="Z48" i="31"/>
  <c r="X48" i="31"/>
  <c r="T48" i="31"/>
  <c r="S48" i="31"/>
  <c r="AA48" i="31" s="1"/>
  <c r="R48" i="31"/>
  <c r="Y47" i="31"/>
  <c r="T47" i="31"/>
  <c r="S47" i="31"/>
  <c r="AA47" i="31" s="1"/>
  <c r="R47" i="31"/>
  <c r="Q47" i="31"/>
  <c r="H47" i="31"/>
  <c r="Y46" i="31"/>
  <c r="T46" i="31"/>
  <c r="S46" i="31"/>
  <c r="AA46" i="31" s="1"/>
  <c r="R46" i="31"/>
  <c r="Q46" i="31"/>
  <c r="Z45" i="31"/>
  <c r="X45" i="31"/>
  <c r="T45" i="31"/>
  <c r="S45" i="31"/>
  <c r="AA45" i="31" s="1"/>
  <c r="R45" i="31"/>
  <c r="Y44" i="31"/>
  <c r="T44" i="31"/>
  <c r="S44" i="31"/>
  <c r="AA44" i="31" s="1"/>
  <c r="R44" i="31"/>
  <c r="Q44" i="31"/>
  <c r="Z43" i="31"/>
  <c r="X43" i="31"/>
  <c r="T43" i="31"/>
  <c r="S43" i="31"/>
  <c r="AA43" i="31" s="1"/>
  <c r="R43" i="31"/>
  <c r="T42" i="31"/>
  <c r="S42" i="31"/>
  <c r="Y42" i="31" s="1"/>
  <c r="R42" i="31"/>
  <c r="Q42" i="31"/>
  <c r="Z41" i="31"/>
  <c r="X41" i="31"/>
  <c r="T41" i="31"/>
  <c r="S41" i="31"/>
  <c r="Y41" i="31" s="1"/>
  <c r="R41" i="31"/>
  <c r="T40" i="31"/>
  <c r="S40" i="31"/>
  <c r="Y40" i="31" s="1"/>
  <c r="R40" i="31"/>
  <c r="Q40" i="31"/>
  <c r="Z39" i="31"/>
  <c r="X39" i="31"/>
  <c r="T39" i="31"/>
  <c r="S39" i="31"/>
  <c r="Y39" i="31" s="1"/>
  <c r="R39" i="31"/>
  <c r="Y38" i="31"/>
  <c r="T38" i="31"/>
  <c r="S38" i="31"/>
  <c r="AA38" i="31" s="1"/>
  <c r="R38" i="31"/>
  <c r="Q38" i="31"/>
  <c r="Z37" i="31"/>
  <c r="X37" i="31"/>
  <c r="T37" i="31"/>
  <c r="S37" i="31"/>
  <c r="AA37" i="31" s="1"/>
  <c r="R37" i="31"/>
  <c r="Y36" i="31"/>
  <c r="T36" i="31"/>
  <c r="S36" i="31"/>
  <c r="AA36" i="31" s="1"/>
  <c r="R36" i="31"/>
  <c r="Q36" i="31"/>
  <c r="Z35" i="31"/>
  <c r="X35" i="31"/>
  <c r="T35" i="31"/>
  <c r="S35" i="31"/>
  <c r="AA35" i="31" s="1"/>
  <c r="R35" i="31"/>
  <c r="T34" i="31"/>
  <c r="S34" i="31"/>
  <c r="Y34" i="31" s="1"/>
  <c r="R34" i="31"/>
  <c r="Q34" i="31"/>
  <c r="Z33" i="31"/>
  <c r="X33" i="31"/>
  <c r="T33" i="31"/>
  <c r="S33" i="31"/>
  <c r="Y33" i="31" s="1"/>
  <c r="R33" i="31"/>
  <c r="T32" i="31"/>
  <c r="S32" i="31"/>
  <c r="Y32" i="31" s="1"/>
  <c r="R32" i="31"/>
  <c r="Q32" i="31"/>
  <c r="I32" i="31"/>
  <c r="Y31" i="31"/>
  <c r="T31" i="31"/>
  <c r="S31" i="31"/>
  <c r="AA31" i="31" s="1"/>
  <c r="R31" i="31"/>
  <c r="Q31" i="31"/>
  <c r="I31" i="31"/>
  <c r="T30" i="31"/>
  <c r="S30" i="31"/>
  <c r="Y30" i="31" s="1"/>
  <c r="R30" i="31"/>
  <c r="Q30" i="31"/>
  <c r="I30" i="31"/>
  <c r="Y29" i="31"/>
  <c r="T29" i="31"/>
  <c r="S29" i="31"/>
  <c r="AA29" i="31" s="1"/>
  <c r="R29" i="31"/>
  <c r="Q29" i="31"/>
  <c r="I29" i="31"/>
  <c r="T28" i="31"/>
  <c r="S28" i="31"/>
  <c r="Y28" i="31" s="1"/>
  <c r="R28" i="31"/>
  <c r="Q28" i="31"/>
  <c r="I28" i="31"/>
  <c r="Y27" i="31"/>
  <c r="T27" i="31"/>
  <c r="S27" i="31"/>
  <c r="AA27" i="31" s="1"/>
  <c r="R27" i="31"/>
  <c r="Q27" i="31"/>
  <c r="Y26" i="31"/>
  <c r="T26" i="31"/>
  <c r="S26" i="31"/>
  <c r="AA26" i="31" s="1"/>
  <c r="R26" i="31"/>
  <c r="Q26" i="31"/>
  <c r="Y25" i="31"/>
  <c r="T25" i="31"/>
  <c r="S25" i="31"/>
  <c r="AA25" i="31" s="1"/>
  <c r="R25" i="31"/>
  <c r="Q25" i="31"/>
  <c r="I25" i="31"/>
  <c r="Z24" i="31"/>
  <c r="Y24" i="31"/>
  <c r="X24" i="31"/>
  <c r="T24" i="31"/>
  <c r="S24" i="31"/>
  <c r="AA24" i="31" s="1"/>
  <c r="R24" i="31"/>
  <c r="I24" i="31"/>
  <c r="Z23" i="31"/>
  <c r="X23" i="31"/>
  <c r="T23" i="31"/>
  <c r="S23" i="31"/>
  <c r="Y23" i="31" s="1"/>
  <c r="R23" i="31"/>
  <c r="I23" i="31"/>
  <c r="Z22" i="31"/>
  <c r="Y22" i="31"/>
  <c r="X22" i="31"/>
  <c r="T22" i="31"/>
  <c r="S22" i="31"/>
  <c r="AA22" i="31" s="1"/>
  <c r="R22" i="31"/>
  <c r="I22" i="31"/>
  <c r="Z21" i="31"/>
  <c r="X21" i="31"/>
  <c r="T21" i="31"/>
  <c r="S21" i="31"/>
  <c r="Y21" i="31" s="1"/>
  <c r="R21" i="31"/>
  <c r="B21" i="31"/>
  <c r="Y20" i="31"/>
  <c r="T20" i="31"/>
  <c r="S20" i="31"/>
  <c r="AA20" i="31" s="1"/>
  <c r="R20" i="31"/>
  <c r="Q20" i="31"/>
  <c r="Z19" i="31"/>
  <c r="X19" i="31"/>
  <c r="T19" i="31"/>
  <c r="S19" i="31"/>
  <c r="Y19" i="31" s="1"/>
  <c r="R19" i="31"/>
  <c r="T18" i="31"/>
  <c r="S18" i="31"/>
  <c r="Y18" i="31" s="1"/>
  <c r="R18" i="31"/>
  <c r="Q18" i="31"/>
  <c r="Z17" i="31"/>
  <c r="X17" i="31"/>
  <c r="T17" i="31"/>
  <c r="S17" i="31"/>
  <c r="AA17" i="31" s="1"/>
  <c r="R17" i="31"/>
  <c r="E17" i="31"/>
  <c r="Z16" i="31"/>
  <c r="Y16" i="31"/>
  <c r="X16" i="31"/>
  <c r="T16" i="31"/>
  <c r="S16" i="31"/>
  <c r="AA16" i="31" s="1"/>
  <c r="R16" i="31"/>
  <c r="Z15" i="31"/>
  <c r="Y15" i="31"/>
  <c r="X15" i="31"/>
  <c r="T15" i="31"/>
  <c r="S15" i="31"/>
  <c r="AA15" i="31" s="1"/>
  <c r="R15" i="31"/>
  <c r="T14" i="31"/>
  <c r="S14" i="31"/>
  <c r="Y14" i="31" s="1"/>
  <c r="R14" i="31"/>
  <c r="Q14" i="31"/>
  <c r="Z13" i="31"/>
  <c r="Y13" i="31"/>
  <c r="X13" i="31"/>
  <c r="T13" i="31"/>
  <c r="S13" i="31"/>
  <c r="AA13" i="31" s="1"/>
  <c r="R13" i="31"/>
  <c r="Y12" i="31"/>
  <c r="T12" i="31"/>
  <c r="S12" i="31"/>
  <c r="AA12" i="31" s="1"/>
  <c r="R12" i="31"/>
  <c r="Q12" i="31"/>
  <c r="T11" i="31"/>
  <c r="S11" i="31"/>
  <c r="Y11" i="31" s="1"/>
  <c r="R11" i="31"/>
  <c r="Q11" i="31"/>
  <c r="Y10" i="31"/>
  <c r="T10" i="31"/>
  <c r="S10" i="31"/>
  <c r="AA10" i="31" s="1"/>
  <c r="R10" i="31"/>
  <c r="Q10" i="31"/>
  <c r="Z9" i="31"/>
  <c r="X9" i="31"/>
  <c r="T9" i="31"/>
  <c r="S9" i="31"/>
  <c r="AA9" i="31" s="1"/>
  <c r="R9" i="31"/>
  <c r="T8" i="31"/>
  <c r="S8" i="31"/>
  <c r="Y8" i="31" s="1"/>
  <c r="R8" i="31"/>
  <c r="Q8" i="31"/>
  <c r="Z7" i="31"/>
  <c r="X7" i="31"/>
  <c r="T7" i="31"/>
  <c r="S7" i="31"/>
  <c r="Y7" i="31" s="1"/>
  <c r="R7" i="31"/>
  <c r="Z6" i="31"/>
  <c r="X6" i="31"/>
  <c r="T6" i="31"/>
  <c r="S6" i="31"/>
  <c r="AA6" i="31" s="1"/>
  <c r="R6" i="31"/>
  <c r="Y5" i="31"/>
  <c r="T5" i="31"/>
  <c r="S5" i="31"/>
  <c r="AA5" i="31" s="1"/>
  <c r="R5" i="31"/>
  <c r="Q5" i="31"/>
  <c r="Z4" i="31"/>
  <c r="X4" i="31"/>
  <c r="T4" i="31"/>
  <c r="S4" i="31"/>
  <c r="Y4" i="31" s="1"/>
  <c r="R4" i="31"/>
  <c r="L4" i="31"/>
  <c r="K4" i="31"/>
  <c r="J4" i="31"/>
  <c r="E4" i="31"/>
  <c r="T3" i="31"/>
  <c r="S3" i="31"/>
  <c r="Y3" i="31" s="1"/>
  <c r="R3" i="31"/>
  <c r="Q3" i="31"/>
  <c r="N3" i="31" s="1"/>
  <c r="T2" i="31"/>
  <c r="S2" i="31"/>
  <c r="Y2" i="31" s="1"/>
  <c r="R2" i="31"/>
  <c r="Q2" i="31"/>
  <c r="N2" i="31" s="1"/>
  <c r="P2" i="31"/>
  <c r="P3" i="31" s="1"/>
  <c r="L2" i="31"/>
  <c r="K2" i="31"/>
  <c r="J2" i="31"/>
  <c r="T1" i="31"/>
  <c r="S1" i="31"/>
  <c r="R1" i="31"/>
  <c r="T358" i="30"/>
  <c r="R358" i="30"/>
  <c r="Q358" i="30"/>
  <c r="R357" i="30"/>
  <c r="R356" i="30"/>
  <c r="Q356" i="30"/>
  <c r="R355" i="30"/>
  <c r="R354" i="30"/>
  <c r="Q354" i="30"/>
  <c r="R353" i="30"/>
  <c r="R352" i="30"/>
  <c r="Q352" i="30"/>
  <c r="R351" i="30"/>
  <c r="R350" i="30"/>
  <c r="Q350" i="30"/>
  <c r="R349" i="30"/>
  <c r="R348" i="30"/>
  <c r="Q348" i="30"/>
  <c r="R347" i="30"/>
  <c r="R346" i="30"/>
  <c r="Q346" i="30"/>
  <c r="R345" i="30"/>
  <c r="R344" i="30"/>
  <c r="R343" i="30"/>
  <c r="R342" i="30"/>
  <c r="Q342" i="30"/>
  <c r="R341" i="30"/>
  <c r="R340" i="30"/>
  <c r="R339" i="30"/>
  <c r="R338" i="30"/>
  <c r="Q338" i="30"/>
  <c r="R337" i="30"/>
  <c r="R336" i="30"/>
  <c r="R335" i="30"/>
  <c r="R334" i="30"/>
  <c r="R333" i="30"/>
  <c r="Q333" i="30"/>
  <c r="R332" i="30"/>
  <c r="R331" i="30"/>
  <c r="Q331" i="30"/>
  <c r="R330" i="30"/>
  <c r="R329" i="30"/>
  <c r="Q329" i="30"/>
  <c r="R328" i="30"/>
  <c r="R327" i="30"/>
  <c r="Q327" i="30"/>
  <c r="R326" i="30"/>
  <c r="R325" i="30"/>
  <c r="Q325" i="30"/>
  <c r="R324" i="30"/>
  <c r="R323" i="30"/>
  <c r="Q323" i="30"/>
  <c r="R322" i="30"/>
  <c r="R321" i="30"/>
  <c r="Q321" i="30"/>
  <c r="R320" i="30"/>
  <c r="R319" i="30"/>
  <c r="Q319" i="30"/>
  <c r="R318" i="30"/>
  <c r="R317" i="30"/>
  <c r="Q317" i="30"/>
  <c r="R316" i="30"/>
  <c r="R315" i="30"/>
  <c r="Q315" i="30"/>
  <c r="R314" i="30"/>
  <c r="R313" i="30"/>
  <c r="Q313" i="30"/>
  <c r="R312" i="30"/>
  <c r="Q312" i="30"/>
  <c r="R311" i="30"/>
  <c r="R310" i="30"/>
  <c r="Q310" i="30"/>
  <c r="R309" i="30"/>
  <c r="R308" i="30"/>
  <c r="Q308" i="30"/>
  <c r="R307" i="30"/>
  <c r="R306" i="30"/>
  <c r="Q306" i="30"/>
  <c r="R305" i="30"/>
  <c r="R304" i="30"/>
  <c r="Q304" i="30"/>
  <c r="R303" i="30"/>
  <c r="R302" i="30"/>
  <c r="Q302" i="30"/>
  <c r="R301" i="30"/>
  <c r="R300" i="30"/>
  <c r="Q300" i="30"/>
  <c r="R299" i="30"/>
  <c r="R298" i="30"/>
  <c r="Q298" i="30"/>
  <c r="R297" i="30"/>
  <c r="R296" i="30"/>
  <c r="Q296" i="30"/>
  <c r="R295" i="30"/>
  <c r="R294" i="30"/>
  <c r="Q294" i="30"/>
  <c r="R293" i="30"/>
  <c r="Q293" i="30"/>
  <c r="R292" i="30"/>
  <c r="R291" i="30"/>
  <c r="Q291" i="30"/>
  <c r="R290" i="30"/>
  <c r="R289" i="30"/>
  <c r="Q289" i="30"/>
  <c r="R288" i="30"/>
  <c r="R287" i="30"/>
  <c r="Q287" i="30"/>
  <c r="R286" i="30"/>
  <c r="R285" i="30"/>
  <c r="Q285" i="30"/>
  <c r="R284" i="30"/>
  <c r="R283" i="30"/>
  <c r="Q283" i="30"/>
  <c r="R282" i="30"/>
  <c r="R281" i="30"/>
  <c r="Q281" i="30"/>
  <c r="R280" i="30"/>
  <c r="R279" i="30"/>
  <c r="Q279" i="30"/>
  <c r="R278" i="30"/>
  <c r="R277" i="30"/>
  <c r="Q277" i="30"/>
  <c r="R276" i="30"/>
  <c r="R275" i="30"/>
  <c r="Q275" i="30"/>
  <c r="R274" i="30"/>
  <c r="R273" i="30"/>
  <c r="Q273" i="30"/>
  <c r="R272" i="30"/>
  <c r="R271" i="30"/>
  <c r="Q271" i="30"/>
  <c r="R270" i="30"/>
  <c r="R269" i="30"/>
  <c r="Q269" i="30"/>
  <c r="R268" i="30"/>
  <c r="R267" i="30"/>
  <c r="Q267" i="30"/>
  <c r="R266" i="30"/>
  <c r="R265" i="30"/>
  <c r="Q265" i="30"/>
  <c r="R264" i="30"/>
  <c r="R263" i="30"/>
  <c r="Q263" i="30"/>
  <c r="R262" i="30"/>
  <c r="R261" i="30"/>
  <c r="Q261" i="30"/>
  <c r="R260" i="30"/>
  <c r="R259" i="30"/>
  <c r="Q259" i="30"/>
  <c r="R258" i="30"/>
  <c r="R257" i="30"/>
  <c r="Q257" i="30"/>
  <c r="R256" i="30"/>
  <c r="R255" i="30"/>
  <c r="Q255" i="30"/>
  <c r="R254" i="30"/>
  <c r="R253" i="30"/>
  <c r="Q253" i="30"/>
  <c r="R252" i="30"/>
  <c r="R251" i="30"/>
  <c r="Q251" i="30"/>
  <c r="R250" i="30"/>
  <c r="R249" i="30"/>
  <c r="Q249" i="30"/>
  <c r="R248" i="30"/>
  <c r="R247" i="30"/>
  <c r="Q247" i="30"/>
  <c r="R246" i="30"/>
  <c r="R245" i="30"/>
  <c r="Q245" i="30"/>
  <c r="R244" i="30"/>
  <c r="R243" i="30"/>
  <c r="Q243" i="30"/>
  <c r="R242" i="30"/>
  <c r="Q242" i="30"/>
  <c r="R241" i="30"/>
  <c r="R240" i="30"/>
  <c r="Q240" i="30"/>
  <c r="R239" i="30"/>
  <c r="R238" i="30"/>
  <c r="Q238" i="30"/>
  <c r="R237" i="30"/>
  <c r="R236" i="30"/>
  <c r="Q236" i="30"/>
  <c r="R235" i="30"/>
  <c r="R234" i="30"/>
  <c r="Q234" i="30"/>
  <c r="R233" i="30"/>
  <c r="R232" i="30"/>
  <c r="Q232" i="30"/>
  <c r="R231" i="30"/>
  <c r="R230" i="30"/>
  <c r="Q230" i="30"/>
  <c r="R229" i="30"/>
  <c r="R228" i="30"/>
  <c r="Q228" i="30"/>
  <c r="R227" i="30"/>
  <c r="R226" i="30"/>
  <c r="Q226" i="30"/>
  <c r="R225" i="30"/>
  <c r="R224" i="30"/>
  <c r="Q224" i="30"/>
  <c r="R223" i="30"/>
  <c r="R222" i="30"/>
  <c r="Q222" i="30"/>
  <c r="R221" i="30"/>
  <c r="R220" i="30"/>
  <c r="Q220" i="30"/>
  <c r="R219" i="30"/>
  <c r="R218" i="30"/>
  <c r="Q218" i="30"/>
  <c r="R217" i="30"/>
  <c r="R216" i="30"/>
  <c r="Q216" i="30"/>
  <c r="R215" i="30"/>
  <c r="R214" i="30"/>
  <c r="Q214" i="30"/>
  <c r="R213" i="30"/>
  <c r="R212" i="30"/>
  <c r="Q212" i="30"/>
  <c r="R211" i="30"/>
  <c r="R210" i="30"/>
  <c r="Q210" i="30"/>
  <c r="R209" i="30"/>
  <c r="R208" i="30"/>
  <c r="Q208" i="30"/>
  <c r="R207" i="30"/>
  <c r="R206" i="30"/>
  <c r="Q206" i="30"/>
  <c r="R205" i="30"/>
  <c r="R204" i="30"/>
  <c r="Q204" i="30"/>
  <c r="R203" i="30"/>
  <c r="R202" i="30"/>
  <c r="Q202" i="30"/>
  <c r="R201" i="30"/>
  <c r="R200" i="30"/>
  <c r="Q200" i="30"/>
  <c r="R199" i="30"/>
  <c r="R198" i="30"/>
  <c r="Q198" i="30"/>
  <c r="R197" i="30"/>
  <c r="R196" i="30"/>
  <c r="Q196" i="30"/>
  <c r="R195" i="30"/>
  <c r="R194" i="30"/>
  <c r="Q194" i="30"/>
  <c r="R193" i="30"/>
  <c r="R192" i="30"/>
  <c r="Q192" i="30"/>
  <c r="R191" i="30"/>
  <c r="R190" i="30"/>
  <c r="Q190" i="30"/>
  <c r="R189" i="30"/>
  <c r="R188" i="30"/>
  <c r="Q188" i="30"/>
  <c r="R187" i="30"/>
  <c r="R186" i="30"/>
  <c r="Q186" i="30"/>
  <c r="R185" i="30"/>
  <c r="R184" i="30"/>
  <c r="Q184" i="30"/>
  <c r="R183" i="30"/>
  <c r="R182" i="30"/>
  <c r="Q182" i="30"/>
  <c r="R181" i="30"/>
  <c r="R180" i="30"/>
  <c r="Q180" i="30"/>
  <c r="R179" i="30"/>
  <c r="R178" i="30"/>
  <c r="Q178" i="30"/>
  <c r="R177" i="30"/>
  <c r="R176" i="30"/>
  <c r="Q176" i="30"/>
  <c r="R175" i="30"/>
  <c r="R174" i="30"/>
  <c r="Q174" i="30"/>
  <c r="R173" i="30"/>
  <c r="R172" i="30"/>
  <c r="Q172" i="30"/>
  <c r="R171" i="30"/>
  <c r="R170" i="30"/>
  <c r="Q170" i="30"/>
  <c r="R169" i="30"/>
  <c r="R168" i="30"/>
  <c r="Q168" i="30"/>
  <c r="R167" i="30"/>
  <c r="R166" i="30"/>
  <c r="Q166" i="30"/>
  <c r="R165" i="30"/>
  <c r="R164" i="30"/>
  <c r="Q164" i="30"/>
  <c r="R163" i="30"/>
  <c r="R162" i="30"/>
  <c r="Q162" i="30"/>
  <c r="R161" i="30"/>
  <c r="R160" i="30"/>
  <c r="Q160" i="30"/>
  <c r="R159" i="30"/>
  <c r="R158" i="30"/>
  <c r="Q158" i="30"/>
  <c r="R157" i="30"/>
  <c r="R156" i="30"/>
  <c r="Q156" i="30"/>
  <c r="R155" i="30"/>
  <c r="R154" i="30"/>
  <c r="Q154" i="30"/>
  <c r="R153" i="30"/>
  <c r="R152" i="30"/>
  <c r="Q152" i="30"/>
  <c r="R151" i="30"/>
  <c r="R150" i="30"/>
  <c r="Q150" i="30"/>
  <c r="R149" i="30"/>
  <c r="R148" i="30"/>
  <c r="Q148" i="30"/>
  <c r="R147" i="30"/>
  <c r="R146" i="30"/>
  <c r="Q146" i="30"/>
  <c r="R145" i="30"/>
  <c r="R144" i="30"/>
  <c r="Q144" i="30"/>
  <c r="R143" i="30"/>
  <c r="R142" i="30"/>
  <c r="Q142" i="30"/>
  <c r="R141" i="30"/>
  <c r="R140" i="30"/>
  <c r="Q140" i="30"/>
  <c r="R139" i="30"/>
  <c r="R138" i="30"/>
  <c r="Q138" i="30"/>
  <c r="R137" i="30"/>
  <c r="R136" i="30"/>
  <c r="Q136" i="30"/>
  <c r="R135" i="30"/>
  <c r="R134" i="30"/>
  <c r="Q134" i="30"/>
  <c r="R133" i="30"/>
  <c r="R132" i="30"/>
  <c r="Q132" i="30"/>
  <c r="R131" i="30"/>
  <c r="R130" i="30"/>
  <c r="Q130" i="30"/>
  <c r="R129" i="30"/>
  <c r="R128" i="30"/>
  <c r="Q128" i="30"/>
  <c r="R127" i="30"/>
  <c r="R126" i="30"/>
  <c r="Q126" i="30"/>
  <c r="R125" i="30"/>
  <c r="R124" i="30"/>
  <c r="Q124" i="30"/>
  <c r="R123" i="30"/>
  <c r="R122" i="30"/>
  <c r="Q122" i="30"/>
  <c r="R121" i="30"/>
  <c r="R120" i="30"/>
  <c r="Q120" i="30"/>
  <c r="R119" i="30"/>
  <c r="R118" i="30"/>
  <c r="Q118" i="30"/>
  <c r="R117" i="30"/>
  <c r="R116" i="30"/>
  <c r="Q116" i="30"/>
  <c r="R115" i="30"/>
  <c r="R114" i="30"/>
  <c r="Q114" i="30"/>
  <c r="R113" i="30"/>
  <c r="R112" i="30"/>
  <c r="Q112" i="30"/>
  <c r="R111" i="30"/>
  <c r="R110" i="30"/>
  <c r="Q110" i="30"/>
  <c r="R109" i="30"/>
  <c r="R108" i="30"/>
  <c r="Q108" i="30"/>
  <c r="R107" i="30"/>
  <c r="R106" i="30"/>
  <c r="Q106" i="30"/>
  <c r="R105" i="30"/>
  <c r="R104" i="30"/>
  <c r="Q104" i="30"/>
  <c r="R103" i="30"/>
  <c r="R102" i="30"/>
  <c r="Q102" i="30"/>
  <c r="R101" i="30"/>
  <c r="R100" i="30"/>
  <c r="Q100" i="30"/>
  <c r="R99" i="30"/>
  <c r="R98" i="30"/>
  <c r="Q98" i="30"/>
  <c r="R97" i="30"/>
  <c r="R96" i="30"/>
  <c r="Q96" i="30"/>
  <c r="R95" i="30"/>
  <c r="R94" i="30"/>
  <c r="Q94" i="30"/>
  <c r="R93" i="30"/>
  <c r="R92" i="30"/>
  <c r="Q92" i="30"/>
  <c r="R91" i="30"/>
  <c r="R90" i="30"/>
  <c r="Q90" i="30"/>
  <c r="R89" i="30"/>
  <c r="R88" i="30"/>
  <c r="Q88" i="30"/>
  <c r="R87" i="30"/>
  <c r="R86" i="30"/>
  <c r="Q86" i="30"/>
  <c r="R85" i="30"/>
  <c r="R84" i="30"/>
  <c r="Q84" i="30"/>
  <c r="R83" i="30"/>
  <c r="R82" i="30"/>
  <c r="Q82" i="30"/>
  <c r="R81" i="30"/>
  <c r="R80" i="30"/>
  <c r="Q80" i="30"/>
  <c r="R79" i="30"/>
  <c r="R78" i="30"/>
  <c r="Q78" i="30"/>
  <c r="R77" i="30"/>
  <c r="R76" i="30"/>
  <c r="Q76" i="30"/>
  <c r="R75" i="30"/>
  <c r="R74" i="30"/>
  <c r="Q74" i="30"/>
  <c r="R73" i="30"/>
  <c r="R72" i="30"/>
  <c r="Q72" i="30"/>
  <c r="R71" i="30"/>
  <c r="R70" i="30"/>
  <c r="Q70" i="30"/>
  <c r="R69" i="30"/>
  <c r="R68" i="30"/>
  <c r="Q68" i="30"/>
  <c r="R67" i="30"/>
  <c r="R66" i="30"/>
  <c r="Q66" i="30"/>
  <c r="R65" i="30"/>
  <c r="Q65" i="30"/>
  <c r="R64" i="30"/>
  <c r="R63" i="30"/>
  <c r="Q63" i="30"/>
  <c r="R62" i="30"/>
  <c r="R61" i="30"/>
  <c r="Q61" i="30"/>
  <c r="R60" i="30"/>
  <c r="R59" i="30"/>
  <c r="Q59" i="30"/>
  <c r="R58" i="30"/>
  <c r="R57" i="30"/>
  <c r="Q57" i="30"/>
  <c r="R56" i="30"/>
  <c r="R55" i="30"/>
  <c r="Q55" i="30"/>
  <c r="R54" i="30"/>
  <c r="R53" i="30"/>
  <c r="Q53" i="30"/>
  <c r="R52" i="30"/>
  <c r="R51" i="30"/>
  <c r="Q51" i="30"/>
  <c r="R50" i="30"/>
  <c r="R49" i="30"/>
  <c r="Q49" i="30"/>
  <c r="R48" i="30"/>
  <c r="R47" i="30"/>
  <c r="Q47" i="30"/>
  <c r="H47" i="30"/>
  <c r="R46" i="30"/>
  <c r="Q46" i="30"/>
  <c r="R45" i="30"/>
  <c r="R44" i="30"/>
  <c r="Q44" i="30"/>
  <c r="R43" i="30"/>
  <c r="R42" i="30"/>
  <c r="Q42" i="30"/>
  <c r="R41" i="30"/>
  <c r="R40" i="30"/>
  <c r="Q40" i="30"/>
  <c r="R39" i="30"/>
  <c r="R38" i="30"/>
  <c r="Q38" i="30"/>
  <c r="R37" i="30"/>
  <c r="R36" i="30"/>
  <c r="Q36" i="30"/>
  <c r="R35" i="30"/>
  <c r="R34" i="30"/>
  <c r="Q34" i="30"/>
  <c r="R33" i="30"/>
  <c r="R32" i="30"/>
  <c r="Q32" i="30"/>
  <c r="R31" i="30"/>
  <c r="Q31" i="30"/>
  <c r="I31" i="30"/>
  <c r="R30" i="30"/>
  <c r="Q30" i="30"/>
  <c r="I30" i="30"/>
  <c r="R29" i="30"/>
  <c r="Q29" i="30"/>
  <c r="I29" i="30"/>
  <c r="R28" i="30"/>
  <c r="Q28" i="30"/>
  <c r="I28" i="30"/>
  <c r="R27" i="30"/>
  <c r="Q27" i="30"/>
  <c r="R26" i="30"/>
  <c r="Q26" i="30"/>
  <c r="R25" i="30"/>
  <c r="Q25" i="30"/>
  <c r="I25" i="30"/>
  <c r="R24" i="30"/>
  <c r="I24" i="30"/>
  <c r="R23" i="30"/>
  <c r="I23" i="30"/>
  <c r="R22" i="30"/>
  <c r="I22" i="30"/>
  <c r="R21" i="30"/>
  <c r="B21" i="30"/>
  <c r="E3" i="30" s="1"/>
  <c r="E7" i="30" s="1"/>
  <c r="R20" i="30"/>
  <c r="Q20" i="30"/>
  <c r="R19" i="30"/>
  <c r="R18" i="30"/>
  <c r="Q18" i="30"/>
  <c r="R17" i="30"/>
  <c r="E17" i="30"/>
  <c r="R16" i="30"/>
  <c r="R15" i="30"/>
  <c r="R14" i="30"/>
  <c r="Q14" i="30"/>
  <c r="R13" i="30"/>
  <c r="R12" i="30"/>
  <c r="Q12" i="30"/>
  <c r="R11" i="30"/>
  <c r="Q11" i="30"/>
  <c r="R10" i="30"/>
  <c r="Q10" i="30"/>
  <c r="R9" i="30"/>
  <c r="R8" i="30"/>
  <c r="Q8" i="30"/>
  <c r="R7" i="30"/>
  <c r="R6" i="30"/>
  <c r="R5" i="30"/>
  <c r="Q5" i="30"/>
  <c r="R4" i="30"/>
  <c r="L4" i="30"/>
  <c r="K4" i="30"/>
  <c r="J4" i="30"/>
  <c r="E4" i="30"/>
  <c r="R3" i="30"/>
  <c r="Q3" i="30"/>
  <c r="R2" i="30"/>
  <c r="Q2" i="30"/>
  <c r="P2" i="30"/>
  <c r="P3" i="30" s="1"/>
  <c r="P4" i="30" s="1"/>
  <c r="P5" i="30" s="1"/>
  <c r="L2" i="30"/>
  <c r="K2" i="30"/>
  <c r="J2" i="30"/>
  <c r="T1" i="30"/>
  <c r="S1" i="30"/>
  <c r="R1" i="30"/>
  <c r="T3" i="29"/>
  <c r="T4" i="29"/>
  <c r="T5" i="29"/>
  <c r="T6" i="29"/>
  <c r="T7" i="29"/>
  <c r="T8" i="29"/>
  <c r="T9" i="29"/>
  <c r="T10" i="29"/>
  <c r="T11" i="29"/>
  <c r="T12" i="29"/>
  <c r="T13" i="29"/>
  <c r="T14" i="29"/>
  <c r="T15" i="29"/>
  <c r="T16" i="29"/>
  <c r="T17" i="29"/>
  <c r="T18" i="29"/>
  <c r="T19" i="29"/>
  <c r="T20" i="29"/>
  <c r="T21" i="29"/>
  <c r="T22" i="29"/>
  <c r="T23" i="29"/>
  <c r="T24" i="29"/>
  <c r="T25" i="29"/>
  <c r="T26" i="29"/>
  <c r="T27" i="29"/>
  <c r="T28" i="29"/>
  <c r="T29" i="29"/>
  <c r="T30" i="29"/>
  <c r="T31" i="29"/>
  <c r="T32" i="29"/>
  <c r="T33" i="29"/>
  <c r="T34" i="29"/>
  <c r="T35" i="29"/>
  <c r="T36" i="29"/>
  <c r="T37" i="29"/>
  <c r="T38" i="29"/>
  <c r="T39" i="29"/>
  <c r="T40" i="29"/>
  <c r="T41" i="29"/>
  <c r="T42" i="29"/>
  <c r="T43" i="29"/>
  <c r="T44" i="29"/>
  <c r="T45" i="29"/>
  <c r="T46" i="29"/>
  <c r="T47" i="29"/>
  <c r="T48" i="29"/>
  <c r="T49" i="29"/>
  <c r="T50" i="29"/>
  <c r="T51" i="29"/>
  <c r="T52" i="29"/>
  <c r="T53" i="29"/>
  <c r="T54" i="29"/>
  <c r="T55" i="29"/>
  <c r="T56" i="29"/>
  <c r="T57" i="29"/>
  <c r="T58" i="29"/>
  <c r="T59" i="29"/>
  <c r="T60" i="29"/>
  <c r="T61" i="29"/>
  <c r="T62" i="29"/>
  <c r="T63" i="29"/>
  <c r="T64" i="29"/>
  <c r="T65" i="29"/>
  <c r="T66" i="29"/>
  <c r="T67" i="29"/>
  <c r="T68" i="29"/>
  <c r="T69" i="29"/>
  <c r="T70" i="29"/>
  <c r="T71" i="29"/>
  <c r="T72" i="29"/>
  <c r="T73" i="29"/>
  <c r="T74" i="29"/>
  <c r="T75" i="29"/>
  <c r="T76" i="29"/>
  <c r="T77" i="29"/>
  <c r="T78" i="29"/>
  <c r="T79" i="29"/>
  <c r="T80" i="29"/>
  <c r="T81" i="29"/>
  <c r="T82" i="29"/>
  <c r="T83" i="29"/>
  <c r="T84" i="29"/>
  <c r="T85" i="29"/>
  <c r="T86" i="29"/>
  <c r="T87" i="29"/>
  <c r="T88" i="29"/>
  <c r="T89" i="29"/>
  <c r="T90" i="29"/>
  <c r="T91" i="29"/>
  <c r="T92" i="29"/>
  <c r="T93" i="29"/>
  <c r="T94" i="29"/>
  <c r="T95" i="29"/>
  <c r="T96" i="29"/>
  <c r="T97" i="29"/>
  <c r="T98" i="29"/>
  <c r="T99" i="29"/>
  <c r="T100" i="29"/>
  <c r="T101" i="29"/>
  <c r="T102" i="29"/>
  <c r="T103" i="29"/>
  <c r="T104" i="29"/>
  <c r="T105" i="29"/>
  <c r="T106" i="29"/>
  <c r="T107" i="29"/>
  <c r="T108" i="29"/>
  <c r="T109" i="29"/>
  <c r="T110" i="29"/>
  <c r="T111" i="29"/>
  <c r="T112" i="29"/>
  <c r="T113" i="29"/>
  <c r="T114" i="29"/>
  <c r="T115" i="29"/>
  <c r="T116" i="29"/>
  <c r="T117" i="29"/>
  <c r="T118" i="29"/>
  <c r="T119" i="29"/>
  <c r="T120" i="29"/>
  <c r="T121" i="29"/>
  <c r="T122" i="29"/>
  <c r="T123" i="29"/>
  <c r="T124" i="29"/>
  <c r="T125" i="29"/>
  <c r="T126" i="29"/>
  <c r="T127" i="29"/>
  <c r="T128" i="29"/>
  <c r="T129" i="29"/>
  <c r="T130" i="29"/>
  <c r="T131" i="29"/>
  <c r="T132" i="29"/>
  <c r="T133" i="29"/>
  <c r="T134" i="29"/>
  <c r="T135" i="29"/>
  <c r="T136" i="29"/>
  <c r="T137" i="29"/>
  <c r="T138" i="29"/>
  <c r="T139" i="29"/>
  <c r="T140" i="29"/>
  <c r="T141" i="29"/>
  <c r="T142" i="29"/>
  <c r="T143" i="29"/>
  <c r="T144" i="29"/>
  <c r="T145" i="29"/>
  <c r="T146" i="29"/>
  <c r="T147" i="29"/>
  <c r="T148" i="29"/>
  <c r="T149" i="29"/>
  <c r="T150" i="29"/>
  <c r="T151" i="29"/>
  <c r="T152" i="29"/>
  <c r="T153" i="29"/>
  <c r="T154" i="29"/>
  <c r="T155" i="29"/>
  <c r="T156" i="29"/>
  <c r="T157" i="29"/>
  <c r="T158" i="29"/>
  <c r="T159" i="29"/>
  <c r="T160" i="29"/>
  <c r="T161" i="29"/>
  <c r="T162" i="29"/>
  <c r="T163" i="29"/>
  <c r="T164" i="29"/>
  <c r="T165" i="29"/>
  <c r="T166" i="29"/>
  <c r="T167" i="29"/>
  <c r="T168" i="29"/>
  <c r="T169" i="29"/>
  <c r="T170" i="29"/>
  <c r="T171" i="29"/>
  <c r="T172" i="29"/>
  <c r="T173" i="29"/>
  <c r="T174" i="29"/>
  <c r="T175" i="29"/>
  <c r="T176" i="29"/>
  <c r="T177" i="29"/>
  <c r="T178" i="29"/>
  <c r="T179" i="29"/>
  <c r="T180" i="29"/>
  <c r="T181" i="29"/>
  <c r="T182" i="29"/>
  <c r="T183" i="29"/>
  <c r="T184" i="29"/>
  <c r="T185" i="29"/>
  <c r="T186" i="29"/>
  <c r="T187" i="29"/>
  <c r="T188" i="29"/>
  <c r="T189" i="29"/>
  <c r="T190" i="29"/>
  <c r="T191" i="29"/>
  <c r="T192" i="29"/>
  <c r="T193" i="29"/>
  <c r="T194" i="29"/>
  <c r="T195" i="29"/>
  <c r="T196" i="29"/>
  <c r="T197" i="29"/>
  <c r="T198" i="29"/>
  <c r="T199" i="29"/>
  <c r="T200" i="29"/>
  <c r="T201" i="29"/>
  <c r="T202" i="29"/>
  <c r="T203" i="29"/>
  <c r="T204" i="29"/>
  <c r="T205" i="29"/>
  <c r="T206" i="29"/>
  <c r="T207" i="29"/>
  <c r="T208" i="29"/>
  <c r="T209" i="29"/>
  <c r="T210" i="29"/>
  <c r="T211" i="29"/>
  <c r="T212" i="29"/>
  <c r="T213" i="29"/>
  <c r="T214" i="29"/>
  <c r="T215" i="29"/>
  <c r="T216" i="29"/>
  <c r="T217" i="29"/>
  <c r="T218" i="29"/>
  <c r="T219" i="29"/>
  <c r="T220" i="29"/>
  <c r="T221" i="29"/>
  <c r="T222" i="29"/>
  <c r="T223" i="29"/>
  <c r="T224" i="29"/>
  <c r="T225" i="29"/>
  <c r="T226" i="29"/>
  <c r="T227" i="29"/>
  <c r="T228" i="29"/>
  <c r="T229" i="29"/>
  <c r="T230" i="29"/>
  <c r="T231" i="29"/>
  <c r="T232" i="29"/>
  <c r="T233" i="29"/>
  <c r="T234" i="29"/>
  <c r="T235" i="29"/>
  <c r="T236" i="29"/>
  <c r="T237" i="29"/>
  <c r="T238" i="29"/>
  <c r="T239" i="29"/>
  <c r="T240" i="29"/>
  <c r="T241" i="29"/>
  <c r="T242" i="29"/>
  <c r="T243" i="29"/>
  <c r="T244" i="29"/>
  <c r="T245" i="29"/>
  <c r="T246" i="29"/>
  <c r="T247" i="29"/>
  <c r="T248" i="29"/>
  <c r="T249" i="29"/>
  <c r="T250" i="29"/>
  <c r="T251" i="29"/>
  <c r="T252" i="29"/>
  <c r="T253" i="29"/>
  <c r="T254" i="29"/>
  <c r="T255" i="29"/>
  <c r="T256" i="29"/>
  <c r="T257" i="29"/>
  <c r="T258" i="29"/>
  <c r="T259" i="29"/>
  <c r="T260" i="29"/>
  <c r="T261" i="29"/>
  <c r="T262" i="29"/>
  <c r="T263" i="29"/>
  <c r="T264" i="29"/>
  <c r="T265" i="29"/>
  <c r="T266" i="29"/>
  <c r="T267" i="29"/>
  <c r="T268" i="29"/>
  <c r="T269" i="29"/>
  <c r="T270" i="29"/>
  <c r="T271" i="29"/>
  <c r="T272" i="29"/>
  <c r="T273" i="29"/>
  <c r="T274" i="29"/>
  <c r="T275" i="29"/>
  <c r="T276" i="29"/>
  <c r="T277" i="29"/>
  <c r="T278" i="29"/>
  <c r="T279" i="29"/>
  <c r="T280" i="29"/>
  <c r="T281" i="29"/>
  <c r="T282" i="29"/>
  <c r="T283" i="29"/>
  <c r="T284" i="29"/>
  <c r="T285" i="29"/>
  <c r="T286" i="29"/>
  <c r="T287" i="29"/>
  <c r="T288" i="29"/>
  <c r="T289" i="29"/>
  <c r="T290" i="29"/>
  <c r="T291" i="29"/>
  <c r="T292" i="29"/>
  <c r="T293" i="29"/>
  <c r="T294" i="29"/>
  <c r="T295" i="29"/>
  <c r="T296" i="29"/>
  <c r="T297" i="29"/>
  <c r="T298" i="29"/>
  <c r="T299" i="29"/>
  <c r="T300" i="29"/>
  <c r="T301" i="29"/>
  <c r="T302" i="29"/>
  <c r="T303" i="29"/>
  <c r="T304" i="29"/>
  <c r="T305" i="29"/>
  <c r="T306" i="29"/>
  <c r="T307" i="29"/>
  <c r="T308" i="29"/>
  <c r="T309" i="29"/>
  <c r="T310" i="29"/>
  <c r="T311" i="29"/>
  <c r="T312" i="29"/>
  <c r="T313" i="29"/>
  <c r="T314" i="29"/>
  <c r="T315" i="29"/>
  <c r="T316" i="29"/>
  <c r="T317" i="29"/>
  <c r="T318" i="29"/>
  <c r="T319" i="29"/>
  <c r="T320" i="29"/>
  <c r="T321" i="29"/>
  <c r="T322" i="29"/>
  <c r="T323" i="29"/>
  <c r="T324" i="29"/>
  <c r="T325" i="29"/>
  <c r="T326" i="29"/>
  <c r="T327" i="29"/>
  <c r="T328" i="29"/>
  <c r="T329" i="29"/>
  <c r="T330" i="29"/>
  <c r="T331" i="29"/>
  <c r="T332" i="29"/>
  <c r="T333" i="29"/>
  <c r="T334" i="29"/>
  <c r="T335" i="29"/>
  <c r="T336" i="29"/>
  <c r="T337" i="29"/>
  <c r="T338" i="29"/>
  <c r="T339" i="29"/>
  <c r="T340" i="29"/>
  <c r="T341" i="29"/>
  <c r="T342" i="29"/>
  <c r="T343" i="29"/>
  <c r="T344" i="29"/>
  <c r="T345" i="29"/>
  <c r="T346" i="29"/>
  <c r="T347" i="29"/>
  <c r="T348" i="29"/>
  <c r="T349" i="29"/>
  <c r="T350" i="29"/>
  <c r="T351" i="29"/>
  <c r="T352" i="29"/>
  <c r="T353" i="29"/>
  <c r="T354" i="29"/>
  <c r="T355" i="29"/>
  <c r="T356" i="29"/>
  <c r="T357" i="29"/>
  <c r="T358" i="29"/>
  <c r="T2" i="29"/>
  <c r="S3" i="29"/>
  <c r="S4" i="29"/>
  <c r="S5" i="29"/>
  <c r="S6" i="29"/>
  <c r="S7" i="29"/>
  <c r="S8" i="29"/>
  <c r="Z8" i="29" s="1"/>
  <c r="S9" i="29"/>
  <c r="S10" i="29"/>
  <c r="W10" i="29" s="1"/>
  <c r="S11" i="29"/>
  <c r="S12" i="29"/>
  <c r="Z12" i="29" s="1"/>
  <c r="S13" i="29"/>
  <c r="S14" i="29"/>
  <c r="X14" i="29" s="1"/>
  <c r="S15" i="29"/>
  <c r="S16" i="29"/>
  <c r="Z16" i="29" s="1"/>
  <c r="S17" i="29"/>
  <c r="S18" i="29"/>
  <c r="S19" i="29"/>
  <c r="S20" i="29"/>
  <c r="S21" i="29"/>
  <c r="S22" i="29"/>
  <c r="X22" i="29" s="1"/>
  <c r="S23" i="29"/>
  <c r="S24" i="29"/>
  <c r="Z24" i="29" s="1"/>
  <c r="S25" i="29"/>
  <c r="S26" i="29"/>
  <c r="Z26" i="29" s="1"/>
  <c r="S27" i="29"/>
  <c r="S28" i="29"/>
  <c r="AA28" i="29" s="1"/>
  <c r="S29" i="29"/>
  <c r="S30" i="29"/>
  <c r="S31" i="29"/>
  <c r="S32" i="29"/>
  <c r="X32" i="29" s="1"/>
  <c r="S33" i="29"/>
  <c r="S34" i="29"/>
  <c r="S35" i="29"/>
  <c r="S36" i="29"/>
  <c r="S37" i="29"/>
  <c r="S38" i="29"/>
  <c r="W38" i="29" s="1"/>
  <c r="S39" i="29"/>
  <c r="S40" i="29"/>
  <c r="X40" i="29" s="1"/>
  <c r="S41" i="29"/>
  <c r="S42" i="29"/>
  <c r="Y42" i="29" s="1"/>
  <c r="S43" i="29"/>
  <c r="S44" i="29"/>
  <c r="Y44" i="29" s="1"/>
  <c r="S45" i="29"/>
  <c r="S46" i="29"/>
  <c r="S47" i="29"/>
  <c r="S48" i="29"/>
  <c r="Z48" i="29" s="1"/>
  <c r="S49" i="29"/>
  <c r="S50" i="29"/>
  <c r="Y50" i="29" s="1"/>
  <c r="S51" i="29"/>
  <c r="S52" i="29"/>
  <c r="S53" i="29"/>
  <c r="S54" i="29"/>
  <c r="Z54" i="29" s="1"/>
  <c r="S55" i="29"/>
  <c r="S56" i="29"/>
  <c r="S57" i="29"/>
  <c r="S58" i="29"/>
  <c r="Y58" i="29" s="1"/>
  <c r="S59" i="29"/>
  <c r="S60" i="29"/>
  <c r="Y60" i="29" s="1"/>
  <c r="S61" i="29"/>
  <c r="S62" i="29"/>
  <c r="Z62" i="29" s="1"/>
  <c r="S63" i="29"/>
  <c r="S64" i="29"/>
  <c r="S65" i="29"/>
  <c r="S66" i="29"/>
  <c r="S67" i="29"/>
  <c r="S68" i="29"/>
  <c r="S69" i="29"/>
  <c r="S70" i="29"/>
  <c r="W70" i="29" s="1"/>
  <c r="S71" i="29"/>
  <c r="S72" i="29"/>
  <c r="Y72" i="29" s="1"/>
  <c r="S73" i="29"/>
  <c r="S74" i="29"/>
  <c r="S75" i="29"/>
  <c r="S76" i="29"/>
  <c r="Y76" i="29" s="1"/>
  <c r="S77" i="29"/>
  <c r="S78" i="29"/>
  <c r="W78" i="29" s="1"/>
  <c r="S79" i="29"/>
  <c r="S80" i="29"/>
  <c r="S81" i="29"/>
  <c r="S82" i="29"/>
  <c r="S83" i="29"/>
  <c r="S84" i="29"/>
  <c r="S85" i="29"/>
  <c r="S86" i="29"/>
  <c r="X86" i="29" s="1"/>
  <c r="S87" i="29"/>
  <c r="S88" i="29"/>
  <c r="W88" i="29" s="1"/>
  <c r="S89" i="29"/>
  <c r="S90" i="29"/>
  <c r="S91" i="29"/>
  <c r="S92" i="29"/>
  <c r="S93" i="29"/>
  <c r="S94" i="29"/>
  <c r="W94" i="29" s="1"/>
  <c r="S95" i="29"/>
  <c r="S96" i="29"/>
  <c r="W96" i="29" s="1"/>
  <c r="S97" i="29"/>
  <c r="S98" i="29"/>
  <c r="X98" i="29" s="1"/>
  <c r="S99" i="29"/>
  <c r="S100" i="29"/>
  <c r="S101" i="29"/>
  <c r="S102" i="29"/>
  <c r="X102" i="29" s="1"/>
  <c r="S103" i="29"/>
  <c r="S104" i="29"/>
  <c r="W104" i="29" s="1"/>
  <c r="S105" i="29"/>
  <c r="S106" i="29"/>
  <c r="S107" i="29"/>
  <c r="S108" i="29"/>
  <c r="S109" i="29"/>
  <c r="S110" i="29"/>
  <c r="W110" i="29" s="1"/>
  <c r="S111" i="29"/>
  <c r="S112" i="29"/>
  <c r="S113" i="29"/>
  <c r="S114" i="29"/>
  <c r="S115" i="29"/>
  <c r="S116" i="29"/>
  <c r="S117" i="29"/>
  <c r="S118" i="29"/>
  <c r="X118" i="29" s="1"/>
  <c r="S119" i="29"/>
  <c r="S120" i="29"/>
  <c r="AA120" i="29" s="1"/>
  <c r="S121" i="29"/>
  <c r="S122" i="29"/>
  <c r="S123" i="29"/>
  <c r="S124" i="29"/>
  <c r="AA124" i="29" s="1"/>
  <c r="S125" i="29"/>
  <c r="S126" i="29"/>
  <c r="W126" i="29" s="1"/>
  <c r="S127" i="29"/>
  <c r="S128" i="29"/>
  <c r="W128" i="29" s="1"/>
  <c r="S129" i="29"/>
  <c r="S130" i="29"/>
  <c r="Y130" i="29" s="1"/>
  <c r="S131" i="29"/>
  <c r="S132" i="29"/>
  <c r="W132" i="29" s="1"/>
  <c r="S133" i="29"/>
  <c r="S134" i="29"/>
  <c r="Y134" i="29" s="1"/>
  <c r="S135" i="29"/>
  <c r="S136" i="29"/>
  <c r="AA136" i="29" s="1"/>
  <c r="S137" i="29"/>
  <c r="S138" i="29"/>
  <c r="W138" i="29" s="1"/>
  <c r="S139" i="29"/>
  <c r="S140" i="29"/>
  <c r="AA140" i="29" s="1"/>
  <c r="S141" i="29"/>
  <c r="S142" i="29"/>
  <c r="W142" i="29" s="1"/>
  <c r="S143" i="29"/>
  <c r="S144" i="29"/>
  <c r="W144" i="29" s="1"/>
  <c r="S145" i="29"/>
  <c r="S146" i="29"/>
  <c r="Y146" i="29" s="1"/>
  <c r="S147" i="29"/>
  <c r="S148" i="29"/>
  <c r="W148" i="29" s="1"/>
  <c r="S149" i="29"/>
  <c r="S150" i="29"/>
  <c r="Y150" i="29" s="1"/>
  <c r="S151" i="29"/>
  <c r="S152" i="29"/>
  <c r="AA152" i="29" s="1"/>
  <c r="S153" i="29"/>
  <c r="S154" i="29"/>
  <c r="S155" i="29"/>
  <c r="S156" i="29"/>
  <c r="AA156" i="29" s="1"/>
  <c r="S157" i="29"/>
  <c r="S158" i="29"/>
  <c r="W158" i="29" s="1"/>
  <c r="S159" i="29"/>
  <c r="S160" i="29"/>
  <c r="W160" i="29" s="1"/>
  <c r="S161" i="29"/>
  <c r="S162" i="29"/>
  <c r="Y162" i="29" s="1"/>
  <c r="S163" i="29"/>
  <c r="S164" i="29"/>
  <c r="W164" i="29" s="1"/>
  <c r="S165" i="29"/>
  <c r="S166" i="29"/>
  <c r="Y166" i="29" s="1"/>
  <c r="S167" i="29"/>
  <c r="S168" i="29"/>
  <c r="AA168" i="29" s="1"/>
  <c r="S169" i="29"/>
  <c r="S170" i="29"/>
  <c r="Y170" i="29" s="1"/>
  <c r="S171" i="29"/>
  <c r="S172" i="29"/>
  <c r="AA172" i="29" s="1"/>
  <c r="S173" i="29"/>
  <c r="S174" i="29"/>
  <c r="W174" i="29" s="1"/>
  <c r="S175" i="29"/>
  <c r="S176" i="29"/>
  <c r="W176" i="29" s="1"/>
  <c r="S177" i="29"/>
  <c r="S178" i="29"/>
  <c r="Y178" i="29" s="1"/>
  <c r="S179" i="29"/>
  <c r="S180" i="29"/>
  <c r="W180" i="29" s="1"/>
  <c r="S181" i="29"/>
  <c r="S182" i="29"/>
  <c r="Y182" i="29" s="1"/>
  <c r="S183" i="29"/>
  <c r="S184" i="29"/>
  <c r="AA184" i="29" s="1"/>
  <c r="S185" i="29"/>
  <c r="S186" i="29"/>
  <c r="S187" i="29"/>
  <c r="S188" i="29"/>
  <c r="AA188" i="29" s="1"/>
  <c r="S189" i="29"/>
  <c r="S190" i="29"/>
  <c r="W190" i="29" s="1"/>
  <c r="S191" i="29"/>
  <c r="S192" i="29"/>
  <c r="W192" i="29" s="1"/>
  <c r="S193" i="29"/>
  <c r="S194" i="29"/>
  <c r="Y194" i="29" s="1"/>
  <c r="S195" i="29"/>
  <c r="S196" i="29"/>
  <c r="Y196" i="29" s="1"/>
  <c r="S197" i="29"/>
  <c r="S198" i="29"/>
  <c r="Y198" i="29" s="1"/>
  <c r="S199" i="29"/>
  <c r="S200" i="29"/>
  <c r="X200" i="29" s="1"/>
  <c r="S201" i="29"/>
  <c r="S202" i="29"/>
  <c r="W202" i="29" s="1"/>
  <c r="S203" i="29"/>
  <c r="S204" i="29"/>
  <c r="Y204" i="29" s="1"/>
  <c r="S205" i="29"/>
  <c r="S206" i="29"/>
  <c r="S207" i="29"/>
  <c r="S208" i="29"/>
  <c r="AA208" i="29" s="1"/>
  <c r="S209" i="29"/>
  <c r="S210" i="29"/>
  <c r="Y210" i="29" s="1"/>
  <c r="S211" i="29"/>
  <c r="S212" i="29"/>
  <c r="X212" i="29" s="1"/>
  <c r="S213" i="29"/>
  <c r="S214" i="29"/>
  <c r="Z214" i="29" s="1"/>
  <c r="S215" i="29"/>
  <c r="S216" i="29"/>
  <c r="X216" i="29" s="1"/>
  <c r="S217" i="29"/>
  <c r="S218" i="29"/>
  <c r="Z218" i="29" s="1"/>
  <c r="S219" i="29"/>
  <c r="S220" i="29"/>
  <c r="S221" i="29"/>
  <c r="S222" i="29"/>
  <c r="S223" i="29"/>
  <c r="S224" i="29"/>
  <c r="X224" i="29" s="1"/>
  <c r="S225" i="29"/>
  <c r="S226" i="29"/>
  <c r="S227" i="29"/>
  <c r="S228" i="29"/>
  <c r="X228" i="29" s="1"/>
  <c r="S229" i="29"/>
  <c r="S230" i="29"/>
  <c r="S231" i="29"/>
  <c r="S232" i="29"/>
  <c r="S233" i="29"/>
  <c r="S234" i="29"/>
  <c r="W234" i="29" s="1"/>
  <c r="S235" i="29"/>
  <c r="S236" i="29"/>
  <c r="S237" i="29"/>
  <c r="S238" i="29"/>
  <c r="W238" i="29" s="1"/>
  <c r="S239" i="29"/>
  <c r="S240" i="29"/>
  <c r="X240" i="29" s="1"/>
  <c r="S241" i="29"/>
  <c r="S242" i="29"/>
  <c r="W242" i="29" s="1"/>
  <c r="S243" i="29"/>
  <c r="S244" i="29"/>
  <c r="X244" i="29" s="1"/>
  <c r="S245" i="29"/>
  <c r="S246" i="29"/>
  <c r="Z246" i="29" s="1"/>
  <c r="S247" i="29"/>
  <c r="S248" i="29"/>
  <c r="S249" i="29"/>
  <c r="S250" i="29"/>
  <c r="Z250" i="29" s="1"/>
  <c r="S251" i="29"/>
  <c r="S252" i="29"/>
  <c r="S253" i="29"/>
  <c r="S254" i="29"/>
  <c r="W254" i="29" s="1"/>
  <c r="S255" i="29"/>
  <c r="S256" i="29"/>
  <c r="AA256" i="29" s="1"/>
  <c r="S257" i="29"/>
  <c r="S258" i="29"/>
  <c r="W258" i="29" s="1"/>
  <c r="S259" i="29"/>
  <c r="S260" i="29"/>
  <c r="X260" i="29" s="1"/>
  <c r="S261" i="29"/>
  <c r="S262" i="29"/>
  <c r="Z262" i="29" s="1"/>
  <c r="S263" i="29"/>
  <c r="S264" i="29"/>
  <c r="X264" i="29" s="1"/>
  <c r="S265" i="29"/>
  <c r="S266" i="29"/>
  <c r="W266" i="29" s="1"/>
  <c r="S267" i="29"/>
  <c r="S268" i="29"/>
  <c r="S269" i="29"/>
  <c r="S270" i="29"/>
  <c r="S271" i="29"/>
  <c r="S272" i="29"/>
  <c r="X272" i="29" s="1"/>
  <c r="S273" i="29"/>
  <c r="S274" i="29"/>
  <c r="W274" i="29" s="1"/>
  <c r="S275" i="29"/>
  <c r="S276" i="29"/>
  <c r="S277" i="29"/>
  <c r="S278" i="29"/>
  <c r="X278" i="29" s="1"/>
  <c r="S279" i="29"/>
  <c r="S280" i="29"/>
  <c r="Y280" i="29" s="1"/>
  <c r="S281" i="29"/>
  <c r="S282" i="29"/>
  <c r="S283" i="29"/>
  <c r="S284" i="29"/>
  <c r="Y284" i="29" s="1"/>
  <c r="S285" i="29"/>
  <c r="S286" i="29"/>
  <c r="Z286" i="29" s="1"/>
  <c r="S287" i="29"/>
  <c r="S288" i="29"/>
  <c r="Y288" i="29" s="1"/>
  <c r="S289" i="29"/>
  <c r="S290" i="29"/>
  <c r="X290" i="29" s="1"/>
  <c r="S291" i="29"/>
  <c r="S292" i="29"/>
  <c r="Y292" i="29" s="1"/>
  <c r="S293" i="29"/>
  <c r="S294" i="29"/>
  <c r="W294" i="29" s="1"/>
  <c r="S295" i="29"/>
  <c r="S296" i="29"/>
  <c r="S297" i="29"/>
  <c r="S298" i="29"/>
  <c r="W298" i="29" s="1"/>
  <c r="S299" i="29"/>
  <c r="S300" i="29"/>
  <c r="S301" i="29"/>
  <c r="S302" i="29"/>
  <c r="X302" i="29" s="1"/>
  <c r="S303" i="29"/>
  <c r="S304" i="29"/>
  <c r="Y304" i="29" s="1"/>
  <c r="S305" i="29"/>
  <c r="S306" i="29"/>
  <c r="S307" i="29"/>
  <c r="S308" i="29"/>
  <c r="Y308" i="29" s="1"/>
  <c r="S309" i="29"/>
  <c r="S310" i="29"/>
  <c r="W310" i="29" s="1"/>
  <c r="S311" i="29"/>
  <c r="S312" i="29"/>
  <c r="S313" i="29"/>
  <c r="S314" i="29"/>
  <c r="W314" i="29" s="1"/>
  <c r="S315" i="29"/>
  <c r="S316" i="29"/>
  <c r="S317" i="29"/>
  <c r="S318" i="29"/>
  <c r="Z318" i="29" s="1"/>
  <c r="S319" i="29"/>
  <c r="S320" i="29"/>
  <c r="Y320" i="29" s="1"/>
  <c r="S321" i="29"/>
  <c r="S322" i="29"/>
  <c r="Z322" i="29" s="1"/>
  <c r="S323" i="29"/>
  <c r="S324" i="29"/>
  <c r="S325" i="29"/>
  <c r="S326" i="29"/>
  <c r="S327" i="29"/>
  <c r="S328" i="29"/>
  <c r="S329" i="29"/>
  <c r="S330" i="29"/>
  <c r="S331" i="29"/>
  <c r="S332" i="29"/>
  <c r="Y332" i="29" s="1"/>
  <c r="S333" i="29"/>
  <c r="S334" i="29"/>
  <c r="Z334" i="29" s="1"/>
  <c r="S335" i="29"/>
  <c r="S336" i="29"/>
  <c r="Y336" i="29" s="1"/>
  <c r="S337" i="29"/>
  <c r="S338" i="29"/>
  <c r="S339" i="29"/>
  <c r="S340" i="29"/>
  <c r="Y340" i="29" s="1"/>
  <c r="S341" i="29"/>
  <c r="S342" i="29"/>
  <c r="X342" i="29" s="1"/>
  <c r="S343" i="29"/>
  <c r="S344" i="29"/>
  <c r="Z344" i="29" s="1"/>
  <c r="S345" i="29"/>
  <c r="S346" i="29"/>
  <c r="X346" i="29" s="1"/>
  <c r="S347" i="29"/>
  <c r="S348" i="29"/>
  <c r="Z348" i="29" s="1"/>
  <c r="S349" i="29"/>
  <c r="S350" i="29"/>
  <c r="AA350" i="29" s="1"/>
  <c r="S351" i="29"/>
  <c r="S352" i="29"/>
  <c r="W352" i="29" s="1"/>
  <c r="S353" i="29"/>
  <c r="S354" i="29"/>
  <c r="AA354" i="29" s="1"/>
  <c r="S355" i="29"/>
  <c r="S356" i="29"/>
  <c r="W356" i="29" s="1"/>
  <c r="S357" i="29"/>
  <c r="S358" i="29"/>
  <c r="X358" i="29" s="1"/>
  <c r="S2" i="29"/>
  <c r="AA358" i="29"/>
  <c r="R358" i="29"/>
  <c r="Q358" i="29"/>
  <c r="R357" i="29"/>
  <c r="R356" i="29"/>
  <c r="Q356" i="29"/>
  <c r="Z355" i="29"/>
  <c r="Y355" i="29"/>
  <c r="X355" i="29"/>
  <c r="AA355" i="29"/>
  <c r="R355" i="29"/>
  <c r="R354" i="29"/>
  <c r="Q354" i="29"/>
  <c r="W353" i="29"/>
  <c r="R353" i="29"/>
  <c r="R352" i="29"/>
  <c r="Q352" i="29"/>
  <c r="Z351" i="29"/>
  <c r="Y351" i="29"/>
  <c r="X351" i="29"/>
  <c r="AA351" i="29"/>
  <c r="R351" i="29"/>
  <c r="R350" i="29"/>
  <c r="Q350" i="29"/>
  <c r="W349" i="29"/>
  <c r="R349" i="29"/>
  <c r="R348" i="29"/>
  <c r="Q348" i="29"/>
  <c r="Z347" i="29"/>
  <c r="Y347" i="29"/>
  <c r="X347" i="29"/>
  <c r="AA347" i="29"/>
  <c r="R347" i="29"/>
  <c r="Q347" i="29"/>
  <c r="R346" i="29"/>
  <c r="Q346" i="29"/>
  <c r="AA345" i="29"/>
  <c r="W345" i="29"/>
  <c r="R345" i="29"/>
  <c r="R344" i="29"/>
  <c r="Q344" i="29"/>
  <c r="Z343" i="29"/>
  <c r="Y343" i="29"/>
  <c r="X343" i="29"/>
  <c r="AA343" i="29"/>
  <c r="R343" i="29"/>
  <c r="R342" i="29"/>
  <c r="Q342" i="29"/>
  <c r="Y341" i="29"/>
  <c r="R341" i="29"/>
  <c r="Z340" i="29"/>
  <c r="R340" i="29"/>
  <c r="Q340" i="29"/>
  <c r="Y339" i="29"/>
  <c r="R339" i="29"/>
  <c r="Q339" i="29"/>
  <c r="Z338" i="29"/>
  <c r="R338" i="29"/>
  <c r="AA337" i="29"/>
  <c r="W337" i="29"/>
  <c r="R337" i="29"/>
  <c r="R336" i="29"/>
  <c r="Q336" i="29"/>
  <c r="W335" i="29"/>
  <c r="R335" i="29"/>
  <c r="Q335" i="29"/>
  <c r="W334" i="29"/>
  <c r="Y334" i="29"/>
  <c r="R334" i="29"/>
  <c r="Y333" i="29"/>
  <c r="W333" i="29"/>
  <c r="R333" i="29"/>
  <c r="Z332" i="29"/>
  <c r="R332" i="29"/>
  <c r="Y331" i="29"/>
  <c r="W331" i="29"/>
  <c r="R331" i="29"/>
  <c r="Q331" i="29"/>
  <c r="Z330" i="29"/>
  <c r="R330" i="29"/>
  <c r="AA329" i="29"/>
  <c r="W329" i="29"/>
  <c r="R329" i="29"/>
  <c r="R328" i="29"/>
  <c r="Q328" i="29"/>
  <c r="X327" i="29"/>
  <c r="W327" i="29"/>
  <c r="R327" i="29"/>
  <c r="Q327" i="29"/>
  <c r="Z326" i="29"/>
  <c r="R326" i="29"/>
  <c r="Y325" i="29"/>
  <c r="W325" i="29"/>
  <c r="R325" i="29"/>
  <c r="R324" i="29"/>
  <c r="Y323" i="29"/>
  <c r="W323" i="29"/>
  <c r="R323" i="29"/>
  <c r="Q323" i="29"/>
  <c r="W322" i="29"/>
  <c r="Y322" i="29"/>
  <c r="R322" i="29"/>
  <c r="AA321" i="29"/>
  <c r="W321" i="29"/>
  <c r="R321" i="29"/>
  <c r="Z320" i="29"/>
  <c r="R320" i="29"/>
  <c r="AA319" i="29"/>
  <c r="Y319" i="29"/>
  <c r="W319" i="29"/>
  <c r="Z319" i="29"/>
  <c r="R319" i="29"/>
  <c r="Q319" i="29"/>
  <c r="X318" i="29"/>
  <c r="R318" i="29"/>
  <c r="AA317" i="29"/>
  <c r="Z317" i="29"/>
  <c r="Y317" i="29"/>
  <c r="X317" i="29"/>
  <c r="R317" i="29"/>
  <c r="R316" i="29"/>
  <c r="AA315" i="29"/>
  <c r="Y315" i="29"/>
  <c r="W315" i="29"/>
  <c r="Z315" i="29"/>
  <c r="R315" i="29"/>
  <c r="Q315" i="29"/>
  <c r="R314" i="29"/>
  <c r="AA313" i="29"/>
  <c r="Z313" i="29"/>
  <c r="Y313" i="29"/>
  <c r="X313" i="29"/>
  <c r="R313" i="29"/>
  <c r="Y312" i="29"/>
  <c r="R312" i="29"/>
  <c r="AA311" i="29"/>
  <c r="Y311" i="29"/>
  <c r="W311" i="29"/>
  <c r="Z311" i="29"/>
  <c r="R311" i="29"/>
  <c r="Q311" i="29"/>
  <c r="X310" i="29"/>
  <c r="R310" i="29"/>
  <c r="AA309" i="29"/>
  <c r="Z309" i="29"/>
  <c r="Y309" i="29"/>
  <c r="X309" i="29"/>
  <c r="R309" i="29"/>
  <c r="X308" i="29"/>
  <c r="AA308" i="29"/>
  <c r="R308" i="29"/>
  <c r="AA307" i="29"/>
  <c r="Y307" i="29"/>
  <c r="W307" i="29"/>
  <c r="Z307" i="29"/>
  <c r="R307" i="29"/>
  <c r="Q307" i="29"/>
  <c r="R306" i="29"/>
  <c r="AA305" i="29"/>
  <c r="Z305" i="29"/>
  <c r="Y305" i="29"/>
  <c r="X305" i="29"/>
  <c r="R305" i="29"/>
  <c r="Q305" i="29"/>
  <c r="Z304" i="29"/>
  <c r="R304" i="29"/>
  <c r="AA303" i="29"/>
  <c r="Y303" i="29"/>
  <c r="W303" i="29"/>
  <c r="Z303" i="29"/>
  <c r="R303" i="29"/>
  <c r="Q303" i="29"/>
  <c r="R302" i="29"/>
  <c r="AA301" i="29"/>
  <c r="Z301" i="29"/>
  <c r="Y301" i="29"/>
  <c r="X301" i="29"/>
  <c r="R301" i="29"/>
  <c r="Q301" i="29"/>
  <c r="R300" i="29"/>
  <c r="AA299" i="29"/>
  <c r="Y299" i="29"/>
  <c r="W299" i="29"/>
  <c r="Z299" i="29"/>
  <c r="R299" i="29"/>
  <c r="Q299" i="29"/>
  <c r="R298" i="29"/>
  <c r="AA297" i="29"/>
  <c r="Z297" i="29"/>
  <c r="Y297" i="29"/>
  <c r="X297" i="29"/>
  <c r="R297" i="29"/>
  <c r="Q297" i="29"/>
  <c r="Y296" i="29"/>
  <c r="R296" i="29"/>
  <c r="AA295" i="29"/>
  <c r="Y295" i="29"/>
  <c r="W295" i="29"/>
  <c r="Z295" i="29"/>
  <c r="R295" i="29"/>
  <c r="Q295" i="29"/>
  <c r="X294" i="29"/>
  <c r="R294" i="29"/>
  <c r="AA293" i="29"/>
  <c r="Z293" i="29"/>
  <c r="Y293" i="29"/>
  <c r="X293" i="29"/>
  <c r="R293" i="29"/>
  <c r="X292" i="29"/>
  <c r="AA292" i="29"/>
  <c r="R292" i="29"/>
  <c r="AA291" i="29"/>
  <c r="Y291" i="29"/>
  <c r="W291" i="29"/>
  <c r="Z291" i="29"/>
  <c r="R291" i="29"/>
  <c r="Q291" i="29"/>
  <c r="R290" i="29"/>
  <c r="AA289" i="29"/>
  <c r="Z289" i="29"/>
  <c r="Y289" i="29"/>
  <c r="X289" i="29"/>
  <c r="R289" i="29"/>
  <c r="Q289" i="29"/>
  <c r="X288" i="29"/>
  <c r="AA288" i="29"/>
  <c r="R288" i="29"/>
  <c r="AA287" i="29"/>
  <c r="Y287" i="29"/>
  <c r="W287" i="29"/>
  <c r="Z287" i="29"/>
  <c r="R287" i="29"/>
  <c r="Q287" i="29"/>
  <c r="R286" i="29"/>
  <c r="AA285" i="29"/>
  <c r="Z285" i="29"/>
  <c r="Y285" i="29"/>
  <c r="X285" i="29"/>
  <c r="R285" i="29"/>
  <c r="X284" i="29"/>
  <c r="AA284" i="29"/>
  <c r="R284" i="29"/>
  <c r="AA283" i="29"/>
  <c r="Y283" i="29"/>
  <c r="W283" i="29"/>
  <c r="Z283" i="29"/>
  <c r="R283" i="29"/>
  <c r="Q283" i="29"/>
  <c r="W282" i="29"/>
  <c r="R282" i="29"/>
  <c r="AA281" i="29"/>
  <c r="Z281" i="29"/>
  <c r="Y281" i="29"/>
  <c r="X281" i="29"/>
  <c r="R281" i="29"/>
  <c r="Z280" i="29"/>
  <c r="R280" i="29"/>
  <c r="AA279" i="29"/>
  <c r="Y279" i="29"/>
  <c r="W279" i="29"/>
  <c r="Z279" i="29"/>
  <c r="R279" i="29"/>
  <c r="Q279" i="29"/>
  <c r="W278" i="29"/>
  <c r="R278" i="29"/>
  <c r="Z277" i="29"/>
  <c r="Y277" i="29"/>
  <c r="X277" i="29"/>
  <c r="AA277" i="29"/>
  <c r="R277" i="29"/>
  <c r="Q277" i="29"/>
  <c r="X276" i="29"/>
  <c r="R276" i="29"/>
  <c r="Q276" i="29"/>
  <c r="AA275" i="29"/>
  <c r="W275" i="29"/>
  <c r="R275" i="29"/>
  <c r="R274" i="29"/>
  <c r="Q274" i="29"/>
  <c r="Z273" i="29"/>
  <c r="Y273" i="29"/>
  <c r="X273" i="29"/>
  <c r="AA273" i="29"/>
  <c r="R273" i="29"/>
  <c r="R272" i="29"/>
  <c r="Q272" i="29"/>
  <c r="X271" i="29"/>
  <c r="R271" i="29"/>
  <c r="W270" i="29"/>
  <c r="R270" i="29"/>
  <c r="Q270" i="29"/>
  <c r="Z269" i="29"/>
  <c r="Y269" i="29"/>
  <c r="X269" i="29"/>
  <c r="AA269" i="29"/>
  <c r="R269" i="29"/>
  <c r="R268" i="29"/>
  <c r="Q268" i="29"/>
  <c r="W267" i="29"/>
  <c r="R267" i="29"/>
  <c r="Z266" i="29"/>
  <c r="R266" i="29"/>
  <c r="Q266" i="29"/>
  <c r="Z265" i="29"/>
  <c r="Y265" i="29"/>
  <c r="X265" i="29"/>
  <c r="AA265" i="29"/>
  <c r="R265" i="29"/>
  <c r="R264" i="29"/>
  <c r="Q264" i="29"/>
  <c r="W263" i="29"/>
  <c r="R263" i="29"/>
  <c r="R262" i="29"/>
  <c r="Q262" i="29"/>
  <c r="Z261" i="29"/>
  <c r="Y261" i="29"/>
  <c r="X261" i="29"/>
  <c r="AA261" i="29"/>
  <c r="R261" i="29"/>
  <c r="Q261" i="29"/>
  <c r="R260" i="29"/>
  <c r="Q260" i="29"/>
  <c r="AA259" i="29"/>
  <c r="W259" i="29"/>
  <c r="R259" i="29"/>
  <c r="R258" i="29"/>
  <c r="Q258" i="29"/>
  <c r="Z257" i="29"/>
  <c r="Y257" i="29"/>
  <c r="X257" i="29"/>
  <c r="AA257" i="29"/>
  <c r="R257" i="29"/>
  <c r="X256" i="29"/>
  <c r="R256" i="29"/>
  <c r="Q256" i="29"/>
  <c r="X255" i="29"/>
  <c r="R255" i="29"/>
  <c r="R254" i="29"/>
  <c r="Q254" i="29"/>
  <c r="Z253" i="29"/>
  <c r="Y253" i="29"/>
  <c r="X253" i="29"/>
  <c r="AA253" i="29"/>
  <c r="R253" i="29"/>
  <c r="R252" i="29"/>
  <c r="Q252" i="29"/>
  <c r="W251" i="29"/>
  <c r="R251" i="29"/>
  <c r="W250" i="29"/>
  <c r="R250" i="29"/>
  <c r="Q250" i="29"/>
  <c r="Z249" i="29"/>
  <c r="Y249" i="29"/>
  <c r="X249" i="29"/>
  <c r="AA249" i="29"/>
  <c r="R249" i="29"/>
  <c r="X248" i="29"/>
  <c r="R248" i="29"/>
  <c r="Q248" i="29"/>
  <c r="W247" i="29"/>
  <c r="R247" i="29"/>
  <c r="R246" i="29"/>
  <c r="Q246" i="29"/>
  <c r="Z245" i="29"/>
  <c r="Y245" i="29"/>
  <c r="X245" i="29"/>
  <c r="AA245" i="29"/>
  <c r="R245" i="29"/>
  <c r="Q245" i="29"/>
  <c r="R244" i="29"/>
  <c r="Q244" i="29"/>
  <c r="AA243" i="29"/>
  <c r="W243" i="29"/>
  <c r="R243" i="29"/>
  <c r="R242" i="29"/>
  <c r="Q242" i="29"/>
  <c r="Z241" i="29"/>
  <c r="Y241" i="29"/>
  <c r="X241" i="29"/>
  <c r="AA241" i="29"/>
  <c r="R241" i="29"/>
  <c r="AA240" i="29"/>
  <c r="R240" i="29"/>
  <c r="Q240" i="29"/>
  <c r="X239" i="29"/>
  <c r="R239" i="29"/>
  <c r="R238" i="29"/>
  <c r="Q238" i="29"/>
  <c r="Z237" i="29"/>
  <c r="Y237" i="29"/>
  <c r="X237" i="29"/>
  <c r="AA237" i="29"/>
  <c r="R237" i="29"/>
  <c r="R236" i="29"/>
  <c r="Q236" i="29"/>
  <c r="W235" i="29"/>
  <c r="R235" i="29"/>
  <c r="R234" i="29"/>
  <c r="Q234" i="29"/>
  <c r="Z233" i="29"/>
  <c r="Y233" i="29"/>
  <c r="X233" i="29"/>
  <c r="AA233" i="29"/>
  <c r="R233" i="29"/>
  <c r="X232" i="29"/>
  <c r="R232" i="29"/>
  <c r="Q232" i="29"/>
  <c r="W231" i="29"/>
  <c r="R231" i="29"/>
  <c r="Z230" i="29"/>
  <c r="R230" i="29"/>
  <c r="Q230" i="29"/>
  <c r="Z229" i="29"/>
  <c r="Y229" i="29"/>
  <c r="X229" i="29"/>
  <c r="AA229" i="29"/>
  <c r="R229" i="29"/>
  <c r="Q229" i="29"/>
  <c r="R228" i="29"/>
  <c r="Q228" i="29"/>
  <c r="AA227" i="29"/>
  <c r="W227" i="29"/>
  <c r="R227" i="29"/>
  <c r="R226" i="29"/>
  <c r="Q226" i="29"/>
  <c r="Z225" i="29"/>
  <c r="Y225" i="29"/>
  <c r="X225" i="29"/>
  <c r="AA225" i="29"/>
  <c r="R225" i="29"/>
  <c r="R224" i="29"/>
  <c r="Q224" i="29"/>
  <c r="X223" i="29"/>
  <c r="R223" i="29"/>
  <c r="W222" i="29"/>
  <c r="R222" i="29"/>
  <c r="Q222" i="29"/>
  <c r="Z221" i="29"/>
  <c r="Y221" i="29"/>
  <c r="X221" i="29"/>
  <c r="AA221" i="29"/>
  <c r="R221" i="29"/>
  <c r="AA220" i="29"/>
  <c r="R220" i="29"/>
  <c r="Q220" i="29"/>
  <c r="W219" i="29"/>
  <c r="R219" i="29"/>
  <c r="R218" i="29"/>
  <c r="Q218" i="29"/>
  <c r="Z217" i="29"/>
  <c r="Y217" i="29"/>
  <c r="X217" i="29"/>
  <c r="AA217" i="29"/>
  <c r="R217" i="29"/>
  <c r="R216" i="29"/>
  <c r="Q216" i="29"/>
  <c r="X215" i="29"/>
  <c r="R215" i="29"/>
  <c r="R214" i="29"/>
  <c r="Q214" i="29"/>
  <c r="Z213" i="29"/>
  <c r="Y213" i="29"/>
  <c r="X213" i="29"/>
  <c r="AA213" i="29"/>
  <c r="R213" i="29"/>
  <c r="Q213" i="29"/>
  <c r="R212" i="29"/>
  <c r="Q212" i="29"/>
  <c r="AA211" i="29"/>
  <c r="W211" i="29"/>
  <c r="R211" i="29"/>
  <c r="R210" i="29"/>
  <c r="Q210" i="29"/>
  <c r="Z209" i="29"/>
  <c r="Y209" i="29"/>
  <c r="X209" i="29"/>
  <c r="AA209" i="29"/>
  <c r="R209" i="29"/>
  <c r="R208" i="29"/>
  <c r="Q208" i="29"/>
  <c r="R207" i="29"/>
  <c r="R206" i="29"/>
  <c r="Q206" i="29"/>
  <c r="Z205" i="29"/>
  <c r="Y205" i="29"/>
  <c r="X205" i="29"/>
  <c r="AA205" i="29"/>
  <c r="R205" i="29"/>
  <c r="Q205" i="29"/>
  <c r="R204" i="29"/>
  <c r="Q204" i="29"/>
  <c r="X203" i="29"/>
  <c r="W203" i="29"/>
  <c r="R203" i="29"/>
  <c r="R202" i="29"/>
  <c r="Q202" i="29"/>
  <c r="Z201" i="29"/>
  <c r="Y201" i="29"/>
  <c r="X201" i="29"/>
  <c r="AA201" i="29"/>
  <c r="R201" i="29"/>
  <c r="Q201" i="29"/>
  <c r="Y200" i="29"/>
  <c r="R200" i="29"/>
  <c r="Q200" i="29"/>
  <c r="X199" i="29"/>
  <c r="R199" i="29"/>
  <c r="R198" i="29"/>
  <c r="Q198" i="29"/>
  <c r="Z197" i="29"/>
  <c r="Y197" i="29"/>
  <c r="X197" i="29"/>
  <c r="AA197" i="29"/>
  <c r="R197" i="29"/>
  <c r="Q197" i="29"/>
  <c r="R196" i="29"/>
  <c r="Q196" i="29"/>
  <c r="AA195" i="29"/>
  <c r="W195" i="29"/>
  <c r="R195" i="29"/>
  <c r="R194" i="29"/>
  <c r="Q194" i="29"/>
  <c r="Z193" i="29"/>
  <c r="Y193" i="29"/>
  <c r="X193" i="29"/>
  <c r="AA193" i="29"/>
  <c r="R193" i="29"/>
  <c r="R192" i="29"/>
  <c r="Z191" i="29"/>
  <c r="Y191" i="29"/>
  <c r="X191" i="29"/>
  <c r="AA191" i="29"/>
  <c r="R191" i="29"/>
  <c r="Q191" i="29"/>
  <c r="R190" i="29"/>
  <c r="Q190" i="29"/>
  <c r="AA189" i="29"/>
  <c r="Z189" i="29"/>
  <c r="W189" i="29"/>
  <c r="Y189" i="29"/>
  <c r="R189" i="29"/>
  <c r="W188" i="29"/>
  <c r="R188" i="29"/>
  <c r="Z187" i="29"/>
  <c r="Y187" i="29"/>
  <c r="X187" i="29"/>
  <c r="AA187" i="29"/>
  <c r="R187" i="29"/>
  <c r="Q187" i="29"/>
  <c r="Y186" i="29"/>
  <c r="W186" i="29"/>
  <c r="R186" i="29"/>
  <c r="Q186" i="29"/>
  <c r="AA185" i="29"/>
  <c r="Z185" i="29"/>
  <c r="W185" i="29"/>
  <c r="Y185" i="29"/>
  <c r="R185" i="29"/>
  <c r="R184" i="29"/>
  <c r="Z183" i="29"/>
  <c r="Y183" i="29"/>
  <c r="X183" i="29"/>
  <c r="AA183" i="29"/>
  <c r="R183" i="29"/>
  <c r="Q183" i="29"/>
  <c r="R182" i="29"/>
  <c r="Q182" i="29"/>
  <c r="AA181" i="29"/>
  <c r="Z181" i="29"/>
  <c r="W181" i="29"/>
  <c r="Y181" i="29"/>
  <c r="R181" i="29"/>
  <c r="AA180" i="29"/>
  <c r="R180" i="29"/>
  <c r="Z179" i="29"/>
  <c r="Y179" i="29"/>
  <c r="X179" i="29"/>
  <c r="AA179" i="29"/>
  <c r="R179" i="29"/>
  <c r="Q179" i="29"/>
  <c r="W178" i="29"/>
  <c r="R178" i="29"/>
  <c r="Q178" i="29"/>
  <c r="AA177" i="29"/>
  <c r="Z177" i="29"/>
  <c r="W177" i="29"/>
  <c r="Y177" i="29"/>
  <c r="R177" i="29"/>
  <c r="AA176" i="29"/>
  <c r="R176" i="29"/>
  <c r="Z175" i="29"/>
  <c r="Y175" i="29"/>
  <c r="X175" i="29"/>
  <c r="AA175" i="29"/>
  <c r="R175" i="29"/>
  <c r="Q175" i="29"/>
  <c r="R174" i="29"/>
  <c r="Q174" i="29"/>
  <c r="AA173" i="29"/>
  <c r="Z173" i="29"/>
  <c r="W173" i="29"/>
  <c r="Y173" i="29"/>
  <c r="R173" i="29"/>
  <c r="R172" i="29"/>
  <c r="Z171" i="29"/>
  <c r="Y171" i="29"/>
  <c r="X171" i="29"/>
  <c r="AA171" i="29"/>
  <c r="R171" i="29"/>
  <c r="Q171" i="29"/>
  <c r="R170" i="29"/>
  <c r="Q170" i="29"/>
  <c r="AA169" i="29"/>
  <c r="Z169" i="29"/>
  <c r="W169" i="29"/>
  <c r="Y169" i="29"/>
  <c r="R169" i="29"/>
  <c r="W168" i="29"/>
  <c r="R168" i="29"/>
  <c r="Z167" i="29"/>
  <c r="Y167" i="29"/>
  <c r="X167" i="29"/>
  <c r="AA167" i="29"/>
  <c r="R167" i="29"/>
  <c r="Q167" i="29"/>
  <c r="R166" i="29"/>
  <c r="Q166" i="29"/>
  <c r="AA165" i="29"/>
  <c r="Z165" i="29"/>
  <c r="W165" i="29"/>
  <c r="Y165" i="29"/>
  <c r="R165" i="29"/>
  <c r="R164" i="29"/>
  <c r="Z163" i="29"/>
  <c r="Y163" i="29"/>
  <c r="X163" i="29"/>
  <c r="AA163" i="29"/>
  <c r="R163" i="29"/>
  <c r="Q163" i="29"/>
  <c r="R162" i="29"/>
  <c r="Q162" i="29"/>
  <c r="AA161" i="29"/>
  <c r="Z161" i="29"/>
  <c r="W161" i="29"/>
  <c r="Y161" i="29"/>
  <c r="R161" i="29"/>
  <c r="R160" i="29"/>
  <c r="Z159" i="29"/>
  <c r="Y159" i="29"/>
  <c r="X159" i="29"/>
  <c r="AA159" i="29"/>
  <c r="R159" i="29"/>
  <c r="Q159" i="29"/>
  <c r="R158" i="29"/>
  <c r="Q158" i="29"/>
  <c r="AA157" i="29"/>
  <c r="Z157" i="29"/>
  <c r="W157" i="29"/>
  <c r="Y157" i="29"/>
  <c r="R157" i="29"/>
  <c r="W156" i="29"/>
  <c r="R156" i="29"/>
  <c r="Z155" i="29"/>
  <c r="Y155" i="29"/>
  <c r="X155" i="29"/>
  <c r="AA155" i="29"/>
  <c r="R155" i="29"/>
  <c r="Q155" i="29"/>
  <c r="Y154" i="29"/>
  <c r="W154" i="29"/>
  <c r="R154" i="29"/>
  <c r="Q154" i="29"/>
  <c r="AA153" i="29"/>
  <c r="Z153" i="29"/>
  <c r="W153" i="29"/>
  <c r="Y153" i="29"/>
  <c r="R153" i="29"/>
  <c r="R152" i="29"/>
  <c r="Z151" i="29"/>
  <c r="Y151" i="29"/>
  <c r="X151" i="29"/>
  <c r="AA151" i="29"/>
  <c r="R151" i="29"/>
  <c r="Q151" i="29"/>
  <c r="R150" i="29"/>
  <c r="Q150" i="29"/>
  <c r="AA149" i="29"/>
  <c r="Z149" i="29"/>
  <c r="W149" i="29"/>
  <c r="Y149" i="29"/>
  <c r="R149" i="29"/>
  <c r="AA148" i="29"/>
  <c r="R148" i="29"/>
  <c r="Z147" i="29"/>
  <c r="Y147" i="29"/>
  <c r="X147" i="29"/>
  <c r="AA147" i="29"/>
  <c r="R147" i="29"/>
  <c r="Q147" i="29"/>
  <c r="W146" i="29"/>
  <c r="R146" i="29"/>
  <c r="Q146" i="29"/>
  <c r="AA145" i="29"/>
  <c r="Z145" i="29"/>
  <c r="W145" i="29"/>
  <c r="Y145" i="29"/>
  <c r="R145" i="29"/>
  <c r="AA144" i="29"/>
  <c r="R144" i="29"/>
  <c r="Z143" i="29"/>
  <c r="Y143" i="29"/>
  <c r="X143" i="29"/>
  <c r="AA143" i="29"/>
  <c r="R143" i="29"/>
  <c r="Q143" i="29"/>
  <c r="R142" i="29"/>
  <c r="Q142" i="29"/>
  <c r="AA141" i="29"/>
  <c r="Z141" i="29"/>
  <c r="W141" i="29"/>
  <c r="Y141" i="29"/>
  <c r="R141" i="29"/>
  <c r="R140" i="29"/>
  <c r="Z139" i="29"/>
  <c r="Y139" i="29"/>
  <c r="X139" i="29"/>
  <c r="AA139" i="29"/>
  <c r="R139" i="29"/>
  <c r="Q139" i="29"/>
  <c r="R138" i="29"/>
  <c r="Q138" i="29"/>
  <c r="AA137" i="29"/>
  <c r="Z137" i="29"/>
  <c r="W137" i="29"/>
  <c r="Y137" i="29"/>
  <c r="R137" i="29"/>
  <c r="W136" i="29"/>
  <c r="R136" i="29"/>
  <c r="Z135" i="29"/>
  <c r="Y135" i="29"/>
  <c r="X135" i="29"/>
  <c r="AA135" i="29"/>
  <c r="R135" i="29"/>
  <c r="Q135" i="29"/>
  <c r="R134" i="29"/>
  <c r="Q134" i="29"/>
  <c r="AA133" i="29"/>
  <c r="Z133" i="29"/>
  <c r="W133" i="29"/>
  <c r="Y133" i="29"/>
  <c r="R133" i="29"/>
  <c r="R132" i="29"/>
  <c r="Z131" i="29"/>
  <c r="Y131" i="29"/>
  <c r="X131" i="29"/>
  <c r="AA131" i="29"/>
  <c r="R131" i="29"/>
  <c r="Q131" i="29"/>
  <c r="R130" i="29"/>
  <c r="Q130" i="29"/>
  <c r="AA129" i="29"/>
  <c r="Z129" i="29"/>
  <c r="W129" i="29"/>
  <c r="Y129" i="29"/>
  <c r="R129" i="29"/>
  <c r="R128" i="29"/>
  <c r="Z127" i="29"/>
  <c r="Y127" i="29"/>
  <c r="X127" i="29"/>
  <c r="AA127" i="29"/>
  <c r="R127" i="29"/>
  <c r="Q127" i="29"/>
  <c r="R126" i="29"/>
  <c r="Q126" i="29"/>
  <c r="AA125" i="29"/>
  <c r="Z125" i="29"/>
  <c r="W125" i="29"/>
  <c r="Y125" i="29"/>
  <c r="R125" i="29"/>
  <c r="W124" i="29"/>
  <c r="R124" i="29"/>
  <c r="Z123" i="29"/>
  <c r="Y123" i="29"/>
  <c r="X123" i="29"/>
  <c r="AA123" i="29"/>
  <c r="R123" i="29"/>
  <c r="Q123" i="29"/>
  <c r="Y122" i="29"/>
  <c r="W122" i="29"/>
  <c r="R122" i="29"/>
  <c r="Q122" i="29"/>
  <c r="AA121" i="29"/>
  <c r="Z121" i="29"/>
  <c r="W121" i="29"/>
  <c r="Y121" i="29"/>
  <c r="R121" i="29"/>
  <c r="R120" i="29"/>
  <c r="Z119" i="29"/>
  <c r="Y119" i="29"/>
  <c r="X119" i="29"/>
  <c r="AA119" i="29"/>
  <c r="R119" i="29"/>
  <c r="W118" i="29"/>
  <c r="R118" i="29"/>
  <c r="Q118" i="29"/>
  <c r="AA117" i="29"/>
  <c r="Z117" i="29"/>
  <c r="W117" i="29"/>
  <c r="Y117" i="29"/>
  <c r="R117" i="29"/>
  <c r="R116" i="29"/>
  <c r="Z115" i="29"/>
  <c r="Y115" i="29"/>
  <c r="X115" i="29"/>
  <c r="AA115" i="29"/>
  <c r="R115" i="29"/>
  <c r="X114" i="29"/>
  <c r="W114" i="29"/>
  <c r="R114" i="29"/>
  <c r="Q114" i="29"/>
  <c r="AA113" i="29"/>
  <c r="Z113" i="29"/>
  <c r="W113" i="29"/>
  <c r="Y113" i="29"/>
  <c r="R113" i="29"/>
  <c r="W112" i="29"/>
  <c r="R112" i="29"/>
  <c r="Z111" i="29"/>
  <c r="Y111" i="29"/>
  <c r="X111" i="29"/>
  <c r="AA111" i="29"/>
  <c r="R111" i="29"/>
  <c r="X110" i="29"/>
  <c r="R110" i="29"/>
  <c r="Q110" i="29"/>
  <c r="AA109" i="29"/>
  <c r="Z109" i="29"/>
  <c r="W109" i="29"/>
  <c r="Y109" i="29"/>
  <c r="R109" i="29"/>
  <c r="R108" i="29"/>
  <c r="Z107" i="29"/>
  <c r="Y107" i="29"/>
  <c r="X107" i="29"/>
  <c r="AA107" i="29"/>
  <c r="R107" i="29"/>
  <c r="R106" i="29"/>
  <c r="Q106" i="29"/>
  <c r="AA105" i="29"/>
  <c r="Z105" i="29"/>
  <c r="W105" i="29"/>
  <c r="Y105" i="29"/>
  <c r="R105" i="29"/>
  <c r="R104" i="29"/>
  <c r="Z103" i="29"/>
  <c r="Y103" i="29"/>
  <c r="X103" i="29"/>
  <c r="AA103" i="29"/>
  <c r="R103" i="29"/>
  <c r="R102" i="29"/>
  <c r="Q102" i="29"/>
  <c r="AA101" i="29"/>
  <c r="Z101" i="29"/>
  <c r="W101" i="29"/>
  <c r="Y101" i="29"/>
  <c r="R101" i="29"/>
  <c r="R100" i="29"/>
  <c r="Z99" i="29"/>
  <c r="Y99" i="29"/>
  <c r="X99" i="29"/>
  <c r="AA99" i="29"/>
  <c r="R99" i="29"/>
  <c r="R98" i="29"/>
  <c r="Q98" i="29"/>
  <c r="AA97" i="29"/>
  <c r="Z97" i="29"/>
  <c r="W97" i="29"/>
  <c r="Y97" i="29"/>
  <c r="R97" i="29"/>
  <c r="R96" i="29"/>
  <c r="Z95" i="29"/>
  <c r="Y95" i="29"/>
  <c r="X95" i="29"/>
  <c r="AA95" i="29"/>
  <c r="R95" i="29"/>
  <c r="R94" i="29"/>
  <c r="Q94" i="29"/>
  <c r="AA93" i="29"/>
  <c r="Z93" i="29"/>
  <c r="W93" i="29"/>
  <c r="Y93" i="29"/>
  <c r="R93" i="29"/>
  <c r="R92" i="29"/>
  <c r="Z91" i="29"/>
  <c r="Y91" i="29"/>
  <c r="X91" i="29"/>
  <c r="AA91" i="29"/>
  <c r="R91" i="29"/>
  <c r="R90" i="29"/>
  <c r="Q90" i="29"/>
  <c r="AA89" i="29"/>
  <c r="Z89" i="29"/>
  <c r="W89" i="29"/>
  <c r="Y89" i="29"/>
  <c r="R89" i="29"/>
  <c r="R88" i="29"/>
  <c r="Z87" i="29"/>
  <c r="Y87" i="29"/>
  <c r="X87" i="29"/>
  <c r="AA87" i="29"/>
  <c r="R87" i="29"/>
  <c r="W86" i="29"/>
  <c r="R86" i="29"/>
  <c r="Q86" i="29"/>
  <c r="AA85" i="29"/>
  <c r="Z85" i="29"/>
  <c r="W85" i="29"/>
  <c r="Y85" i="29"/>
  <c r="R85" i="29"/>
  <c r="R84" i="29"/>
  <c r="Z83" i="29"/>
  <c r="Y83" i="29"/>
  <c r="X83" i="29"/>
  <c r="AA83" i="29"/>
  <c r="R83" i="29"/>
  <c r="X82" i="29"/>
  <c r="W82" i="29"/>
  <c r="R82" i="29"/>
  <c r="Q82" i="29"/>
  <c r="AA81" i="29"/>
  <c r="Z81" i="29"/>
  <c r="W81" i="29"/>
  <c r="Y81" i="29"/>
  <c r="R81" i="29"/>
  <c r="W80" i="29"/>
  <c r="R80" i="29"/>
  <c r="Z79" i="29"/>
  <c r="Y79" i="29"/>
  <c r="X79" i="29"/>
  <c r="AA79" i="29"/>
  <c r="R79" i="29"/>
  <c r="X78" i="29"/>
  <c r="R78" i="29"/>
  <c r="Q78" i="29"/>
  <c r="AA77" i="29"/>
  <c r="Z77" i="29"/>
  <c r="W77" i="29"/>
  <c r="Y77" i="29"/>
  <c r="R77" i="29"/>
  <c r="R76" i="29"/>
  <c r="Z75" i="29"/>
  <c r="Y75" i="29"/>
  <c r="X75" i="29"/>
  <c r="AA75" i="29"/>
  <c r="R75" i="29"/>
  <c r="X74" i="29"/>
  <c r="W74" i="29"/>
  <c r="R74" i="29"/>
  <c r="Q74" i="29"/>
  <c r="AA73" i="29"/>
  <c r="Z73" i="29"/>
  <c r="W73" i="29"/>
  <c r="Y73" i="29"/>
  <c r="R73" i="29"/>
  <c r="R72" i="29"/>
  <c r="Z71" i="29"/>
  <c r="Y71" i="29"/>
  <c r="X71" i="29"/>
  <c r="AA71" i="29"/>
  <c r="R71" i="29"/>
  <c r="R70" i="29"/>
  <c r="Q70" i="29"/>
  <c r="AA69" i="29"/>
  <c r="Z69" i="29"/>
  <c r="W69" i="29"/>
  <c r="Y69" i="29"/>
  <c r="R69" i="29"/>
  <c r="R68" i="29"/>
  <c r="Z67" i="29"/>
  <c r="Y67" i="29"/>
  <c r="X67" i="29"/>
  <c r="AA67" i="29"/>
  <c r="R67" i="29"/>
  <c r="R66" i="29"/>
  <c r="Y65" i="29"/>
  <c r="R65" i="29"/>
  <c r="Q65" i="29"/>
  <c r="R64" i="29"/>
  <c r="AA63" i="29"/>
  <c r="Z63" i="29"/>
  <c r="Y63" i="29"/>
  <c r="X63" i="29"/>
  <c r="R63" i="29"/>
  <c r="R62" i="29"/>
  <c r="X61" i="29"/>
  <c r="W61" i="29"/>
  <c r="R61" i="29"/>
  <c r="Q61" i="29"/>
  <c r="R60" i="29"/>
  <c r="AA59" i="29"/>
  <c r="Y59" i="29"/>
  <c r="W59" i="29"/>
  <c r="Z59" i="29"/>
  <c r="R59" i="29"/>
  <c r="Q59" i="29"/>
  <c r="X58" i="29"/>
  <c r="AA58" i="29"/>
  <c r="R58" i="29"/>
  <c r="AA57" i="29"/>
  <c r="Z57" i="29"/>
  <c r="Y57" i="29"/>
  <c r="X57" i="29"/>
  <c r="R57" i="29"/>
  <c r="R56" i="29"/>
  <c r="AA55" i="29"/>
  <c r="Z55" i="29"/>
  <c r="R55" i="29"/>
  <c r="AA54" i="29"/>
  <c r="R54" i="29"/>
  <c r="AA53" i="29"/>
  <c r="X53" i="29"/>
  <c r="R53" i="29"/>
  <c r="Q53" i="29"/>
  <c r="Y52" i="29"/>
  <c r="R52" i="29"/>
  <c r="Q52" i="29"/>
  <c r="X51" i="29"/>
  <c r="R51" i="29"/>
  <c r="Q51" i="29"/>
  <c r="Z50" i="29"/>
  <c r="R50" i="29"/>
  <c r="Z49" i="29"/>
  <c r="AA49" i="29"/>
  <c r="R49" i="29"/>
  <c r="W48" i="29"/>
  <c r="Y48" i="29"/>
  <c r="R48" i="29"/>
  <c r="R47" i="29"/>
  <c r="H47" i="29"/>
  <c r="R46" i="29"/>
  <c r="AA45" i="29"/>
  <c r="Z45" i="29"/>
  <c r="W45" i="29"/>
  <c r="Y45" i="29"/>
  <c r="R45" i="29"/>
  <c r="R44" i="29"/>
  <c r="AA43" i="29"/>
  <c r="W43" i="29"/>
  <c r="R43" i="29"/>
  <c r="W42" i="29"/>
  <c r="Z42" i="29"/>
  <c r="R42" i="29"/>
  <c r="Q42" i="29"/>
  <c r="Z41" i="29"/>
  <c r="Y41" i="29"/>
  <c r="X41" i="29"/>
  <c r="AA41" i="29"/>
  <c r="R41" i="29"/>
  <c r="R40" i="29"/>
  <c r="Q40" i="29"/>
  <c r="Z39" i="29"/>
  <c r="Y39" i="29"/>
  <c r="X39" i="29"/>
  <c r="AA39" i="29"/>
  <c r="R39" i="29"/>
  <c r="R38" i="29"/>
  <c r="X37" i="29"/>
  <c r="R37" i="29"/>
  <c r="R36" i="29"/>
  <c r="Q36" i="29"/>
  <c r="X35" i="29"/>
  <c r="W35" i="29"/>
  <c r="R35" i="29"/>
  <c r="X34" i="29"/>
  <c r="R34" i="29"/>
  <c r="Q34" i="29"/>
  <c r="Z33" i="29"/>
  <c r="Y33" i="29"/>
  <c r="X33" i="29"/>
  <c r="AA33" i="29"/>
  <c r="R33" i="29"/>
  <c r="AA32" i="29"/>
  <c r="R32" i="29"/>
  <c r="Q32" i="29"/>
  <c r="AA31" i="29"/>
  <c r="Z31" i="29"/>
  <c r="Y31" i="29"/>
  <c r="X31" i="29"/>
  <c r="R31" i="29"/>
  <c r="Q31" i="29"/>
  <c r="I31" i="29"/>
  <c r="Y30" i="29"/>
  <c r="R30" i="29"/>
  <c r="Q30" i="29"/>
  <c r="I30" i="29"/>
  <c r="Z29" i="29"/>
  <c r="R29" i="29"/>
  <c r="I29" i="29"/>
  <c r="R28" i="29"/>
  <c r="Q28" i="29"/>
  <c r="I28" i="29"/>
  <c r="Y27" i="29"/>
  <c r="R27" i="29"/>
  <c r="K27" i="29"/>
  <c r="R26" i="29"/>
  <c r="AA25" i="29"/>
  <c r="Z25" i="29"/>
  <c r="Y25" i="29"/>
  <c r="X25" i="29"/>
  <c r="R25" i="29"/>
  <c r="Q25" i="29"/>
  <c r="I25" i="29"/>
  <c r="AA24" i="29"/>
  <c r="R24" i="29"/>
  <c r="I24" i="29"/>
  <c r="Z23" i="29"/>
  <c r="Y23" i="29"/>
  <c r="X23" i="29"/>
  <c r="AA23" i="29"/>
  <c r="R23" i="29"/>
  <c r="I23" i="29"/>
  <c r="R22" i="29"/>
  <c r="I22" i="29"/>
  <c r="Z21" i="29"/>
  <c r="Y21" i="29"/>
  <c r="X21" i="29"/>
  <c r="AA21" i="29"/>
  <c r="R21" i="29"/>
  <c r="B21" i="29"/>
  <c r="K25" i="29" s="1"/>
  <c r="R20" i="29"/>
  <c r="Z19" i="29"/>
  <c r="Y19" i="29"/>
  <c r="X19" i="29"/>
  <c r="AA19" i="29"/>
  <c r="R19" i="29"/>
  <c r="Q19" i="29"/>
  <c r="R18" i="29"/>
  <c r="Q18" i="29"/>
  <c r="Z17" i="29"/>
  <c r="R17" i="29"/>
  <c r="E17" i="29"/>
  <c r="W16" i="29"/>
  <c r="R16" i="29"/>
  <c r="Q16" i="29"/>
  <c r="R15" i="29"/>
  <c r="Q15" i="29"/>
  <c r="Y14" i="29"/>
  <c r="AA14" i="29"/>
  <c r="R14" i="29"/>
  <c r="Q14" i="29"/>
  <c r="W13" i="29"/>
  <c r="R13" i="29"/>
  <c r="Q13" i="29"/>
  <c r="W12" i="29"/>
  <c r="Y12" i="29"/>
  <c r="R12" i="29"/>
  <c r="Z11" i="29"/>
  <c r="Y11" i="29"/>
  <c r="X11" i="29"/>
  <c r="AA11" i="29"/>
  <c r="R11" i="29"/>
  <c r="Z10" i="29"/>
  <c r="R10" i="29"/>
  <c r="X9" i="29"/>
  <c r="R9" i="29"/>
  <c r="Q9" i="29"/>
  <c r="Y8" i="29"/>
  <c r="R8" i="29"/>
  <c r="Q8" i="29"/>
  <c r="W7" i="29"/>
  <c r="R7" i="29"/>
  <c r="Q7" i="29"/>
  <c r="X6" i="29"/>
  <c r="R6" i="29"/>
  <c r="Q6" i="29"/>
  <c r="X5" i="29"/>
  <c r="R5" i="29"/>
  <c r="R4" i="29"/>
  <c r="Q4" i="29"/>
  <c r="L4" i="29"/>
  <c r="J4" i="29"/>
  <c r="K4" i="29" s="1"/>
  <c r="E4" i="29"/>
  <c r="Z3" i="29"/>
  <c r="Y3" i="29"/>
  <c r="X3" i="29"/>
  <c r="AA3" i="29"/>
  <c r="R3" i="29"/>
  <c r="Z2" i="29"/>
  <c r="Y2" i="29"/>
  <c r="X2" i="29"/>
  <c r="AA2" i="29"/>
  <c r="R2" i="29"/>
  <c r="Q2" i="29"/>
  <c r="P2" i="29"/>
  <c r="P3" i="29" s="1"/>
  <c r="P4" i="29" s="1"/>
  <c r="P5" i="29" s="1"/>
  <c r="P6" i="29" s="1"/>
  <c r="P7" i="29" s="1"/>
  <c r="P8" i="29" s="1"/>
  <c r="P9" i="29" s="1"/>
  <c r="L2" i="29"/>
  <c r="K2" i="29"/>
  <c r="J2" i="29"/>
  <c r="T1" i="29"/>
  <c r="S1" i="29"/>
  <c r="R1" i="29"/>
  <c r="R7" i="24"/>
  <c r="M5" i="17"/>
  <c r="R4" i="24"/>
  <c r="R3" i="24"/>
  <c r="L4" i="24"/>
  <c r="I29" i="24"/>
  <c r="K21" i="30" l="1"/>
  <c r="E2" i="30"/>
  <c r="H63" i="32"/>
  <c r="L63" i="32" s="1"/>
  <c r="AH344" i="32"/>
  <c r="AH342" i="32"/>
  <c r="AH289" i="32"/>
  <c r="AG289" i="32" s="1"/>
  <c r="AF289" i="32" s="1"/>
  <c r="AH284" i="32"/>
  <c r="AG284" i="32" s="1"/>
  <c r="AH227" i="32"/>
  <c r="AG227" i="32" s="1"/>
  <c r="AF227" i="32" s="1"/>
  <c r="AH58" i="32"/>
  <c r="AG58" i="32" s="1"/>
  <c r="AH56" i="32"/>
  <c r="AG56" i="32" s="1"/>
  <c r="AH47" i="32"/>
  <c r="AG47" i="32" s="1"/>
  <c r="AH46" i="32"/>
  <c r="AG46" i="32" s="1"/>
  <c r="AH43" i="32"/>
  <c r="AG43" i="32" s="1"/>
  <c r="AH40" i="32"/>
  <c r="AG40" i="32" s="1"/>
  <c r="L13" i="32"/>
  <c r="AH62" i="32"/>
  <c r="AG62" i="32" s="1"/>
  <c r="AH8" i="32"/>
  <c r="AG8" i="32" s="1"/>
  <c r="AH33" i="32"/>
  <c r="AG33" i="32" s="1"/>
  <c r="AF33" i="32" s="1"/>
  <c r="AH55" i="32"/>
  <c r="AG55" i="32" s="1"/>
  <c r="AH21" i="32"/>
  <c r="AG21" i="32" s="1"/>
  <c r="AH32" i="32"/>
  <c r="AG32" i="32" s="1"/>
  <c r="AH53" i="32"/>
  <c r="AG53" i="32" s="1"/>
  <c r="AF53" i="32" s="1"/>
  <c r="AH28" i="32"/>
  <c r="AG28" i="32" s="1"/>
  <c r="AH10" i="32"/>
  <c r="AG10" i="32" s="1"/>
  <c r="AH2" i="32"/>
  <c r="AG2" i="32" s="1"/>
  <c r="AH5" i="32"/>
  <c r="AG5" i="32" s="1"/>
  <c r="AF5" i="32" s="1"/>
  <c r="AH3" i="32"/>
  <c r="AG3" i="32" s="1"/>
  <c r="AH13" i="32"/>
  <c r="AG13" i="32" s="1"/>
  <c r="AH30" i="32"/>
  <c r="AG30" i="32" s="1"/>
  <c r="AH60" i="32"/>
  <c r="AG60" i="32" s="1"/>
  <c r="AF60" i="32" s="1"/>
  <c r="AH66" i="32"/>
  <c r="AG66" i="32" s="1"/>
  <c r="AH9" i="32"/>
  <c r="AG9" i="32" s="1"/>
  <c r="AH74" i="32"/>
  <c r="AG74" i="32" s="1"/>
  <c r="AH57" i="32"/>
  <c r="AG57" i="32" s="1"/>
  <c r="AF57" i="32" s="1"/>
  <c r="AH59" i="32"/>
  <c r="AG59" i="32" s="1"/>
  <c r="AH64" i="32"/>
  <c r="AG64" i="32" s="1"/>
  <c r="AH67" i="32"/>
  <c r="AG67" i="32" s="1"/>
  <c r="AH75" i="32"/>
  <c r="AG75" i="32" s="1"/>
  <c r="AF75" i="32" s="1"/>
  <c r="AH177" i="32"/>
  <c r="AG177" i="32" s="1"/>
  <c r="AF177" i="32" s="1"/>
  <c r="AH195" i="32"/>
  <c r="AG195" i="32" s="1"/>
  <c r="AF195" i="32" s="1"/>
  <c r="AH233" i="32"/>
  <c r="AG233" i="32" s="1"/>
  <c r="AH253" i="32"/>
  <c r="AG253" i="32" s="1"/>
  <c r="AF253" i="32" s="1"/>
  <c r="AH269" i="32"/>
  <c r="AG269" i="32" s="1"/>
  <c r="AH300" i="32"/>
  <c r="AG300" i="32" s="1"/>
  <c r="AF300" i="32" s="1"/>
  <c r="AH297" i="32"/>
  <c r="AG297" i="32" s="1"/>
  <c r="AH304" i="32"/>
  <c r="AG304" i="32" s="1"/>
  <c r="AF304" i="32" s="1"/>
  <c r="AH332" i="32"/>
  <c r="AH330" i="32"/>
  <c r="AH350" i="32"/>
  <c r="AH19" i="32"/>
  <c r="AG19" i="32" s="1"/>
  <c r="AH25" i="32"/>
  <c r="AG25" i="32" s="1"/>
  <c r="AH16" i="32"/>
  <c r="AG16" i="32" s="1"/>
  <c r="AF16" i="32" s="1"/>
  <c r="AH4" i="32"/>
  <c r="AG4" i="32" s="1"/>
  <c r="AH15" i="32"/>
  <c r="AG15" i="32" s="1"/>
  <c r="AH7" i="32"/>
  <c r="AG7" i="32" s="1"/>
  <c r="AH61" i="32"/>
  <c r="AG61" i="32" s="1"/>
  <c r="AH6" i="32"/>
  <c r="AG6" i="32" s="1"/>
  <c r="AH14" i="32"/>
  <c r="AG14" i="32" s="1"/>
  <c r="AH24" i="32"/>
  <c r="AG24" i="32" s="1"/>
  <c r="AF24" i="32" s="1"/>
  <c r="AH51" i="32"/>
  <c r="AG51" i="32" s="1"/>
  <c r="AH68" i="32"/>
  <c r="AG68" i="32" s="1"/>
  <c r="AH41" i="32"/>
  <c r="AG41" i="32" s="1"/>
  <c r="AH63" i="32"/>
  <c r="AG63" i="32" s="1"/>
  <c r="AH54" i="32"/>
  <c r="AG54" i="32" s="1"/>
  <c r="AF54" i="32" s="1"/>
  <c r="AH69" i="32"/>
  <c r="AG69" i="32" s="1"/>
  <c r="AH199" i="32"/>
  <c r="AG199" i="32" s="1"/>
  <c r="AF199" i="32" s="1"/>
  <c r="AH220" i="32"/>
  <c r="AG220" i="32" s="1"/>
  <c r="AF220" i="32" s="1"/>
  <c r="AH213" i="32"/>
  <c r="AG213" i="32" s="1"/>
  <c r="AF213" i="32" s="1"/>
  <c r="AH198" i="32"/>
  <c r="AG198" i="32" s="1"/>
  <c r="AF198" i="32" s="1"/>
  <c r="AH228" i="32"/>
  <c r="AG228" i="32" s="1"/>
  <c r="AF228" i="32" s="1"/>
  <c r="AH252" i="32"/>
  <c r="AG252" i="32" s="1"/>
  <c r="AH268" i="32"/>
  <c r="AG268" i="32" s="1"/>
  <c r="AF268" i="32" s="1"/>
  <c r="AH302" i="32"/>
  <c r="AG302" i="32" s="1"/>
  <c r="AF302" i="32" s="1"/>
  <c r="AH334" i="32"/>
  <c r="AH320" i="32"/>
  <c r="AG320" i="32" s="1"/>
  <c r="AF320" i="32" s="1"/>
  <c r="AH354" i="32"/>
  <c r="AH255" i="32"/>
  <c r="AG255" i="32" s="1"/>
  <c r="AF255" i="32" s="1"/>
  <c r="AH272" i="32"/>
  <c r="AG272" i="32" s="1"/>
  <c r="AF272" i="32" s="1"/>
  <c r="AH301" i="32"/>
  <c r="AG301" i="32" s="1"/>
  <c r="AF301" i="32" s="1"/>
  <c r="AH20" i="32"/>
  <c r="AG20" i="32" s="1"/>
  <c r="AH34" i="32"/>
  <c r="AG34" i="32" s="1"/>
  <c r="AH18" i="32"/>
  <c r="AG18" i="32" s="1"/>
  <c r="AH11" i="32"/>
  <c r="AG11" i="32" s="1"/>
  <c r="AF11" i="32" s="1"/>
  <c r="AH17" i="32"/>
  <c r="AG17" i="32" s="1"/>
  <c r="AH26" i="32"/>
  <c r="AG26" i="32" s="1"/>
  <c r="AH22" i="32"/>
  <c r="AG22" i="32" s="1"/>
  <c r="AH12" i="32"/>
  <c r="AG12" i="32" s="1"/>
  <c r="AF12" i="32" s="1"/>
  <c r="AH23" i="32"/>
  <c r="AG23" i="32" s="1"/>
  <c r="AH29" i="32"/>
  <c r="AG29" i="32" s="1"/>
  <c r="AH31" i="32"/>
  <c r="AG31" i="32" s="1"/>
  <c r="AH49" i="32"/>
  <c r="AG49" i="32" s="1"/>
  <c r="AF49" i="32" s="1"/>
  <c r="AH70" i="32"/>
  <c r="AG70" i="32" s="1"/>
  <c r="AH179" i="32"/>
  <c r="AG179" i="32" s="1"/>
  <c r="AF179" i="32" s="1"/>
  <c r="AH38" i="32"/>
  <c r="AG38" i="32" s="1"/>
  <c r="AH42" i="32"/>
  <c r="AG42" i="32" s="1"/>
  <c r="AH45" i="32"/>
  <c r="AG45" i="32" s="1"/>
  <c r="AH48" i="32"/>
  <c r="AG48" i="32" s="1"/>
  <c r="AH52" i="32"/>
  <c r="AG52" i="32" s="1"/>
  <c r="AH71" i="32"/>
  <c r="AG71" i="32" s="1"/>
  <c r="AH184" i="32"/>
  <c r="AG184" i="32" s="1"/>
  <c r="AF184" i="32" s="1"/>
  <c r="AH174" i="32"/>
  <c r="AG174" i="32" s="1"/>
  <c r="AF174" i="32" s="1"/>
  <c r="AH223" i="32"/>
  <c r="AG223" i="32" s="1"/>
  <c r="AF223" i="32" s="1"/>
  <c r="AH193" i="32"/>
  <c r="AG193" i="32" s="1"/>
  <c r="AF193" i="32" s="1"/>
  <c r="AH275" i="32"/>
  <c r="AG275" i="32" s="1"/>
  <c r="AF275" i="32" s="1"/>
  <c r="AH348" i="32"/>
  <c r="AH35" i="32"/>
  <c r="AG35" i="32" s="1"/>
  <c r="AH27" i="32"/>
  <c r="AG27" i="32" s="1"/>
  <c r="AH37" i="32"/>
  <c r="AG37" i="32" s="1"/>
  <c r="AH72" i="32"/>
  <c r="AG72" i="32" s="1"/>
  <c r="AF72" i="32" s="1"/>
  <c r="AH73" i="32"/>
  <c r="AG73" i="32" s="1"/>
  <c r="AH216" i="32"/>
  <c r="AG216" i="32" s="1"/>
  <c r="AH218" i="32"/>
  <c r="AG218" i="32" s="1"/>
  <c r="AF218" i="32" s="1"/>
  <c r="AH307" i="32"/>
  <c r="AG307" i="32" s="1"/>
  <c r="AH50" i="32"/>
  <c r="AG50" i="32" s="1"/>
  <c r="AH208" i="32"/>
  <c r="AG208" i="32" s="1"/>
  <c r="AF208" i="32" s="1"/>
  <c r="AH250" i="32"/>
  <c r="AG250" i="32" s="1"/>
  <c r="AF250" i="32" s="1"/>
  <c r="AH345" i="32"/>
  <c r="AH39" i="32"/>
  <c r="AG39" i="32" s="1"/>
  <c r="AH65" i="32"/>
  <c r="AG65" i="32" s="1"/>
  <c r="AF65" i="32" s="1"/>
  <c r="AH36" i="32"/>
  <c r="AG36" i="32" s="1"/>
  <c r="AH44" i="32"/>
  <c r="AG44" i="32" s="1"/>
  <c r="AH200" i="32"/>
  <c r="AG200" i="32" s="1"/>
  <c r="AH246" i="32"/>
  <c r="AG246" i="32" s="1"/>
  <c r="AF246" i="32" s="1"/>
  <c r="AH313" i="32"/>
  <c r="AG313" i="32" s="1"/>
  <c r="AF313" i="32" s="1"/>
  <c r="AH175" i="32"/>
  <c r="AG175" i="32" s="1"/>
  <c r="AF175" i="32" s="1"/>
  <c r="AF307" i="32"/>
  <c r="AF216" i="32"/>
  <c r="AF200" i="32"/>
  <c r="AF233" i="32"/>
  <c r="AF69" i="32"/>
  <c r="AF44" i="32"/>
  <c r="AF3" i="32"/>
  <c r="AF68" i="32"/>
  <c r="AF58" i="32"/>
  <c r="AF45" i="32"/>
  <c r="AF36" i="32"/>
  <c r="AF30" i="32"/>
  <c r="AF34" i="32"/>
  <c r="AF18" i="32"/>
  <c r="AF9" i="32"/>
  <c r="AF37" i="32"/>
  <c r="AF26" i="32"/>
  <c r="AF269" i="32"/>
  <c r="AF62" i="32"/>
  <c r="AF43" i="32"/>
  <c r="AF15" i="32"/>
  <c r="AF252" i="32"/>
  <c r="AF67" i="32"/>
  <c r="AF297" i="32"/>
  <c r="AF71" i="32"/>
  <c r="AF56" i="32"/>
  <c r="AF17" i="32"/>
  <c r="AF52" i="32"/>
  <c r="AF40" i="32"/>
  <c r="AF38" i="32"/>
  <c r="AF74" i="32"/>
  <c r="AF47" i="32"/>
  <c r="AF14" i="32"/>
  <c r="AF20" i="32"/>
  <c r="AF51" i="32"/>
  <c r="AF48" i="32"/>
  <c r="AF8" i="32"/>
  <c r="AF55" i="32"/>
  <c r="AF284" i="32"/>
  <c r="AF13" i="32"/>
  <c r="AF21" i="32"/>
  <c r="AF64" i="32"/>
  <c r="AF73" i="32"/>
  <c r="AF4" i="32"/>
  <c r="AF70" i="32"/>
  <c r="AF25" i="32"/>
  <c r="AF6" i="32"/>
  <c r="AF2" i="32"/>
  <c r="AF28" i="32"/>
  <c r="AF46" i="32"/>
  <c r="AF10" i="32"/>
  <c r="AF32" i="32"/>
  <c r="AF31" i="32"/>
  <c r="AF59" i="32"/>
  <c r="AF42" i="32"/>
  <c r="AF29" i="32"/>
  <c r="AF50" i="32"/>
  <c r="AF7" i="32"/>
  <c r="AF19" i="32"/>
  <c r="AF23" i="32"/>
  <c r="AF66" i="32"/>
  <c r="AF63" i="32"/>
  <c r="AF35" i="32"/>
  <c r="AF41" i="32"/>
  <c r="AF22" i="32"/>
  <c r="AF39" i="32"/>
  <c r="AF27" i="32"/>
  <c r="AF61" i="32"/>
  <c r="H38" i="32"/>
  <c r="J38" i="32" s="1"/>
  <c r="L39" i="32"/>
  <c r="J23" i="32" s="1"/>
  <c r="K23" i="32" s="1"/>
  <c r="AD147" i="32"/>
  <c r="AD28" i="32"/>
  <c r="AD18" i="32"/>
  <c r="AD157" i="32"/>
  <c r="AD256" i="32"/>
  <c r="AD31" i="32"/>
  <c r="AD45" i="32"/>
  <c r="AD106" i="32"/>
  <c r="AD122" i="32"/>
  <c r="AD138" i="32"/>
  <c r="AD192" i="32"/>
  <c r="AD247" i="32"/>
  <c r="AD276" i="32"/>
  <c r="AD230" i="32"/>
  <c r="AD262" i="32"/>
  <c r="AD215" i="32"/>
  <c r="AD68" i="32"/>
  <c r="AD269" i="32"/>
  <c r="AD181" i="32"/>
  <c r="AD145" i="32"/>
  <c r="AD43" i="32"/>
  <c r="AD67" i="32"/>
  <c r="AD167" i="32"/>
  <c r="AD282" i="32"/>
  <c r="AD51" i="32"/>
  <c r="AD86" i="32"/>
  <c r="AD111" i="32"/>
  <c r="AD127" i="32"/>
  <c r="AD65" i="32"/>
  <c r="AD202" i="32"/>
  <c r="AD267" i="32"/>
  <c r="AD246" i="32"/>
  <c r="AD93" i="32"/>
  <c r="AD250" i="32"/>
  <c r="AD25" i="32"/>
  <c r="AD80" i="32"/>
  <c r="AD217" i="32"/>
  <c r="AD152" i="32"/>
  <c r="AD279" i="32"/>
  <c r="AD236" i="32"/>
  <c r="AD40" i="32"/>
  <c r="AD71" i="32"/>
  <c r="AD169" i="32"/>
  <c r="AD286" i="32"/>
  <c r="AD3" i="32"/>
  <c r="AD90" i="32"/>
  <c r="AD112" i="32"/>
  <c r="AD128" i="32"/>
  <c r="AD238" i="32"/>
  <c r="AD204" i="32"/>
  <c r="AD283" i="32"/>
  <c r="AD290" i="32"/>
  <c r="AD97" i="32"/>
  <c r="AD254" i="32"/>
  <c r="AD199" i="32"/>
  <c r="AD4" i="32"/>
  <c r="AD305" i="32"/>
  <c r="AD203" i="32"/>
  <c r="AD307" i="32"/>
  <c r="AD227" i="32"/>
  <c r="AD55" i="32"/>
  <c r="AD56" i="32"/>
  <c r="AD75" i="32"/>
  <c r="AD171" i="32"/>
  <c r="AD295" i="32"/>
  <c r="AD5" i="32"/>
  <c r="AD94" i="32"/>
  <c r="AD113" i="32"/>
  <c r="AD129" i="32"/>
  <c r="AD234" i="32"/>
  <c r="AD206" i="32"/>
  <c r="AD287" i="32"/>
  <c r="AD284" i="32"/>
  <c r="AD143" i="32"/>
  <c r="AD258" i="32"/>
  <c r="AD207" i="32"/>
  <c r="AD92" i="32"/>
  <c r="AD27" i="32"/>
  <c r="AD96" i="32"/>
  <c r="H42" i="32"/>
  <c r="J42" i="32" s="1"/>
  <c r="H44" i="32" s="1"/>
  <c r="L44" i="32" s="1"/>
  <c r="H8" i="32"/>
  <c r="L54" i="32"/>
  <c r="J29" i="32" s="1"/>
  <c r="K29" i="32" s="1"/>
  <c r="H53" i="32"/>
  <c r="J53" i="32" s="1"/>
  <c r="H55" i="32" s="1"/>
  <c r="L55" i="32" s="1"/>
  <c r="AI315" i="32"/>
  <c r="AI298" i="32"/>
  <c r="AI273" i="32"/>
  <c r="AI177" i="32"/>
  <c r="AI202" i="32"/>
  <c r="AI151" i="32"/>
  <c r="AH151" i="32" s="1"/>
  <c r="AG151" i="32" s="1"/>
  <c r="AF151" i="32" s="1"/>
  <c r="AI131" i="32"/>
  <c r="AH131" i="32" s="1"/>
  <c r="AG131" i="32" s="1"/>
  <c r="AF131" i="32" s="1"/>
  <c r="AI115" i="32"/>
  <c r="AH115" i="32" s="1"/>
  <c r="AG115" i="32" s="1"/>
  <c r="AF115" i="32" s="1"/>
  <c r="AI99" i="32"/>
  <c r="AH99" i="32" s="1"/>
  <c r="AG99" i="32" s="1"/>
  <c r="AF99" i="32" s="1"/>
  <c r="AI83" i="32"/>
  <c r="AH83" i="32" s="1"/>
  <c r="AG83" i="32" s="1"/>
  <c r="AF83" i="32" s="1"/>
  <c r="AI175" i="32"/>
  <c r="AI160" i="32"/>
  <c r="AH160" i="32" s="1"/>
  <c r="AG160" i="32" s="1"/>
  <c r="AF160" i="32" s="1"/>
  <c r="AI283" i="32"/>
  <c r="AI246" i="32"/>
  <c r="AI343" i="32"/>
  <c r="AI144" i="32"/>
  <c r="AH144" i="32" s="1"/>
  <c r="AG144" i="32" s="1"/>
  <c r="AF144" i="32" s="1"/>
  <c r="AI339" i="32"/>
  <c r="AI260" i="32"/>
  <c r="AI317" i="32"/>
  <c r="AI295" i="32"/>
  <c r="AI193" i="32"/>
  <c r="AI210" i="32"/>
  <c r="AI145" i="32"/>
  <c r="AH145" i="32" s="1"/>
  <c r="AG145" i="32" s="1"/>
  <c r="AF145" i="32" s="1"/>
  <c r="AI122" i="32"/>
  <c r="AH122" i="32" s="1"/>
  <c r="AG122" i="32" s="1"/>
  <c r="AF122" i="32" s="1"/>
  <c r="AI101" i="32"/>
  <c r="AH101" i="32" s="1"/>
  <c r="AG101" i="32" s="1"/>
  <c r="AF101" i="32" s="1"/>
  <c r="AI80" i="32"/>
  <c r="AH80" i="32" s="1"/>
  <c r="AG80" i="32" s="1"/>
  <c r="AF80" i="32" s="1"/>
  <c r="AI168" i="32"/>
  <c r="AH168" i="32" s="1"/>
  <c r="AG168" i="32" s="1"/>
  <c r="AF168" i="32" s="1"/>
  <c r="AI267" i="32"/>
  <c r="AI330" i="32"/>
  <c r="AI289" i="32"/>
  <c r="AI244" i="32"/>
  <c r="AI306" i="32"/>
  <c r="AI129" i="32"/>
  <c r="AH129" i="32" s="1"/>
  <c r="AG129" i="32" s="1"/>
  <c r="AF129" i="32" s="1"/>
  <c r="AI209" i="32"/>
  <c r="AI334" i="32"/>
  <c r="AI240" i="32"/>
  <c r="AI316" i="32"/>
  <c r="AI309" i="32"/>
  <c r="AI191" i="32"/>
  <c r="AI206" i="32"/>
  <c r="AI142" i="32"/>
  <c r="AH142" i="32" s="1"/>
  <c r="AG142" i="32" s="1"/>
  <c r="AF142" i="32" s="1"/>
  <c r="AI121" i="32"/>
  <c r="AH121" i="32" s="1"/>
  <c r="AG121" i="32" s="1"/>
  <c r="AF121" i="32" s="1"/>
  <c r="AI100" i="32"/>
  <c r="AH100" i="32" s="1"/>
  <c r="AG100" i="32" s="1"/>
  <c r="AF100" i="32" s="1"/>
  <c r="AI78" i="32"/>
  <c r="AH78" i="32" s="1"/>
  <c r="AG78" i="32" s="1"/>
  <c r="AF78" i="32" s="1"/>
  <c r="AI205" i="32"/>
  <c r="AI353" i="32"/>
  <c r="AI326" i="32"/>
  <c r="AI232" i="32"/>
  <c r="AI286" i="32"/>
  <c r="AI314" i="32"/>
  <c r="AI294" i="32"/>
  <c r="AI222" i="32"/>
  <c r="AI136" i="32"/>
  <c r="AH136" i="32" s="1"/>
  <c r="AG136" i="32" s="1"/>
  <c r="AF136" i="32" s="1"/>
  <c r="AI104" i="32"/>
  <c r="AH104" i="32" s="1"/>
  <c r="AG104" i="32" s="1"/>
  <c r="AF104" i="32" s="1"/>
  <c r="AI217" i="32"/>
  <c r="AI259" i="32"/>
  <c r="AI270" i="32"/>
  <c r="AI236" i="32"/>
  <c r="AI296" i="32"/>
  <c r="AI194" i="32"/>
  <c r="AI108" i="32"/>
  <c r="AH108" i="32" s="1"/>
  <c r="AG108" i="32" s="1"/>
  <c r="AF108" i="32" s="1"/>
  <c r="AI263" i="32"/>
  <c r="AI341" i="32"/>
  <c r="AI279" i="32"/>
  <c r="AI114" i="32"/>
  <c r="AH114" i="32" s="1"/>
  <c r="AG114" i="32" s="1"/>
  <c r="AF114" i="32" s="1"/>
  <c r="AI278" i="32"/>
  <c r="AI268" i="32"/>
  <c r="AI223" i="32"/>
  <c r="AI102" i="32"/>
  <c r="AH102" i="32" s="1"/>
  <c r="AG102" i="32" s="1"/>
  <c r="AF102" i="32" s="1"/>
  <c r="AI154" i="32"/>
  <c r="AH154" i="32" s="1"/>
  <c r="AG154" i="32" s="1"/>
  <c r="AF154" i="32" s="1"/>
  <c r="AI242" i="32"/>
  <c r="H57" i="32"/>
  <c r="J57" i="32" s="1"/>
  <c r="H59" i="32" s="1"/>
  <c r="L59" i="32" s="1"/>
  <c r="P45" i="32"/>
  <c r="O44" i="32"/>
  <c r="N44" i="32"/>
  <c r="O2" i="29"/>
  <c r="N4" i="29"/>
  <c r="O2" i="31"/>
  <c r="O3" i="31"/>
  <c r="P4" i="31"/>
  <c r="P5" i="31" s="1"/>
  <c r="AA2" i="31"/>
  <c r="AA3" i="31"/>
  <c r="AA8" i="31"/>
  <c r="AA11" i="31"/>
  <c r="AA14" i="31"/>
  <c r="AA30" i="31"/>
  <c r="W32" i="31"/>
  <c r="W34" i="31"/>
  <c r="AA42" i="31"/>
  <c r="AA51" i="31"/>
  <c r="W53" i="31"/>
  <c r="W59" i="31"/>
  <c r="W61" i="31"/>
  <c r="W70" i="31"/>
  <c r="Q91" i="31"/>
  <c r="Q167" i="31"/>
  <c r="Z2" i="31"/>
  <c r="Z3" i="31"/>
  <c r="W4" i="31"/>
  <c r="AA4" i="31"/>
  <c r="X5" i="31"/>
  <c r="Q6" i="31"/>
  <c r="Y6" i="31"/>
  <c r="W7" i="31"/>
  <c r="AA7" i="31"/>
  <c r="Z8" i="31"/>
  <c r="Q9" i="31"/>
  <c r="Y9" i="31"/>
  <c r="X10" i="31"/>
  <c r="Z11" i="31"/>
  <c r="X12" i="31"/>
  <c r="W13" i="31"/>
  <c r="Z14" i="31"/>
  <c r="Q15" i="31"/>
  <c r="Q16" i="31"/>
  <c r="Q17" i="31"/>
  <c r="Y17" i="31"/>
  <c r="Z18" i="31"/>
  <c r="W19" i="31"/>
  <c r="AA19" i="31"/>
  <c r="X20" i="31"/>
  <c r="W21" i="31"/>
  <c r="AA21" i="31"/>
  <c r="Q22" i="31"/>
  <c r="W23" i="31"/>
  <c r="AA23" i="31"/>
  <c r="Q24" i="31"/>
  <c r="X25" i="31"/>
  <c r="X26" i="31"/>
  <c r="X27" i="31"/>
  <c r="Z28" i="31"/>
  <c r="X29" i="31"/>
  <c r="Z30" i="31"/>
  <c r="X31" i="31"/>
  <c r="Z32" i="31"/>
  <c r="W33" i="31"/>
  <c r="AA33" i="31"/>
  <c r="Z34" i="31"/>
  <c r="Q35" i="31"/>
  <c r="Y35" i="31"/>
  <c r="X36" i="31"/>
  <c r="Q37" i="31"/>
  <c r="Y37" i="31"/>
  <c r="X38" i="31"/>
  <c r="W39" i="31"/>
  <c r="AA39" i="31"/>
  <c r="Z40" i="31"/>
  <c r="W41" i="31"/>
  <c r="AA41" i="31"/>
  <c r="Z42" i="31"/>
  <c r="Q43" i="31"/>
  <c r="Y43" i="31"/>
  <c r="X44" i="31"/>
  <c r="Q45" i="31"/>
  <c r="Y45" i="31"/>
  <c r="X46" i="31"/>
  <c r="X47" i="31"/>
  <c r="Q48" i="31"/>
  <c r="Y48" i="31"/>
  <c r="X49" i="31"/>
  <c r="W50" i="31"/>
  <c r="AA50" i="31"/>
  <c r="Z51" i="31"/>
  <c r="W52" i="31"/>
  <c r="AA52" i="31"/>
  <c r="Z53" i="31"/>
  <c r="Q54" i="31"/>
  <c r="Y54" i="31"/>
  <c r="X55" i="31"/>
  <c r="Q56" i="31"/>
  <c r="Y56" i="31"/>
  <c r="X57" i="31"/>
  <c r="W58" i="31"/>
  <c r="AA58" i="31"/>
  <c r="Z59" i="31"/>
  <c r="W60" i="31"/>
  <c r="AA60" i="31"/>
  <c r="Z61" i="31"/>
  <c r="Q62" i="31"/>
  <c r="Y62" i="31"/>
  <c r="X63" i="31"/>
  <c r="Q64" i="31"/>
  <c r="Y64" i="31"/>
  <c r="X65" i="31"/>
  <c r="X66" i="31"/>
  <c r="W67" i="31"/>
  <c r="X68" i="31"/>
  <c r="Q69" i="31"/>
  <c r="Y69" i="31"/>
  <c r="X72" i="31"/>
  <c r="Z72" i="31"/>
  <c r="Y72" i="31"/>
  <c r="Q73" i="31"/>
  <c r="X76" i="31"/>
  <c r="Z76" i="31"/>
  <c r="Y76" i="31"/>
  <c r="Q77" i="31"/>
  <c r="X80" i="31"/>
  <c r="Z80" i="31"/>
  <c r="Y80" i="31"/>
  <c r="Q81" i="31"/>
  <c r="X84" i="31"/>
  <c r="Z84" i="31"/>
  <c r="Y84" i="31"/>
  <c r="Q85" i="31"/>
  <c r="X88" i="31"/>
  <c r="Z88" i="31"/>
  <c r="Y88" i="31"/>
  <c r="Q89" i="31"/>
  <c r="Y92" i="31"/>
  <c r="X92" i="31"/>
  <c r="Z92" i="31"/>
  <c r="Q95" i="31"/>
  <c r="Y108" i="31"/>
  <c r="X108" i="31"/>
  <c r="Z108" i="31"/>
  <c r="Q111" i="31"/>
  <c r="Q179" i="31"/>
  <c r="W2" i="31"/>
  <c r="W11" i="31"/>
  <c r="W18" i="31"/>
  <c r="K25" i="31"/>
  <c r="K26" i="31"/>
  <c r="W28" i="31"/>
  <c r="AA34" i="31"/>
  <c r="AA40" i="31"/>
  <c r="W42" i="31"/>
  <c r="W51" i="31"/>
  <c r="AA53" i="31"/>
  <c r="L66" i="31"/>
  <c r="J32" i="31" s="1"/>
  <c r="K32" i="31" s="1"/>
  <c r="Y104" i="31"/>
  <c r="X104" i="31"/>
  <c r="Z104" i="31"/>
  <c r="Q107" i="31"/>
  <c r="Q183" i="31"/>
  <c r="X189" i="31"/>
  <c r="Z189" i="31"/>
  <c r="AA189" i="31"/>
  <c r="W189" i="31"/>
  <c r="Y189" i="31"/>
  <c r="X221" i="31"/>
  <c r="Z221" i="31"/>
  <c r="AA221" i="31"/>
  <c r="W221" i="31"/>
  <c r="Y221" i="31"/>
  <c r="X2" i="31"/>
  <c r="X3" i="31"/>
  <c r="Q4" i="31"/>
  <c r="Z5" i="31"/>
  <c r="W6" i="31"/>
  <c r="Q7" i="31"/>
  <c r="X8" i="31"/>
  <c r="W9" i="31"/>
  <c r="Z10" i="31"/>
  <c r="X11" i="31"/>
  <c r="Z12" i="31"/>
  <c r="Q13" i="31"/>
  <c r="X14" i="31"/>
  <c r="W15" i="31"/>
  <c r="W16" i="31"/>
  <c r="W17" i="31"/>
  <c r="X18" i="31"/>
  <c r="Q19" i="31"/>
  <c r="Z20" i="31"/>
  <c r="K21" i="31"/>
  <c r="Q21" i="31"/>
  <c r="W22" i="31"/>
  <c r="Q23" i="31"/>
  <c r="W24" i="31"/>
  <c r="Z25" i="31"/>
  <c r="Z26" i="31"/>
  <c r="Z27" i="31"/>
  <c r="X28" i="31"/>
  <c r="Z29" i="31"/>
  <c r="X30" i="31"/>
  <c r="Z31" i="31"/>
  <c r="X32" i="31"/>
  <c r="Q33" i="31"/>
  <c r="X34" i="31"/>
  <c r="W35" i="31"/>
  <c r="Z36" i="31"/>
  <c r="W37" i="31"/>
  <c r="Z38" i="31"/>
  <c r="Q39" i="31"/>
  <c r="X40" i="31"/>
  <c r="Q41" i="31"/>
  <c r="X42" i="31"/>
  <c r="W43" i="31"/>
  <c r="Z44" i="31"/>
  <c r="W45" i="31"/>
  <c r="Z46" i="31"/>
  <c r="Z47" i="31"/>
  <c r="W48" i="31"/>
  <c r="Z49" i="31"/>
  <c r="Q50" i="31"/>
  <c r="X51" i="31"/>
  <c r="Q52" i="31"/>
  <c r="X53" i="31"/>
  <c r="W54" i="31"/>
  <c r="Z55" i="31"/>
  <c r="W56" i="31"/>
  <c r="Z57" i="31"/>
  <c r="Q58" i="31"/>
  <c r="X59" i="31"/>
  <c r="Q60" i="31"/>
  <c r="X61" i="31"/>
  <c r="W62" i="31"/>
  <c r="Z63" i="31"/>
  <c r="W64" i="31"/>
  <c r="Z65" i="31"/>
  <c r="Z66" i="31"/>
  <c r="Q67" i="31"/>
  <c r="Z68" i="31"/>
  <c r="W69" i="31"/>
  <c r="Q71" i="31"/>
  <c r="Z74" i="31"/>
  <c r="X74" i="31"/>
  <c r="Y74" i="31"/>
  <c r="Q75" i="31"/>
  <c r="Z78" i="31"/>
  <c r="X78" i="31"/>
  <c r="Y78" i="31"/>
  <c r="Q79" i="31"/>
  <c r="Z82" i="31"/>
  <c r="X82" i="31"/>
  <c r="Y82" i="31"/>
  <c r="Q83" i="31"/>
  <c r="Z86" i="31"/>
  <c r="X86" i="31"/>
  <c r="Y86" i="31"/>
  <c r="Q87" i="31"/>
  <c r="W92" i="31"/>
  <c r="Y100" i="31"/>
  <c r="X100" i="31"/>
  <c r="Z100" i="31"/>
  <c r="Q103" i="31"/>
  <c r="W108" i="31"/>
  <c r="Y116" i="31"/>
  <c r="X116" i="31"/>
  <c r="Z116" i="31"/>
  <c r="Y120" i="31"/>
  <c r="X120" i="31"/>
  <c r="Z120" i="31"/>
  <c r="Y124" i="31"/>
  <c r="X124" i="31"/>
  <c r="Z124" i="31"/>
  <c r="Y128" i="31"/>
  <c r="X128" i="31"/>
  <c r="Z128" i="31"/>
  <c r="Y132" i="31"/>
  <c r="X132" i="31"/>
  <c r="Z132" i="31"/>
  <c r="Y136" i="31"/>
  <c r="X136" i="31"/>
  <c r="Z136" i="31"/>
  <c r="Y140" i="31"/>
  <c r="X140" i="31"/>
  <c r="Z140" i="31"/>
  <c r="Y144" i="31"/>
  <c r="X144" i="31"/>
  <c r="Z144" i="31"/>
  <c r="Q171" i="31"/>
  <c r="Y186" i="31"/>
  <c r="AA186" i="31"/>
  <c r="Z186" i="31"/>
  <c r="W186" i="31"/>
  <c r="X186" i="31"/>
  <c r="W3" i="31"/>
  <c r="W8" i="31"/>
  <c r="W14" i="31"/>
  <c r="AA18" i="31"/>
  <c r="K27" i="31"/>
  <c r="AA28" i="31"/>
  <c r="W30" i="31"/>
  <c r="AA32" i="31"/>
  <c r="W40" i="31"/>
  <c r="AA59" i="31"/>
  <c r="AA61" i="31"/>
  <c r="Z70" i="31"/>
  <c r="X70" i="31"/>
  <c r="Q236" i="31"/>
  <c r="E2" i="31"/>
  <c r="W5" i="31"/>
  <c r="W10" i="31"/>
  <c r="W12" i="31"/>
  <c r="W20" i="31"/>
  <c r="W25" i="31"/>
  <c r="W26" i="31"/>
  <c r="W27" i="31"/>
  <c r="W29" i="31"/>
  <c r="W31" i="31"/>
  <c r="W36" i="31"/>
  <c r="W38" i="31"/>
  <c r="W44" i="31"/>
  <c r="W46" i="31"/>
  <c r="W47" i="31"/>
  <c r="W49" i="31"/>
  <c r="W55" i="31"/>
  <c r="W57" i="31"/>
  <c r="W63" i="31"/>
  <c r="W65" i="31"/>
  <c r="W66" i="31"/>
  <c r="W68" i="31"/>
  <c r="AA70" i="31"/>
  <c r="Y96" i="31"/>
  <c r="X96" i="31"/>
  <c r="Z96" i="31"/>
  <c r="Q99" i="31"/>
  <c r="W104" i="31"/>
  <c r="Y112" i="31"/>
  <c r="X112" i="31"/>
  <c r="Z112" i="31"/>
  <c r="Q115" i="31"/>
  <c r="Q119" i="31"/>
  <c r="Q123" i="31"/>
  <c r="Q127" i="31"/>
  <c r="Q131" i="31"/>
  <c r="Q135" i="31"/>
  <c r="Q139" i="31"/>
  <c r="Q143" i="31"/>
  <c r="Q175" i="31"/>
  <c r="Q190" i="31"/>
  <c r="Q222" i="31"/>
  <c r="Y71" i="31"/>
  <c r="W73" i="31"/>
  <c r="AA73" i="31"/>
  <c r="Y75" i="31"/>
  <c r="W77" i="31"/>
  <c r="AA77" i="31"/>
  <c r="Y79" i="31"/>
  <c r="W81" i="31"/>
  <c r="AA81" i="31"/>
  <c r="Y83" i="31"/>
  <c r="W85" i="31"/>
  <c r="AA85" i="31"/>
  <c r="Y87" i="31"/>
  <c r="W89" i="31"/>
  <c r="AA89" i="31"/>
  <c r="X90" i="31"/>
  <c r="Y91" i="31"/>
  <c r="W93" i="31"/>
  <c r="AA93" i="31"/>
  <c r="X94" i="31"/>
  <c r="Y95" i="31"/>
  <c r="W97" i="31"/>
  <c r="AA97" i="31"/>
  <c r="X98" i="31"/>
  <c r="Y99" i="31"/>
  <c r="W101" i="31"/>
  <c r="AA101" i="31"/>
  <c r="X102" i="31"/>
  <c r="Y103" i="31"/>
  <c r="W105" i="31"/>
  <c r="AA105" i="31"/>
  <c r="X106" i="31"/>
  <c r="Y107" i="31"/>
  <c r="W109" i="31"/>
  <c r="AA109" i="31"/>
  <c r="X110" i="31"/>
  <c r="Y111" i="31"/>
  <c r="W113" i="31"/>
  <c r="AA113" i="31"/>
  <c r="X114" i="31"/>
  <c r="Y115" i="31"/>
  <c r="W117" i="31"/>
  <c r="X118" i="31"/>
  <c r="Y119" i="31"/>
  <c r="W121" i="31"/>
  <c r="X122" i="31"/>
  <c r="Y123" i="31"/>
  <c r="W125" i="31"/>
  <c r="X126" i="31"/>
  <c r="Y127" i="31"/>
  <c r="W129" i="31"/>
  <c r="X130" i="31"/>
  <c r="Y131" i="31"/>
  <c r="W133" i="31"/>
  <c r="X134" i="31"/>
  <c r="Y135" i="31"/>
  <c r="W137" i="31"/>
  <c r="X138" i="31"/>
  <c r="Y139" i="31"/>
  <c r="W141" i="31"/>
  <c r="X142" i="31"/>
  <c r="Y143" i="31"/>
  <c r="Q145" i="31"/>
  <c r="X148" i="31"/>
  <c r="Z148" i="31"/>
  <c r="Y148" i="31"/>
  <c r="Q149" i="31"/>
  <c r="X152" i="31"/>
  <c r="Z152" i="31"/>
  <c r="Y152" i="31"/>
  <c r="Q153" i="31"/>
  <c r="X156" i="31"/>
  <c r="Z156" i="31"/>
  <c r="Y156" i="31"/>
  <c r="Q157" i="31"/>
  <c r="X160" i="31"/>
  <c r="Z160" i="31"/>
  <c r="Y160" i="31"/>
  <c r="Q161" i="31"/>
  <c r="X164" i="31"/>
  <c r="Z164" i="31"/>
  <c r="Y164" i="31"/>
  <c r="Q165" i="31"/>
  <c r="AA166" i="31"/>
  <c r="Y168" i="31"/>
  <c r="X168" i="31"/>
  <c r="Z168" i="31"/>
  <c r="Y172" i="31"/>
  <c r="X172" i="31"/>
  <c r="Z172" i="31"/>
  <c r="Y176" i="31"/>
  <c r="X176" i="31"/>
  <c r="Z176" i="31"/>
  <c r="Y180" i="31"/>
  <c r="X180" i="31"/>
  <c r="Z180" i="31"/>
  <c r="Y184" i="31"/>
  <c r="X184" i="31"/>
  <c r="Z184" i="31"/>
  <c r="W71" i="31"/>
  <c r="W75" i="31"/>
  <c r="W79" i="31"/>
  <c r="W83" i="31"/>
  <c r="W87" i="31"/>
  <c r="Z90" i="31"/>
  <c r="W91" i="31"/>
  <c r="Q93" i="31"/>
  <c r="Z94" i="31"/>
  <c r="W95" i="31"/>
  <c r="Q97" i="31"/>
  <c r="Z98" i="31"/>
  <c r="W99" i="31"/>
  <c r="Q101" i="31"/>
  <c r="Z102" i="31"/>
  <c r="W103" i="31"/>
  <c r="Q105" i="31"/>
  <c r="Z106" i="31"/>
  <c r="W107" i="31"/>
  <c r="Q109" i="31"/>
  <c r="Z110" i="31"/>
  <c r="W111" i="31"/>
  <c r="Q113" i="31"/>
  <c r="Z114" i="31"/>
  <c r="W115" i="31"/>
  <c r="Q117" i="31"/>
  <c r="Z118" i="31"/>
  <c r="W119" i="31"/>
  <c r="Q121" i="31"/>
  <c r="Z122" i="31"/>
  <c r="W123" i="31"/>
  <c r="Q125" i="31"/>
  <c r="Z126" i="31"/>
  <c r="W127" i="31"/>
  <c r="Q129" i="31"/>
  <c r="Z130" i="31"/>
  <c r="W131" i="31"/>
  <c r="Q133" i="31"/>
  <c r="Z134" i="31"/>
  <c r="W135" i="31"/>
  <c r="Q137" i="31"/>
  <c r="Z138" i="31"/>
  <c r="W139" i="31"/>
  <c r="Q141" i="31"/>
  <c r="Z142" i="31"/>
  <c r="W143" i="31"/>
  <c r="Z146" i="31"/>
  <c r="X146" i="31"/>
  <c r="Y146" i="31"/>
  <c r="Q147" i="31"/>
  <c r="Z150" i="31"/>
  <c r="X150" i="31"/>
  <c r="Y150" i="31"/>
  <c r="Q151" i="31"/>
  <c r="Z154" i="31"/>
  <c r="X154" i="31"/>
  <c r="Y154" i="31"/>
  <c r="Q155" i="31"/>
  <c r="Z158" i="31"/>
  <c r="X158" i="31"/>
  <c r="Y158" i="31"/>
  <c r="Q159" i="31"/>
  <c r="Z162" i="31"/>
  <c r="X162" i="31"/>
  <c r="Y162" i="31"/>
  <c r="Q163" i="31"/>
  <c r="W90" i="31"/>
  <c r="W94" i="31"/>
  <c r="W98" i="31"/>
  <c r="W102" i="31"/>
  <c r="W106" i="31"/>
  <c r="W110" i="31"/>
  <c r="W114" i="31"/>
  <c r="W118" i="31"/>
  <c r="W122" i="31"/>
  <c r="W126" i="31"/>
  <c r="W130" i="31"/>
  <c r="W134" i="31"/>
  <c r="W138" i="31"/>
  <c r="W142" i="31"/>
  <c r="Z166" i="31"/>
  <c r="X166" i="31"/>
  <c r="Y166" i="31"/>
  <c r="Z199" i="31"/>
  <c r="X199" i="31"/>
  <c r="AA199" i="31"/>
  <c r="W199" i="31"/>
  <c r="Q200" i="31"/>
  <c r="X205" i="31"/>
  <c r="Z205" i="31"/>
  <c r="AA205" i="31"/>
  <c r="W205" i="31"/>
  <c r="Q206" i="31"/>
  <c r="Y233" i="31"/>
  <c r="X233" i="31"/>
  <c r="Z233" i="31"/>
  <c r="W233" i="31"/>
  <c r="AA233" i="31"/>
  <c r="W145" i="31"/>
  <c r="AA145" i="31"/>
  <c r="Y147" i="31"/>
  <c r="W149" i="31"/>
  <c r="AA149" i="31"/>
  <c r="Y151" i="31"/>
  <c r="W153" i="31"/>
  <c r="AA153" i="31"/>
  <c r="Y155" i="31"/>
  <c r="W157" i="31"/>
  <c r="AA157" i="31"/>
  <c r="Y159" i="31"/>
  <c r="W161" i="31"/>
  <c r="AA161" i="31"/>
  <c r="Y163" i="31"/>
  <c r="W165" i="31"/>
  <c r="Y167" i="31"/>
  <c r="W169" i="31"/>
  <c r="X170" i="31"/>
  <c r="Y171" i="31"/>
  <c r="W173" i="31"/>
  <c r="X174" i="31"/>
  <c r="Y175" i="31"/>
  <c r="W177" i="31"/>
  <c r="X178" i="31"/>
  <c r="Y179" i="31"/>
  <c r="W181" i="31"/>
  <c r="X182" i="31"/>
  <c r="Y183" i="31"/>
  <c r="W185" i="31"/>
  <c r="Q186" i="31"/>
  <c r="Y187" i="31"/>
  <c r="AA191" i="31"/>
  <c r="Z195" i="31"/>
  <c r="X195" i="31"/>
  <c r="Y195" i="31"/>
  <c r="Q196" i="31"/>
  <c r="AA197" i="31"/>
  <c r="X201" i="31"/>
  <c r="Z201" i="31"/>
  <c r="Y201" i="31"/>
  <c r="Q202" i="31"/>
  <c r="AA207" i="31"/>
  <c r="Z211" i="31"/>
  <c r="X211" i="31"/>
  <c r="Y211" i="31"/>
  <c r="Q212" i="31"/>
  <c r="AA213" i="31"/>
  <c r="X217" i="31"/>
  <c r="Z217" i="31"/>
  <c r="Y217" i="31"/>
  <c r="Q218" i="31"/>
  <c r="AA219" i="31"/>
  <c r="Z223" i="31"/>
  <c r="X223" i="31"/>
  <c r="Y223" i="31"/>
  <c r="Q224" i="31"/>
  <c r="Y237" i="31"/>
  <c r="X237" i="31"/>
  <c r="Z237" i="31"/>
  <c r="Q265" i="31"/>
  <c r="W147" i="31"/>
  <c r="W151" i="31"/>
  <c r="W155" i="31"/>
  <c r="W159" i="31"/>
  <c r="W163" i="31"/>
  <c r="W167" i="31"/>
  <c r="Q169" i="31"/>
  <c r="Z170" i="31"/>
  <c r="W171" i="31"/>
  <c r="Q173" i="31"/>
  <c r="Z174" i="31"/>
  <c r="W175" i="31"/>
  <c r="Q177" i="31"/>
  <c r="Z178" i="31"/>
  <c r="W179" i="31"/>
  <c r="Q181" i="31"/>
  <c r="Z182" i="31"/>
  <c r="W183" i="31"/>
  <c r="Q185" i="31"/>
  <c r="W187" i="31"/>
  <c r="Q188" i="31"/>
  <c r="X193" i="31"/>
  <c r="Z193" i="31"/>
  <c r="Y193" i="31"/>
  <c r="Q194" i="31"/>
  <c r="Z203" i="31"/>
  <c r="X203" i="31"/>
  <c r="Y203" i="31"/>
  <c r="Q204" i="31"/>
  <c r="X209" i="31"/>
  <c r="Z209" i="31"/>
  <c r="Y209" i="31"/>
  <c r="Q210" i="31"/>
  <c r="Z215" i="31"/>
  <c r="X215" i="31"/>
  <c r="Y215" i="31"/>
  <c r="Q216" i="31"/>
  <c r="Y229" i="31"/>
  <c r="X229" i="31"/>
  <c r="Z229" i="31"/>
  <c r="Q232" i="31"/>
  <c r="Y262" i="31"/>
  <c r="X262" i="31"/>
  <c r="Z262" i="31"/>
  <c r="W262" i="31"/>
  <c r="AA262" i="31"/>
  <c r="W170" i="31"/>
  <c r="W174" i="31"/>
  <c r="W178" i="31"/>
  <c r="W182" i="31"/>
  <c r="X187" i="31"/>
  <c r="Z191" i="31"/>
  <c r="X191" i="31"/>
  <c r="Y191" i="31"/>
  <c r="Q192" i="31"/>
  <c r="X197" i="31"/>
  <c r="Z197" i="31"/>
  <c r="Y197" i="31"/>
  <c r="Q198" i="31"/>
  <c r="Z207" i="31"/>
  <c r="X207" i="31"/>
  <c r="Y207" i="31"/>
  <c r="Q208" i="31"/>
  <c r="X213" i="31"/>
  <c r="Z213" i="31"/>
  <c r="Y213" i="31"/>
  <c r="Q214" i="31"/>
  <c r="Z219" i="31"/>
  <c r="X219" i="31"/>
  <c r="Y219" i="31"/>
  <c r="Q220" i="31"/>
  <c r="Y225" i="31"/>
  <c r="X225" i="31"/>
  <c r="Z225" i="31"/>
  <c r="Q228" i="31"/>
  <c r="W190" i="31"/>
  <c r="AA190" i="31"/>
  <c r="W194" i="31"/>
  <c r="AA194" i="31"/>
  <c r="W198" i="31"/>
  <c r="AA198" i="31"/>
  <c r="W202" i="31"/>
  <c r="AA202" i="31"/>
  <c r="W206" i="31"/>
  <c r="AA206" i="31"/>
  <c r="W210" i="31"/>
  <c r="AA210" i="31"/>
  <c r="W214" i="31"/>
  <c r="Y216" i="31"/>
  <c r="W218" i="31"/>
  <c r="Y220" i="31"/>
  <c r="W222" i="31"/>
  <c r="Y224" i="31"/>
  <c r="W226" i="31"/>
  <c r="AA226" i="31"/>
  <c r="X227" i="31"/>
  <c r="Y228" i="31"/>
  <c r="W230" i="31"/>
  <c r="AA230" i="31"/>
  <c r="X231" i="31"/>
  <c r="Y232" i="31"/>
  <c r="W234" i="31"/>
  <c r="AA234" i="31"/>
  <c r="X235" i="31"/>
  <c r="Y236" i="31"/>
  <c r="W238" i="31"/>
  <c r="AA238" i="31"/>
  <c r="Q239" i="31"/>
  <c r="X242" i="31"/>
  <c r="Z242" i="31"/>
  <c r="Y242" i="31"/>
  <c r="Q243" i="31"/>
  <c r="X246" i="31"/>
  <c r="Z246" i="31"/>
  <c r="Y246" i="31"/>
  <c r="Q247" i="31"/>
  <c r="Y266" i="31"/>
  <c r="X266" i="31"/>
  <c r="Z266" i="31"/>
  <c r="Q269" i="31"/>
  <c r="W188" i="31"/>
  <c r="W192" i="31"/>
  <c r="W196" i="31"/>
  <c r="W200" i="31"/>
  <c r="W204" i="31"/>
  <c r="W208" i="31"/>
  <c r="W212" i="31"/>
  <c r="W216" i="31"/>
  <c r="W220" i="31"/>
  <c r="W224" i="31"/>
  <c r="Q226" i="31"/>
  <c r="Z227" i="31"/>
  <c r="W228" i="31"/>
  <c r="Q230" i="31"/>
  <c r="Z231" i="31"/>
  <c r="W232" i="31"/>
  <c r="Q234" i="31"/>
  <c r="Z235" i="31"/>
  <c r="W236" i="31"/>
  <c r="Q238" i="31"/>
  <c r="Z240" i="31"/>
  <c r="X240" i="31"/>
  <c r="Y240" i="31"/>
  <c r="Q241" i="31"/>
  <c r="Z244" i="31"/>
  <c r="X244" i="31"/>
  <c r="Y244" i="31"/>
  <c r="Q245" i="31"/>
  <c r="Z248" i="31"/>
  <c r="X248" i="31"/>
  <c r="Y248" i="31"/>
  <c r="Y258" i="31"/>
  <c r="X258" i="31"/>
  <c r="Z258" i="31"/>
  <c r="Q261" i="31"/>
  <c r="W266" i="31"/>
  <c r="Y274" i="31"/>
  <c r="X274" i="31"/>
  <c r="Z274" i="31"/>
  <c r="Z275" i="31"/>
  <c r="AA275" i="31"/>
  <c r="Y275" i="31"/>
  <c r="W275" i="31"/>
  <c r="W227" i="31"/>
  <c r="W231" i="31"/>
  <c r="W235" i="31"/>
  <c r="Q249" i="31"/>
  <c r="Y250" i="31"/>
  <c r="X250" i="31"/>
  <c r="Z250" i="31"/>
  <c r="Q253" i="31"/>
  <c r="Y254" i="31"/>
  <c r="X254" i="31"/>
  <c r="Z254" i="31"/>
  <c r="Q257" i="31"/>
  <c r="Y270" i="31"/>
  <c r="X270" i="31"/>
  <c r="Z270" i="31"/>
  <c r="Q273" i="31"/>
  <c r="Q276" i="31"/>
  <c r="X281" i="31"/>
  <c r="Z281" i="31"/>
  <c r="AA281" i="31"/>
  <c r="W281" i="31"/>
  <c r="Q282" i="31"/>
  <c r="X299" i="31"/>
  <c r="Z299" i="31"/>
  <c r="Y299" i="31"/>
  <c r="AA299" i="31"/>
  <c r="W299" i="31"/>
  <c r="W239" i="31"/>
  <c r="AA239" i="31"/>
  <c r="Y241" i="31"/>
  <c r="W243" i="31"/>
  <c r="AA243" i="31"/>
  <c r="Y245" i="31"/>
  <c r="W247" i="31"/>
  <c r="AA247" i="31"/>
  <c r="W251" i="31"/>
  <c r="AA251" i="31"/>
  <c r="X252" i="31"/>
  <c r="W255" i="31"/>
  <c r="AA255" i="31"/>
  <c r="X256" i="31"/>
  <c r="Y257" i="31"/>
  <c r="W259" i="31"/>
  <c r="AA259" i="31"/>
  <c r="X260" i="31"/>
  <c r="Y261" i="31"/>
  <c r="W263" i="31"/>
  <c r="AA263" i="31"/>
  <c r="X264" i="31"/>
  <c r="Y265" i="31"/>
  <c r="W267" i="31"/>
  <c r="AA267" i="31"/>
  <c r="X268" i="31"/>
  <c r="Y269" i="31"/>
  <c r="W271" i="31"/>
  <c r="AA271" i="31"/>
  <c r="X272" i="31"/>
  <c r="Y273" i="31"/>
  <c r="X277" i="31"/>
  <c r="Z277" i="31"/>
  <c r="Y277" i="31"/>
  <c r="Q278" i="31"/>
  <c r="AA283" i="31"/>
  <c r="Z287" i="31"/>
  <c r="X287" i="31"/>
  <c r="Y287" i="31"/>
  <c r="Q288" i="31"/>
  <c r="AA289" i="31"/>
  <c r="W241" i="31"/>
  <c r="W245" i="31"/>
  <c r="W249" i="31"/>
  <c r="Q251" i="31"/>
  <c r="Z252" i="31"/>
  <c r="W253" i="31"/>
  <c r="Q255" i="31"/>
  <c r="Z256" i="31"/>
  <c r="W257" i="31"/>
  <c r="Q259" i="31"/>
  <c r="Z260" i="31"/>
  <c r="W261" i="31"/>
  <c r="Q263" i="31"/>
  <c r="Z264" i="31"/>
  <c r="W265" i="31"/>
  <c r="Q267" i="31"/>
  <c r="Z268" i="31"/>
  <c r="W269" i="31"/>
  <c r="Q271" i="31"/>
  <c r="Z272" i="31"/>
  <c r="W273" i="31"/>
  <c r="Z279" i="31"/>
  <c r="X279" i="31"/>
  <c r="Y279" i="31"/>
  <c r="Q280" i="31"/>
  <c r="X285" i="31"/>
  <c r="Z285" i="31"/>
  <c r="Y285" i="31"/>
  <c r="Q286" i="31"/>
  <c r="Q308" i="31"/>
  <c r="W252" i="31"/>
  <c r="W256" i="31"/>
  <c r="W260" i="31"/>
  <c r="W264" i="31"/>
  <c r="W268" i="31"/>
  <c r="W272" i="31"/>
  <c r="Z283" i="31"/>
  <c r="X283" i="31"/>
  <c r="Y283" i="31"/>
  <c r="Q284" i="31"/>
  <c r="X289" i="31"/>
  <c r="Z289" i="31"/>
  <c r="Y289" i="31"/>
  <c r="Q290" i="31"/>
  <c r="Q292" i="31"/>
  <c r="Y293" i="31"/>
  <c r="X293" i="31"/>
  <c r="Z293" i="31"/>
  <c r="Q296" i="31"/>
  <c r="Y297" i="31"/>
  <c r="X297" i="31"/>
  <c r="Z297" i="31"/>
  <c r="X300" i="31"/>
  <c r="Y300" i="31"/>
  <c r="AA300" i="31"/>
  <c r="W300" i="31"/>
  <c r="Q304" i="31"/>
  <c r="Y313" i="31"/>
  <c r="X313" i="31"/>
  <c r="Z313" i="31"/>
  <c r="W313" i="31"/>
  <c r="AA313" i="31"/>
  <c r="Y317" i="31"/>
  <c r="X317" i="31"/>
  <c r="Z317" i="31"/>
  <c r="W317" i="31"/>
  <c r="AA317" i="31"/>
  <c r="Y321" i="31"/>
  <c r="X321" i="31"/>
  <c r="Z321" i="31"/>
  <c r="W321" i="31"/>
  <c r="AA321" i="31"/>
  <c r="W278" i="31"/>
  <c r="AA278" i="31"/>
  <c r="W282" i="31"/>
  <c r="AA282" i="31"/>
  <c r="W286" i="31"/>
  <c r="AA286" i="31"/>
  <c r="W290" i="31"/>
  <c r="AA290" i="31"/>
  <c r="X291" i="31"/>
  <c r="W294" i="31"/>
  <c r="AA294" i="31"/>
  <c r="X295" i="31"/>
  <c r="Q300" i="31"/>
  <c r="Q312" i="31"/>
  <c r="Q316" i="31"/>
  <c r="Q320" i="31"/>
  <c r="Q336" i="31"/>
  <c r="Q346" i="31"/>
  <c r="W276" i="31"/>
  <c r="W280" i="31"/>
  <c r="W284" i="31"/>
  <c r="W288" i="31"/>
  <c r="Z291" i="31"/>
  <c r="W292" i="31"/>
  <c r="Q294" i="31"/>
  <c r="Z295" i="31"/>
  <c r="W296" i="31"/>
  <c r="Y309" i="31"/>
  <c r="X309" i="31"/>
  <c r="Z309" i="31"/>
  <c r="W291" i="31"/>
  <c r="W295" i="31"/>
  <c r="Y301" i="31"/>
  <c r="Z301" i="31"/>
  <c r="AA301" i="31"/>
  <c r="Y305" i="31"/>
  <c r="X305" i="31"/>
  <c r="Z305" i="31"/>
  <c r="Q324" i="31"/>
  <c r="Q354" i="31"/>
  <c r="W298" i="31"/>
  <c r="W302" i="31"/>
  <c r="X303" i="31"/>
  <c r="Y304" i="31"/>
  <c r="W306" i="31"/>
  <c r="AA306" i="31"/>
  <c r="X307" i="31"/>
  <c r="Y308" i="31"/>
  <c r="W310" i="31"/>
  <c r="AA310" i="31"/>
  <c r="X311" i="31"/>
  <c r="Y312" i="31"/>
  <c r="W314" i="31"/>
  <c r="AA314" i="31"/>
  <c r="Y316" i="31"/>
  <c r="W318" i="31"/>
  <c r="AA318" i="31"/>
  <c r="Y320" i="31"/>
  <c r="W322" i="31"/>
  <c r="AA322" i="31"/>
  <c r="Y324" i="31"/>
  <c r="Z328" i="31"/>
  <c r="X328" i="31"/>
  <c r="Y328" i="31"/>
  <c r="Q329" i="31"/>
  <c r="Z332" i="31"/>
  <c r="X332" i="31"/>
  <c r="Y332" i="31"/>
  <c r="Q333" i="31"/>
  <c r="X339" i="31"/>
  <c r="Y339" i="31"/>
  <c r="AA339" i="31"/>
  <c r="W339" i="31"/>
  <c r="W304" i="31"/>
  <c r="AA304" i="31"/>
  <c r="W308" i="31"/>
  <c r="AA308" i="31"/>
  <c r="W312" i="31"/>
  <c r="AA312" i="31"/>
  <c r="W316" i="31"/>
  <c r="AA316" i="31"/>
  <c r="W320" i="31"/>
  <c r="AA320" i="31"/>
  <c r="Y322" i="31"/>
  <c r="W324" i="31"/>
  <c r="AA324" i="31"/>
  <c r="X326" i="31"/>
  <c r="Z326" i="31"/>
  <c r="Y326" i="31"/>
  <c r="Q327" i="31"/>
  <c r="X330" i="31"/>
  <c r="Z330" i="31"/>
  <c r="Y330" i="31"/>
  <c r="Q331" i="31"/>
  <c r="X334" i="31"/>
  <c r="Z334" i="31"/>
  <c r="Y334" i="31"/>
  <c r="Q335" i="31"/>
  <c r="W303" i="31"/>
  <c r="W307" i="31"/>
  <c r="Q309" i="31"/>
  <c r="W311" i="31"/>
  <c r="Q313" i="31"/>
  <c r="W315" i="31"/>
  <c r="Q317" i="31"/>
  <c r="W319" i="31"/>
  <c r="Q321" i="31"/>
  <c r="W323" i="31"/>
  <c r="AA326" i="31"/>
  <c r="W328" i="31"/>
  <c r="AA330" i="31"/>
  <c r="W332" i="31"/>
  <c r="AA334" i="31"/>
  <c r="Z339" i="31"/>
  <c r="W327" i="31"/>
  <c r="AA327" i="31"/>
  <c r="Y329" i="31"/>
  <c r="W331" i="31"/>
  <c r="AA331" i="31"/>
  <c r="Y333" i="31"/>
  <c r="W335" i="31"/>
  <c r="AA336" i="31"/>
  <c r="X337" i="31"/>
  <c r="Q339" i="31"/>
  <c r="Q350" i="31"/>
  <c r="W325" i="31"/>
  <c r="W329" i="31"/>
  <c r="W333" i="31"/>
  <c r="X336" i="31"/>
  <c r="AA337" i="31"/>
  <c r="Y340" i="31"/>
  <c r="Z340" i="31"/>
  <c r="AA340" i="31"/>
  <c r="Q342" i="31"/>
  <c r="Q358" i="31"/>
  <c r="W341" i="31"/>
  <c r="AA341" i="31"/>
  <c r="Z342" i="31"/>
  <c r="X343" i="31"/>
  <c r="AA344" i="31"/>
  <c r="Z346" i="31"/>
  <c r="X347" i="31"/>
  <c r="AA348" i="31"/>
  <c r="Z350" i="31"/>
  <c r="X351" i="31"/>
  <c r="AA352" i="31"/>
  <c r="Z354" i="31"/>
  <c r="X355" i="31"/>
  <c r="AA356" i="31"/>
  <c r="Z358" i="31"/>
  <c r="W342" i="31"/>
  <c r="X344" i="31"/>
  <c r="W346" i="31"/>
  <c r="X348" i="31"/>
  <c r="W350" i="31"/>
  <c r="X352" i="31"/>
  <c r="W354" i="31"/>
  <c r="X356" i="31"/>
  <c r="W358" i="31"/>
  <c r="W338" i="31"/>
  <c r="Q340" i="31"/>
  <c r="Y342" i="31"/>
  <c r="Q343" i="31"/>
  <c r="W343" i="31"/>
  <c r="Y344" i="31"/>
  <c r="Y346" i="31"/>
  <c r="Q347" i="31"/>
  <c r="W347" i="31"/>
  <c r="Y348" i="31"/>
  <c r="Y350" i="31"/>
  <c r="Q351" i="31"/>
  <c r="W351" i="31"/>
  <c r="Y352" i="31"/>
  <c r="Y354" i="31"/>
  <c r="Q355" i="31"/>
  <c r="W355" i="31"/>
  <c r="Y356" i="31"/>
  <c r="Y358" i="31"/>
  <c r="W345" i="31"/>
  <c r="W349" i="31"/>
  <c r="W353" i="31"/>
  <c r="W357" i="31"/>
  <c r="P6" i="30"/>
  <c r="P7" i="30" s="1"/>
  <c r="P8" i="30" s="1"/>
  <c r="P9" i="30" s="1"/>
  <c r="P10" i="30" s="1"/>
  <c r="Q33" i="30"/>
  <c r="Q35" i="30"/>
  <c r="L66" i="30"/>
  <c r="J32" i="30" s="1"/>
  <c r="K32" i="30" s="1"/>
  <c r="Q73" i="30"/>
  <c r="Q79" i="30"/>
  <c r="Q89" i="30"/>
  <c r="Q95" i="30"/>
  <c r="Q107" i="30"/>
  <c r="Q115" i="30"/>
  <c r="Q123" i="30"/>
  <c r="Q131" i="30"/>
  <c r="Q139" i="30"/>
  <c r="Q147" i="30"/>
  <c r="Q159" i="30"/>
  <c r="Q185" i="30"/>
  <c r="Q193" i="30"/>
  <c r="Q201" i="30"/>
  <c r="Q209" i="30"/>
  <c r="Q217" i="30"/>
  <c r="Q225" i="30"/>
  <c r="Q233" i="30"/>
  <c r="Q241" i="30"/>
  <c r="Q6" i="30"/>
  <c r="Q9" i="30"/>
  <c r="Q15" i="30"/>
  <c r="Q16" i="30"/>
  <c r="Q17" i="30"/>
  <c r="Q22" i="30"/>
  <c r="Q24" i="30"/>
  <c r="Q45" i="30"/>
  <c r="Q67" i="30"/>
  <c r="Q77" i="30"/>
  <c r="Q83" i="30"/>
  <c r="Q93" i="30"/>
  <c r="Q99" i="30"/>
  <c r="Q109" i="30"/>
  <c r="Q117" i="30"/>
  <c r="Q125" i="30"/>
  <c r="Q133" i="30"/>
  <c r="Q141" i="30"/>
  <c r="Q149" i="30"/>
  <c r="Q161" i="30"/>
  <c r="Q187" i="30"/>
  <c r="Q195" i="30"/>
  <c r="Q203" i="30"/>
  <c r="K25" i="30"/>
  <c r="K26" i="30"/>
  <c r="K27" i="30"/>
  <c r="I32" i="30"/>
  <c r="Q41" i="30"/>
  <c r="Q43" i="30"/>
  <c r="Q48" i="30"/>
  <c r="Q52" i="30"/>
  <c r="Q54" i="30"/>
  <c r="Q56" i="30"/>
  <c r="Q60" i="30"/>
  <c r="Q62" i="30"/>
  <c r="Q64" i="30"/>
  <c r="Q71" i="30"/>
  <c r="Q81" i="30"/>
  <c r="Q87" i="30"/>
  <c r="Q97" i="30"/>
  <c r="Q103" i="30"/>
  <c r="Q111" i="30"/>
  <c r="Q119" i="30"/>
  <c r="Q127" i="30"/>
  <c r="Q135" i="30"/>
  <c r="Q143" i="30"/>
  <c r="Q163" i="30"/>
  <c r="Q213" i="30"/>
  <c r="Q221" i="30"/>
  <c r="Q229" i="30"/>
  <c r="Q237" i="30"/>
  <c r="Q4" i="30"/>
  <c r="Q7" i="30"/>
  <c r="Q13" i="30"/>
  <c r="Q19" i="30"/>
  <c r="Q21" i="30"/>
  <c r="Q23" i="30"/>
  <c r="Q37" i="30"/>
  <c r="Q39" i="30"/>
  <c r="Q50" i="30"/>
  <c r="Q58" i="30"/>
  <c r="Q69" i="30"/>
  <c r="Q75" i="30"/>
  <c r="Q85" i="30"/>
  <c r="Q91" i="30"/>
  <c r="Q101" i="30"/>
  <c r="Q105" i="30"/>
  <c r="Q113" i="30"/>
  <c r="Q121" i="30"/>
  <c r="Q129" i="30"/>
  <c r="Q137" i="30"/>
  <c r="Q145" i="30"/>
  <c r="Q165" i="30"/>
  <c r="Q151" i="30"/>
  <c r="Q155" i="30"/>
  <c r="Q169" i="30"/>
  <c r="Q173" i="30"/>
  <c r="Q177" i="30"/>
  <c r="Q181" i="30"/>
  <c r="Q191" i="30"/>
  <c r="Q197" i="30"/>
  <c r="Q207" i="30"/>
  <c r="Q211" i="30"/>
  <c r="Q219" i="30"/>
  <c r="Q227" i="30"/>
  <c r="Q235" i="30"/>
  <c r="Q280" i="30"/>
  <c r="Q288" i="30"/>
  <c r="Q303" i="30"/>
  <c r="Q153" i="30"/>
  <c r="Q157" i="30"/>
  <c r="Q167" i="30"/>
  <c r="Q171" i="30"/>
  <c r="Q175" i="30"/>
  <c r="Q179" i="30"/>
  <c r="Q183" i="30"/>
  <c r="Q189" i="30"/>
  <c r="Q199" i="30"/>
  <c r="Q205" i="30"/>
  <c r="Q215" i="30"/>
  <c r="Q223" i="30"/>
  <c r="Q231" i="30"/>
  <c r="Q239" i="30"/>
  <c r="Q276" i="30"/>
  <c r="Q284" i="30"/>
  <c r="Q292" i="30"/>
  <c r="Q311" i="30"/>
  <c r="Q282" i="30"/>
  <c r="Q290" i="30"/>
  <c r="Q278" i="30"/>
  <c r="Q286" i="30"/>
  <c r="Q334" i="30"/>
  <c r="Q351" i="30"/>
  <c r="Q244" i="30"/>
  <c r="Q248" i="30"/>
  <c r="Q252" i="30"/>
  <c r="Q256" i="30"/>
  <c r="Q260" i="30"/>
  <c r="Q264" i="30"/>
  <c r="Q268" i="30"/>
  <c r="Q272" i="30"/>
  <c r="Q301" i="30"/>
  <c r="Q309" i="30"/>
  <c r="Q355" i="30"/>
  <c r="Q246" i="30"/>
  <c r="Q250" i="30"/>
  <c r="Q254" i="30"/>
  <c r="Q258" i="30"/>
  <c r="Q262" i="30"/>
  <c r="Q266" i="30"/>
  <c r="Q270" i="30"/>
  <c r="Q274" i="30"/>
  <c r="Q297" i="30"/>
  <c r="Q307" i="30"/>
  <c r="Q295" i="30"/>
  <c r="Q299" i="30"/>
  <c r="Q305" i="30"/>
  <c r="Q337" i="30"/>
  <c r="Q339" i="30"/>
  <c r="Q340" i="30"/>
  <c r="Q316" i="30"/>
  <c r="Q320" i="30"/>
  <c r="Q324" i="30"/>
  <c r="Q328" i="30"/>
  <c r="Q332" i="30"/>
  <c r="Q345" i="30"/>
  <c r="Q314" i="30"/>
  <c r="Q318" i="30"/>
  <c r="Q322" i="30"/>
  <c r="Q326" i="30"/>
  <c r="Q330" i="30"/>
  <c r="Q335" i="30"/>
  <c r="Q336" i="30"/>
  <c r="Q341" i="30"/>
  <c r="Q344" i="30"/>
  <c r="Q349" i="30"/>
  <c r="Q357" i="30"/>
  <c r="Q343" i="30"/>
  <c r="Q347" i="30"/>
  <c r="Q353" i="30"/>
  <c r="Z352" i="29"/>
  <c r="AA338" i="29"/>
  <c r="Y338" i="29"/>
  <c r="W338" i="29"/>
  <c r="W330" i="29"/>
  <c r="AA330" i="29"/>
  <c r="Y330" i="29"/>
  <c r="AA326" i="29"/>
  <c r="Y326" i="29"/>
  <c r="W326" i="29"/>
  <c r="W306" i="29"/>
  <c r="Z306" i="29"/>
  <c r="X106" i="29"/>
  <c r="W106" i="29"/>
  <c r="W90" i="29"/>
  <c r="X90" i="29"/>
  <c r="AA66" i="29"/>
  <c r="X66" i="29"/>
  <c r="Y66" i="29"/>
  <c r="Z46" i="29"/>
  <c r="AA46" i="29"/>
  <c r="W30" i="29"/>
  <c r="AA30" i="29"/>
  <c r="Z30" i="29"/>
  <c r="X8" i="29"/>
  <c r="Y10" i="29"/>
  <c r="Z14" i="29"/>
  <c r="Y24" i="29"/>
  <c r="W40" i="29"/>
  <c r="AA42" i="29"/>
  <c r="AA50" i="29"/>
  <c r="W54" i="29"/>
  <c r="X70" i="29"/>
  <c r="W98" i="29"/>
  <c r="W102" i="29"/>
  <c r="W130" i="29"/>
  <c r="Y138" i="29"/>
  <c r="W152" i="29"/>
  <c r="AA160" i="29"/>
  <c r="AA164" i="29"/>
  <c r="W170" i="29"/>
  <c r="W172" i="29"/>
  <c r="W194" i="29"/>
  <c r="Z202" i="29"/>
  <c r="X208" i="29"/>
  <c r="W218" i="29"/>
  <c r="AA224" i="29"/>
  <c r="Z234" i="29"/>
  <c r="AA272" i="29"/>
  <c r="AA280" i="29"/>
  <c r="Z284" i="29"/>
  <c r="Z288" i="29"/>
  <c r="Z298" i="29"/>
  <c r="AA304" i="29"/>
  <c r="Z308" i="29"/>
  <c r="AA332" i="29"/>
  <c r="AA334" i="29"/>
  <c r="X340" i="29"/>
  <c r="AA342" i="29"/>
  <c r="X336" i="29"/>
  <c r="Z336" i="29"/>
  <c r="AA336" i="29"/>
  <c r="Z328" i="29"/>
  <c r="AA328" i="29"/>
  <c r="X328" i="29"/>
  <c r="X324" i="29"/>
  <c r="Z324" i="29"/>
  <c r="AA324" i="29"/>
  <c r="Z316" i="29"/>
  <c r="AA316" i="29"/>
  <c r="X316" i="29"/>
  <c r="X312" i="29"/>
  <c r="Z312" i="29"/>
  <c r="AA312" i="29"/>
  <c r="Z300" i="29"/>
  <c r="AA300" i="29"/>
  <c r="X300" i="29"/>
  <c r="Z296" i="29"/>
  <c r="AA296" i="29"/>
  <c r="X296" i="29"/>
  <c r="W64" i="29"/>
  <c r="X64" i="29"/>
  <c r="Z60" i="29"/>
  <c r="AA60" i="29"/>
  <c r="X60" i="29"/>
  <c r="X52" i="29"/>
  <c r="Z52" i="29"/>
  <c r="AA52" i="29"/>
  <c r="Z20" i="29"/>
  <c r="AA20" i="29"/>
  <c r="AA8" i="29"/>
  <c r="W24" i="29"/>
  <c r="W28" i="29"/>
  <c r="AA38" i="29"/>
  <c r="AA48" i="29"/>
  <c r="X50" i="29"/>
  <c r="Y54" i="29"/>
  <c r="Z58" i="29"/>
  <c r="Z66" i="29"/>
  <c r="X94" i="29"/>
  <c r="W120" i="29"/>
  <c r="AA128" i="29"/>
  <c r="AA132" i="29"/>
  <c r="W140" i="29"/>
  <c r="W162" i="29"/>
  <c r="W184" i="29"/>
  <c r="AA192" i="29"/>
  <c r="Y216" i="29"/>
  <c r="X280" i="29"/>
  <c r="W290" i="29"/>
  <c r="Z292" i="29"/>
  <c r="Y300" i="29"/>
  <c r="X304" i="29"/>
  <c r="Y316" i="29"/>
  <c r="AA322" i="29"/>
  <c r="Y324" i="29"/>
  <c r="Y328" i="29"/>
  <c r="X332" i="29"/>
  <c r="AA340" i="29"/>
  <c r="W344" i="29"/>
  <c r="P10" i="29"/>
  <c r="P11" i="29" s="1"/>
  <c r="O9" i="29"/>
  <c r="Z7" i="29"/>
  <c r="Z15" i="29"/>
  <c r="W15" i="29"/>
  <c r="Y15" i="29"/>
  <c r="AA15" i="29"/>
  <c r="Z18" i="29"/>
  <c r="Y18" i="29"/>
  <c r="AA18" i="29"/>
  <c r="W18" i="29"/>
  <c r="X36" i="29"/>
  <c r="AA36" i="29"/>
  <c r="W36" i="29"/>
  <c r="Z36" i="29"/>
  <c r="Q41" i="29"/>
  <c r="Q46" i="29"/>
  <c r="N2" i="29"/>
  <c r="X4" i="29"/>
  <c r="Y4" i="29"/>
  <c r="AA4" i="29"/>
  <c r="Z4" i="29"/>
  <c r="N6" i="29"/>
  <c r="O7" i="29"/>
  <c r="O8" i="29"/>
  <c r="Q11" i="29"/>
  <c r="Q20" i="29"/>
  <c r="X47" i="29"/>
  <c r="Z47" i="29"/>
  <c r="AA47" i="29"/>
  <c r="W47" i="29"/>
  <c r="Q50" i="29"/>
  <c r="Y56" i="29"/>
  <c r="W56" i="29"/>
  <c r="X56" i="29"/>
  <c r="AA56" i="29"/>
  <c r="Q57" i="29"/>
  <c r="Q67" i="29"/>
  <c r="X68" i="29"/>
  <c r="Z68" i="29"/>
  <c r="W68" i="29"/>
  <c r="AA68" i="29"/>
  <c r="Q79" i="29"/>
  <c r="N9" i="29"/>
  <c r="Q10" i="29"/>
  <c r="Q12" i="29"/>
  <c r="X13" i="29"/>
  <c r="AA13" i="29"/>
  <c r="Y13" i="29"/>
  <c r="Z13" i="29"/>
  <c r="X15" i="29"/>
  <c r="Y17" i="29"/>
  <c r="W17" i="29"/>
  <c r="X17" i="29"/>
  <c r="AA17" i="29"/>
  <c r="X18" i="29"/>
  <c r="Q21" i="29"/>
  <c r="Q23" i="29"/>
  <c r="Q26" i="29"/>
  <c r="Y36" i="29"/>
  <c r="Q43" i="29"/>
  <c r="Z51" i="29"/>
  <c r="Y51" i="29"/>
  <c r="W51" i="29"/>
  <c r="AA51" i="29"/>
  <c r="Q55" i="29"/>
  <c r="Y62" i="29"/>
  <c r="W62" i="29"/>
  <c r="AA62" i="29"/>
  <c r="X62" i="29"/>
  <c r="Q63" i="29"/>
  <c r="X65" i="29"/>
  <c r="AA65" i="29"/>
  <c r="Z65" i="29"/>
  <c r="W65" i="29"/>
  <c r="Q66" i="29"/>
  <c r="Q71" i="29"/>
  <c r="X72" i="29"/>
  <c r="Z72" i="29"/>
  <c r="AA72" i="29"/>
  <c r="W72" i="29"/>
  <c r="Q75" i="29"/>
  <c r="X76" i="29"/>
  <c r="Z76" i="29"/>
  <c r="W76" i="29"/>
  <c r="AA76" i="29"/>
  <c r="O4" i="29"/>
  <c r="Z6" i="29"/>
  <c r="Y6" i="29"/>
  <c r="W6" i="29"/>
  <c r="AA6" i="29"/>
  <c r="X7" i="29"/>
  <c r="Y7" i="29"/>
  <c r="AA7" i="29"/>
  <c r="Q33" i="29"/>
  <c r="Q3" i="29"/>
  <c r="W4" i="29"/>
  <c r="Y5" i="29"/>
  <c r="W5" i="29"/>
  <c r="Z5" i="29"/>
  <c r="AA5" i="29"/>
  <c r="O6" i="29"/>
  <c r="N7" i="29"/>
  <c r="N8" i="29"/>
  <c r="Z9" i="29"/>
  <c r="Y9" i="29"/>
  <c r="W9" i="29"/>
  <c r="AA9" i="29"/>
  <c r="K21" i="29"/>
  <c r="L66" i="29"/>
  <c r="J32" i="29" s="1"/>
  <c r="K32" i="29" s="1"/>
  <c r="K26" i="29"/>
  <c r="E2" i="29"/>
  <c r="Y22" i="29"/>
  <c r="Z22" i="29"/>
  <c r="W22" i="29"/>
  <c r="AA22" i="29"/>
  <c r="X27" i="29"/>
  <c r="Z27" i="29"/>
  <c r="W27" i="29"/>
  <c r="AA27" i="29"/>
  <c r="Q29" i="29"/>
  <c r="Z34" i="29"/>
  <c r="Y34" i="29"/>
  <c r="AA34" i="29"/>
  <c r="W34" i="29"/>
  <c r="Q35" i="29"/>
  <c r="Y37" i="29"/>
  <c r="Z37" i="29"/>
  <c r="AA37" i="29"/>
  <c r="W37" i="29"/>
  <c r="Q38" i="29"/>
  <c r="X44" i="29"/>
  <c r="Z44" i="29"/>
  <c r="AA44" i="29"/>
  <c r="W44" i="29"/>
  <c r="Y47" i="29"/>
  <c r="Q49" i="29"/>
  <c r="Z56" i="29"/>
  <c r="Q58" i="29"/>
  <c r="Q64" i="29"/>
  <c r="Y68" i="29"/>
  <c r="X84" i="29"/>
  <c r="Z84" i="29"/>
  <c r="Y84" i="29"/>
  <c r="X92" i="29"/>
  <c r="Z92" i="29"/>
  <c r="Y92" i="29"/>
  <c r="X100" i="29"/>
  <c r="Z100" i="29"/>
  <c r="Y100" i="29"/>
  <c r="X108" i="29"/>
  <c r="Z108" i="29"/>
  <c r="Y108" i="29"/>
  <c r="X116" i="29"/>
  <c r="Z116" i="29"/>
  <c r="Y116" i="29"/>
  <c r="Q121" i="29"/>
  <c r="Z126" i="29"/>
  <c r="AA126" i="29"/>
  <c r="X126" i="29"/>
  <c r="W134" i="29"/>
  <c r="Q136" i="29"/>
  <c r="Q137" i="29"/>
  <c r="Z142" i="29"/>
  <c r="AA142" i="29"/>
  <c r="X142" i="29"/>
  <c r="W150" i="29"/>
  <c r="Q152" i="29"/>
  <c r="Q153" i="29"/>
  <c r="Z158" i="29"/>
  <c r="AA158" i="29"/>
  <c r="X158" i="29"/>
  <c r="W166" i="29"/>
  <c r="Q168" i="29"/>
  <c r="Q169" i="29"/>
  <c r="Z174" i="29"/>
  <c r="AA174" i="29"/>
  <c r="X174" i="29"/>
  <c r="W182" i="29"/>
  <c r="Q184" i="29"/>
  <c r="Q185" i="29"/>
  <c r="Z190" i="29"/>
  <c r="AA190" i="29"/>
  <c r="X190" i="29"/>
  <c r="X206" i="29"/>
  <c r="AA206" i="29"/>
  <c r="Z206" i="29"/>
  <c r="W206" i="29"/>
  <c r="Y207" i="29"/>
  <c r="Z207" i="29"/>
  <c r="W207" i="29"/>
  <c r="X207" i="29"/>
  <c r="Y219" i="29"/>
  <c r="Z219" i="29"/>
  <c r="X219" i="29"/>
  <c r="Q221" i="29"/>
  <c r="Z236" i="29"/>
  <c r="W236" i="29"/>
  <c r="X236" i="29"/>
  <c r="Y236" i="29"/>
  <c r="AA236" i="29"/>
  <c r="Q237" i="29"/>
  <c r="Z248" i="29"/>
  <c r="W248" i="29"/>
  <c r="Y248" i="29"/>
  <c r="AA248" i="29"/>
  <c r="Q249" i="29"/>
  <c r="Y251" i="29"/>
  <c r="Z251" i="29"/>
  <c r="X251" i="29"/>
  <c r="AA251" i="29"/>
  <c r="Z268" i="29"/>
  <c r="W268" i="29"/>
  <c r="X268" i="29"/>
  <c r="Y268" i="29"/>
  <c r="AA268" i="29"/>
  <c r="Q269" i="29"/>
  <c r="Q304" i="29"/>
  <c r="Q313" i="29"/>
  <c r="X10" i="29"/>
  <c r="X12" i="29"/>
  <c r="Q24" i="29"/>
  <c r="X26" i="29"/>
  <c r="Y26" i="29"/>
  <c r="W26" i="29"/>
  <c r="Z28" i="29"/>
  <c r="Y28" i="29"/>
  <c r="X28" i="29"/>
  <c r="X29" i="29"/>
  <c r="Y29" i="29"/>
  <c r="W29" i="29"/>
  <c r="I32" i="29"/>
  <c r="Y35" i="29"/>
  <c r="AA35" i="29"/>
  <c r="Z35" i="29"/>
  <c r="Q37" i="29"/>
  <c r="X38" i="29"/>
  <c r="Z38" i="29"/>
  <c r="Y38" i="29"/>
  <c r="Z40" i="29"/>
  <c r="AA40" i="29"/>
  <c r="Y40" i="29"/>
  <c r="Q44" i="29"/>
  <c r="Q47" i="29"/>
  <c r="Q54" i="29"/>
  <c r="X55" i="29"/>
  <c r="Y55" i="29"/>
  <c r="W55" i="29"/>
  <c r="Q60" i="29"/>
  <c r="Q69" i="29"/>
  <c r="Z70" i="29"/>
  <c r="AA70" i="29"/>
  <c r="Y70" i="29"/>
  <c r="Q72" i="29"/>
  <c r="Q77" i="29"/>
  <c r="Z78" i="29"/>
  <c r="AA78" i="29"/>
  <c r="Y78" i="29"/>
  <c r="Q80" i="29"/>
  <c r="AA84" i="29"/>
  <c r="Q85" i="29"/>
  <c r="Z86" i="29"/>
  <c r="AA86" i="29"/>
  <c r="Y86" i="29"/>
  <c r="Q87" i="29"/>
  <c r="Q88" i="29"/>
  <c r="AA92" i="29"/>
  <c r="Q93" i="29"/>
  <c r="Z94" i="29"/>
  <c r="AA94" i="29"/>
  <c r="Y94" i="29"/>
  <c r="Q95" i="29"/>
  <c r="Q96" i="29"/>
  <c r="AA100" i="29"/>
  <c r="Q101" i="29"/>
  <c r="Z102" i="29"/>
  <c r="AA102" i="29"/>
  <c r="Y102" i="29"/>
  <c r="Q103" i="29"/>
  <c r="Q104" i="29"/>
  <c r="AA108" i="29"/>
  <c r="Q109" i="29"/>
  <c r="Z110" i="29"/>
  <c r="AA110" i="29"/>
  <c r="Y110" i="29"/>
  <c r="Q111" i="29"/>
  <c r="Q112" i="29"/>
  <c r="AA116" i="29"/>
  <c r="Q117" i="29"/>
  <c r="Z118" i="29"/>
  <c r="AA118" i="29"/>
  <c r="Y118" i="29"/>
  <c r="Q119" i="29"/>
  <c r="Q124" i="29"/>
  <c r="Q125" i="29"/>
  <c r="Z130" i="29"/>
  <c r="AA130" i="29"/>
  <c r="X130" i="29"/>
  <c r="Q140" i="29"/>
  <c r="Q141" i="29"/>
  <c r="Z146" i="29"/>
  <c r="AA146" i="29"/>
  <c r="X146" i="29"/>
  <c r="Q156" i="29"/>
  <c r="Q157" i="29"/>
  <c r="Z162" i="29"/>
  <c r="AA162" i="29"/>
  <c r="X162" i="29"/>
  <c r="Q172" i="29"/>
  <c r="Q173" i="29"/>
  <c r="Z178" i="29"/>
  <c r="AA178" i="29"/>
  <c r="X178" i="29"/>
  <c r="Q188" i="29"/>
  <c r="Q189" i="29"/>
  <c r="Q193" i="29"/>
  <c r="Z196" i="29"/>
  <c r="W196" i="29"/>
  <c r="AA196" i="29"/>
  <c r="X196" i="29"/>
  <c r="Q203" i="29"/>
  <c r="X226" i="29"/>
  <c r="AA226" i="29"/>
  <c r="Y226" i="29"/>
  <c r="Z226" i="29"/>
  <c r="Q227" i="29"/>
  <c r="X258" i="29"/>
  <c r="AA258" i="29"/>
  <c r="Y258" i="29"/>
  <c r="Z258" i="29"/>
  <c r="Q259" i="29"/>
  <c r="Q286" i="29"/>
  <c r="Q309" i="29"/>
  <c r="X80" i="29"/>
  <c r="Z80" i="29"/>
  <c r="Y80" i="29"/>
  <c r="X88" i="29"/>
  <c r="Z88" i="29"/>
  <c r="Y88" i="29"/>
  <c r="X96" i="29"/>
  <c r="Z96" i="29"/>
  <c r="Y96" i="29"/>
  <c r="X104" i="29"/>
  <c r="Z104" i="29"/>
  <c r="Y104" i="29"/>
  <c r="X112" i="29"/>
  <c r="Z112" i="29"/>
  <c r="Y112" i="29"/>
  <c r="Q128" i="29"/>
  <c r="Q129" i="29"/>
  <c r="Z134" i="29"/>
  <c r="AA134" i="29"/>
  <c r="X134" i="29"/>
  <c r="Q144" i="29"/>
  <c r="Q145" i="29"/>
  <c r="Z150" i="29"/>
  <c r="AA150" i="29"/>
  <c r="X150" i="29"/>
  <c r="Q160" i="29"/>
  <c r="Q161" i="29"/>
  <c r="Z166" i="29"/>
  <c r="AA166" i="29"/>
  <c r="X166" i="29"/>
  <c r="Q176" i="29"/>
  <c r="Q177" i="29"/>
  <c r="Z182" i="29"/>
  <c r="AA182" i="29"/>
  <c r="X182" i="29"/>
  <c r="Q192" i="29"/>
  <c r="X214" i="29"/>
  <c r="AA214" i="29"/>
  <c r="W214" i="29"/>
  <c r="Y214" i="29"/>
  <c r="Z232" i="29"/>
  <c r="W232" i="29"/>
  <c r="Y232" i="29"/>
  <c r="AA232" i="29"/>
  <c r="Q233" i="29"/>
  <c r="Y235" i="29"/>
  <c r="Z235" i="29"/>
  <c r="X235" i="29"/>
  <c r="AA235" i="29"/>
  <c r="Z252" i="29"/>
  <c r="W252" i="29"/>
  <c r="X252" i="29"/>
  <c r="Y252" i="29"/>
  <c r="AA252" i="29"/>
  <c r="Q253" i="29"/>
  <c r="Z264" i="29"/>
  <c r="W264" i="29"/>
  <c r="Y264" i="29"/>
  <c r="AA264" i="29"/>
  <c r="Q265" i="29"/>
  <c r="Y267" i="29"/>
  <c r="Z267" i="29"/>
  <c r="X267" i="29"/>
  <c r="AA267" i="29"/>
  <c r="Q5" i="29"/>
  <c r="AA10" i="29"/>
  <c r="AA12" i="29"/>
  <c r="Y16" i="29"/>
  <c r="AA16" i="29"/>
  <c r="X16" i="29"/>
  <c r="X20" i="29"/>
  <c r="Y20" i="29"/>
  <c r="W20" i="29"/>
  <c r="Q22" i="29"/>
  <c r="AA26" i="29"/>
  <c r="Q27" i="29"/>
  <c r="AA29" i="29"/>
  <c r="Z32" i="29"/>
  <c r="W32" i="29"/>
  <c r="Y32" i="29"/>
  <c r="Q39" i="29"/>
  <c r="Y43" i="29"/>
  <c r="Z43" i="29"/>
  <c r="X43" i="29"/>
  <c r="Q45" i="29"/>
  <c r="X46" i="29"/>
  <c r="Y46" i="29"/>
  <c r="W46" i="29"/>
  <c r="Q48" i="29"/>
  <c r="X49" i="29"/>
  <c r="Y49" i="29"/>
  <c r="W49" i="29"/>
  <c r="Z53" i="29"/>
  <c r="W53" i="29"/>
  <c r="Y53" i="29"/>
  <c r="Z61" i="29"/>
  <c r="AA61" i="29"/>
  <c r="Y61" i="29"/>
  <c r="Y64" i="29"/>
  <c r="AA64" i="29"/>
  <c r="Z64" i="29"/>
  <c r="Q68" i="29"/>
  <c r="Q73" i="29"/>
  <c r="Z74" i="29"/>
  <c r="AA74" i="29"/>
  <c r="Y74" i="29"/>
  <c r="Q76" i="29"/>
  <c r="AA80" i="29"/>
  <c r="Q81" i="29"/>
  <c r="Z82" i="29"/>
  <c r="AA82" i="29"/>
  <c r="Y82" i="29"/>
  <c r="Q83" i="29"/>
  <c r="Q84" i="29"/>
  <c r="W84" i="29"/>
  <c r="AA88" i="29"/>
  <c r="Q89" i="29"/>
  <c r="Z90" i="29"/>
  <c r="AA90" i="29"/>
  <c r="Y90" i="29"/>
  <c r="Q91" i="29"/>
  <c r="Q92" i="29"/>
  <c r="W92" i="29"/>
  <c r="AA96" i="29"/>
  <c r="Q97" i="29"/>
  <c r="Z98" i="29"/>
  <c r="AA98" i="29"/>
  <c r="Y98" i="29"/>
  <c r="Q99" i="29"/>
  <c r="Q100" i="29"/>
  <c r="W100" i="29"/>
  <c r="AA104" i="29"/>
  <c r="Q105" i="29"/>
  <c r="Z106" i="29"/>
  <c r="AA106" i="29"/>
  <c r="Y106" i="29"/>
  <c r="Q107" i="29"/>
  <c r="Q108" i="29"/>
  <c r="W108" i="29"/>
  <c r="AA112" i="29"/>
  <c r="Q113" i="29"/>
  <c r="Z114" i="29"/>
  <c r="AA114" i="29"/>
  <c r="Y114" i="29"/>
  <c r="Q115" i="29"/>
  <c r="Q116" i="29"/>
  <c r="W116" i="29"/>
  <c r="Q120" i="29"/>
  <c r="Z122" i="29"/>
  <c r="AA122" i="29"/>
  <c r="X122" i="29"/>
  <c r="Y126" i="29"/>
  <c r="Q132" i="29"/>
  <c r="Q133" i="29"/>
  <c r="Z138" i="29"/>
  <c r="AA138" i="29"/>
  <c r="X138" i="29"/>
  <c r="Y142" i="29"/>
  <c r="Q148" i="29"/>
  <c r="Q149" i="29"/>
  <c r="Z154" i="29"/>
  <c r="AA154" i="29"/>
  <c r="X154" i="29"/>
  <c r="Y158" i="29"/>
  <c r="Q164" i="29"/>
  <c r="Q165" i="29"/>
  <c r="Z170" i="29"/>
  <c r="AA170" i="29"/>
  <c r="X170" i="29"/>
  <c r="Y174" i="29"/>
  <c r="Q180" i="29"/>
  <c r="Q181" i="29"/>
  <c r="Z186" i="29"/>
  <c r="AA186" i="29"/>
  <c r="X186" i="29"/>
  <c r="Y190" i="29"/>
  <c r="Y199" i="29"/>
  <c r="Z199" i="29"/>
  <c r="AA199" i="29"/>
  <c r="W199" i="29"/>
  <c r="Y206" i="29"/>
  <c r="AA207" i="29"/>
  <c r="Q209" i="29"/>
  <c r="Z212" i="29"/>
  <c r="W212" i="29"/>
  <c r="AA212" i="29"/>
  <c r="Y212" i="29"/>
  <c r="Q215" i="29"/>
  <c r="AA219" i="29"/>
  <c r="Z220" i="29"/>
  <c r="W220" i="29"/>
  <c r="X220" i="29"/>
  <c r="Y220" i="29"/>
  <c r="W226" i="29"/>
  <c r="X242" i="29"/>
  <c r="AA242" i="29"/>
  <c r="Y242" i="29"/>
  <c r="Z242" i="29"/>
  <c r="Q243" i="29"/>
  <c r="X274" i="29"/>
  <c r="AA274" i="29"/>
  <c r="Y274" i="29"/>
  <c r="Z274" i="29"/>
  <c r="Q275" i="29"/>
  <c r="X124" i="29"/>
  <c r="Z124" i="29"/>
  <c r="Y124" i="29"/>
  <c r="X132" i="29"/>
  <c r="Z132" i="29"/>
  <c r="Y132" i="29"/>
  <c r="X140" i="29"/>
  <c r="Z140" i="29"/>
  <c r="Y140" i="29"/>
  <c r="X148" i="29"/>
  <c r="Z148" i="29"/>
  <c r="Y148" i="29"/>
  <c r="X156" i="29"/>
  <c r="Z156" i="29"/>
  <c r="Y156" i="29"/>
  <c r="X164" i="29"/>
  <c r="Z164" i="29"/>
  <c r="Y164" i="29"/>
  <c r="X172" i="29"/>
  <c r="Z172" i="29"/>
  <c r="Y172" i="29"/>
  <c r="X180" i="29"/>
  <c r="Z180" i="29"/>
  <c r="Y180" i="29"/>
  <c r="X188" i="29"/>
  <c r="Z188" i="29"/>
  <c r="Y188" i="29"/>
  <c r="X194" i="29"/>
  <c r="AA194" i="29"/>
  <c r="Z194" i="29"/>
  <c r="X198" i="29"/>
  <c r="AA198" i="29"/>
  <c r="W198" i="29"/>
  <c r="Z198" i="29"/>
  <c r="Z200" i="29"/>
  <c r="W200" i="29"/>
  <c r="AA200" i="29"/>
  <c r="Y203" i="29"/>
  <c r="Z203" i="29"/>
  <c r="AA203" i="29"/>
  <c r="Z204" i="29"/>
  <c r="W204" i="29"/>
  <c r="X204" i="29"/>
  <c r="AA204" i="29"/>
  <c r="X210" i="29"/>
  <c r="AA210" i="29"/>
  <c r="Z210" i="29"/>
  <c r="Q211" i="29"/>
  <c r="Y215" i="29"/>
  <c r="Z215" i="29"/>
  <c r="AA215" i="29"/>
  <c r="Q219" i="29"/>
  <c r="Q231" i="29"/>
  <c r="X246" i="29"/>
  <c r="AA246" i="29"/>
  <c r="W246" i="29"/>
  <c r="Y246" i="29"/>
  <c r="Q263" i="29"/>
  <c r="Q285" i="29"/>
  <c r="Q322" i="29"/>
  <c r="X120" i="29"/>
  <c r="Z120" i="29"/>
  <c r="Y120" i="29"/>
  <c r="X128" i="29"/>
  <c r="Z128" i="29"/>
  <c r="Y128" i="29"/>
  <c r="X136" i="29"/>
  <c r="Z136" i="29"/>
  <c r="Y136" i="29"/>
  <c r="X144" i="29"/>
  <c r="Z144" i="29"/>
  <c r="Y144" i="29"/>
  <c r="X152" i="29"/>
  <c r="Z152" i="29"/>
  <c r="Y152" i="29"/>
  <c r="X160" i="29"/>
  <c r="Z160" i="29"/>
  <c r="Y160" i="29"/>
  <c r="X168" i="29"/>
  <c r="Z168" i="29"/>
  <c r="Y168" i="29"/>
  <c r="X176" i="29"/>
  <c r="Z176" i="29"/>
  <c r="Y176" i="29"/>
  <c r="X184" i="29"/>
  <c r="Z184" i="29"/>
  <c r="Y184" i="29"/>
  <c r="X192" i="29"/>
  <c r="Z192" i="29"/>
  <c r="Y192" i="29"/>
  <c r="Q195" i="29"/>
  <c r="Q199" i="29"/>
  <c r="W210" i="29"/>
  <c r="W215" i="29"/>
  <c r="Z216" i="29"/>
  <c r="W216" i="29"/>
  <c r="AA216" i="29"/>
  <c r="Q217" i="29"/>
  <c r="X230" i="29"/>
  <c r="AA230" i="29"/>
  <c r="W230" i="29"/>
  <c r="Y230" i="29"/>
  <c r="Q247" i="29"/>
  <c r="X262" i="29"/>
  <c r="AA262" i="29"/>
  <c r="W262" i="29"/>
  <c r="Y262" i="29"/>
  <c r="Q278" i="29"/>
  <c r="Q280" i="29"/>
  <c r="Q281" i="29"/>
  <c r="Q292" i="29"/>
  <c r="Q310" i="29"/>
  <c r="Q318" i="29"/>
  <c r="Q330" i="29"/>
  <c r="Q355" i="29"/>
  <c r="Y357" i="29"/>
  <c r="Z357" i="29"/>
  <c r="W357" i="29"/>
  <c r="X357" i="29"/>
  <c r="AA357" i="29"/>
  <c r="X222" i="29"/>
  <c r="AA222" i="29"/>
  <c r="Z222" i="29"/>
  <c r="Y222" i="29"/>
  <c r="Y223" i="29"/>
  <c r="Z223" i="29"/>
  <c r="W223" i="29"/>
  <c r="AA223" i="29"/>
  <c r="Z228" i="29"/>
  <c r="W228" i="29"/>
  <c r="AA228" i="29"/>
  <c r="Y228" i="29"/>
  <c r="Y231" i="29"/>
  <c r="Z231" i="29"/>
  <c r="AA231" i="29"/>
  <c r="X231" i="29"/>
  <c r="Q235" i="29"/>
  <c r="Q241" i="29"/>
  <c r="X254" i="29"/>
  <c r="AA254" i="29"/>
  <c r="Z254" i="29"/>
  <c r="Y254" i="29"/>
  <c r="Y255" i="29"/>
  <c r="Z255" i="29"/>
  <c r="W255" i="29"/>
  <c r="AA255" i="29"/>
  <c r="Z260" i="29"/>
  <c r="W260" i="29"/>
  <c r="AA260" i="29"/>
  <c r="Y260" i="29"/>
  <c r="Y263" i="29"/>
  <c r="Z263" i="29"/>
  <c r="AA263" i="29"/>
  <c r="X263" i="29"/>
  <c r="Q267" i="29"/>
  <c r="Q273" i="29"/>
  <c r="Y286" i="29"/>
  <c r="AA286" i="29"/>
  <c r="W286" i="29"/>
  <c r="X286" i="29"/>
  <c r="Q290" i="29"/>
  <c r="Y302" i="29"/>
  <c r="AA302" i="29"/>
  <c r="W302" i="29"/>
  <c r="Z302" i="29"/>
  <c r="Y314" i="29"/>
  <c r="AA314" i="29"/>
  <c r="X314" i="29"/>
  <c r="Z314" i="29"/>
  <c r="Q351" i="29"/>
  <c r="Q225" i="29"/>
  <c r="X238" i="29"/>
  <c r="AA238" i="29"/>
  <c r="Z238" i="29"/>
  <c r="Y238" i="29"/>
  <c r="Y239" i="29"/>
  <c r="Z239" i="29"/>
  <c r="W239" i="29"/>
  <c r="AA239" i="29"/>
  <c r="Z244" i="29"/>
  <c r="W244" i="29"/>
  <c r="AA244" i="29"/>
  <c r="Y244" i="29"/>
  <c r="Y247" i="29"/>
  <c r="Z247" i="29"/>
  <c r="AA247" i="29"/>
  <c r="X247" i="29"/>
  <c r="Q251" i="29"/>
  <c r="Q257" i="29"/>
  <c r="X270" i="29"/>
  <c r="AA270" i="29"/>
  <c r="Z270" i="29"/>
  <c r="Y270" i="29"/>
  <c r="Y271" i="29"/>
  <c r="Z271" i="29"/>
  <c r="W271" i="29"/>
  <c r="AA271" i="29"/>
  <c r="Z276" i="29"/>
  <c r="W276" i="29"/>
  <c r="AA276" i="29"/>
  <c r="Y276" i="29"/>
  <c r="Y282" i="29"/>
  <c r="AA282" i="29"/>
  <c r="X282" i="29"/>
  <c r="Z282" i="29"/>
  <c r="Q296" i="29"/>
  <c r="Y306" i="29"/>
  <c r="AA306" i="29"/>
  <c r="X306" i="29"/>
  <c r="Q317" i="29"/>
  <c r="Q324" i="29"/>
  <c r="Q325" i="29"/>
  <c r="Q329" i="29"/>
  <c r="Q333" i="29"/>
  <c r="Z335" i="29"/>
  <c r="AA335" i="29"/>
  <c r="Y335" i="29"/>
  <c r="Q337" i="29"/>
  <c r="X341" i="29"/>
  <c r="Z341" i="29"/>
  <c r="W341" i="29"/>
  <c r="Z350" i="29"/>
  <c r="W350" i="29"/>
  <c r="Y350" i="29"/>
  <c r="X350" i="29"/>
  <c r="W2" i="29"/>
  <c r="W3" i="29"/>
  <c r="W8" i="29"/>
  <c r="W11" i="29"/>
  <c r="W14" i="29"/>
  <c r="Q17" i="29"/>
  <c r="X24" i="29"/>
  <c r="W25" i="29"/>
  <c r="X30" i="29"/>
  <c r="W31" i="29"/>
  <c r="X42" i="29"/>
  <c r="X45" i="29"/>
  <c r="X48" i="29"/>
  <c r="X54" i="29"/>
  <c r="Q56" i="29"/>
  <c r="W57" i="29"/>
  <c r="X59" i="29"/>
  <c r="Q62" i="29"/>
  <c r="W63" i="29"/>
  <c r="W66" i="29"/>
  <c r="X69" i="29"/>
  <c r="X73" i="29"/>
  <c r="X77" i="29"/>
  <c r="X81" i="29"/>
  <c r="X85" i="29"/>
  <c r="X89" i="29"/>
  <c r="X93" i="29"/>
  <c r="X97" i="29"/>
  <c r="X101" i="29"/>
  <c r="X105" i="29"/>
  <c r="X109" i="29"/>
  <c r="X113" i="29"/>
  <c r="X117" i="29"/>
  <c r="X121" i="29"/>
  <c r="X125" i="29"/>
  <c r="X129" i="29"/>
  <c r="X133" i="29"/>
  <c r="X137" i="29"/>
  <c r="X141" i="29"/>
  <c r="X145" i="29"/>
  <c r="X149" i="29"/>
  <c r="X153" i="29"/>
  <c r="X157" i="29"/>
  <c r="X161" i="29"/>
  <c r="X165" i="29"/>
  <c r="X169" i="29"/>
  <c r="X173" i="29"/>
  <c r="X177" i="29"/>
  <c r="X181" i="29"/>
  <c r="X185" i="29"/>
  <c r="X189" i="29"/>
  <c r="Y195" i="29"/>
  <c r="Z195" i="29"/>
  <c r="X195" i="29"/>
  <c r="X202" i="29"/>
  <c r="AA202" i="29"/>
  <c r="Y202" i="29"/>
  <c r="Q207" i="29"/>
  <c r="Z208" i="29"/>
  <c r="W208" i="29"/>
  <c r="Y208" i="29"/>
  <c r="Y211" i="29"/>
  <c r="Z211" i="29"/>
  <c r="X211" i="29"/>
  <c r="X218" i="29"/>
  <c r="AA218" i="29"/>
  <c r="Y218" i="29"/>
  <c r="Q223" i="29"/>
  <c r="Z224" i="29"/>
  <c r="W224" i="29"/>
  <c r="Y224" i="29"/>
  <c r="Y227" i="29"/>
  <c r="Z227" i="29"/>
  <c r="X227" i="29"/>
  <c r="X234" i="29"/>
  <c r="AA234" i="29"/>
  <c r="Y234" i="29"/>
  <c r="Q239" i="29"/>
  <c r="Z240" i="29"/>
  <c r="W240" i="29"/>
  <c r="Y240" i="29"/>
  <c r="Y243" i="29"/>
  <c r="Z243" i="29"/>
  <c r="X243" i="29"/>
  <c r="X250" i="29"/>
  <c r="AA250" i="29"/>
  <c r="Y250" i="29"/>
  <c r="Q255" i="29"/>
  <c r="Z256" i="29"/>
  <c r="W256" i="29"/>
  <c r="Y256" i="29"/>
  <c r="Y259" i="29"/>
  <c r="Z259" i="29"/>
  <c r="X259" i="29"/>
  <c r="X266" i="29"/>
  <c r="AA266" i="29"/>
  <c r="Y266" i="29"/>
  <c r="Q271" i="29"/>
  <c r="Z272" i="29"/>
  <c r="W272" i="29"/>
  <c r="Y272" i="29"/>
  <c r="Y275" i="29"/>
  <c r="Z275" i="29"/>
  <c r="X275" i="29"/>
  <c r="Q288" i="29"/>
  <c r="Y290" i="29"/>
  <c r="AA290" i="29"/>
  <c r="Z290" i="29"/>
  <c r="Q293" i="29"/>
  <c r="Q294" i="29"/>
  <c r="Q306" i="29"/>
  <c r="Q308" i="29"/>
  <c r="Q312" i="29"/>
  <c r="Y318" i="29"/>
  <c r="AA318" i="29"/>
  <c r="W318" i="29"/>
  <c r="Z331" i="29"/>
  <c r="AA331" i="29"/>
  <c r="X331" i="29"/>
  <c r="Q332" i="29"/>
  <c r="X333" i="29"/>
  <c r="Z333" i="29"/>
  <c r="AA333" i="29"/>
  <c r="Q334" i="29"/>
  <c r="Q338" i="29"/>
  <c r="Z339" i="29"/>
  <c r="AA339" i="29"/>
  <c r="X339" i="29"/>
  <c r="W339" i="29"/>
  <c r="Q343" i="29"/>
  <c r="Q349" i="29"/>
  <c r="Y298" i="29"/>
  <c r="AA298" i="29"/>
  <c r="X298" i="29"/>
  <c r="Q302" i="29"/>
  <c r="Q320" i="29"/>
  <c r="Q326" i="29"/>
  <c r="X335" i="29"/>
  <c r="Q341" i="29"/>
  <c r="AA341" i="29"/>
  <c r="X348" i="29"/>
  <c r="AA348" i="29"/>
  <c r="W348" i="29"/>
  <c r="Y348" i="29"/>
  <c r="Y353" i="29"/>
  <c r="Z353" i="29"/>
  <c r="X353" i="29"/>
  <c r="AA353" i="29"/>
  <c r="Z354" i="29"/>
  <c r="W354" i="29"/>
  <c r="X354" i="29"/>
  <c r="Y354" i="29"/>
  <c r="X356" i="29"/>
  <c r="AA356" i="29"/>
  <c r="Z356" i="29"/>
  <c r="Y356" i="29"/>
  <c r="W19" i="29"/>
  <c r="W21" i="29"/>
  <c r="W23" i="29"/>
  <c r="W33" i="29"/>
  <c r="W39" i="29"/>
  <c r="W41" i="29"/>
  <c r="W50" i="29"/>
  <c r="W52" i="29"/>
  <c r="W58" i="29"/>
  <c r="W60" i="29"/>
  <c r="W67" i="29"/>
  <c r="W71" i="29"/>
  <c r="W75" i="29"/>
  <c r="W79" i="29"/>
  <c r="W83" i="29"/>
  <c r="W87" i="29"/>
  <c r="W91" i="29"/>
  <c r="W95" i="29"/>
  <c r="W99" i="29"/>
  <c r="W103" i="29"/>
  <c r="W107" i="29"/>
  <c r="W111" i="29"/>
  <c r="W115" i="29"/>
  <c r="W119" i="29"/>
  <c r="W123" i="29"/>
  <c r="W127" i="29"/>
  <c r="W131" i="29"/>
  <c r="W135" i="29"/>
  <c r="W139" i="29"/>
  <c r="W143" i="29"/>
  <c r="W147" i="29"/>
  <c r="W151" i="29"/>
  <c r="W155" i="29"/>
  <c r="W159" i="29"/>
  <c r="W163" i="29"/>
  <c r="W167" i="29"/>
  <c r="W171" i="29"/>
  <c r="W175" i="29"/>
  <c r="W179" i="29"/>
  <c r="W183" i="29"/>
  <c r="W187" i="29"/>
  <c r="W191" i="29"/>
  <c r="Y278" i="29"/>
  <c r="AA278" i="29"/>
  <c r="Z278" i="29"/>
  <c r="Q282" i="29"/>
  <c r="Q284" i="29"/>
  <c r="Y294" i="29"/>
  <c r="AA294" i="29"/>
  <c r="Z294" i="29"/>
  <c r="Q298" i="29"/>
  <c r="Q300" i="29"/>
  <c r="Y310" i="29"/>
  <c r="AA310" i="29"/>
  <c r="Z310" i="29"/>
  <c r="Q314" i="29"/>
  <c r="Q316" i="29"/>
  <c r="Q321" i="29"/>
  <c r="Z323" i="29"/>
  <c r="AA323" i="29"/>
  <c r="X323" i="29"/>
  <c r="X325" i="29"/>
  <c r="Z325" i="29"/>
  <c r="AA325" i="29"/>
  <c r="Z327" i="29"/>
  <c r="AA327" i="29"/>
  <c r="Y327" i="29"/>
  <c r="X344" i="29"/>
  <c r="AA344" i="29"/>
  <c r="Y344" i="29"/>
  <c r="Q345" i="29"/>
  <c r="W193" i="29"/>
  <c r="W197" i="29"/>
  <c r="W201" i="29"/>
  <c r="W205" i="29"/>
  <c r="W209" i="29"/>
  <c r="W213" i="29"/>
  <c r="W217" i="29"/>
  <c r="W221" i="29"/>
  <c r="W225" i="29"/>
  <c r="W229" i="29"/>
  <c r="W233" i="29"/>
  <c r="W237" i="29"/>
  <c r="W241" i="29"/>
  <c r="W245" i="29"/>
  <c r="W249" i="29"/>
  <c r="W253" i="29"/>
  <c r="W257" i="29"/>
  <c r="W261" i="29"/>
  <c r="W265" i="29"/>
  <c r="W269" i="29"/>
  <c r="W273" i="29"/>
  <c r="W277" i="29"/>
  <c r="X279" i="29"/>
  <c r="W281" i="29"/>
  <c r="X283" i="29"/>
  <c r="W285" i="29"/>
  <c r="X287" i="29"/>
  <c r="W289" i="29"/>
  <c r="X291" i="29"/>
  <c r="W293" i="29"/>
  <c r="X295" i="29"/>
  <c r="W297" i="29"/>
  <c r="X299" i="29"/>
  <c r="W301" i="29"/>
  <c r="X303" i="29"/>
  <c r="W305" i="29"/>
  <c r="X307" i="29"/>
  <c r="W309" i="29"/>
  <c r="X311" i="29"/>
  <c r="W313" i="29"/>
  <c r="X315" i="29"/>
  <c r="W317" i="29"/>
  <c r="X319" i="29"/>
  <c r="X321" i="29"/>
  <c r="Z321" i="29"/>
  <c r="Y321" i="29"/>
  <c r="X329" i="29"/>
  <c r="Z329" i="29"/>
  <c r="Y329" i="29"/>
  <c r="X337" i="29"/>
  <c r="Z337" i="29"/>
  <c r="Y337" i="29"/>
  <c r="Z346" i="29"/>
  <c r="W346" i="29"/>
  <c r="AA346" i="29"/>
  <c r="Y346" i="29"/>
  <c r="Y349" i="29"/>
  <c r="Z349" i="29"/>
  <c r="AA349" i="29"/>
  <c r="X349" i="29"/>
  <c r="Q353" i="29"/>
  <c r="W280" i="29"/>
  <c r="W284" i="29"/>
  <c r="W288" i="29"/>
  <c r="W292" i="29"/>
  <c r="W296" i="29"/>
  <c r="W300" i="29"/>
  <c r="W304" i="29"/>
  <c r="W308" i="29"/>
  <c r="W312" i="29"/>
  <c r="W316" i="29"/>
  <c r="AA320" i="29"/>
  <c r="W320" i="29"/>
  <c r="X320" i="29"/>
  <c r="X322" i="29"/>
  <c r="X326" i="29"/>
  <c r="X330" i="29"/>
  <c r="X334" i="29"/>
  <c r="X338" i="29"/>
  <c r="Z342" i="29"/>
  <c r="W342" i="29"/>
  <c r="Y342" i="29"/>
  <c r="Y345" i="29"/>
  <c r="Z345" i="29"/>
  <c r="X345" i="29"/>
  <c r="X352" i="29"/>
  <c r="AA352" i="29"/>
  <c r="Y352" i="29"/>
  <c r="Q357" i="29"/>
  <c r="Z358" i="29"/>
  <c r="W358" i="29"/>
  <c r="Y358" i="29"/>
  <c r="W324" i="29"/>
  <c r="W328" i="29"/>
  <c r="W332" i="29"/>
  <c r="W336" i="29"/>
  <c r="W340" i="29"/>
  <c r="W343" i="29"/>
  <c r="W347" i="29"/>
  <c r="W351" i="29"/>
  <c r="W355" i="29"/>
  <c r="I31" i="24"/>
  <c r="I30" i="24"/>
  <c r="I28" i="24"/>
  <c r="AI285" i="32" l="1"/>
  <c r="AI328" i="32"/>
  <c r="AI271" i="32"/>
  <c r="AI124" i="32"/>
  <c r="AH124" i="32" s="1"/>
  <c r="AG124" i="32" s="1"/>
  <c r="AF124" i="32" s="1"/>
  <c r="AI234" i="32"/>
  <c r="AI109" i="32"/>
  <c r="AH109" i="32" s="1"/>
  <c r="AG109" i="32" s="1"/>
  <c r="AF109" i="32" s="1"/>
  <c r="AI305" i="32"/>
  <c r="AI152" i="32"/>
  <c r="AH152" i="32" s="1"/>
  <c r="AG152" i="32" s="1"/>
  <c r="AF152" i="32" s="1"/>
  <c r="AI172" i="32"/>
  <c r="AI126" i="32"/>
  <c r="AH126" i="32" s="1"/>
  <c r="AG126" i="32" s="1"/>
  <c r="AF126" i="32" s="1"/>
  <c r="AI208" i="32"/>
  <c r="AI148" i="32"/>
  <c r="AH148" i="32" s="1"/>
  <c r="AG148" i="32" s="1"/>
  <c r="AF148" i="32" s="1"/>
  <c r="AI301" i="32"/>
  <c r="AI284" i="32"/>
  <c r="AI85" i="32"/>
  <c r="AH85" i="32" s="1"/>
  <c r="AG85" i="32" s="1"/>
  <c r="AF85" i="32" s="1"/>
  <c r="AI155" i="32"/>
  <c r="AH155" i="32" s="1"/>
  <c r="AG155" i="32" s="1"/>
  <c r="AF155" i="32" s="1"/>
  <c r="AI216" i="32"/>
  <c r="AI300" i="32"/>
  <c r="AI252" i="32"/>
  <c r="AI329" i="32"/>
  <c r="AI281" i="32"/>
  <c r="AI274" i="32"/>
  <c r="AI150" i="32"/>
  <c r="AH150" i="32" s="1"/>
  <c r="AG150" i="32" s="1"/>
  <c r="AF150" i="32" s="1"/>
  <c r="AI255" i="32"/>
  <c r="AI213" i="32"/>
  <c r="AI165" i="32"/>
  <c r="AH165" i="32" s="1"/>
  <c r="AG165" i="32" s="1"/>
  <c r="AF165" i="32" s="1"/>
  <c r="AI87" i="32"/>
  <c r="AH87" i="32" s="1"/>
  <c r="AG87" i="32" s="1"/>
  <c r="AF87" i="32" s="1"/>
  <c r="AI103" i="32"/>
  <c r="AH103" i="32" s="1"/>
  <c r="AG103" i="32" s="1"/>
  <c r="AF103" i="32" s="1"/>
  <c r="AI119" i="32"/>
  <c r="AH119" i="32" s="1"/>
  <c r="AG119" i="32" s="1"/>
  <c r="AF119" i="32" s="1"/>
  <c r="AI135" i="32"/>
  <c r="AH135" i="32" s="1"/>
  <c r="AG135" i="32" s="1"/>
  <c r="AF135" i="32" s="1"/>
  <c r="AI163" i="32"/>
  <c r="AH163" i="32" s="1"/>
  <c r="AG163" i="32" s="1"/>
  <c r="AF163" i="32" s="1"/>
  <c r="AI218" i="32"/>
  <c r="AI187" i="32"/>
  <c r="AI291" i="32"/>
  <c r="AI302" i="32"/>
  <c r="AI319" i="32"/>
  <c r="AC331" i="32"/>
  <c r="W331" i="32" s="1"/>
  <c r="AC330" i="32"/>
  <c r="W330" i="32" s="1"/>
  <c r="AC329" i="32"/>
  <c r="W329" i="32" s="1"/>
  <c r="AC328" i="32"/>
  <c r="W328" i="32" s="1"/>
  <c r="V328" i="32" s="1"/>
  <c r="U327" i="32" s="1"/>
  <c r="AC327" i="32"/>
  <c r="W327" i="32" s="1"/>
  <c r="AC326" i="32"/>
  <c r="W326" i="32" s="1"/>
  <c r="AC325" i="32"/>
  <c r="W325" i="32" s="1"/>
  <c r="AC324" i="32"/>
  <c r="W324" i="32" s="1"/>
  <c r="V324" i="32" s="1"/>
  <c r="U323" i="32" s="1"/>
  <c r="AC323" i="32"/>
  <c r="W323" i="32" s="1"/>
  <c r="AC322" i="32"/>
  <c r="W322" i="32" s="1"/>
  <c r="AC321" i="32"/>
  <c r="W321" i="32" s="1"/>
  <c r="AC319" i="32"/>
  <c r="W319" i="32" s="1"/>
  <c r="V319" i="32" s="1"/>
  <c r="U318" i="32" s="1"/>
  <c r="AC317" i="32"/>
  <c r="W317" i="32" s="1"/>
  <c r="AC315" i="32"/>
  <c r="W315" i="32" s="1"/>
  <c r="AC311" i="32"/>
  <c r="W311" i="32" s="1"/>
  <c r="V311" i="32" s="1"/>
  <c r="AC305" i="32"/>
  <c r="W305" i="32" s="1"/>
  <c r="V305" i="32" s="1"/>
  <c r="U304" i="32" s="1"/>
  <c r="AC320" i="32"/>
  <c r="W320" i="32" s="1"/>
  <c r="AC318" i="32"/>
  <c r="W318" i="32" s="1"/>
  <c r="AC316" i="32"/>
  <c r="W316" i="32" s="1"/>
  <c r="AC307" i="32"/>
  <c r="W307" i="32" s="1"/>
  <c r="AC295" i="32"/>
  <c r="W295" i="32" s="1"/>
  <c r="AC291" i="32"/>
  <c r="W291" i="32" s="1"/>
  <c r="V291" i="32" s="1"/>
  <c r="U290" i="32" s="1"/>
  <c r="AC224" i="32"/>
  <c r="W224" i="32" s="1"/>
  <c r="AC223" i="32"/>
  <c r="W223" i="32" s="1"/>
  <c r="AC222" i="32"/>
  <c r="W222" i="32" s="1"/>
  <c r="V222" i="32" s="1"/>
  <c r="U221" i="32" s="1"/>
  <c r="AC221" i="32"/>
  <c r="W221" i="32" s="1"/>
  <c r="AC220" i="32"/>
  <c r="W220" i="32" s="1"/>
  <c r="AC219" i="32"/>
  <c r="W219" i="32" s="1"/>
  <c r="AC218" i="32"/>
  <c r="W218" i="32" s="1"/>
  <c r="V218" i="32" s="1"/>
  <c r="U217" i="32" s="1"/>
  <c r="AC217" i="32"/>
  <c r="W217" i="32" s="1"/>
  <c r="AC216" i="32"/>
  <c r="W216" i="32" s="1"/>
  <c r="AC215" i="32"/>
  <c r="W215" i="32" s="1"/>
  <c r="AC214" i="32"/>
  <c r="W214" i="32" s="1"/>
  <c r="V214" i="32" s="1"/>
  <c r="U213" i="32" s="1"/>
  <c r="AC213" i="32"/>
  <c r="W213" i="32" s="1"/>
  <c r="AC212" i="32"/>
  <c r="W212" i="32" s="1"/>
  <c r="AC211" i="32"/>
  <c r="W211" i="32" s="1"/>
  <c r="AC210" i="32"/>
  <c r="W210" i="32" s="1"/>
  <c r="AC209" i="32"/>
  <c r="W209" i="32" s="1"/>
  <c r="AC208" i="32"/>
  <c r="W208" i="32" s="1"/>
  <c r="AC207" i="32"/>
  <c r="W207" i="32" s="1"/>
  <c r="AC206" i="32"/>
  <c r="W206" i="32" s="1"/>
  <c r="AC205" i="32"/>
  <c r="W205" i="32" s="1"/>
  <c r="AC204" i="32"/>
  <c r="W204" i="32" s="1"/>
  <c r="AC203" i="32"/>
  <c r="W203" i="32" s="1"/>
  <c r="AC202" i="32"/>
  <c r="W202" i="32" s="1"/>
  <c r="V202" i="32" s="1"/>
  <c r="U201" i="32" s="1"/>
  <c r="AC201" i="32"/>
  <c r="W201" i="32" s="1"/>
  <c r="AC200" i="32"/>
  <c r="W200" i="32" s="1"/>
  <c r="AC199" i="32"/>
  <c r="W199" i="32" s="1"/>
  <c r="AC198" i="32"/>
  <c r="W198" i="32" s="1"/>
  <c r="V198" i="32" s="1"/>
  <c r="U197" i="32" s="1"/>
  <c r="AC197" i="32"/>
  <c r="W197" i="32" s="1"/>
  <c r="AC196" i="32"/>
  <c r="W196" i="32" s="1"/>
  <c r="AC195" i="32"/>
  <c r="W195" i="32" s="1"/>
  <c r="AC194" i="32"/>
  <c r="W194" i="32" s="1"/>
  <c r="V194" i="32" s="1"/>
  <c r="U193" i="32" s="1"/>
  <c r="AC193" i="32"/>
  <c r="W193" i="32" s="1"/>
  <c r="AC192" i="32"/>
  <c r="W192" i="32" s="1"/>
  <c r="AC191" i="32"/>
  <c r="W191" i="32" s="1"/>
  <c r="AC190" i="32"/>
  <c r="W190" i="32" s="1"/>
  <c r="V190" i="32" s="1"/>
  <c r="U189" i="32" s="1"/>
  <c r="AC189" i="32"/>
  <c r="W189" i="32" s="1"/>
  <c r="AC188" i="32"/>
  <c r="W188" i="32" s="1"/>
  <c r="AC187" i="32"/>
  <c r="W187" i="32" s="1"/>
  <c r="AC186" i="32"/>
  <c r="W186" i="32" s="1"/>
  <c r="V186" i="32" s="1"/>
  <c r="U185" i="32" s="1"/>
  <c r="AC185" i="32"/>
  <c r="W185" i="32" s="1"/>
  <c r="AC184" i="32"/>
  <c r="W184" i="32" s="1"/>
  <c r="AC183" i="32"/>
  <c r="W183" i="32" s="1"/>
  <c r="AC182" i="32"/>
  <c r="W182" i="32" s="1"/>
  <c r="V182" i="32" s="1"/>
  <c r="U181" i="32" s="1"/>
  <c r="AC269" i="32"/>
  <c r="W269" i="32" s="1"/>
  <c r="AC267" i="32"/>
  <c r="W267" i="32" s="1"/>
  <c r="AC263" i="32"/>
  <c r="W263" i="32" s="1"/>
  <c r="V263" i="32" s="1"/>
  <c r="U262" i="32" s="1"/>
  <c r="AC262" i="32"/>
  <c r="W262" i="32" s="1"/>
  <c r="AC259" i="32"/>
  <c r="W259" i="32" s="1"/>
  <c r="V259" i="32" s="1"/>
  <c r="U258" i="32" s="1"/>
  <c r="AC258" i="32"/>
  <c r="W258" i="32" s="1"/>
  <c r="AC256" i="32"/>
  <c r="W256" i="32" s="1"/>
  <c r="AC255" i="32"/>
  <c r="W255" i="32" s="1"/>
  <c r="V255" i="32" s="1"/>
  <c r="U254" i="32" s="1"/>
  <c r="AC254" i="32"/>
  <c r="W254" i="32" s="1"/>
  <c r="AC251" i="32"/>
  <c r="W251" i="32" s="1"/>
  <c r="V251" i="32" s="1"/>
  <c r="U250" i="32" s="1"/>
  <c r="AC250" i="32"/>
  <c r="W250" i="32" s="1"/>
  <c r="AC247" i="32"/>
  <c r="W247" i="32" s="1"/>
  <c r="V247" i="32" s="1"/>
  <c r="U246" i="32" s="1"/>
  <c r="AC246" i="32"/>
  <c r="W246" i="32" s="1"/>
  <c r="AC181" i="32"/>
  <c r="W181" i="32" s="1"/>
  <c r="AC177" i="32"/>
  <c r="W177" i="32" s="1"/>
  <c r="AC178" i="32"/>
  <c r="W178" i="32" s="1"/>
  <c r="AC227" i="32"/>
  <c r="W227" i="32" s="1"/>
  <c r="AC179" i="32"/>
  <c r="W179" i="32" s="1"/>
  <c r="AC176" i="32"/>
  <c r="W176" i="32" s="1"/>
  <c r="AC143" i="32"/>
  <c r="W143" i="32" s="1"/>
  <c r="V143" i="32" s="1"/>
  <c r="U142" i="32" s="1"/>
  <c r="AC142" i="32"/>
  <c r="W142" i="32" s="1"/>
  <c r="AC141" i="32"/>
  <c r="W141" i="32" s="1"/>
  <c r="AC140" i="32"/>
  <c r="W140" i="32" s="1"/>
  <c r="AC139" i="32"/>
  <c r="W139" i="32" s="1"/>
  <c r="V139" i="32" s="1"/>
  <c r="U138" i="32" s="1"/>
  <c r="AC138" i="32"/>
  <c r="W138" i="32" s="1"/>
  <c r="AC137" i="32"/>
  <c r="W137" i="32" s="1"/>
  <c r="AC136" i="32"/>
  <c r="W136" i="32" s="1"/>
  <c r="AC135" i="32"/>
  <c r="W135" i="32" s="1"/>
  <c r="V135" i="32" s="1"/>
  <c r="U134" i="32" s="1"/>
  <c r="AC134" i="32"/>
  <c r="W134" i="32" s="1"/>
  <c r="AC133" i="32"/>
  <c r="W133" i="32" s="1"/>
  <c r="AC132" i="32"/>
  <c r="W132" i="32" s="1"/>
  <c r="AC131" i="32"/>
  <c r="W131" i="32" s="1"/>
  <c r="V131" i="32" s="1"/>
  <c r="U130" i="32" s="1"/>
  <c r="AC130" i="32"/>
  <c r="W130" i="32" s="1"/>
  <c r="AC129" i="32"/>
  <c r="W129" i="32" s="1"/>
  <c r="AC128" i="32"/>
  <c r="W128" i="32" s="1"/>
  <c r="AC127" i="32"/>
  <c r="W127" i="32" s="1"/>
  <c r="AC126" i="32"/>
  <c r="W126" i="32" s="1"/>
  <c r="AC125" i="32"/>
  <c r="W125" i="32" s="1"/>
  <c r="AC124" i="32"/>
  <c r="W124" i="32" s="1"/>
  <c r="AC123" i="32"/>
  <c r="W123" i="32" s="1"/>
  <c r="V123" i="32" s="1"/>
  <c r="U122" i="32" s="1"/>
  <c r="AC122" i="32"/>
  <c r="W122" i="32" s="1"/>
  <c r="AC121" i="32"/>
  <c r="W121" i="32" s="1"/>
  <c r="AC120" i="32"/>
  <c r="W120" i="32" s="1"/>
  <c r="AC119" i="32"/>
  <c r="W119" i="32" s="1"/>
  <c r="V119" i="32" s="1"/>
  <c r="U118" i="32" s="1"/>
  <c r="AC118" i="32"/>
  <c r="W118" i="32" s="1"/>
  <c r="AC117" i="32"/>
  <c r="W117" i="32" s="1"/>
  <c r="AC116" i="32"/>
  <c r="W116" i="32" s="1"/>
  <c r="AC115" i="32"/>
  <c r="W115" i="32" s="1"/>
  <c r="V115" i="32" s="1"/>
  <c r="U114" i="32" s="1"/>
  <c r="AC114" i="32"/>
  <c r="W114" i="32" s="1"/>
  <c r="AC113" i="32"/>
  <c r="W113" i="32" s="1"/>
  <c r="AC112" i="32"/>
  <c r="W112" i="32" s="1"/>
  <c r="AC111" i="32"/>
  <c r="W111" i="32" s="1"/>
  <c r="V111" i="32" s="1"/>
  <c r="U110" i="32" s="1"/>
  <c r="AC110" i="32"/>
  <c r="W110" i="32" s="1"/>
  <c r="AC109" i="32"/>
  <c r="W109" i="32" s="1"/>
  <c r="AC108" i="32"/>
  <c r="W108" i="32" s="1"/>
  <c r="AC107" i="32"/>
  <c r="W107" i="32" s="1"/>
  <c r="V107" i="32" s="1"/>
  <c r="U106" i="32" s="1"/>
  <c r="AC106" i="32"/>
  <c r="W106" i="32" s="1"/>
  <c r="AC105" i="32"/>
  <c r="W105" i="32" s="1"/>
  <c r="AC104" i="32"/>
  <c r="W104" i="32" s="1"/>
  <c r="AC103" i="32"/>
  <c r="W103" i="32" s="1"/>
  <c r="V103" i="32" s="1"/>
  <c r="U102" i="32" s="1"/>
  <c r="AC102" i="32"/>
  <c r="W102" i="32" s="1"/>
  <c r="AC101" i="32"/>
  <c r="W101" i="32" s="1"/>
  <c r="AC100" i="32"/>
  <c r="W100" i="32" s="1"/>
  <c r="AC99" i="32"/>
  <c r="W99" i="32" s="1"/>
  <c r="V99" i="32" s="1"/>
  <c r="U98" i="32" s="1"/>
  <c r="AC64" i="32"/>
  <c r="AC63" i="32"/>
  <c r="AC58" i="32"/>
  <c r="AC56" i="32"/>
  <c r="AC47" i="32"/>
  <c r="AC46" i="32"/>
  <c r="AC45" i="32"/>
  <c r="AC43" i="32"/>
  <c r="AC42" i="32"/>
  <c r="AC40" i="32"/>
  <c r="AC39" i="32"/>
  <c r="AC36" i="32"/>
  <c r="L8" i="32"/>
  <c r="AC19" i="32"/>
  <c r="AC14" i="32"/>
  <c r="AC2" i="32"/>
  <c r="AC180" i="32"/>
  <c r="W180" i="32" s="1"/>
  <c r="AC97" i="32"/>
  <c r="W97" i="32" s="1"/>
  <c r="AC95" i="32"/>
  <c r="W95" i="32" s="1"/>
  <c r="AC93" i="32"/>
  <c r="W93" i="32" s="1"/>
  <c r="V93" i="32" s="1"/>
  <c r="U92" i="32" s="1"/>
  <c r="AC91" i="32"/>
  <c r="W91" i="32" s="1"/>
  <c r="AC89" i="32"/>
  <c r="W89" i="32" s="1"/>
  <c r="AC87" i="32"/>
  <c r="W87" i="32" s="1"/>
  <c r="AC85" i="32"/>
  <c r="W85" i="32" s="1"/>
  <c r="V85" i="32" s="1"/>
  <c r="U84" i="32" s="1"/>
  <c r="AC83" i="32"/>
  <c r="W83" i="32" s="1"/>
  <c r="AC81" i="32"/>
  <c r="AC79" i="32"/>
  <c r="AC77" i="32"/>
  <c r="AC75" i="32"/>
  <c r="AC73" i="32"/>
  <c r="AC71" i="32"/>
  <c r="AC69" i="32"/>
  <c r="AC67" i="32"/>
  <c r="AC37" i="32"/>
  <c r="AC18" i="32"/>
  <c r="AC17" i="32"/>
  <c r="AC12" i="32"/>
  <c r="AC9" i="32"/>
  <c r="AC7" i="32"/>
  <c r="AC34" i="32"/>
  <c r="AC30" i="32"/>
  <c r="AC23" i="32"/>
  <c r="AC20" i="32"/>
  <c r="AC88" i="32"/>
  <c r="W88" i="32" s="1"/>
  <c r="AC80" i="32"/>
  <c r="AC98" i="32"/>
  <c r="W98" i="32" s="1"/>
  <c r="AC94" i="32"/>
  <c r="W94" i="32" s="1"/>
  <c r="AC90" i="32"/>
  <c r="W90" i="32" s="1"/>
  <c r="V90" i="32" s="1"/>
  <c r="U89" i="32" s="1"/>
  <c r="AC86" i="32"/>
  <c r="W86" i="32" s="1"/>
  <c r="AC82" i="32"/>
  <c r="W82" i="32" s="1"/>
  <c r="AC78" i="32"/>
  <c r="AC74" i="32"/>
  <c r="AC70" i="32"/>
  <c r="AC24" i="32"/>
  <c r="AC76" i="32"/>
  <c r="AC16" i="32"/>
  <c r="AC55" i="32"/>
  <c r="AC44" i="32"/>
  <c r="AC31" i="32"/>
  <c r="AC27" i="32"/>
  <c r="AC96" i="32"/>
  <c r="W96" i="32" s="1"/>
  <c r="AC92" i="32"/>
  <c r="W92" i="32" s="1"/>
  <c r="AC84" i="32"/>
  <c r="W84" i="32" s="1"/>
  <c r="AC72" i="32"/>
  <c r="AC68" i="32"/>
  <c r="AC53" i="32"/>
  <c r="AC8" i="32"/>
  <c r="AC35" i="32"/>
  <c r="AC32" i="32"/>
  <c r="AC22" i="32"/>
  <c r="AC25" i="32"/>
  <c r="AC41" i="32"/>
  <c r="AC57" i="32"/>
  <c r="AC59" i="32"/>
  <c r="AC144" i="32"/>
  <c r="W144" i="32" s="1"/>
  <c r="AC152" i="32"/>
  <c r="W152" i="32" s="1"/>
  <c r="V152" i="32" s="1"/>
  <c r="U151" i="32" s="1"/>
  <c r="AC230" i="32"/>
  <c r="W230" i="32" s="1"/>
  <c r="AC226" i="32"/>
  <c r="W226" i="32" s="1"/>
  <c r="AC236" i="32"/>
  <c r="W236" i="32" s="1"/>
  <c r="AC283" i="32"/>
  <c r="W283" i="32" s="1"/>
  <c r="AC287" i="32"/>
  <c r="W287" i="32" s="1"/>
  <c r="AC339" i="32"/>
  <c r="W339" i="32" s="1"/>
  <c r="AC336" i="32"/>
  <c r="W336" i="32" s="1"/>
  <c r="AC342" i="32"/>
  <c r="W342" i="32" s="1"/>
  <c r="AC356" i="32"/>
  <c r="W356" i="32" s="1"/>
  <c r="AC350" i="32"/>
  <c r="W350" i="32" s="1"/>
  <c r="AC347" i="32"/>
  <c r="W347" i="32" s="1"/>
  <c r="AC60" i="32"/>
  <c r="AC21" i="32"/>
  <c r="AC11" i="32"/>
  <c r="AC29" i="32"/>
  <c r="AC26" i="32"/>
  <c r="AC28" i="32"/>
  <c r="AC33" i="32"/>
  <c r="AC66" i="32"/>
  <c r="AC146" i="32"/>
  <c r="W146" i="32" s="1"/>
  <c r="AC154" i="32"/>
  <c r="W154" i="32" s="1"/>
  <c r="V154" i="32" s="1"/>
  <c r="U153" i="32" s="1"/>
  <c r="AC38" i="32"/>
  <c r="AC48" i="32"/>
  <c r="AC274" i="32"/>
  <c r="W274" i="32" s="1"/>
  <c r="V274" i="32" s="1"/>
  <c r="AC279" i="32"/>
  <c r="W279" i="32" s="1"/>
  <c r="AC284" i="32"/>
  <c r="W284" i="32" s="1"/>
  <c r="V284" i="32" s="1"/>
  <c r="U283" i="32" s="1"/>
  <c r="AC276" i="32"/>
  <c r="W276" i="32" s="1"/>
  <c r="V276" i="32" s="1"/>
  <c r="U275" i="32" s="1"/>
  <c r="AC352" i="32"/>
  <c r="W352" i="32" s="1"/>
  <c r="AC338" i="32"/>
  <c r="W338" i="32" s="1"/>
  <c r="AC332" i="32"/>
  <c r="W332" i="32" s="1"/>
  <c r="V332" i="32" s="1"/>
  <c r="U331" i="32" s="1"/>
  <c r="AC343" i="32"/>
  <c r="W343" i="32" s="1"/>
  <c r="AC357" i="32"/>
  <c r="W357" i="32" s="1"/>
  <c r="AC351" i="32"/>
  <c r="W351" i="32" s="1"/>
  <c r="AC285" i="32"/>
  <c r="W285" i="32" s="1"/>
  <c r="AC13" i="32"/>
  <c r="AC61" i="32"/>
  <c r="AC15" i="32"/>
  <c r="AC51" i="32"/>
  <c r="AC3" i="32"/>
  <c r="AC4" i="32"/>
  <c r="AC5" i="32"/>
  <c r="AC6" i="32"/>
  <c r="AC50" i="32"/>
  <c r="AC54" i="32"/>
  <c r="AC148" i="32"/>
  <c r="W148" i="32" s="1"/>
  <c r="V148" i="32" s="1"/>
  <c r="U147" i="32" s="1"/>
  <c r="AC275" i="32"/>
  <c r="W275" i="32" s="1"/>
  <c r="V275" i="32" s="1"/>
  <c r="AC290" i="32"/>
  <c r="W290" i="32" s="1"/>
  <c r="AC334" i="32"/>
  <c r="W334" i="32" s="1"/>
  <c r="AC340" i="32"/>
  <c r="W340" i="32" s="1"/>
  <c r="AC344" i="32"/>
  <c r="W344" i="32" s="1"/>
  <c r="AC333" i="32"/>
  <c r="W333" i="32" s="1"/>
  <c r="AC358" i="32"/>
  <c r="W358" i="32" s="1"/>
  <c r="AC346" i="32"/>
  <c r="W346" i="32" s="1"/>
  <c r="AC354" i="32"/>
  <c r="W354" i="32" s="1"/>
  <c r="AC62" i="32"/>
  <c r="AC10" i="32"/>
  <c r="AC49" i="32"/>
  <c r="AC150" i="32"/>
  <c r="W150" i="32" s="1"/>
  <c r="AC52" i="32"/>
  <c r="AC147" i="32"/>
  <c r="W147" i="32" s="1"/>
  <c r="AC155" i="32"/>
  <c r="W155" i="32" s="1"/>
  <c r="V155" i="32" s="1"/>
  <c r="U154" i="32" s="1"/>
  <c r="AC238" i="32"/>
  <c r="W238" i="32" s="1"/>
  <c r="AC353" i="32"/>
  <c r="W353" i="32" s="1"/>
  <c r="AC349" i="32"/>
  <c r="W349" i="32" s="1"/>
  <c r="AC156" i="32"/>
  <c r="W156" i="32" s="1"/>
  <c r="AC158" i="32"/>
  <c r="W158" i="32" s="1"/>
  <c r="AC162" i="32"/>
  <c r="W162" i="32" s="1"/>
  <c r="AC166" i="32"/>
  <c r="W166" i="32" s="1"/>
  <c r="V166" i="32" s="1"/>
  <c r="U165" i="32" s="1"/>
  <c r="AC170" i="32"/>
  <c r="W170" i="32" s="1"/>
  <c r="AC174" i="32"/>
  <c r="W174" i="32" s="1"/>
  <c r="AC234" i="32"/>
  <c r="W234" i="32" s="1"/>
  <c r="AC149" i="32"/>
  <c r="W149" i="32" s="1"/>
  <c r="AC157" i="32"/>
  <c r="W157" i="32" s="1"/>
  <c r="AC159" i="32"/>
  <c r="W159" i="32" s="1"/>
  <c r="AC161" i="32"/>
  <c r="W161" i="32" s="1"/>
  <c r="AC163" i="32"/>
  <c r="W163" i="32" s="1"/>
  <c r="AC165" i="32"/>
  <c r="W165" i="32" s="1"/>
  <c r="AC167" i="32"/>
  <c r="W167" i="32" s="1"/>
  <c r="AC169" i="32"/>
  <c r="W169" i="32" s="1"/>
  <c r="V169" i="32" s="1"/>
  <c r="U168" i="32" s="1"/>
  <c r="AC171" i="32"/>
  <c r="W171" i="32" s="1"/>
  <c r="V171" i="32" s="1"/>
  <c r="U170" i="32" s="1"/>
  <c r="AC173" i="32"/>
  <c r="W173" i="32" s="1"/>
  <c r="AC175" i="32"/>
  <c r="W175" i="32" s="1"/>
  <c r="AC272" i="32"/>
  <c r="W272" i="32" s="1"/>
  <c r="V272" i="32" s="1"/>
  <c r="U271" i="32" s="1"/>
  <c r="AC282" i="32"/>
  <c r="W282" i="32" s="1"/>
  <c r="AC286" i="32"/>
  <c r="W286" i="32" s="1"/>
  <c r="AC348" i="32"/>
  <c r="W348" i="32" s="1"/>
  <c r="AC337" i="32"/>
  <c r="W337" i="32" s="1"/>
  <c r="V337" i="32" s="1"/>
  <c r="U336" i="32" s="1"/>
  <c r="AC355" i="32"/>
  <c r="W355" i="32" s="1"/>
  <c r="AC65" i="32"/>
  <c r="AC151" i="32"/>
  <c r="W151" i="32" s="1"/>
  <c r="AC225" i="32"/>
  <c r="W225" i="32" s="1"/>
  <c r="AC345" i="32"/>
  <c r="W345" i="32" s="1"/>
  <c r="AC145" i="32"/>
  <c r="W145" i="32" s="1"/>
  <c r="AC153" i="32"/>
  <c r="W153" i="32" s="1"/>
  <c r="AC160" i="32"/>
  <c r="W160" i="32" s="1"/>
  <c r="V160" i="32" s="1"/>
  <c r="U159" i="32" s="1"/>
  <c r="AC164" i="32"/>
  <c r="W164" i="32" s="1"/>
  <c r="AC168" i="32"/>
  <c r="W168" i="32" s="1"/>
  <c r="AC172" i="32"/>
  <c r="W172" i="32" s="1"/>
  <c r="V172" i="32" s="1"/>
  <c r="AC335" i="32"/>
  <c r="W335" i="32" s="1"/>
  <c r="V335" i="32" s="1"/>
  <c r="U334" i="32" s="1"/>
  <c r="AC341" i="32"/>
  <c r="W341" i="32" s="1"/>
  <c r="V351" i="32"/>
  <c r="U350" i="32" s="1"/>
  <c r="V346" i="32"/>
  <c r="U345" i="32" s="1"/>
  <c r="V333" i="32"/>
  <c r="V285" i="32"/>
  <c r="V238" i="32"/>
  <c r="V149" i="32"/>
  <c r="V97" i="32"/>
  <c r="V178" i="32"/>
  <c r="U177" i="32" s="1"/>
  <c r="V210" i="32"/>
  <c r="U209" i="32" s="1"/>
  <c r="V341" i="32"/>
  <c r="U340" i="32" s="1"/>
  <c r="V326" i="32"/>
  <c r="V348" i="32"/>
  <c r="U347" i="32" s="1"/>
  <c r="V88" i="32"/>
  <c r="V158" i="32"/>
  <c r="V174" i="32"/>
  <c r="V225" i="32"/>
  <c r="U224" i="32" s="1"/>
  <c r="V236" i="32"/>
  <c r="V246" i="32"/>
  <c r="V262" i="32"/>
  <c r="V336" i="32"/>
  <c r="V327" i="32"/>
  <c r="U326" i="32" s="1"/>
  <c r="V223" i="32"/>
  <c r="V87" i="32"/>
  <c r="U86" i="32" s="1"/>
  <c r="V177" i="32"/>
  <c r="V185" i="32"/>
  <c r="V193" i="32"/>
  <c r="U192" i="32" s="1"/>
  <c r="V201" i="32"/>
  <c r="U200" i="32" s="1"/>
  <c r="V209" i="32"/>
  <c r="V219" i="32"/>
  <c r="V338" i="32"/>
  <c r="V161" i="32"/>
  <c r="V94" i="32"/>
  <c r="V117" i="32"/>
  <c r="V141" i="32"/>
  <c r="U140" i="32" s="1"/>
  <c r="V347" i="32"/>
  <c r="V349" i="32"/>
  <c r="U348" i="32" s="1"/>
  <c r="V358" i="32"/>
  <c r="V353" i="32"/>
  <c r="V355" i="32"/>
  <c r="V230" i="32"/>
  <c r="V147" i="32"/>
  <c r="V146" i="32"/>
  <c r="U145" i="32" s="1"/>
  <c r="V180" i="32"/>
  <c r="U179" i="32" s="1"/>
  <c r="V188" i="32"/>
  <c r="U187" i="32" s="1"/>
  <c r="V196" i="32"/>
  <c r="V204" i="32"/>
  <c r="V212" i="32"/>
  <c r="U211" i="32" s="1"/>
  <c r="V220" i="32"/>
  <c r="U219" i="32" s="1"/>
  <c r="V92" i="32"/>
  <c r="V168" i="32"/>
  <c r="V224" i="32"/>
  <c r="U223" i="32" s="1"/>
  <c r="V250" i="32"/>
  <c r="V91" i="32"/>
  <c r="V179" i="32"/>
  <c r="V187" i="32"/>
  <c r="V195" i="32"/>
  <c r="V203" i="32"/>
  <c r="V211" i="32"/>
  <c r="V221" i="32"/>
  <c r="V343" i="32"/>
  <c r="U342" i="32" s="1"/>
  <c r="V295" i="32"/>
  <c r="V340" i="32"/>
  <c r="V329" i="32"/>
  <c r="V101" i="32"/>
  <c r="U100" i="32" s="1"/>
  <c r="V98" i="32"/>
  <c r="U97" i="32" s="1"/>
  <c r="V106" i="32"/>
  <c r="V114" i="32"/>
  <c r="V122" i="32"/>
  <c r="V130" i="32"/>
  <c r="U129" i="32" s="1"/>
  <c r="V138" i="32"/>
  <c r="U137" i="32" s="1"/>
  <c r="V290" i="32"/>
  <c r="V144" i="32"/>
  <c r="V109" i="32"/>
  <c r="V129" i="32"/>
  <c r="V173" i="32"/>
  <c r="V323" i="32"/>
  <c r="U322" i="32" s="1"/>
  <c r="V113" i="32"/>
  <c r="V175" i="32"/>
  <c r="U174" i="32" s="1"/>
  <c r="V354" i="32"/>
  <c r="U353" i="32" s="1"/>
  <c r="V356" i="32"/>
  <c r="V345" i="32"/>
  <c r="V357" i="32"/>
  <c r="V287" i="32"/>
  <c r="U286" i="32" s="1"/>
  <c r="V283" i="32"/>
  <c r="V279" i="32"/>
  <c r="V153" i="32"/>
  <c r="V145" i="32"/>
  <c r="V89" i="32"/>
  <c r="V234" i="32"/>
  <c r="V206" i="32"/>
  <c r="U205" i="32" s="1"/>
  <c r="V267" i="32"/>
  <c r="V317" i="32"/>
  <c r="U316" i="32" s="1"/>
  <c r="V96" i="32"/>
  <c r="U95" i="32" s="1"/>
  <c r="V162" i="32"/>
  <c r="U161" i="32" s="1"/>
  <c r="V170" i="32"/>
  <c r="V227" i="32"/>
  <c r="V254" i="32"/>
  <c r="V316" i="32"/>
  <c r="V269" i="32"/>
  <c r="V95" i="32"/>
  <c r="U94" i="32" s="1"/>
  <c r="V181" i="32"/>
  <c r="V189" i="32"/>
  <c r="V197" i="32"/>
  <c r="U196" i="32" s="1"/>
  <c r="V205" i="32"/>
  <c r="U204" i="32" s="1"/>
  <c r="V213" i="32"/>
  <c r="V352" i="32"/>
  <c r="U351" i="32" s="1"/>
  <c r="V315" i="32"/>
  <c r="V330" i="32"/>
  <c r="V226" i="32"/>
  <c r="U225" i="32" s="1"/>
  <c r="V176" i="32"/>
  <c r="U175" i="32" s="1"/>
  <c r="V322" i="32"/>
  <c r="V127" i="32"/>
  <c r="V159" i="32"/>
  <c r="U158" i="32" s="1"/>
  <c r="V100" i="32"/>
  <c r="V108" i="32"/>
  <c r="V116" i="32"/>
  <c r="V124" i="32"/>
  <c r="V132" i="32"/>
  <c r="V140" i="32"/>
  <c r="V342" i="32"/>
  <c r="V86" i="32"/>
  <c r="V133" i="32"/>
  <c r="U132" i="32" s="1"/>
  <c r="V334" i="32"/>
  <c r="V325" i="32"/>
  <c r="V121" i="32"/>
  <c r="U120" i="32" s="1"/>
  <c r="V286" i="32"/>
  <c r="V151" i="32"/>
  <c r="V208" i="32"/>
  <c r="U207" i="32" s="1"/>
  <c r="V258" i="32"/>
  <c r="V217" i="32"/>
  <c r="U216" i="32" s="1"/>
  <c r="V183" i="32"/>
  <c r="V215" i="32"/>
  <c r="V331" i="32"/>
  <c r="U330" i="32" s="1"/>
  <c r="V112" i="32"/>
  <c r="V128" i="32"/>
  <c r="U127" i="32" s="1"/>
  <c r="V163" i="32"/>
  <c r="V344" i="32"/>
  <c r="V167" i="32"/>
  <c r="V318" i="32"/>
  <c r="U317" i="32" s="1"/>
  <c r="V137" i="32"/>
  <c r="V126" i="32"/>
  <c r="U125" i="32" s="1"/>
  <c r="V339" i="32"/>
  <c r="V282" i="32"/>
  <c r="V184" i="32"/>
  <c r="V216" i="32"/>
  <c r="U215" i="32" s="1"/>
  <c r="V83" i="32"/>
  <c r="V191" i="32"/>
  <c r="V102" i="32"/>
  <c r="V118" i="32"/>
  <c r="U117" i="32" s="1"/>
  <c r="V134" i="32"/>
  <c r="V256" i="32"/>
  <c r="V157" i="32"/>
  <c r="U156" i="32" s="1"/>
  <c r="V200" i="32"/>
  <c r="V84" i="32"/>
  <c r="U83" i="32" s="1"/>
  <c r="V156" i="32"/>
  <c r="V207" i="32"/>
  <c r="V110" i="32"/>
  <c r="U109" i="32" s="1"/>
  <c r="V142" i="32"/>
  <c r="V192" i="32"/>
  <c r="V321" i="32"/>
  <c r="U320" i="32" s="1"/>
  <c r="V320" i="32"/>
  <c r="V150" i="32"/>
  <c r="U149" i="32" s="1"/>
  <c r="V199" i="32"/>
  <c r="V307" i="32"/>
  <c r="V104" i="32"/>
  <c r="V120" i="32"/>
  <c r="V136" i="32"/>
  <c r="V125" i="32"/>
  <c r="U124" i="32" s="1"/>
  <c r="V165" i="32"/>
  <c r="V105" i="32"/>
  <c r="V350" i="32"/>
  <c r="V164" i="32"/>
  <c r="U163" i="32" s="1"/>
  <c r="V82" i="32"/>
  <c r="U81" i="32" s="1"/>
  <c r="AD312" i="32"/>
  <c r="AC312" i="32" s="1"/>
  <c r="W312" i="32" s="1"/>
  <c r="V312" i="32" s="1"/>
  <c r="U311" i="32" s="1"/>
  <c r="AD253" i="32"/>
  <c r="AC253" i="32" s="1"/>
  <c r="W253" i="32" s="1"/>
  <c r="V253" i="32" s="1"/>
  <c r="U252" i="32" s="1"/>
  <c r="AD38" i="32"/>
  <c r="AD44" i="32"/>
  <c r="AD176" i="32"/>
  <c r="AD85" i="32"/>
  <c r="AD237" i="32"/>
  <c r="AC237" i="32" s="1"/>
  <c r="W237" i="32" s="1"/>
  <c r="V237" i="32" s="1"/>
  <c r="U236" i="32" s="1"/>
  <c r="AD259" i="32"/>
  <c r="AD198" i="32"/>
  <c r="AD141" i="32"/>
  <c r="AD125" i="32"/>
  <c r="AD109" i="32"/>
  <c r="AD78" i="32"/>
  <c r="AD30" i="32"/>
  <c r="AD268" i="32"/>
  <c r="AC268" i="32" s="1"/>
  <c r="W268" i="32" s="1"/>
  <c r="V268" i="32" s="1"/>
  <c r="U267" i="32" s="1"/>
  <c r="AD163" i="32"/>
  <c r="AD49" i="32"/>
  <c r="AD47" i="32"/>
  <c r="AD228" i="32"/>
  <c r="AC228" i="32" s="1"/>
  <c r="W228" i="32" s="1"/>
  <c r="V228" i="32" s="1"/>
  <c r="U227" i="32" s="1"/>
  <c r="AD275" i="32"/>
  <c r="AD245" i="32"/>
  <c r="AC245" i="32" s="1"/>
  <c r="W245" i="32" s="1"/>
  <c r="V245" i="32" s="1"/>
  <c r="AD88" i="32"/>
  <c r="AD144" i="32"/>
  <c r="AD174" i="32"/>
  <c r="AD81" i="32"/>
  <c r="AD229" i="32"/>
  <c r="AC229" i="32" s="1"/>
  <c r="W229" i="32" s="1"/>
  <c r="V229" i="32" s="1"/>
  <c r="U228" i="32" s="1"/>
  <c r="AD255" i="32"/>
  <c r="AD196" i="32"/>
  <c r="AD140" i="32"/>
  <c r="AD124" i="32"/>
  <c r="AD108" i="32"/>
  <c r="AD74" i="32"/>
  <c r="AD12" i="32"/>
  <c r="AD264" i="32"/>
  <c r="AC264" i="32" s="1"/>
  <c r="W264" i="32" s="1"/>
  <c r="V264" i="32" s="1"/>
  <c r="U263" i="32" s="1"/>
  <c r="AD161" i="32"/>
  <c r="AD20" i="32"/>
  <c r="AD52" i="32"/>
  <c r="AD151" i="32"/>
  <c r="AD205" i="32"/>
  <c r="AD309" i="32"/>
  <c r="AC309" i="32" s="1"/>
  <c r="W309" i="32" s="1"/>
  <c r="V309" i="32" s="1"/>
  <c r="AD185" i="32"/>
  <c r="AD285" i="32"/>
  <c r="AD313" i="32"/>
  <c r="AC313" i="32" s="1"/>
  <c r="W313" i="32" s="1"/>
  <c r="V313" i="32" s="1"/>
  <c r="U312" i="32" s="1"/>
  <c r="AD172" i="32"/>
  <c r="AD77" i="32"/>
  <c r="AD224" i="32"/>
  <c r="AD251" i="32"/>
  <c r="AD194" i="32"/>
  <c r="AD139" i="32"/>
  <c r="AD123" i="32"/>
  <c r="AD107" i="32"/>
  <c r="AD70" i="32"/>
  <c r="AD24" i="32"/>
  <c r="AD260" i="32"/>
  <c r="AC260" i="32" s="1"/>
  <c r="W260" i="32" s="1"/>
  <c r="V260" i="32" s="1"/>
  <c r="U259" i="32" s="1"/>
  <c r="AD159" i="32"/>
  <c r="AD19" i="32"/>
  <c r="AD15" i="32"/>
  <c r="AD153" i="32"/>
  <c r="AD219" i="32"/>
  <c r="AD289" i="32"/>
  <c r="AC289" i="32" s="1"/>
  <c r="W289" i="32" s="1"/>
  <c r="V289" i="32" s="1"/>
  <c r="AD221" i="32"/>
  <c r="AD183" i="32"/>
  <c r="AD226" i="32"/>
  <c r="AD89" i="32"/>
  <c r="AD310" i="32"/>
  <c r="AC310" i="32" s="1"/>
  <c r="W310" i="32" s="1"/>
  <c r="V310" i="32" s="1"/>
  <c r="U309" i="32" s="1"/>
  <c r="AD216" i="32"/>
  <c r="AD184" i="32"/>
  <c r="AD134" i="32"/>
  <c r="AD118" i="32"/>
  <c r="AD102" i="32"/>
  <c r="AD148" i="32"/>
  <c r="AD14" i="32"/>
  <c r="AD233" i="32"/>
  <c r="AC233" i="32" s="1"/>
  <c r="W233" i="32" s="1"/>
  <c r="V233" i="32" s="1"/>
  <c r="AD95" i="32"/>
  <c r="AD154" i="32"/>
  <c r="AD54" i="32"/>
  <c r="AD155" i="32"/>
  <c r="H40" i="32"/>
  <c r="L40" i="32" s="1"/>
  <c r="AH293" i="32"/>
  <c r="AG293" i="32" s="1"/>
  <c r="AF293" i="32" s="1"/>
  <c r="AH232" i="32"/>
  <c r="AG232" i="32" s="1"/>
  <c r="AF232" i="32" s="1"/>
  <c r="AH171" i="32"/>
  <c r="AG171" i="32" s="1"/>
  <c r="AF171" i="32" s="1"/>
  <c r="AH309" i="32"/>
  <c r="AG309" i="32" s="1"/>
  <c r="AF309" i="32" s="1"/>
  <c r="AH224" i="32"/>
  <c r="AG224" i="32" s="1"/>
  <c r="AF224" i="32" s="1"/>
  <c r="AH316" i="32"/>
  <c r="AG316" i="32" s="1"/>
  <c r="AF316" i="32" s="1"/>
  <c r="AH274" i="32"/>
  <c r="AG274" i="32" s="1"/>
  <c r="AF274" i="32" s="1"/>
  <c r="AH243" i="32"/>
  <c r="AG243" i="32" s="1"/>
  <c r="AF243" i="32" s="1"/>
  <c r="AH215" i="32"/>
  <c r="AG215" i="32" s="1"/>
  <c r="AF215" i="32" s="1"/>
  <c r="AH325" i="32"/>
  <c r="AG325" i="32" s="1"/>
  <c r="AF325" i="32" s="1"/>
  <c r="AH311" i="32"/>
  <c r="AG311" i="32" s="1"/>
  <c r="AF311" i="32" s="1"/>
  <c r="AH189" i="32"/>
  <c r="AG189" i="32" s="1"/>
  <c r="AF189" i="32" s="1"/>
  <c r="AH170" i="32"/>
  <c r="AG170" i="32" s="1"/>
  <c r="AF170" i="32" s="1"/>
  <c r="AH310" i="32"/>
  <c r="AG310" i="32" s="1"/>
  <c r="AF310" i="32" s="1"/>
  <c r="AH267" i="32"/>
  <c r="AG267" i="32" s="1"/>
  <c r="AF267" i="32" s="1"/>
  <c r="AH251" i="32"/>
  <c r="AG251" i="32" s="1"/>
  <c r="AF251" i="32" s="1"/>
  <c r="AH349" i="32"/>
  <c r="AH312" i="32"/>
  <c r="AG312" i="32" s="1"/>
  <c r="AF312" i="32" s="1"/>
  <c r="AH317" i="32"/>
  <c r="AG317" i="32" s="1"/>
  <c r="AF317" i="32" s="1"/>
  <c r="AH294" i="32"/>
  <c r="AG294" i="32" s="1"/>
  <c r="AF294" i="32" s="1"/>
  <c r="AH264" i="32"/>
  <c r="AG264" i="32" s="1"/>
  <c r="AF264" i="32" s="1"/>
  <c r="AH248" i="32"/>
  <c r="AG248" i="32" s="1"/>
  <c r="AF248" i="32" s="1"/>
  <c r="AH222" i="32"/>
  <c r="AG222" i="32" s="1"/>
  <c r="AF222" i="32" s="1"/>
  <c r="AH176" i="32"/>
  <c r="AG176" i="32" s="1"/>
  <c r="AF176" i="32" s="1"/>
  <c r="AH205" i="32"/>
  <c r="AG205" i="32" s="1"/>
  <c r="AF205" i="32" s="1"/>
  <c r="AH212" i="32"/>
  <c r="AG212" i="32" s="1"/>
  <c r="AF212" i="32" s="1"/>
  <c r="AH186" i="32"/>
  <c r="AG186" i="32" s="1"/>
  <c r="AF186" i="32" s="1"/>
  <c r="AH211" i="32"/>
  <c r="AG211" i="32" s="1"/>
  <c r="AF211" i="32" s="1"/>
  <c r="AH182" i="32"/>
  <c r="AG182" i="32" s="1"/>
  <c r="AF182" i="32" s="1"/>
  <c r="AH357" i="32"/>
  <c r="AH329" i="32"/>
  <c r="AH324" i="32"/>
  <c r="AG324" i="32" s="1"/>
  <c r="AF324" i="32" s="1"/>
  <c r="AH352" i="32"/>
  <c r="AH315" i="32"/>
  <c r="AG315" i="32" s="1"/>
  <c r="AF315" i="32" s="1"/>
  <c r="AH273" i="32"/>
  <c r="AG273" i="32" s="1"/>
  <c r="AF273" i="32" s="1"/>
  <c r="AH265" i="32"/>
  <c r="AG265" i="32" s="1"/>
  <c r="AF265" i="32" s="1"/>
  <c r="AH249" i="32"/>
  <c r="AG249" i="32" s="1"/>
  <c r="AF249" i="32" s="1"/>
  <c r="AH229" i="32"/>
  <c r="AG229" i="32" s="1"/>
  <c r="AF229" i="32" s="1"/>
  <c r="AH191" i="32"/>
  <c r="AG191" i="32" s="1"/>
  <c r="AF191" i="32" s="1"/>
  <c r="AH238" i="32"/>
  <c r="AG238" i="32" s="1"/>
  <c r="AF238" i="32" s="1"/>
  <c r="AH219" i="32"/>
  <c r="AG219" i="32" s="1"/>
  <c r="AF219" i="32" s="1"/>
  <c r="AH231" i="32"/>
  <c r="AG231" i="32" s="1"/>
  <c r="AF231" i="32" s="1"/>
  <c r="AH235" i="32"/>
  <c r="AG235" i="32" s="1"/>
  <c r="AF235" i="32" s="1"/>
  <c r="AH288" i="32"/>
  <c r="AG288" i="32" s="1"/>
  <c r="AF288" i="32" s="1"/>
  <c r="AH276" i="32"/>
  <c r="AG276" i="32" s="1"/>
  <c r="AF276" i="32" s="1"/>
  <c r="AH337" i="32"/>
  <c r="AH341" i="32"/>
  <c r="AI231" i="32"/>
  <c r="AI118" i="32"/>
  <c r="AH118" i="32" s="1"/>
  <c r="AG118" i="32" s="1"/>
  <c r="AF118" i="32" s="1"/>
  <c r="AI276" i="32"/>
  <c r="AI158" i="32"/>
  <c r="AH158" i="32" s="1"/>
  <c r="AG158" i="32" s="1"/>
  <c r="AF158" i="32" s="1"/>
  <c r="AI130" i="32"/>
  <c r="AH130" i="32" s="1"/>
  <c r="AG130" i="32" s="1"/>
  <c r="AF130" i="32" s="1"/>
  <c r="AI340" i="32"/>
  <c r="AI174" i="32"/>
  <c r="AI203" i="32"/>
  <c r="AI313" i="32"/>
  <c r="AI250" i="32"/>
  <c r="AI237" i="32"/>
  <c r="AI82" i="32"/>
  <c r="AH82" i="32" s="1"/>
  <c r="AG82" i="32" s="1"/>
  <c r="AF82" i="32" s="1"/>
  <c r="AI141" i="32"/>
  <c r="AH141" i="32" s="1"/>
  <c r="AG141" i="32" s="1"/>
  <c r="AF141" i="32" s="1"/>
  <c r="AI207" i="32"/>
  <c r="AI320" i="32"/>
  <c r="AI277" i="32"/>
  <c r="AI288" i="32"/>
  <c r="AI287" i="32"/>
  <c r="AI84" i="32"/>
  <c r="AH84" i="32" s="1"/>
  <c r="AG84" i="32" s="1"/>
  <c r="AF84" i="32" s="1"/>
  <c r="AI105" i="32"/>
  <c r="AH105" i="32" s="1"/>
  <c r="AG105" i="32" s="1"/>
  <c r="AF105" i="32" s="1"/>
  <c r="AI153" i="32"/>
  <c r="AH153" i="32" s="1"/>
  <c r="AG153" i="32" s="1"/>
  <c r="AF153" i="32" s="1"/>
  <c r="AI178" i="32"/>
  <c r="AI299" i="32"/>
  <c r="AI321" i="32"/>
  <c r="AI225" i="32"/>
  <c r="AI81" i="32"/>
  <c r="AH81" i="32" s="1"/>
  <c r="AG81" i="32" s="1"/>
  <c r="AF81" i="32" s="1"/>
  <c r="AI159" i="32"/>
  <c r="AH159" i="32" s="1"/>
  <c r="AG159" i="32" s="1"/>
  <c r="AF159" i="32" s="1"/>
  <c r="AI226" i="32"/>
  <c r="AI228" i="32"/>
  <c r="AI247" i="32"/>
  <c r="AI173" i="32"/>
  <c r="AI106" i="32"/>
  <c r="AH106" i="32" s="1"/>
  <c r="AG106" i="32" s="1"/>
  <c r="AF106" i="32" s="1"/>
  <c r="AI128" i="32"/>
  <c r="AH128" i="32" s="1"/>
  <c r="AG128" i="32" s="1"/>
  <c r="AF128" i="32" s="1"/>
  <c r="AI195" i="32"/>
  <c r="AI322" i="32"/>
  <c r="P46" i="32"/>
  <c r="O45" i="32"/>
  <c r="N45" i="32"/>
  <c r="AI253" i="32"/>
  <c r="AI180" i="32"/>
  <c r="AI140" i="32"/>
  <c r="AH140" i="32" s="1"/>
  <c r="AG140" i="32" s="1"/>
  <c r="AF140" i="32" s="1"/>
  <c r="AI337" i="32"/>
  <c r="AI269" i="32"/>
  <c r="AI77" i="32"/>
  <c r="AH77" i="32" s="1"/>
  <c r="AG77" i="32" s="1"/>
  <c r="AF77" i="32" s="1"/>
  <c r="AI149" i="32"/>
  <c r="AH149" i="32" s="1"/>
  <c r="AG149" i="32" s="1"/>
  <c r="AF149" i="32" s="1"/>
  <c r="AI297" i="32"/>
  <c r="AI331" i="32"/>
  <c r="AI86" i="32"/>
  <c r="AH86" i="32" s="1"/>
  <c r="AG86" i="32" s="1"/>
  <c r="AF86" i="32" s="1"/>
  <c r="AI134" i="32"/>
  <c r="AH134" i="32" s="1"/>
  <c r="AG134" i="32" s="1"/>
  <c r="AF134" i="32" s="1"/>
  <c r="AI185" i="32"/>
  <c r="AI332" i="32"/>
  <c r="AI249" i="32"/>
  <c r="AI146" i="32"/>
  <c r="AH146" i="32" s="1"/>
  <c r="AG146" i="32" s="1"/>
  <c r="AF146" i="32" s="1"/>
  <c r="AI170" i="32"/>
  <c r="AI88" i="32"/>
  <c r="AH88" i="32" s="1"/>
  <c r="AG88" i="32" s="1"/>
  <c r="AF88" i="32" s="1"/>
  <c r="AI120" i="32"/>
  <c r="AH120" i="32" s="1"/>
  <c r="AG120" i="32" s="1"/>
  <c r="AF120" i="32" s="1"/>
  <c r="AI167" i="32"/>
  <c r="AH167" i="32" s="1"/>
  <c r="AG167" i="32" s="1"/>
  <c r="AF167" i="32" s="1"/>
  <c r="AI189" i="32"/>
  <c r="AI303" i="32"/>
  <c r="AI347" i="32"/>
  <c r="AI355" i="32"/>
  <c r="AI265" i="32"/>
  <c r="AI266" i="32"/>
  <c r="AI251" i="32"/>
  <c r="AI157" i="32"/>
  <c r="AH157" i="32" s="1"/>
  <c r="AG157" i="32" s="1"/>
  <c r="AF157" i="32" s="1"/>
  <c r="AI89" i="32"/>
  <c r="AH89" i="32" s="1"/>
  <c r="AG89" i="32" s="1"/>
  <c r="AF89" i="32" s="1"/>
  <c r="AI110" i="32"/>
  <c r="AH110" i="32" s="1"/>
  <c r="AG110" i="32" s="1"/>
  <c r="AF110" i="32" s="1"/>
  <c r="AI132" i="32"/>
  <c r="AH132" i="32" s="1"/>
  <c r="AG132" i="32" s="1"/>
  <c r="AF132" i="32" s="1"/>
  <c r="AI176" i="32"/>
  <c r="AI211" i="32"/>
  <c r="AI275" i="32"/>
  <c r="AI304" i="32"/>
  <c r="AI351" i="32"/>
  <c r="AI357" i="32"/>
  <c r="AI164" i="32"/>
  <c r="AH164" i="32" s="1"/>
  <c r="AG164" i="32" s="1"/>
  <c r="AF164" i="32" s="1"/>
  <c r="AI97" i="32"/>
  <c r="AH97" i="32" s="1"/>
  <c r="AG97" i="32" s="1"/>
  <c r="AF97" i="32" s="1"/>
  <c r="AI214" i="32"/>
  <c r="AI318" i="32"/>
  <c r="AI338" i="32"/>
  <c r="AI261" i="32"/>
  <c r="AI258" i="32"/>
  <c r="AI243" i="32"/>
  <c r="AI161" i="32"/>
  <c r="AH161" i="32" s="1"/>
  <c r="AG161" i="32" s="1"/>
  <c r="AF161" i="32" s="1"/>
  <c r="AI90" i="32"/>
  <c r="AH90" i="32" s="1"/>
  <c r="AG90" i="32" s="1"/>
  <c r="AF90" i="32" s="1"/>
  <c r="AI112" i="32"/>
  <c r="AH112" i="32" s="1"/>
  <c r="AG112" i="32" s="1"/>
  <c r="AF112" i="32" s="1"/>
  <c r="AI133" i="32"/>
  <c r="AH133" i="32" s="1"/>
  <c r="AG133" i="32" s="1"/>
  <c r="AF133" i="32" s="1"/>
  <c r="AI179" i="32"/>
  <c r="AI219" i="32"/>
  <c r="AI307" i="32"/>
  <c r="AI308" i="32"/>
  <c r="AI335" i="32"/>
  <c r="AI230" i="32"/>
  <c r="AI227" i="32"/>
  <c r="AI257" i="32"/>
  <c r="AI280" i="32"/>
  <c r="AI354" i="32"/>
  <c r="AI224" i="32"/>
  <c r="AI156" i="32"/>
  <c r="AH156" i="32" s="1"/>
  <c r="AG156" i="32" s="1"/>
  <c r="AF156" i="32" s="1"/>
  <c r="AI166" i="32"/>
  <c r="AH166" i="32" s="1"/>
  <c r="AG166" i="32" s="1"/>
  <c r="AF166" i="32" s="1"/>
  <c r="AI91" i="32"/>
  <c r="AH91" i="32" s="1"/>
  <c r="AG91" i="32" s="1"/>
  <c r="AF91" i="32" s="1"/>
  <c r="AI107" i="32"/>
  <c r="AH107" i="32" s="1"/>
  <c r="AG107" i="32" s="1"/>
  <c r="AF107" i="32" s="1"/>
  <c r="AI123" i="32"/>
  <c r="AH123" i="32" s="1"/>
  <c r="AG123" i="32" s="1"/>
  <c r="AF123" i="32" s="1"/>
  <c r="AI139" i="32"/>
  <c r="AH139" i="32" s="1"/>
  <c r="AG139" i="32" s="1"/>
  <c r="AF139" i="32" s="1"/>
  <c r="AI182" i="32"/>
  <c r="AI199" i="32"/>
  <c r="AI196" i="32"/>
  <c r="AI292" i="32"/>
  <c r="AI333" i="32"/>
  <c r="AI323" i="32"/>
  <c r="AD211" i="32"/>
  <c r="AD261" i="32"/>
  <c r="AC261" i="32" s="1"/>
  <c r="W261" i="32" s="1"/>
  <c r="V261" i="32" s="1"/>
  <c r="AD197" i="32"/>
  <c r="AD302" i="32"/>
  <c r="AC302" i="32" s="1"/>
  <c r="W302" i="32" s="1"/>
  <c r="V302" i="32" s="1"/>
  <c r="AD168" i="32"/>
  <c r="AD69" i="32"/>
  <c r="AD308" i="32"/>
  <c r="AC308" i="32" s="1"/>
  <c r="W308" i="32" s="1"/>
  <c r="V308" i="32" s="1"/>
  <c r="U307" i="32" s="1"/>
  <c r="AD222" i="32"/>
  <c r="AD190" i="32"/>
  <c r="AD137" i="32"/>
  <c r="AD121" i="32"/>
  <c r="AD105" i="32"/>
  <c r="AD42" i="32"/>
  <c r="AD66" i="32"/>
  <c r="AD252" i="32"/>
  <c r="AC252" i="32" s="1"/>
  <c r="W252" i="32" s="1"/>
  <c r="V252" i="32" s="1"/>
  <c r="U251" i="32" s="1"/>
  <c r="AD243" i="32"/>
  <c r="AC243" i="32" s="1"/>
  <c r="W243" i="32" s="1"/>
  <c r="V243" i="32" s="1"/>
  <c r="AD17" i="32"/>
  <c r="AD32" i="32"/>
  <c r="AD149" i="32"/>
  <c r="AD281" i="32"/>
  <c r="AC281" i="32" s="1"/>
  <c r="W281" i="32" s="1"/>
  <c r="V281" i="32" s="1"/>
  <c r="AD36" i="32"/>
  <c r="AD193" i="32"/>
  <c r="AD293" i="32"/>
  <c r="AC293" i="32" s="1"/>
  <c r="W293" i="32" s="1"/>
  <c r="V293" i="32" s="1"/>
  <c r="AD301" i="32"/>
  <c r="AC301" i="32" s="1"/>
  <c r="W301" i="32" s="1"/>
  <c r="V301" i="32" s="1"/>
  <c r="U300" i="32" s="1"/>
  <c r="AD166" i="32"/>
  <c r="AD29" i="32"/>
  <c r="AD306" i="32"/>
  <c r="AC306" i="32" s="1"/>
  <c r="W306" i="32" s="1"/>
  <c r="V306" i="32" s="1"/>
  <c r="AD220" i="32"/>
  <c r="AD188" i="32"/>
  <c r="AD136" i="32"/>
  <c r="AD120" i="32"/>
  <c r="AD104" i="32"/>
  <c r="AD37" i="32"/>
  <c r="AD8" i="32"/>
  <c r="AD248" i="32"/>
  <c r="AC248" i="32" s="1"/>
  <c r="W248" i="32" s="1"/>
  <c r="V248" i="32" s="1"/>
  <c r="U247" i="32" s="1"/>
  <c r="AD242" i="32"/>
  <c r="AC242" i="32" s="1"/>
  <c r="W242" i="32" s="1"/>
  <c r="V242" i="32" s="1"/>
  <c r="AD7" i="32"/>
  <c r="AD33" i="32"/>
  <c r="AD232" i="32"/>
  <c r="AC232" i="32" s="1"/>
  <c r="W232" i="32" s="1"/>
  <c r="V232" i="32" s="1"/>
  <c r="AD257" i="32"/>
  <c r="AC257" i="32" s="1"/>
  <c r="W257" i="32" s="1"/>
  <c r="V257" i="32" s="1"/>
  <c r="U256" i="32" s="1"/>
  <c r="AD189" i="32"/>
  <c r="AD76" i="32"/>
  <c r="AD223" i="32"/>
  <c r="AD297" i="32"/>
  <c r="AC297" i="32" s="1"/>
  <c r="W297" i="32" s="1"/>
  <c r="V297" i="32" s="1"/>
  <c r="AD164" i="32"/>
  <c r="AD23" i="32"/>
  <c r="AD314" i="32"/>
  <c r="AC314" i="32" s="1"/>
  <c r="W314" i="32" s="1"/>
  <c r="V314" i="32" s="1"/>
  <c r="AD218" i="32"/>
  <c r="AD186" i="32"/>
  <c r="AD135" i="32"/>
  <c r="AD119" i="32"/>
  <c r="AD103" i="32"/>
  <c r="AD156" i="32"/>
  <c r="AD35" i="32"/>
  <c r="AD244" i="32"/>
  <c r="AC244" i="32" s="1"/>
  <c r="W244" i="32" s="1"/>
  <c r="V244" i="32" s="1"/>
  <c r="AD241" i="32"/>
  <c r="AC241" i="32" s="1"/>
  <c r="W241" i="32" s="1"/>
  <c r="V241" i="32" s="1"/>
  <c r="U240" i="32" s="1"/>
  <c r="AD2" i="32"/>
  <c r="AD46" i="32"/>
  <c r="AD273" i="32"/>
  <c r="AC273" i="32" s="1"/>
  <c r="W273" i="32" s="1"/>
  <c r="V273" i="32" s="1"/>
  <c r="AD187" i="32"/>
  <c r="AD209" i="32"/>
  <c r="AD39" i="32"/>
  <c r="AD16" i="32"/>
  <c r="AD170" i="32"/>
  <c r="AD73" i="32"/>
  <c r="AD304" i="32"/>
  <c r="AC304" i="32" s="1"/>
  <c r="W304" i="32" s="1"/>
  <c r="V304" i="32" s="1"/>
  <c r="AD208" i="32"/>
  <c r="AD277" i="32"/>
  <c r="AC277" i="32" s="1"/>
  <c r="W277" i="32" s="1"/>
  <c r="V277" i="32" s="1"/>
  <c r="U276" i="32" s="1"/>
  <c r="AD130" i="32"/>
  <c r="AD114" i="32"/>
  <c r="AD98" i="32"/>
  <c r="AD11" i="32"/>
  <c r="AD299" i="32"/>
  <c r="AC299" i="32" s="1"/>
  <c r="W299" i="32" s="1"/>
  <c r="V299" i="32" s="1"/>
  <c r="U298" i="32" s="1"/>
  <c r="AD173" i="32"/>
  <c r="AD79" i="32"/>
  <c r="AD21" i="32"/>
  <c r="AD53" i="32"/>
  <c r="AD274" i="32"/>
  <c r="AH258" i="32"/>
  <c r="AG258" i="32" s="1"/>
  <c r="AF258" i="32" s="1"/>
  <c r="AH326" i="32"/>
  <c r="AH319" i="32"/>
  <c r="AG319" i="32" s="1"/>
  <c r="AF319" i="32" s="1"/>
  <c r="AH240" i="32"/>
  <c r="AG240" i="32" s="1"/>
  <c r="AF240" i="32" s="1"/>
  <c r="AH346" i="32"/>
  <c r="AH298" i="32"/>
  <c r="AG298" i="32" s="1"/>
  <c r="AF298" i="32" s="1"/>
  <c r="AH217" i="32"/>
  <c r="AG217" i="32" s="1"/>
  <c r="AF217" i="32" s="1"/>
  <c r="AH210" i="32"/>
  <c r="AG210" i="32" s="1"/>
  <c r="AF210" i="32" s="1"/>
  <c r="AH356" i="32"/>
  <c r="AH254" i="32"/>
  <c r="AG254" i="32" s="1"/>
  <c r="AF254" i="32" s="1"/>
  <c r="AH209" i="32"/>
  <c r="AG209" i="32" s="1"/>
  <c r="AF209" i="32" s="1"/>
  <c r="AH188" i="32"/>
  <c r="AG188" i="32" s="1"/>
  <c r="AF188" i="32" s="1"/>
  <c r="AH322" i="32"/>
  <c r="AG322" i="32" s="1"/>
  <c r="AF322" i="32" s="1"/>
  <c r="AH234" i="32"/>
  <c r="AG234" i="32" s="1"/>
  <c r="AF234" i="32" s="1"/>
  <c r="AH185" i="32"/>
  <c r="AG185" i="32" s="1"/>
  <c r="AF185" i="32" s="1"/>
  <c r="AH296" i="32"/>
  <c r="AG296" i="32" s="1"/>
  <c r="AF296" i="32" s="1"/>
  <c r="AH263" i="32"/>
  <c r="AG263" i="32" s="1"/>
  <c r="AF263" i="32" s="1"/>
  <c r="AH247" i="32"/>
  <c r="AG247" i="32" s="1"/>
  <c r="AF247" i="32" s="1"/>
  <c r="AH333" i="32"/>
  <c r="AH308" i="32"/>
  <c r="AG308" i="32" s="1"/>
  <c r="AF308" i="32" s="1"/>
  <c r="AH299" i="32"/>
  <c r="AG299" i="32" s="1"/>
  <c r="AF299" i="32" s="1"/>
  <c r="AH279" i="32"/>
  <c r="AG279" i="32" s="1"/>
  <c r="AF279" i="32" s="1"/>
  <c r="AH260" i="32"/>
  <c r="AG260" i="32" s="1"/>
  <c r="AF260" i="32" s="1"/>
  <c r="AH244" i="32"/>
  <c r="AG244" i="32" s="1"/>
  <c r="AF244" i="32" s="1"/>
  <c r="AH214" i="32"/>
  <c r="AG214" i="32" s="1"/>
  <c r="AF214" i="32" s="1"/>
  <c r="AH239" i="32"/>
  <c r="AG239" i="32" s="1"/>
  <c r="AF239" i="32" s="1"/>
  <c r="AH197" i="32"/>
  <c r="AG197" i="32" s="1"/>
  <c r="AF197" i="32" s="1"/>
  <c r="AH204" i="32"/>
  <c r="AG204" i="32" s="1"/>
  <c r="AF204" i="32" s="1"/>
  <c r="AH173" i="32"/>
  <c r="AG173" i="32" s="1"/>
  <c r="AF173" i="32" s="1"/>
  <c r="AH336" i="32"/>
  <c r="AH328" i="32"/>
  <c r="AH338" i="32"/>
  <c r="AH305" i="32"/>
  <c r="AG305" i="32" s="1"/>
  <c r="AF305" i="32" s="1"/>
  <c r="AH292" i="32"/>
  <c r="AG292" i="32" s="1"/>
  <c r="AF292" i="32" s="1"/>
  <c r="AH271" i="32"/>
  <c r="AG271" i="32" s="1"/>
  <c r="AF271" i="32" s="1"/>
  <c r="AH261" i="32"/>
  <c r="AG261" i="32" s="1"/>
  <c r="AF261" i="32" s="1"/>
  <c r="AH245" i="32"/>
  <c r="AG245" i="32" s="1"/>
  <c r="AF245" i="32" s="1"/>
  <c r="AH225" i="32"/>
  <c r="AG225" i="32" s="1"/>
  <c r="AF225" i="32" s="1"/>
  <c r="AH187" i="32"/>
  <c r="AG187" i="32" s="1"/>
  <c r="AF187" i="32" s="1"/>
  <c r="AH207" i="32"/>
  <c r="AG207" i="32" s="1"/>
  <c r="AF207" i="32" s="1"/>
  <c r="AH190" i="32"/>
  <c r="AG190" i="32" s="1"/>
  <c r="AF190" i="32" s="1"/>
  <c r="AH241" i="32"/>
  <c r="AG241" i="32" s="1"/>
  <c r="AF241" i="32" s="1"/>
  <c r="AH283" i="32"/>
  <c r="AG283" i="32" s="1"/>
  <c r="AF283" i="32" s="1"/>
  <c r="AH281" i="32"/>
  <c r="AG281" i="32" s="1"/>
  <c r="AF281" i="32" s="1"/>
  <c r="AH282" i="32"/>
  <c r="AG282" i="32" s="1"/>
  <c r="AF282" i="32" s="1"/>
  <c r="AH343" i="32"/>
  <c r="AH347" i="32"/>
  <c r="AI254" i="32"/>
  <c r="AI76" i="32"/>
  <c r="AH76" i="32" s="1"/>
  <c r="AG76" i="32" s="1"/>
  <c r="AF76" i="32" s="1"/>
  <c r="AI184" i="32"/>
  <c r="AI324" i="32"/>
  <c r="AI290" i="32"/>
  <c r="AI98" i="32"/>
  <c r="AH98" i="32" s="1"/>
  <c r="AG98" i="32" s="1"/>
  <c r="AF98" i="32" s="1"/>
  <c r="AI198" i="32"/>
  <c r="AI248" i="32"/>
  <c r="AI345" i="32"/>
  <c r="AI92" i="32"/>
  <c r="AH92" i="32" s="1"/>
  <c r="AG92" i="32" s="1"/>
  <c r="AF92" i="32" s="1"/>
  <c r="AI147" i="32"/>
  <c r="AH147" i="32" s="1"/>
  <c r="AG147" i="32" s="1"/>
  <c r="AF147" i="32" s="1"/>
  <c r="AI220" i="32"/>
  <c r="AI241" i="32"/>
  <c r="AI348" i="32"/>
  <c r="AI358" i="32"/>
  <c r="AI197" i="32"/>
  <c r="AI93" i="32"/>
  <c r="AH93" i="32" s="1"/>
  <c r="AG93" i="32" s="1"/>
  <c r="AF93" i="32" s="1"/>
  <c r="AI125" i="32"/>
  <c r="AH125" i="32" s="1"/>
  <c r="AG125" i="32" s="1"/>
  <c r="AF125" i="32" s="1"/>
  <c r="AI186" i="32"/>
  <c r="AI204" i="32"/>
  <c r="AI350" i="32"/>
  <c r="AI352" i="32"/>
  <c r="AI325" i="32"/>
  <c r="AI245" i="32"/>
  <c r="AI239" i="32"/>
  <c r="AI229" i="32"/>
  <c r="AI162" i="32"/>
  <c r="AH162" i="32" s="1"/>
  <c r="AG162" i="32" s="1"/>
  <c r="AF162" i="32" s="1"/>
  <c r="AI94" i="32"/>
  <c r="AH94" i="32" s="1"/>
  <c r="AG94" i="32" s="1"/>
  <c r="AF94" i="32" s="1"/>
  <c r="AI116" i="32"/>
  <c r="AH116" i="32" s="1"/>
  <c r="AG116" i="32" s="1"/>
  <c r="AF116" i="32" s="1"/>
  <c r="AI137" i="32"/>
  <c r="AH137" i="32" s="1"/>
  <c r="AG137" i="32" s="1"/>
  <c r="AF137" i="32" s="1"/>
  <c r="AI188" i="32"/>
  <c r="AI181" i="32"/>
  <c r="AI293" i="32"/>
  <c r="AI310" i="32"/>
  <c r="AI282" i="32"/>
  <c r="AI272" i="32"/>
  <c r="AI169" i="32"/>
  <c r="AH169" i="32" s="1"/>
  <c r="AG169" i="32" s="1"/>
  <c r="AF169" i="32" s="1"/>
  <c r="AI113" i="32"/>
  <c r="AH113" i="32" s="1"/>
  <c r="AG113" i="32" s="1"/>
  <c r="AF113" i="32" s="1"/>
  <c r="AI200" i="32"/>
  <c r="AI327" i="32"/>
  <c r="AI344" i="32"/>
  <c r="AI349" i="32"/>
  <c r="AI356" i="32"/>
  <c r="AI221" i="32"/>
  <c r="AI201" i="32"/>
  <c r="AI96" i="32"/>
  <c r="AH96" i="32" s="1"/>
  <c r="AG96" i="32" s="1"/>
  <c r="AF96" i="32" s="1"/>
  <c r="AI117" i="32"/>
  <c r="AH117" i="32" s="1"/>
  <c r="AG117" i="32" s="1"/>
  <c r="AF117" i="32" s="1"/>
  <c r="AI138" i="32"/>
  <c r="AH138" i="32" s="1"/>
  <c r="AG138" i="32" s="1"/>
  <c r="AF138" i="32" s="1"/>
  <c r="AI192" i="32"/>
  <c r="AI183" i="32"/>
  <c r="AI336" i="32"/>
  <c r="AI312" i="32"/>
  <c r="AI264" i="32"/>
  <c r="AI256" i="32"/>
  <c r="AI233" i="32"/>
  <c r="AI235" i="32"/>
  <c r="AI262" i="32"/>
  <c r="AI342" i="32"/>
  <c r="AI238" i="32"/>
  <c r="AI171" i="32"/>
  <c r="AI79" i="32"/>
  <c r="AH79" i="32" s="1"/>
  <c r="AG79" i="32" s="1"/>
  <c r="AF79" i="32" s="1"/>
  <c r="AI95" i="32"/>
  <c r="AH95" i="32" s="1"/>
  <c r="AG95" i="32" s="1"/>
  <c r="AF95" i="32" s="1"/>
  <c r="AI111" i="32"/>
  <c r="AH111" i="32" s="1"/>
  <c r="AG111" i="32" s="1"/>
  <c r="AF111" i="32" s="1"/>
  <c r="AI127" i="32"/>
  <c r="AH127" i="32" s="1"/>
  <c r="AG127" i="32" s="1"/>
  <c r="AF127" i="32" s="1"/>
  <c r="AI143" i="32"/>
  <c r="AH143" i="32" s="1"/>
  <c r="AG143" i="32" s="1"/>
  <c r="AF143" i="32" s="1"/>
  <c r="AI190" i="32"/>
  <c r="AI215" i="32"/>
  <c r="AI212" i="32"/>
  <c r="AI346" i="32"/>
  <c r="AI311" i="32"/>
  <c r="AD296" i="32"/>
  <c r="AC296" i="32" s="1"/>
  <c r="W296" i="32" s="1"/>
  <c r="V296" i="32" s="1"/>
  <c r="U295" i="32" s="1"/>
  <c r="AD179" i="32"/>
  <c r="AD201" i="32"/>
  <c r="AD265" i="32"/>
  <c r="AC265" i="32" s="1"/>
  <c r="W265" i="32" s="1"/>
  <c r="V265" i="32" s="1"/>
  <c r="AD288" i="32"/>
  <c r="AC288" i="32" s="1"/>
  <c r="W288" i="32" s="1"/>
  <c r="V288" i="32" s="1"/>
  <c r="U287" i="32" s="1"/>
  <c r="AD160" i="32"/>
  <c r="AD150" i="32"/>
  <c r="AD298" i="32"/>
  <c r="AC298" i="32" s="1"/>
  <c r="W298" i="32" s="1"/>
  <c r="V298" i="32" s="1"/>
  <c r="AD214" i="32"/>
  <c r="AD182" i="32"/>
  <c r="AD133" i="32"/>
  <c r="AD117" i="32"/>
  <c r="AD101" i="32"/>
  <c r="AD50" i="32"/>
  <c r="AD26" i="32"/>
  <c r="AD225" i="32"/>
  <c r="AD91" i="32"/>
  <c r="AD146" i="32"/>
  <c r="AD58" i="32"/>
  <c r="AD271" i="32"/>
  <c r="AC271" i="32" s="1"/>
  <c r="W271" i="32" s="1"/>
  <c r="V271" i="32" s="1"/>
  <c r="U270" i="32" s="1"/>
  <c r="AD72" i="32"/>
  <c r="AD213" i="32"/>
  <c r="AD84" i="32"/>
  <c r="AD249" i="32"/>
  <c r="AC249" i="32" s="1"/>
  <c r="W249" i="32" s="1"/>
  <c r="V249" i="32" s="1"/>
  <c r="U248" i="32" s="1"/>
  <c r="AD280" i="32"/>
  <c r="AC280" i="32" s="1"/>
  <c r="W280" i="32" s="1"/>
  <c r="V280" i="32" s="1"/>
  <c r="U279" i="32" s="1"/>
  <c r="AD158" i="32"/>
  <c r="AD62" i="32"/>
  <c r="AD294" i="32"/>
  <c r="AC294" i="32" s="1"/>
  <c r="W294" i="32" s="1"/>
  <c r="V294" i="32" s="1"/>
  <c r="U293" i="32" s="1"/>
  <c r="AD212" i="32"/>
  <c r="AD180" i="32"/>
  <c r="AD132" i="32"/>
  <c r="AD116" i="32"/>
  <c r="AD100" i="32"/>
  <c r="AD48" i="32"/>
  <c r="AD10" i="32"/>
  <c r="AD240" i="32"/>
  <c r="AC240" i="32" s="1"/>
  <c r="W240" i="32" s="1"/>
  <c r="V240" i="32" s="1"/>
  <c r="AD87" i="32"/>
  <c r="AD61" i="32"/>
  <c r="AD64" i="32"/>
  <c r="AD231" i="32"/>
  <c r="AC231" i="32" s="1"/>
  <c r="W231" i="32" s="1"/>
  <c r="V231" i="32" s="1"/>
  <c r="U230" i="32" s="1"/>
  <c r="AD195" i="32"/>
  <c r="AD300" i="32"/>
  <c r="AC300" i="32" s="1"/>
  <c r="W300" i="32" s="1"/>
  <c r="V300" i="32" s="1"/>
  <c r="U299" i="32" s="1"/>
  <c r="AD291" i="32"/>
  <c r="AD191" i="32"/>
  <c r="AD266" i="32"/>
  <c r="AC266" i="32" s="1"/>
  <c r="W266" i="32" s="1"/>
  <c r="V266" i="32" s="1"/>
  <c r="U265" i="32" s="1"/>
  <c r="AD239" i="32"/>
  <c r="AC239" i="32" s="1"/>
  <c r="W239" i="32" s="1"/>
  <c r="V239" i="32" s="1"/>
  <c r="U238" i="32" s="1"/>
  <c r="AD60" i="32"/>
  <c r="AD292" i="32"/>
  <c r="AC292" i="32" s="1"/>
  <c r="W292" i="32" s="1"/>
  <c r="V292" i="32" s="1"/>
  <c r="U291" i="32" s="1"/>
  <c r="AD210" i="32"/>
  <c r="AD178" i="32"/>
  <c r="AD131" i="32"/>
  <c r="AD115" i="32"/>
  <c r="AD99" i="32"/>
  <c r="AD41" i="32"/>
  <c r="AD311" i="32"/>
  <c r="AD175" i="32"/>
  <c r="AD83" i="32"/>
  <c r="AD13" i="32"/>
  <c r="AD57" i="32"/>
  <c r="AD235" i="32"/>
  <c r="AC235" i="32" s="1"/>
  <c r="W235" i="32" s="1"/>
  <c r="V235" i="32" s="1"/>
  <c r="U234" i="32" s="1"/>
  <c r="AD6" i="32"/>
  <c r="AD177" i="32"/>
  <c r="AD270" i="32"/>
  <c r="AC270" i="32" s="1"/>
  <c r="W270" i="32" s="1"/>
  <c r="V270" i="32" s="1"/>
  <c r="U269" i="32" s="1"/>
  <c r="AD303" i="32"/>
  <c r="AC303" i="32" s="1"/>
  <c r="W303" i="32" s="1"/>
  <c r="V303" i="32" s="1"/>
  <c r="AD162" i="32"/>
  <c r="AD9" i="32"/>
  <c r="AD263" i="32"/>
  <c r="AD200" i="32"/>
  <c r="AD142" i="32"/>
  <c r="AD126" i="32"/>
  <c r="AD110" i="32"/>
  <c r="AD82" i="32"/>
  <c r="AD34" i="32"/>
  <c r="AD272" i="32"/>
  <c r="AD165" i="32"/>
  <c r="AD22" i="32"/>
  <c r="AD63" i="32"/>
  <c r="AD59" i="32"/>
  <c r="AD278" i="32"/>
  <c r="AC278" i="32" s="1"/>
  <c r="W278" i="32" s="1"/>
  <c r="V278" i="32" s="1"/>
  <c r="AH242" i="32"/>
  <c r="AG242" i="32" s="1"/>
  <c r="AF242" i="32" s="1"/>
  <c r="AH295" i="32"/>
  <c r="AG295" i="32" s="1"/>
  <c r="AF295" i="32" s="1"/>
  <c r="AH262" i="32"/>
  <c r="AG262" i="32" s="1"/>
  <c r="AF262" i="32" s="1"/>
  <c r="AH202" i="32"/>
  <c r="AG202" i="32" s="1"/>
  <c r="AF202" i="32" s="1"/>
  <c r="AH303" i="32"/>
  <c r="AG303" i="32" s="1"/>
  <c r="AF303" i="32" s="1"/>
  <c r="AH353" i="32"/>
  <c r="AH266" i="32"/>
  <c r="AG266" i="32" s="1"/>
  <c r="AF266" i="32" s="1"/>
  <c r="AH201" i="32"/>
  <c r="AG201" i="32" s="1"/>
  <c r="AF201" i="32" s="1"/>
  <c r="AH192" i="32"/>
  <c r="AG192" i="32" s="1"/>
  <c r="AF192" i="32" s="1"/>
  <c r="AH339" i="32"/>
  <c r="AH226" i="32"/>
  <c r="AG226" i="32" s="1"/>
  <c r="AF226" i="32" s="1"/>
  <c r="AH230" i="32"/>
  <c r="AG230" i="32" s="1"/>
  <c r="AF230" i="32" s="1"/>
  <c r="AH314" i="32"/>
  <c r="AG314" i="32" s="1"/>
  <c r="AF314" i="32" s="1"/>
  <c r="AH180" i="32"/>
  <c r="AG180" i="32" s="1"/>
  <c r="AF180" i="32" s="1"/>
  <c r="AH178" i="32"/>
  <c r="AG178" i="32" s="1"/>
  <c r="AF178" i="32" s="1"/>
  <c r="AH194" i="32"/>
  <c r="AG194" i="32" s="1"/>
  <c r="AF194" i="32" s="1"/>
  <c r="AH203" i="32"/>
  <c r="AG203" i="32" s="1"/>
  <c r="AF203" i="32" s="1"/>
  <c r="AH278" i="32"/>
  <c r="AG278" i="32" s="1"/>
  <c r="AF278" i="32" s="1"/>
  <c r="AH259" i="32"/>
  <c r="AG259" i="32" s="1"/>
  <c r="AF259" i="32" s="1"/>
  <c r="AH358" i="32"/>
  <c r="AH335" i="32"/>
  <c r="AH323" i="32"/>
  <c r="AG323" i="32" s="1"/>
  <c r="AF323" i="32" s="1"/>
  <c r="AH291" i="32"/>
  <c r="AG291" i="32" s="1"/>
  <c r="AF291" i="32" s="1"/>
  <c r="AH290" i="32"/>
  <c r="AG290" i="32" s="1"/>
  <c r="AF290" i="32" s="1"/>
  <c r="AH256" i="32"/>
  <c r="AG256" i="32" s="1"/>
  <c r="AF256" i="32" s="1"/>
  <c r="AH236" i="32"/>
  <c r="AG236" i="32" s="1"/>
  <c r="AF236" i="32" s="1"/>
  <c r="AH206" i="32"/>
  <c r="AG206" i="32" s="1"/>
  <c r="AF206" i="32" s="1"/>
  <c r="AH221" i="32"/>
  <c r="AG221" i="32" s="1"/>
  <c r="AF221" i="32" s="1"/>
  <c r="AH181" i="32"/>
  <c r="AG181" i="32" s="1"/>
  <c r="AF181" i="32" s="1"/>
  <c r="AH196" i="32"/>
  <c r="AG196" i="32" s="1"/>
  <c r="AF196" i="32" s="1"/>
  <c r="AH355" i="32"/>
  <c r="AH331" i="32"/>
  <c r="AH327" i="32"/>
  <c r="AH318" i="32"/>
  <c r="AG318" i="32" s="1"/>
  <c r="AF318" i="32" s="1"/>
  <c r="AH306" i="32"/>
  <c r="AG306" i="32" s="1"/>
  <c r="AF306" i="32" s="1"/>
  <c r="AH321" i="32"/>
  <c r="AG321" i="32" s="1"/>
  <c r="AF321" i="32" s="1"/>
  <c r="AH270" i="32"/>
  <c r="AG270" i="32" s="1"/>
  <c r="AF270" i="32" s="1"/>
  <c r="AH257" i="32"/>
  <c r="AG257" i="32" s="1"/>
  <c r="AF257" i="32" s="1"/>
  <c r="AH237" i="32"/>
  <c r="AG237" i="32" s="1"/>
  <c r="AF237" i="32" s="1"/>
  <c r="AH277" i="32"/>
  <c r="AG277" i="32" s="1"/>
  <c r="AF277" i="32" s="1"/>
  <c r="AH183" i="32"/>
  <c r="AG183" i="32" s="1"/>
  <c r="AF183" i="32" s="1"/>
  <c r="AH172" i="32"/>
  <c r="AG172" i="32" s="1"/>
  <c r="AF172" i="32" s="1"/>
  <c r="AH287" i="32"/>
  <c r="AG287" i="32" s="1"/>
  <c r="AF287" i="32" s="1"/>
  <c r="AH280" i="32"/>
  <c r="AG280" i="32" s="1"/>
  <c r="AF280" i="32" s="1"/>
  <c r="AH285" i="32"/>
  <c r="AG285" i="32" s="1"/>
  <c r="AF285" i="32" s="1"/>
  <c r="AH286" i="32"/>
  <c r="AG286" i="32" s="1"/>
  <c r="AF286" i="32" s="1"/>
  <c r="AH340" i="32"/>
  <c r="AH351" i="32"/>
  <c r="H12" i="31"/>
  <c r="P6" i="31"/>
  <c r="P7" i="31" s="1"/>
  <c r="P8" i="31" s="1"/>
  <c r="N5" i="31"/>
  <c r="O5" i="31"/>
  <c r="H14" i="31"/>
  <c r="H11" i="31"/>
  <c r="H10" i="31"/>
  <c r="N4" i="31"/>
  <c r="O4" i="31"/>
  <c r="N7" i="31"/>
  <c r="O7" i="31"/>
  <c r="H7" i="31"/>
  <c r="N6" i="31"/>
  <c r="H9" i="31"/>
  <c r="P11" i="30"/>
  <c r="H11" i="29"/>
  <c r="H12" i="29"/>
  <c r="H14" i="29"/>
  <c r="H10" i="29"/>
  <c r="H9" i="29"/>
  <c r="H7" i="29"/>
  <c r="O3" i="29"/>
  <c r="N3" i="29"/>
  <c r="O11" i="29"/>
  <c r="N11" i="29"/>
  <c r="N10" i="29"/>
  <c r="O10" i="29"/>
  <c r="P12" i="29"/>
  <c r="L16" i="29"/>
  <c r="O5" i="29"/>
  <c r="N5" i="29"/>
  <c r="I32" i="24"/>
  <c r="J4" i="24"/>
  <c r="K4" i="24" s="1"/>
  <c r="U242" i="32" l="1"/>
  <c r="U302" i="32"/>
  <c r="U297" i="32"/>
  <c r="U313" i="32"/>
  <c r="U305" i="32"/>
  <c r="U232" i="32"/>
  <c r="U244" i="32"/>
  <c r="U171" i="32"/>
  <c r="U274" i="32"/>
  <c r="U310" i="32"/>
  <c r="U296" i="32"/>
  <c r="U280" i="32"/>
  <c r="U239" i="32"/>
  <c r="U264" i="32"/>
  <c r="U272" i="32"/>
  <c r="U243" i="32"/>
  <c r="U231" i="32"/>
  <c r="U292" i="32"/>
  <c r="U277" i="32"/>
  <c r="U303" i="32"/>
  <c r="U260" i="32"/>
  <c r="U288" i="32"/>
  <c r="U308" i="32"/>
  <c r="U241" i="32"/>
  <c r="U301" i="32"/>
  <c r="U273" i="32"/>
  <c r="O46" i="32"/>
  <c r="P47" i="32"/>
  <c r="N46" i="32"/>
  <c r="U164" i="32"/>
  <c r="U115" i="32"/>
  <c r="U253" i="32"/>
  <c r="U328" i="32"/>
  <c r="U90" i="32"/>
  <c r="U229" i="32"/>
  <c r="U358" i="32"/>
  <c r="U357" i="32"/>
  <c r="U335" i="32"/>
  <c r="U87" i="32"/>
  <c r="U101" i="32"/>
  <c r="U190" i="32"/>
  <c r="U281" i="32"/>
  <c r="U111" i="32"/>
  <c r="U257" i="32"/>
  <c r="U150" i="32"/>
  <c r="U324" i="32"/>
  <c r="U139" i="32"/>
  <c r="U107" i="32"/>
  <c r="U329" i="32"/>
  <c r="U188" i="32"/>
  <c r="U226" i="32"/>
  <c r="U88" i="32"/>
  <c r="U356" i="32"/>
  <c r="U289" i="32"/>
  <c r="U121" i="32"/>
  <c r="U220" i="32"/>
  <c r="U186" i="32"/>
  <c r="U167" i="32"/>
  <c r="U146" i="32"/>
  <c r="U354" i="32"/>
  <c r="U116" i="32"/>
  <c r="U261" i="32"/>
  <c r="U173" i="32"/>
  <c r="U103" i="32"/>
  <c r="U166" i="32"/>
  <c r="U126" i="32"/>
  <c r="U268" i="32"/>
  <c r="U266" i="32"/>
  <c r="U233" i="32"/>
  <c r="U152" i="32"/>
  <c r="U172" i="32"/>
  <c r="U143" i="32"/>
  <c r="U194" i="32"/>
  <c r="U160" i="32"/>
  <c r="U237" i="32"/>
  <c r="U284" i="32"/>
  <c r="U349" i="32"/>
  <c r="U135" i="32"/>
  <c r="U191" i="32"/>
  <c r="U141" i="32"/>
  <c r="U206" i="32"/>
  <c r="U255" i="32"/>
  <c r="U82" i="32"/>
  <c r="U183" i="32"/>
  <c r="U338" i="32"/>
  <c r="U136" i="32"/>
  <c r="U343" i="32"/>
  <c r="U214" i="32"/>
  <c r="U285" i="32"/>
  <c r="U333" i="32"/>
  <c r="U85" i="32"/>
  <c r="U131" i="32"/>
  <c r="U99" i="32"/>
  <c r="U321" i="32"/>
  <c r="U314" i="32"/>
  <c r="U212" i="32"/>
  <c r="U180" i="32"/>
  <c r="U315" i="32"/>
  <c r="U278" i="32"/>
  <c r="U344" i="32"/>
  <c r="U112" i="32"/>
  <c r="U128" i="32"/>
  <c r="U113" i="32"/>
  <c r="U339" i="32"/>
  <c r="U210" i="32"/>
  <c r="U178" i="32"/>
  <c r="U249" i="32"/>
  <c r="U203" i="32"/>
  <c r="U346" i="32"/>
  <c r="U93" i="32"/>
  <c r="U218" i="32"/>
  <c r="U184" i="32"/>
  <c r="U222" i="32"/>
  <c r="U245" i="32"/>
  <c r="U325" i="32"/>
  <c r="U96" i="32"/>
  <c r="U198" i="32"/>
  <c r="U104" i="32"/>
  <c r="U119" i="32"/>
  <c r="U306" i="32"/>
  <c r="U319" i="32"/>
  <c r="U155" i="32"/>
  <c r="U199" i="32"/>
  <c r="U133" i="32"/>
  <c r="U162" i="32"/>
  <c r="U182" i="32"/>
  <c r="U341" i="32"/>
  <c r="U123" i="32"/>
  <c r="U169" i="32"/>
  <c r="U144" i="32"/>
  <c r="U282" i="32"/>
  <c r="U355" i="32"/>
  <c r="U108" i="32"/>
  <c r="U105" i="32"/>
  <c r="U294" i="32"/>
  <c r="U202" i="32"/>
  <c r="U91" i="32"/>
  <c r="U195" i="32"/>
  <c r="U352" i="32"/>
  <c r="U337" i="32"/>
  <c r="U208" i="32"/>
  <c r="U176" i="32"/>
  <c r="U235" i="32"/>
  <c r="U157" i="32"/>
  <c r="U148" i="32"/>
  <c r="U332" i="32"/>
  <c r="O6" i="31"/>
  <c r="AD351" i="31"/>
  <c r="AD347" i="31"/>
  <c r="AD343" i="31"/>
  <c r="AC343" i="31" s="1"/>
  <c r="AD349" i="31"/>
  <c r="AD357" i="31"/>
  <c r="AD353" i="31"/>
  <c r="AD345" i="31"/>
  <c r="AD339" i="31"/>
  <c r="AD338" i="31"/>
  <c r="AD335" i="31"/>
  <c r="AD331" i="31"/>
  <c r="AC331" i="31" s="1"/>
  <c r="AD300" i="31"/>
  <c r="AD327" i="31"/>
  <c r="AD320" i="31"/>
  <c r="AD312" i="31"/>
  <c r="AD316" i="31"/>
  <c r="E11" i="31"/>
  <c r="E12" i="31" s="1"/>
  <c r="L10" i="31"/>
  <c r="H46" i="31"/>
  <c r="AD308" i="31"/>
  <c r="AD304" i="31"/>
  <c r="AD336" i="31"/>
  <c r="AD346" i="31"/>
  <c r="AD301" i="31"/>
  <c r="AD309" i="31"/>
  <c r="AD303" i="31"/>
  <c r="AD319" i="31"/>
  <c r="AD318" i="31"/>
  <c r="AC318" i="31" s="1"/>
  <c r="AD333" i="31"/>
  <c r="AD334" i="31"/>
  <c r="AD342" i="31"/>
  <c r="AD355" i="31"/>
  <c r="AC355" i="31" s="1"/>
  <c r="AD344" i="31"/>
  <c r="AD325" i="31"/>
  <c r="AD332" i="31"/>
  <c r="AD324" i="31"/>
  <c r="AD354" i="31"/>
  <c r="AD305" i="31"/>
  <c r="AD313" i="31"/>
  <c r="AD321" i="31"/>
  <c r="AC321" i="31" s="1"/>
  <c r="AD307" i="31"/>
  <c r="AD323" i="31"/>
  <c r="AD314" i="31"/>
  <c r="AD329" i="31"/>
  <c r="AC329" i="31" s="1"/>
  <c r="AD328" i="31"/>
  <c r="AD340" i="31"/>
  <c r="AD341" i="31"/>
  <c r="AD356" i="31"/>
  <c r="AC356" i="31" s="1"/>
  <c r="AD302" i="31"/>
  <c r="AC302" i="31" s="1"/>
  <c r="AD358" i="31"/>
  <c r="AD352" i="31"/>
  <c r="AD317" i="31"/>
  <c r="AD315" i="31"/>
  <c r="AD306" i="31"/>
  <c r="AD322" i="31"/>
  <c r="AC322" i="31" s="1"/>
  <c r="AD330" i="31"/>
  <c r="AD350" i="31"/>
  <c r="AD337" i="31"/>
  <c r="AD348" i="31"/>
  <c r="AC348" i="31" s="1"/>
  <c r="AD311" i="31"/>
  <c r="AC311" i="31" s="1"/>
  <c r="AD310" i="31"/>
  <c r="AD326" i="31"/>
  <c r="AC326" i="31" s="1"/>
  <c r="P9" i="31"/>
  <c r="O8" i="31"/>
  <c r="N8" i="31"/>
  <c r="AC352" i="31"/>
  <c r="AC344" i="31"/>
  <c r="AC341" i="31"/>
  <c r="AC353" i="31"/>
  <c r="AC349" i="31"/>
  <c r="AC345" i="31"/>
  <c r="AC337" i="31"/>
  <c r="AC301" i="31"/>
  <c r="AC332" i="31"/>
  <c r="AC328" i="31"/>
  <c r="AC314" i="31"/>
  <c r="AC310" i="31"/>
  <c r="AC306" i="31"/>
  <c r="AC334" i="31"/>
  <c r="AC330" i="31"/>
  <c r="AC307" i="31"/>
  <c r="AC303" i="31"/>
  <c r="AC323" i="31"/>
  <c r="AC319" i="31"/>
  <c r="AC315" i="31"/>
  <c r="L9" i="31"/>
  <c r="AC308" i="31"/>
  <c r="AC316" i="31"/>
  <c r="AC304" i="31"/>
  <c r="AC300" i="31"/>
  <c r="AC312" i="31"/>
  <c r="AC336" i="31"/>
  <c r="AC346" i="31"/>
  <c r="AC320" i="31"/>
  <c r="AC354" i="31"/>
  <c r="AC325" i="31"/>
  <c r="AC327" i="31"/>
  <c r="AC335" i="31"/>
  <c r="AC309" i="31"/>
  <c r="AC358" i="31"/>
  <c r="AC351" i="31"/>
  <c r="AC342" i="31"/>
  <c r="AC305" i="31"/>
  <c r="AC339" i="31"/>
  <c r="AC350" i="31"/>
  <c r="AC333" i="31"/>
  <c r="AC313" i="31"/>
  <c r="AC338" i="31"/>
  <c r="AC357" i="31"/>
  <c r="AC340" i="31"/>
  <c r="AC324" i="31"/>
  <c r="AC317" i="31"/>
  <c r="AC347" i="31"/>
  <c r="U42" i="31"/>
  <c r="U34" i="31"/>
  <c r="U18" i="31"/>
  <c r="U3" i="31"/>
  <c r="U44" i="31"/>
  <c r="H34" i="31"/>
  <c r="L7" i="31"/>
  <c r="U25" i="31"/>
  <c r="V24" i="31"/>
  <c r="V35" i="31"/>
  <c r="V3" i="31"/>
  <c r="V40" i="31"/>
  <c r="U40" i="31" s="1"/>
  <c r="V42" i="31"/>
  <c r="V22" i="31"/>
  <c r="V25" i="31"/>
  <c r="V26" i="31"/>
  <c r="U26" i="31" s="1"/>
  <c r="V27" i="31"/>
  <c r="U27" i="31" s="1"/>
  <c r="V7" i="31"/>
  <c r="V33" i="31"/>
  <c r="U33" i="31" s="1"/>
  <c r="V39" i="31"/>
  <c r="V2" i="31"/>
  <c r="U2" i="31" s="1"/>
  <c r="V8" i="31"/>
  <c r="U8" i="31" s="1"/>
  <c r="V14" i="31"/>
  <c r="U14" i="31" s="1"/>
  <c r="V6" i="31"/>
  <c r="U6" i="31" s="1"/>
  <c r="V15" i="31"/>
  <c r="V17" i="31"/>
  <c r="U7" i="31"/>
  <c r="V20" i="31"/>
  <c r="U20" i="31" s="1"/>
  <c r="V49" i="31"/>
  <c r="U49" i="31" s="1"/>
  <c r="V9" i="31"/>
  <c r="V43" i="31"/>
  <c r="U43" i="31" s="1"/>
  <c r="V48" i="31"/>
  <c r="V21" i="31"/>
  <c r="V23" i="31"/>
  <c r="U23" i="31" s="1"/>
  <c r="V37" i="31"/>
  <c r="U37" i="31" s="1"/>
  <c r="U22" i="31"/>
  <c r="U24" i="31"/>
  <c r="U35" i="31"/>
  <c r="U48" i="31"/>
  <c r="V51" i="31"/>
  <c r="U51" i="31" s="1"/>
  <c r="V16" i="31"/>
  <c r="U16" i="31" s="1"/>
  <c r="V10" i="31"/>
  <c r="U10" i="31" s="1"/>
  <c r="V29" i="31"/>
  <c r="U29" i="31" s="1"/>
  <c r="V36" i="31"/>
  <c r="U36" i="31" s="1"/>
  <c r="V44" i="31"/>
  <c r="V4" i="31"/>
  <c r="V45" i="31"/>
  <c r="U15" i="31"/>
  <c r="U17" i="31"/>
  <c r="V28" i="31"/>
  <c r="U28" i="31" s="1"/>
  <c r="U21" i="31"/>
  <c r="U39" i="31"/>
  <c r="V41" i="31"/>
  <c r="U41" i="31" s="1"/>
  <c r="U45" i="31"/>
  <c r="V31" i="31"/>
  <c r="U31" i="31" s="1"/>
  <c r="V38" i="31"/>
  <c r="U38" i="31" s="1"/>
  <c r="V47" i="31"/>
  <c r="U47" i="31" s="1"/>
  <c r="V19" i="31"/>
  <c r="U19" i="31" s="1"/>
  <c r="V11" i="31"/>
  <c r="U11" i="31" s="1"/>
  <c r="V18" i="31"/>
  <c r="V32" i="31"/>
  <c r="U32" i="31" s="1"/>
  <c r="V34" i="31"/>
  <c r="U9" i="31"/>
  <c r="V30" i="31"/>
  <c r="U30" i="31" s="1"/>
  <c r="V5" i="31"/>
  <c r="U5" i="31" s="1"/>
  <c r="V12" i="31"/>
  <c r="U12" i="31" s="1"/>
  <c r="V46" i="31"/>
  <c r="U46" i="31" s="1"/>
  <c r="V13" i="31"/>
  <c r="V50" i="31"/>
  <c r="U50" i="31" s="1"/>
  <c r="U4" i="31"/>
  <c r="U13" i="31"/>
  <c r="L11" i="31"/>
  <c r="H49" i="31"/>
  <c r="L14" i="31"/>
  <c r="H58" i="31"/>
  <c r="AF357" i="31"/>
  <c r="AE357" i="31" s="1"/>
  <c r="AF355" i="31"/>
  <c r="AF353" i="31"/>
  <c r="AF351" i="31"/>
  <c r="AF349" i="31"/>
  <c r="AF347" i="31"/>
  <c r="AF345" i="31"/>
  <c r="AF343" i="31"/>
  <c r="AF356" i="31"/>
  <c r="AE356" i="31" s="1"/>
  <c r="AF352" i="31"/>
  <c r="AE352" i="31" s="1"/>
  <c r="AF348" i="31"/>
  <c r="AE348" i="31" s="1"/>
  <c r="AF344" i="31"/>
  <c r="AE344" i="31" s="1"/>
  <c r="AE343" i="31"/>
  <c r="AE351" i="31"/>
  <c r="AF341" i="31"/>
  <c r="AE341" i="31" s="1"/>
  <c r="AE355" i="31"/>
  <c r="AE347" i="31"/>
  <c r="AE332" i="31"/>
  <c r="AF337" i="31"/>
  <c r="AE337" i="31" s="1"/>
  <c r="AF317" i="31"/>
  <c r="AF313" i="31"/>
  <c r="AE313" i="31" s="1"/>
  <c r="AF309" i="31"/>
  <c r="AF305" i="31"/>
  <c r="AF340" i="31"/>
  <c r="AE340" i="31" s="1"/>
  <c r="AE322" i="31"/>
  <c r="AF318" i="31"/>
  <c r="AF314" i="31"/>
  <c r="AE305" i="31"/>
  <c r="AE334" i="31"/>
  <c r="AF322" i="31"/>
  <c r="AE309" i="31"/>
  <c r="AF301" i="31"/>
  <c r="AF310" i="31"/>
  <c r="AF295" i="31"/>
  <c r="AE295" i="31" s="1"/>
  <c r="AF291" i="31"/>
  <c r="AE291" i="31" s="1"/>
  <c r="AF306" i="31"/>
  <c r="AF302" i="31"/>
  <c r="AE302" i="31" s="1"/>
  <c r="AE301" i="31"/>
  <c r="AF294" i="31"/>
  <c r="AE321" i="31"/>
  <c r="AF298" i="31"/>
  <c r="L12" i="31"/>
  <c r="AE317" i="31"/>
  <c r="AF290" i="31"/>
  <c r="AF304" i="31"/>
  <c r="AF312" i="31"/>
  <c r="AF296" i="31"/>
  <c r="AE296" i="31" s="1"/>
  <c r="AE294" i="31"/>
  <c r="AF299" i="31"/>
  <c r="AE299" i="31" s="1"/>
  <c r="AF308" i="31"/>
  <c r="AE290" i="31"/>
  <c r="AF292" i="31"/>
  <c r="AE304" i="31"/>
  <c r="AE312" i="31"/>
  <c r="AF316" i="31"/>
  <c r="AE316" i="31" s="1"/>
  <c r="AF324" i="31"/>
  <c r="AE324" i="31" s="1"/>
  <c r="AF325" i="31"/>
  <c r="AE306" i="31"/>
  <c r="AF307" i="31"/>
  <c r="AF329" i="31"/>
  <c r="AE329" i="31" s="1"/>
  <c r="AF346" i="31"/>
  <c r="AF293" i="31"/>
  <c r="AE293" i="31" s="1"/>
  <c r="AF315" i="31"/>
  <c r="AE315" i="31" s="1"/>
  <c r="AE318" i="31"/>
  <c r="AE303" i="31"/>
  <c r="AF332" i="31"/>
  <c r="AF350" i="31"/>
  <c r="AE350" i="31" s="1"/>
  <c r="AF330" i="31"/>
  <c r="AE330" i="31" s="1"/>
  <c r="AF338" i="31"/>
  <c r="AE338" i="31" s="1"/>
  <c r="AE345" i="31"/>
  <c r="AE353" i="31"/>
  <c r="AF311" i="31"/>
  <c r="AE311" i="31" s="1"/>
  <c r="AF339" i="31"/>
  <c r="AE339" i="31" s="1"/>
  <c r="AE308" i="31"/>
  <c r="AF320" i="31"/>
  <c r="AE320" i="31" s="1"/>
  <c r="AF336" i="31"/>
  <c r="AE333" i="31"/>
  <c r="AF321" i="31"/>
  <c r="AF327" i="31"/>
  <c r="AE327" i="31" s="1"/>
  <c r="AE307" i="31"/>
  <c r="AF334" i="31"/>
  <c r="AF342" i="31"/>
  <c r="AE358" i="31"/>
  <c r="AF303" i="31"/>
  <c r="AE314" i="31"/>
  <c r="AF319" i="31"/>
  <c r="AF323" i="31"/>
  <c r="AE323" i="31" s="1"/>
  <c r="AE325" i="31"/>
  <c r="AE319" i="31"/>
  <c r="AE349" i="31"/>
  <c r="AE292" i="31"/>
  <c r="AF300" i="31"/>
  <c r="AE300" i="31" s="1"/>
  <c r="AE346" i="31"/>
  <c r="AE298" i="31"/>
  <c r="AF354" i="31"/>
  <c r="AE354" i="31"/>
  <c r="AE310" i="31"/>
  <c r="AF328" i="31"/>
  <c r="AE328" i="31" s="1"/>
  <c r="AF326" i="31"/>
  <c r="AE326" i="31" s="1"/>
  <c r="AE342" i="31"/>
  <c r="AF358" i="31"/>
  <c r="AE336" i="31"/>
  <c r="AF297" i="31"/>
  <c r="AE297" i="31" s="1"/>
  <c r="AF333" i="31"/>
  <c r="AF331" i="31"/>
  <c r="AE331" i="31" s="1"/>
  <c r="AF335" i="31"/>
  <c r="AE335" i="31" s="1"/>
  <c r="L16" i="30"/>
  <c r="P12" i="30"/>
  <c r="AD348" i="29"/>
  <c r="AC348" i="29" s="1"/>
  <c r="AD356" i="29"/>
  <c r="AD352" i="29"/>
  <c r="AD344" i="29"/>
  <c r="AC344" i="29" s="1"/>
  <c r="H46" i="29"/>
  <c r="AD321" i="29"/>
  <c r="AC321" i="29" s="1"/>
  <c r="AD316" i="29"/>
  <c r="AD306" i="29"/>
  <c r="AD314" i="29"/>
  <c r="E11" i="29"/>
  <c r="E12" i="29" s="1"/>
  <c r="L10" i="29"/>
  <c r="AD345" i="29"/>
  <c r="AC345" i="29" s="1"/>
  <c r="AD341" i="29"/>
  <c r="AC341" i="29" s="1"/>
  <c r="AD340" i="29"/>
  <c r="AD336" i="29"/>
  <c r="AD328" i="29"/>
  <c r="AC328" i="29" s="1"/>
  <c r="AD320" i="29"/>
  <c r="AD308" i="29"/>
  <c r="AD353" i="29"/>
  <c r="AD317" i="29"/>
  <c r="AC317" i="29" s="1"/>
  <c r="AD337" i="29"/>
  <c r="AC337" i="29" s="1"/>
  <c r="AD300" i="29"/>
  <c r="AD309" i="29"/>
  <c r="AD322" i="29"/>
  <c r="AD330" i="29"/>
  <c r="AD351" i="29"/>
  <c r="AC351" i="29" s="1"/>
  <c r="AD312" i="29"/>
  <c r="AD303" i="29"/>
  <c r="AD319" i="29"/>
  <c r="AC319" i="29" s="1"/>
  <c r="AD331" i="29"/>
  <c r="AD350" i="29"/>
  <c r="AD313" i="29"/>
  <c r="AC313" i="29" s="1"/>
  <c r="AD324" i="29"/>
  <c r="AD338" i="29"/>
  <c r="AC338" i="29" s="1"/>
  <c r="AD343" i="29"/>
  <c r="AD326" i="29"/>
  <c r="AC326" i="29" s="1"/>
  <c r="AD304" i="29"/>
  <c r="AC304" i="29" s="1"/>
  <c r="AD355" i="29"/>
  <c r="AD325" i="29"/>
  <c r="AD332" i="29"/>
  <c r="AC332" i="29" s="1"/>
  <c r="AD305" i="29"/>
  <c r="AD311" i="29"/>
  <c r="AD323" i="29"/>
  <c r="AD339" i="29"/>
  <c r="AD342" i="29"/>
  <c r="AC342" i="29" s="1"/>
  <c r="AD358" i="29"/>
  <c r="AD310" i="29"/>
  <c r="AD318" i="29"/>
  <c r="AC318" i="29" s="1"/>
  <c r="AD333" i="29"/>
  <c r="AC333" i="29" s="1"/>
  <c r="AD334" i="29"/>
  <c r="AC334" i="29" s="1"/>
  <c r="AD349" i="29"/>
  <c r="AD301" i="29"/>
  <c r="AC301" i="29" s="1"/>
  <c r="AD302" i="29"/>
  <c r="AC302" i="29" s="1"/>
  <c r="AD329" i="29"/>
  <c r="AC329" i="29" s="1"/>
  <c r="AD347" i="29"/>
  <c r="AD327" i="29"/>
  <c r="AC327" i="29" s="1"/>
  <c r="AD335" i="29"/>
  <c r="AC335" i="29" s="1"/>
  <c r="AD315" i="29"/>
  <c r="AD357" i="29"/>
  <c r="AC357" i="29" s="1"/>
  <c r="AD346" i="29"/>
  <c r="AD354" i="29"/>
  <c r="AC354" i="29" s="1"/>
  <c r="AD307" i="29"/>
  <c r="H34" i="29"/>
  <c r="V9" i="29" s="1"/>
  <c r="U9" i="29" s="1"/>
  <c r="L7" i="29"/>
  <c r="V10" i="29"/>
  <c r="U10" i="29" s="1"/>
  <c r="L14" i="29"/>
  <c r="H58" i="29"/>
  <c r="H15" i="29" s="1"/>
  <c r="P13" i="29"/>
  <c r="O12" i="29"/>
  <c r="N12" i="29"/>
  <c r="AC350" i="29"/>
  <c r="AC315" i="29"/>
  <c r="AC311" i="29"/>
  <c r="AC307" i="29"/>
  <c r="AC303" i="29"/>
  <c r="AC358" i="29"/>
  <c r="AC352" i="29"/>
  <c r="AC347" i="29"/>
  <c r="AC346" i="29"/>
  <c r="AC331" i="29"/>
  <c r="AC339" i="29"/>
  <c r="AC356" i="29"/>
  <c r="AC323" i="29"/>
  <c r="L9" i="29"/>
  <c r="AC322" i="29"/>
  <c r="AC330" i="29"/>
  <c r="AC355" i="29"/>
  <c r="AC325" i="29"/>
  <c r="AC306" i="29"/>
  <c r="AC349" i="29"/>
  <c r="AC305" i="29"/>
  <c r="AC312" i="29"/>
  <c r="AC320" i="29"/>
  <c r="AC316" i="29"/>
  <c r="AC310" i="29"/>
  <c r="AC324" i="29"/>
  <c r="AC308" i="29"/>
  <c r="AC343" i="29"/>
  <c r="AC300" i="29"/>
  <c r="AC314" i="29"/>
  <c r="AC309" i="29"/>
  <c r="AC340" i="29"/>
  <c r="AC353" i="29"/>
  <c r="AC336" i="29"/>
  <c r="L12" i="29"/>
  <c r="H49" i="29"/>
  <c r="AF331" i="29" s="1"/>
  <c r="AE331" i="29" s="1"/>
  <c r="L11" i="29"/>
  <c r="P48" i="32" l="1"/>
  <c r="N47" i="32"/>
  <c r="O47" i="32"/>
  <c r="H62" i="31"/>
  <c r="L58" i="31"/>
  <c r="J30" i="31" s="1"/>
  <c r="K30" i="31" s="1"/>
  <c r="H35" i="31"/>
  <c r="J34" i="31"/>
  <c r="H36" i="31" s="1"/>
  <c r="L36" i="31" s="1"/>
  <c r="H43" i="31"/>
  <c r="J46" i="31"/>
  <c r="H15" i="31"/>
  <c r="J49" i="31"/>
  <c r="H51" i="31" s="1"/>
  <c r="L51" i="31" s="1"/>
  <c r="H50" i="31"/>
  <c r="P10" i="31"/>
  <c r="N9" i="31"/>
  <c r="O9" i="31"/>
  <c r="P13" i="30"/>
  <c r="V2" i="29"/>
  <c r="U2" i="29" s="1"/>
  <c r="V13" i="29"/>
  <c r="U13" i="29" s="1"/>
  <c r="V28" i="29"/>
  <c r="U28" i="29" s="1"/>
  <c r="V18" i="29"/>
  <c r="U18" i="29" s="1"/>
  <c r="V23" i="29"/>
  <c r="U23" i="29" s="1"/>
  <c r="V25" i="29"/>
  <c r="U25" i="29" s="1"/>
  <c r="V19" i="29"/>
  <c r="U19" i="29" s="1"/>
  <c r="V30" i="29"/>
  <c r="U30" i="29" s="1"/>
  <c r="V16" i="29"/>
  <c r="U16" i="29" s="1"/>
  <c r="V6" i="29"/>
  <c r="U6" i="29" s="1"/>
  <c r="V14" i="29"/>
  <c r="U14" i="29" s="1"/>
  <c r="AF320" i="29"/>
  <c r="AE320" i="29" s="1"/>
  <c r="AF345" i="29"/>
  <c r="AE345" i="29" s="1"/>
  <c r="AF295" i="29"/>
  <c r="AE295" i="29" s="1"/>
  <c r="AF307" i="29"/>
  <c r="AE307" i="29" s="1"/>
  <c r="AF303" i="29"/>
  <c r="AE303" i="29" s="1"/>
  <c r="AF342" i="29"/>
  <c r="AE342" i="29" s="1"/>
  <c r="AF316" i="29"/>
  <c r="AE316" i="29" s="1"/>
  <c r="AF351" i="29"/>
  <c r="AE351" i="29" s="1"/>
  <c r="AF321" i="29"/>
  <c r="AE321" i="29" s="1"/>
  <c r="AF298" i="29"/>
  <c r="AE298" i="29" s="1"/>
  <c r="AF293" i="29"/>
  <c r="AE293" i="29" s="1"/>
  <c r="AF290" i="29"/>
  <c r="AE290" i="29" s="1"/>
  <c r="AF313" i="29"/>
  <c r="AE313" i="29" s="1"/>
  <c r="AF343" i="29"/>
  <c r="AE343" i="29" s="1"/>
  <c r="AF349" i="29"/>
  <c r="AE349" i="29" s="1"/>
  <c r="AF327" i="29"/>
  <c r="AE327" i="29" s="1"/>
  <c r="V4" i="29"/>
  <c r="U4" i="29" s="1"/>
  <c r="V8" i="29"/>
  <c r="U8" i="29" s="1"/>
  <c r="V15" i="29"/>
  <c r="U15" i="29" s="1"/>
  <c r="V29" i="29"/>
  <c r="U29" i="29" s="1"/>
  <c r="AF352" i="29"/>
  <c r="AE352" i="29" s="1"/>
  <c r="AF325" i="29"/>
  <c r="AE325" i="29" s="1"/>
  <c r="AF338" i="29"/>
  <c r="AE338" i="29" s="1"/>
  <c r="AF322" i="29"/>
  <c r="AE322" i="29" s="1"/>
  <c r="AF315" i="29"/>
  <c r="AE315" i="29" s="1"/>
  <c r="AF308" i="29"/>
  <c r="AE308" i="29" s="1"/>
  <c r="AF310" i="29"/>
  <c r="AE310" i="29" s="1"/>
  <c r="AF309" i="29"/>
  <c r="AE309" i="29" s="1"/>
  <c r="AF319" i="29"/>
  <c r="AE319" i="29" s="1"/>
  <c r="AF324" i="29"/>
  <c r="AE324" i="29" s="1"/>
  <c r="AF341" i="29"/>
  <c r="AE341" i="29" s="1"/>
  <c r="AF337" i="29"/>
  <c r="AE337" i="29" s="1"/>
  <c r="AF314" i="29"/>
  <c r="AE314" i="29" s="1"/>
  <c r="AF348" i="29"/>
  <c r="AE348" i="29" s="1"/>
  <c r="AF317" i="29"/>
  <c r="AE317" i="29" s="1"/>
  <c r="AF346" i="29"/>
  <c r="AE346" i="29" s="1"/>
  <c r="AF353" i="29"/>
  <c r="AE353" i="29" s="1"/>
  <c r="AF335" i="29"/>
  <c r="AE335" i="29" s="1"/>
  <c r="V32" i="29"/>
  <c r="U32" i="29" s="1"/>
  <c r="V20" i="29"/>
  <c r="U20" i="29" s="1"/>
  <c r="V7" i="29"/>
  <c r="U7" i="29" s="1"/>
  <c r="V33" i="29"/>
  <c r="U33" i="29" s="1"/>
  <c r="AI346" i="29"/>
  <c r="AI344" i="29"/>
  <c r="AI354" i="29"/>
  <c r="AI350" i="29"/>
  <c r="AI335" i="29"/>
  <c r="AI327" i="29"/>
  <c r="AI319" i="29"/>
  <c r="AI315" i="29"/>
  <c r="AI311" i="29"/>
  <c r="AI307" i="29"/>
  <c r="AI303" i="29"/>
  <c r="AI299" i="29"/>
  <c r="AI295" i="29"/>
  <c r="AI291" i="29"/>
  <c r="AI287" i="29"/>
  <c r="AI283" i="29"/>
  <c r="AI279" i="29"/>
  <c r="AI357" i="29"/>
  <c r="AI348" i="29"/>
  <c r="AI342" i="29"/>
  <c r="AI331" i="29"/>
  <c r="AI314" i="29"/>
  <c r="AI305" i="29"/>
  <c r="AI297" i="29"/>
  <c r="AI282" i="29"/>
  <c r="AI276" i="29"/>
  <c r="AI274" i="29"/>
  <c r="AI260" i="29"/>
  <c r="AI258" i="29"/>
  <c r="AI244" i="29"/>
  <c r="AI242" i="29"/>
  <c r="AI228" i="29"/>
  <c r="AI226" i="29"/>
  <c r="AI212" i="29"/>
  <c r="AI210" i="29"/>
  <c r="AI196" i="29"/>
  <c r="AI194" i="29"/>
  <c r="AI59" i="29"/>
  <c r="AI42" i="29"/>
  <c r="AI30" i="29"/>
  <c r="AH30" i="29" s="1"/>
  <c r="AI356" i="29"/>
  <c r="AI352" i="29"/>
  <c r="AI323" i="29"/>
  <c r="AI358" i="29"/>
  <c r="AI339" i="29"/>
  <c r="AI321" i="29"/>
  <c r="AI289" i="29"/>
  <c r="AI271" i="29"/>
  <c r="AI270" i="29"/>
  <c r="AI266" i="29"/>
  <c r="AI252" i="29"/>
  <c r="AI248" i="29"/>
  <c r="AI239" i="29"/>
  <c r="AI238" i="29"/>
  <c r="AI234" i="29"/>
  <c r="AI268" i="29"/>
  <c r="AI264" i="29"/>
  <c r="AI255" i="29"/>
  <c r="AI254" i="29"/>
  <c r="AI250" i="29"/>
  <c r="AI236" i="29"/>
  <c r="AI232" i="29"/>
  <c r="AI223" i="29"/>
  <c r="AI222" i="29"/>
  <c r="AI218" i="29"/>
  <c r="AI214" i="29"/>
  <c r="AI190" i="29"/>
  <c r="AI182" i="29"/>
  <c r="AI174" i="29"/>
  <c r="AI166" i="29"/>
  <c r="AI158" i="29"/>
  <c r="AI150" i="29"/>
  <c r="AI142" i="29"/>
  <c r="AI134" i="29"/>
  <c r="AI126" i="29"/>
  <c r="AI298" i="29"/>
  <c r="AI216" i="29"/>
  <c r="AI208" i="29"/>
  <c r="AI198" i="29"/>
  <c r="AI186" i="29"/>
  <c r="AI178" i="29"/>
  <c r="AI170" i="29"/>
  <c r="AI162" i="29"/>
  <c r="AI154" i="29"/>
  <c r="AI146" i="29"/>
  <c r="AI138" i="29"/>
  <c r="AI130" i="29"/>
  <c r="AI122" i="29"/>
  <c r="AI256" i="29"/>
  <c r="AI224" i="29"/>
  <c r="AI220" i="29"/>
  <c r="AI204" i="29"/>
  <c r="AI62" i="29"/>
  <c r="AI28" i="29"/>
  <c r="AH28" i="29" s="1"/>
  <c r="L15" i="29"/>
  <c r="AI262" i="29"/>
  <c r="AI230" i="29"/>
  <c r="AI195" i="29"/>
  <c r="AI118" i="29"/>
  <c r="AI116" i="29"/>
  <c r="AI110" i="29"/>
  <c r="AI108" i="29"/>
  <c r="AI102" i="29"/>
  <c r="AI100" i="29"/>
  <c r="AI94" i="29"/>
  <c r="AI92" i="29"/>
  <c r="AI86" i="29"/>
  <c r="AI84" i="29"/>
  <c r="AI310" i="29"/>
  <c r="AI272" i="29"/>
  <c r="AI240" i="29"/>
  <c r="AI207" i="29"/>
  <c r="AI206" i="29"/>
  <c r="AI200" i="29"/>
  <c r="AI56" i="29"/>
  <c r="AI17" i="29"/>
  <c r="AH17" i="29" s="1"/>
  <c r="AI16" i="29"/>
  <c r="AH16" i="29" s="1"/>
  <c r="AI318" i="29"/>
  <c r="AI246" i="29"/>
  <c r="AI211" i="29"/>
  <c r="AI202" i="29"/>
  <c r="AI199" i="29"/>
  <c r="AI114" i="29"/>
  <c r="AI112" i="29"/>
  <c r="AI106" i="29"/>
  <c r="AI104" i="29"/>
  <c r="AI98" i="29"/>
  <c r="AI96" i="29"/>
  <c r="AI90" i="29"/>
  <c r="AI88" i="29"/>
  <c r="AI82" i="29"/>
  <c r="AI80" i="29"/>
  <c r="AI78" i="29"/>
  <c r="AI76" i="29"/>
  <c r="AI74" i="29"/>
  <c r="AI72" i="29"/>
  <c r="AI70" i="29"/>
  <c r="AI65" i="29"/>
  <c r="AI53" i="29"/>
  <c r="AI51" i="29"/>
  <c r="AI25" i="29"/>
  <c r="AH25" i="29" s="1"/>
  <c r="AI68" i="29"/>
  <c r="AI35" i="29"/>
  <c r="AH35" i="29" s="1"/>
  <c r="AI31" i="29"/>
  <c r="AH31" i="29" s="1"/>
  <c r="AI61" i="29"/>
  <c r="AI44" i="29"/>
  <c r="AI37" i="29"/>
  <c r="AI34" i="29"/>
  <c r="AH34" i="29" s="1"/>
  <c r="AI27" i="29"/>
  <c r="AH27" i="29" s="1"/>
  <c r="AI22" i="29"/>
  <c r="AH22" i="29" s="1"/>
  <c r="AI40" i="29"/>
  <c r="AI36" i="29"/>
  <c r="AI32" i="29"/>
  <c r="AH32" i="29" s="1"/>
  <c r="AI18" i="29"/>
  <c r="AH18" i="29" s="1"/>
  <c r="AI47" i="29"/>
  <c r="AI64" i="29"/>
  <c r="AI41" i="29"/>
  <c r="AI21" i="29"/>
  <c r="AH21" i="29" s="1"/>
  <c r="AI63" i="29"/>
  <c r="AI71" i="29"/>
  <c r="AI33" i="29"/>
  <c r="AH33" i="29" s="1"/>
  <c r="AI29" i="29"/>
  <c r="AH29" i="29" s="1"/>
  <c r="AI58" i="29"/>
  <c r="AI269" i="29"/>
  <c r="AI54" i="29"/>
  <c r="AI77" i="29"/>
  <c r="AI85" i="29"/>
  <c r="AI101" i="29"/>
  <c r="AI117" i="29"/>
  <c r="AI156" i="29"/>
  <c r="AI157" i="29"/>
  <c r="AI193" i="29"/>
  <c r="AI203" i="29"/>
  <c r="AI259" i="29"/>
  <c r="AI286" i="29"/>
  <c r="AI309" i="29"/>
  <c r="AI87" i="29"/>
  <c r="AI119" i="29"/>
  <c r="AI129" i="29"/>
  <c r="AI161" i="29"/>
  <c r="AI253" i="29"/>
  <c r="AI48" i="29"/>
  <c r="AI81" i="29"/>
  <c r="AI89" i="29"/>
  <c r="AI148" i="29"/>
  <c r="AI149" i="29"/>
  <c r="AI139" i="29"/>
  <c r="AI171" i="29"/>
  <c r="AI127" i="29"/>
  <c r="AI135" i="29"/>
  <c r="AI143" i="29"/>
  <c r="AI151" i="29"/>
  <c r="AI159" i="29"/>
  <c r="AI167" i="29"/>
  <c r="AI175" i="29"/>
  <c r="AI183" i="29"/>
  <c r="AI191" i="29"/>
  <c r="AI278" i="29"/>
  <c r="AI241" i="29"/>
  <c r="AI273" i="29"/>
  <c r="AI290" i="29"/>
  <c r="AI296" i="29"/>
  <c r="AI317" i="29"/>
  <c r="AI329" i="29"/>
  <c r="AI333" i="29"/>
  <c r="AI19" i="29"/>
  <c r="AH19" i="29" s="1"/>
  <c r="AI308" i="29"/>
  <c r="AI338" i="29"/>
  <c r="AI302" i="29"/>
  <c r="AI326" i="29"/>
  <c r="AI316" i="29"/>
  <c r="AI340" i="29"/>
  <c r="AI336" i="29"/>
  <c r="AI347" i="29"/>
  <c r="AI79" i="29"/>
  <c r="AI23" i="29"/>
  <c r="AH23" i="29" s="1"/>
  <c r="AI26" i="29"/>
  <c r="AH26" i="29" s="1"/>
  <c r="AI43" i="29"/>
  <c r="AI55" i="29"/>
  <c r="AI221" i="29"/>
  <c r="AI249" i="29"/>
  <c r="AI304" i="29"/>
  <c r="AI140" i="29"/>
  <c r="AI141" i="29"/>
  <c r="AI227" i="29"/>
  <c r="AI111" i="29"/>
  <c r="AI128" i="29"/>
  <c r="AI160" i="29"/>
  <c r="AI192" i="29"/>
  <c r="AI313" i="29"/>
  <c r="AI73" i="29"/>
  <c r="AI97" i="29"/>
  <c r="AI164" i="29"/>
  <c r="AI165" i="29"/>
  <c r="AI209" i="29"/>
  <c r="AI275" i="29"/>
  <c r="AI131" i="29"/>
  <c r="AI163" i="29"/>
  <c r="AI231" i="29"/>
  <c r="AI235" i="29"/>
  <c r="AI267" i="29"/>
  <c r="AI351" i="29"/>
  <c r="AI225" i="29"/>
  <c r="AI257" i="29"/>
  <c r="AI337" i="29"/>
  <c r="AI197" i="29"/>
  <c r="AI213" i="29"/>
  <c r="AI229" i="29"/>
  <c r="AI245" i="29"/>
  <c r="AI261" i="29"/>
  <c r="AI277" i="29"/>
  <c r="AI288" i="29"/>
  <c r="AI294" i="29"/>
  <c r="AI306" i="29"/>
  <c r="AI300" i="29"/>
  <c r="AI345" i="29"/>
  <c r="AI57" i="29"/>
  <c r="AI67" i="29"/>
  <c r="AI66" i="29"/>
  <c r="AI83" i="29"/>
  <c r="AI91" i="29"/>
  <c r="AI99" i="29"/>
  <c r="AI107" i="29"/>
  <c r="AI115" i="29"/>
  <c r="AI121" i="29"/>
  <c r="AI137" i="29"/>
  <c r="AI153" i="29"/>
  <c r="AI169" i="29"/>
  <c r="AI185" i="29"/>
  <c r="AI237" i="29"/>
  <c r="AI60" i="29"/>
  <c r="AI69" i="29"/>
  <c r="AI93" i="29"/>
  <c r="AI109" i="29"/>
  <c r="AI124" i="29"/>
  <c r="AI125" i="29"/>
  <c r="AI188" i="29"/>
  <c r="AI189" i="29"/>
  <c r="AI103" i="29"/>
  <c r="AI145" i="29"/>
  <c r="AI177" i="29"/>
  <c r="AI233" i="29"/>
  <c r="AI39" i="29"/>
  <c r="AI45" i="29"/>
  <c r="AI105" i="29"/>
  <c r="AI120" i="29"/>
  <c r="AI180" i="29"/>
  <c r="AI181" i="29"/>
  <c r="AI215" i="29"/>
  <c r="AI243" i="29"/>
  <c r="AI123" i="29"/>
  <c r="AI155" i="29"/>
  <c r="AI187" i="29"/>
  <c r="AI263" i="29"/>
  <c r="AI285" i="29"/>
  <c r="AI201" i="29"/>
  <c r="AI205" i="29"/>
  <c r="AI247" i="29"/>
  <c r="AI280" i="29"/>
  <c r="AI251" i="29"/>
  <c r="AI301" i="29"/>
  <c r="AI293" i="29"/>
  <c r="AI332" i="29"/>
  <c r="AI334" i="29"/>
  <c r="AI343" i="29"/>
  <c r="AI349" i="29"/>
  <c r="AI320" i="29"/>
  <c r="AI284" i="29"/>
  <c r="AI353" i="29"/>
  <c r="AI46" i="29"/>
  <c r="AI20" i="29"/>
  <c r="AH20" i="29" s="1"/>
  <c r="AI50" i="29"/>
  <c r="AI75" i="29"/>
  <c r="AI38" i="29"/>
  <c r="AI49" i="29"/>
  <c r="AI136" i="29"/>
  <c r="AI152" i="29"/>
  <c r="AI168" i="29"/>
  <c r="AI184" i="29"/>
  <c r="AI24" i="29"/>
  <c r="AH24" i="29" s="1"/>
  <c r="AI172" i="29"/>
  <c r="AI173" i="29"/>
  <c r="AI95" i="29"/>
  <c r="AI144" i="29"/>
  <c r="AI176" i="29"/>
  <c r="AI265" i="29"/>
  <c r="AI113" i="29"/>
  <c r="AI132" i="29"/>
  <c r="AI133" i="29"/>
  <c r="AI147" i="29"/>
  <c r="AI179" i="29"/>
  <c r="AI219" i="29"/>
  <c r="AI322" i="29"/>
  <c r="AI217" i="29"/>
  <c r="AI281" i="29"/>
  <c r="AI292" i="29"/>
  <c r="AI330" i="29"/>
  <c r="AI355" i="29"/>
  <c r="AI324" i="29"/>
  <c r="AI325" i="29"/>
  <c r="AI52" i="29"/>
  <c r="AI312" i="29"/>
  <c r="AI341" i="29"/>
  <c r="AI328" i="29"/>
  <c r="H62" i="29"/>
  <c r="L58" i="29"/>
  <c r="J30" i="29" s="1"/>
  <c r="K30" i="29" s="1"/>
  <c r="AF300" i="29"/>
  <c r="AE300" i="29" s="1"/>
  <c r="AF306" i="29"/>
  <c r="AE306" i="29" s="1"/>
  <c r="AF333" i="29"/>
  <c r="AE333" i="29" s="1"/>
  <c r="AF304" i="29"/>
  <c r="AE304" i="29" s="1"/>
  <c r="AF332" i="29"/>
  <c r="AE332" i="29" s="1"/>
  <c r="AF329" i="29"/>
  <c r="AE329" i="29" s="1"/>
  <c r="AF330" i="29"/>
  <c r="AE330" i="29" s="1"/>
  <c r="AF301" i="29"/>
  <c r="AE301" i="29" s="1"/>
  <c r="AF302" i="29"/>
  <c r="AE302" i="29" s="1"/>
  <c r="AF297" i="29"/>
  <c r="AE297" i="29" s="1"/>
  <c r="AF318" i="29"/>
  <c r="AE318" i="29" s="1"/>
  <c r="AF328" i="29"/>
  <c r="AE328" i="29" s="1"/>
  <c r="AF354" i="29"/>
  <c r="AE354" i="29" s="1"/>
  <c r="AF357" i="29"/>
  <c r="AE357" i="29" s="1"/>
  <c r="P14" i="29"/>
  <c r="N13" i="29"/>
  <c r="O13" i="29"/>
  <c r="H35" i="29"/>
  <c r="J34" i="29"/>
  <c r="H36" i="29" s="1"/>
  <c r="L36" i="29" s="1"/>
  <c r="V17" i="29"/>
  <c r="U17" i="29" s="1"/>
  <c r="V22" i="29"/>
  <c r="U22" i="29" s="1"/>
  <c r="V26" i="29"/>
  <c r="U26" i="29" s="1"/>
  <c r="V27" i="29"/>
  <c r="U27" i="29" s="1"/>
  <c r="V5" i="29"/>
  <c r="U5" i="29" s="1"/>
  <c r="V21" i="29"/>
  <c r="U21" i="29" s="1"/>
  <c r="V24" i="29"/>
  <c r="U24" i="29" s="1"/>
  <c r="V3" i="29"/>
  <c r="U3" i="29" s="1"/>
  <c r="V31" i="29"/>
  <c r="U31" i="29" s="1"/>
  <c r="V12" i="29"/>
  <c r="U12" i="29" s="1"/>
  <c r="V11" i="29"/>
  <c r="U11" i="29" s="1"/>
  <c r="J49" i="29"/>
  <c r="H51" i="29" s="1"/>
  <c r="L51" i="29" s="1"/>
  <c r="H50" i="29"/>
  <c r="AF355" i="29"/>
  <c r="AE355" i="29" s="1"/>
  <c r="AF344" i="29"/>
  <c r="AE344" i="29" s="1"/>
  <c r="AF326" i="29"/>
  <c r="AE326" i="29" s="1"/>
  <c r="AF294" i="29"/>
  <c r="AE294" i="29" s="1"/>
  <c r="AF296" i="29"/>
  <c r="AE296" i="29" s="1"/>
  <c r="AF305" i="29"/>
  <c r="AE305" i="29" s="1"/>
  <c r="AF312" i="29"/>
  <c r="AE312" i="29" s="1"/>
  <c r="AF292" i="29"/>
  <c r="AE292" i="29" s="1"/>
  <c r="AF356" i="29"/>
  <c r="AE356" i="29" s="1"/>
  <c r="AF340" i="29"/>
  <c r="AE340" i="29" s="1"/>
  <c r="AF334" i="29"/>
  <c r="AE334" i="29" s="1"/>
  <c r="AF299" i="29"/>
  <c r="AE299" i="29" s="1"/>
  <c r="AF347" i="29"/>
  <c r="AE347" i="29" s="1"/>
  <c r="AF291" i="29"/>
  <c r="AE291" i="29" s="1"/>
  <c r="AF350" i="29"/>
  <c r="AE350" i="29" s="1"/>
  <c r="AF311" i="29"/>
  <c r="AE311" i="29" s="1"/>
  <c r="AF336" i="29"/>
  <c r="AE336" i="29" s="1"/>
  <c r="AF323" i="29"/>
  <c r="AE323" i="29" s="1"/>
  <c r="AF339" i="29"/>
  <c r="AE339" i="29" s="1"/>
  <c r="AF358" i="29"/>
  <c r="AE358" i="29" s="1"/>
  <c r="J46" i="29"/>
  <c r="H43" i="29"/>
  <c r="AD299" i="29" s="1"/>
  <c r="AC299" i="29" s="1"/>
  <c r="B6" i="16"/>
  <c r="E11" i="16" s="1"/>
  <c r="P49" i="32" l="1"/>
  <c r="N48" i="32"/>
  <c r="O48" i="32"/>
  <c r="E12" i="16"/>
  <c r="AI356" i="31"/>
  <c r="AI352" i="31"/>
  <c r="AI348" i="31"/>
  <c r="AI344" i="31"/>
  <c r="AI351" i="31"/>
  <c r="AI347" i="31"/>
  <c r="AI343" i="31"/>
  <c r="AI341" i="31"/>
  <c r="AI337" i="31"/>
  <c r="AI340" i="31"/>
  <c r="AI339" i="31"/>
  <c r="AI334" i="31"/>
  <c r="AI330" i="31"/>
  <c r="AI326" i="31"/>
  <c r="AI322" i="31"/>
  <c r="AI328" i="31"/>
  <c r="AI309" i="31"/>
  <c r="AI301" i="31"/>
  <c r="AI295" i="31"/>
  <c r="AI291" i="31"/>
  <c r="AI332" i="31"/>
  <c r="AI321" i="31"/>
  <c r="AI317" i="31"/>
  <c r="AI313" i="31"/>
  <c r="AI305" i="31"/>
  <c r="AI285" i="31"/>
  <c r="AI279" i="31"/>
  <c r="AI274" i="31"/>
  <c r="AI272" i="31"/>
  <c r="AI268" i="31"/>
  <c r="AI264" i="31"/>
  <c r="AI260" i="31"/>
  <c r="AI256" i="31"/>
  <c r="AI252" i="31"/>
  <c r="AI248" i="31"/>
  <c r="AI281" i="31"/>
  <c r="AI324" i="31"/>
  <c r="AI297" i="31"/>
  <c r="AI293" i="31"/>
  <c r="AI289" i="31"/>
  <c r="AI283" i="31"/>
  <c r="AI258" i="31"/>
  <c r="AI244" i="31"/>
  <c r="AI240" i="31"/>
  <c r="AI235" i="31"/>
  <c r="AI231" i="31"/>
  <c r="AI227" i="31"/>
  <c r="AI275" i="31"/>
  <c r="AI262" i="31"/>
  <c r="AI270" i="31"/>
  <c r="AI254" i="31"/>
  <c r="AI250" i="31"/>
  <c r="AI266" i="31"/>
  <c r="AI242" i="31"/>
  <c r="AI229" i="31"/>
  <c r="AI215" i="31"/>
  <c r="AI209" i="31"/>
  <c r="AI203" i="31"/>
  <c r="AI193" i="31"/>
  <c r="AI187" i="31"/>
  <c r="AI182" i="31"/>
  <c r="AI178" i="31"/>
  <c r="AI174" i="31"/>
  <c r="AI170" i="31"/>
  <c r="AI166" i="31"/>
  <c r="AI287" i="31"/>
  <c r="AI233" i="31"/>
  <c r="AI221" i="31"/>
  <c r="AI205" i="31"/>
  <c r="AI199" i="31"/>
  <c r="AI189" i="31"/>
  <c r="AI277" i="31"/>
  <c r="AI246" i="31"/>
  <c r="AI225" i="31"/>
  <c r="AI219" i="31"/>
  <c r="AI213" i="31"/>
  <c r="AI207" i="31"/>
  <c r="AI197" i="31"/>
  <c r="AI191" i="31"/>
  <c r="AI223" i="31"/>
  <c r="AI195" i="31"/>
  <c r="AI162" i="31"/>
  <c r="AI158" i="31"/>
  <c r="AI154" i="31"/>
  <c r="AI150" i="31"/>
  <c r="AI146" i="31"/>
  <c r="AI142" i="31"/>
  <c r="AI138" i="31"/>
  <c r="AI134" i="31"/>
  <c r="AI130" i="31"/>
  <c r="AI126" i="31"/>
  <c r="AI122" i="31"/>
  <c r="AI118" i="31"/>
  <c r="AI114" i="31"/>
  <c r="AI110" i="31"/>
  <c r="AI106" i="31"/>
  <c r="AI102" i="31"/>
  <c r="AI98" i="31"/>
  <c r="AI94" i="31"/>
  <c r="AI90" i="31"/>
  <c r="AI176" i="31"/>
  <c r="AI164" i="31"/>
  <c r="AI148" i="31"/>
  <c r="AI140" i="31"/>
  <c r="AI136" i="31"/>
  <c r="AI132" i="31"/>
  <c r="AI128" i="31"/>
  <c r="AI124" i="31"/>
  <c r="AI120" i="31"/>
  <c r="AI116" i="31"/>
  <c r="AI100" i="31"/>
  <c r="AI86" i="31"/>
  <c r="AI82" i="31"/>
  <c r="AI78" i="31"/>
  <c r="AI74" i="31"/>
  <c r="AI70" i="31"/>
  <c r="AI68" i="31"/>
  <c r="AI66" i="31"/>
  <c r="AI65" i="31"/>
  <c r="AI63" i="31"/>
  <c r="AI57" i="31"/>
  <c r="AI55" i="31"/>
  <c r="AI49" i="31"/>
  <c r="AI47" i="31"/>
  <c r="AI46" i="31"/>
  <c r="AI44" i="31"/>
  <c r="AI38" i="31"/>
  <c r="AI36" i="31"/>
  <c r="AI31" i="31"/>
  <c r="AH31" i="31" s="1"/>
  <c r="AI29" i="31"/>
  <c r="AH29" i="31" s="1"/>
  <c r="AI27" i="31"/>
  <c r="AH27" i="31" s="1"/>
  <c r="AI26" i="31"/>
  <c r="AH26" i="31" s="1"/>
  <c r="AI25" i="31"/>
  <c r="AH25" i="31" s="1"/>
  <c r="AI20" i="31"/>
  <c r="AH20" i="31" s="1"/>
  <c r="AI12" i="31"/>
  <c r="AH12" i="31" s="1"/>
  <c r="AI40" i="31"/>
  <c r="AI28" i="31"/>
  <c r="AH28" i="31" s="1"/>
  <c r="AI14" i="31"/>
  <c r="AH14" i="31" s="1"/>
  <c r="AI201" i="31"/>
  <c r="AI172" i="31"/>
  <c r="AI160" i="31"/>
  <c r="AI144" i="31"/>
  <c r="AI104" i="31"/>
  <c r="AI168" i="31"/>
  <c r="AI156" i="31"/>
  <c r="AI84" i="31"/>
  <c r="AI72" i="31"/>
  <c r="AI53" i="31"/>
  <c r="AI51" i="31"/>
  <c r="AI42" i="31"/>
  <c r="AI34" i="31"/>
  <c r="AH34" i="31" s="1"/>
  <c r="AI18" i="31"/>
  <c r="AH18" i="31" s="1"/>
  <c r="AI237" i="31"/>
  <c r="AI211" i="31"/>
  <c r="AI186" i="31"/>
  <c r="AI180" i="31"/>
  <c r="AI152" i="31"/>
  <c r="AI112" i="31"/>
  <c r="AI96" i="31"/>
  <c r="L15" i="31"/>
  <c r="AI217" i="31"/>
  <c r="AI184" i="31"/>
  <c r="AI108" i="31"/>
  <c r="AI92" i="31"/>
  <c r="AI88" i="31"/>
  <c r="AI80" i="31"/>
  <c r="AI76" i="31"/>
  <c r="AI61" i="31"/>
  <c r="AI59" i="31"/>
  <c r="AI32" i="31"/>
  <c r="AH32" i="31" s="1"/>
  <c r="AI30" i="31"/>
  <c r="AH30" i="31" s="1"/>
  <c r="AI11" i="31"/>
  <c r="AH11" i="31" s="1"/>
  <c r="AI91" i="31"/>
  <c r="AI13" i="31"/>
  <c r="AH13" i="31" s="1"/>
  <c r="AI58" i="31"/>
  <c r="AI60" i="31"/>
  <c r="AI17" i="31"/>
  <c r="AH17" i="31" s="1"/>
  <c r="AI37" i="31"/>
  <c r="AI45" i="31"/>
  <c r="AI54" i="31"/>
  <c r="AI62" i="31"/>
  <c r="AI71" i="31"/>
  <c r="AI87" i="31"/>
  <c r="AI115" i="31"/>
  <c r="AI123" i="31"/>
  <c r="AI131" i="31"/>
  <c r="AI139" i="31"/>
  <c r="AI175" i="31"/>
  <c r="AI93" i="31"/>
  <c r="AI97" i="31"/>
  <c r="AI101" i="31"/>
  <c r="AI105" i="31"/>
  <c r="AI109" i="31"/>
  <c r="AI113" i="31"/>
  <c r="AI129" i="31"/>
  <c r="AI137" i="31"/>
  <c r="AI147" i="31"/>
  <c r="AI163" i="31"/>
  <c r="AI200" i="31"/>
  <c r="AI177" i="31"/>
  <c r="AI185" i="31"/>
  <c r="AI196" i="31"/>
  <c r="AI265" i="31"/>
  <c r="AI204" i="31"/>
  <c r="AI192" i="31"/>
  <c r="AI208" i="31"/>
  <c r="AI239" i="31"/>
  <c r="AI243" i="31"/>
  <c r="AI247" i="31"/>
  <c r="AI269" i="31"/>
  <c r="AI241" i="31"/>
  <c r="AI261" i="31"/>
  <c r="AI323" i="31"/>
  <c r="AI249" i="31"/>
  <c r="AI257" i="31"/>
  <c r="AI276" i="31"/>
  <c r="AI251" i="31"/>
  <c r="AI320" i="31"/>
  <c r="AI19" i="31"/>
  <c r="AH19" i="31" s="1"/>
  <c r="AI21" i="31"/>
  <c r="AH21" i="31" s="1"/>
  <c r="AI23" i="31"/>
  <c r="AH23" i="31" s="1"/>
  <c r="AI33" i="31"/>
  <c r="AH33" i="31" s="1"/>
  <c r="AI67" i="31"/>
  <c r="AI89" i="31"/>
  <c r="AI16" i="31"/>
  <c r="AH16" i="31" s="1"/>
  <c r="AI35" i="31"/>
  <c r="AH35" i="31" s="1"/>
  <c r="AI43" i="31"/>
  <c r="AI75" i="31"/>
  <c r="AI103" i="31"/>
  <c r="AI236" i="31"/>
  <c r="AI190" i="31"/>
  <c r="AI125" i="31"/>
  <c r="AI159" i="31"/>
  <c r="AI202" i="31"/>
  <c r="AI212" i="31"/>
  <c r="AI188" i="31"/>
  <c r="AI210" i="31"/>
  <c r="AI245" i="31"/>
  <c r="AI280" i="31"/>
  <c r="AI308" i="31"/>
  <c r="AI292" i="31"/>
  <c r="AI303" i="31"/>
  <c r="AI316" i="31"/>
  <c r="AI300" i="31"/>
  <c r="AI315" i="31"/>
  <c r="AI39" i="31"/>
  <c r="AI41" i="31"/>
  <c r="AI107" i="31"/>
  <c r="AI22" i="31"/>
  <c r="AH22" i="31" s="1"/>
  <c r="AI48" i="31"/>
  <c r="AI56" i="31"/>
  <c r="AI64" i="31"/>
  <c r="AI83" i="31"/>
  <c r="AI171" i="31"/>
  <c r="AI99" i="31"/>
  <c r="AI222" i="31"/>
  <c r="AI117" i="31"/>
  <c r="AI145" i="31"/>
  <c r="AI149" i="31"/>
  <c r="AI153" i="31"/>
  <c r="AI157" i="31"/>
  <c r="AI161" i="31"/>
  <c r="AI165" i="31"/>
  <c r="AI151" i="31"/>
  <c r="AI206" i="31"/>
  <c r="AI169" i="31"/>
  <c r="AI218" i="31"/>
  <c r="AI224" i="31"/>
  <c r="AI216" i="31"/>
  <c r="AI198" i="31"/>
  <c r="AI214" i="31"/>
  <c r="AI226" i="31"/>
  <c r="AI230" i="31"/>
  <c r="AI234" i="31"/>
  <c r="AI238" i="31"/>
  <c r="AI282" i="31"/>
  <c r="AI255" i="31"/>
  <c r="AI259" i="31"/>
  <c r="AI263" i="31"/>
  <c r="AI267" i="31"/>
  <c r="AI271" i="31"/>
  <c r="AI284" i="31"/>
  <c r="AI296" i="31"/>
  <c r="AI299" i="31"/>
  <c r="AI298" i="31"/>
  <c r="AI319" i="31"/>
  <c r="AI302" i="31"/>
  <c r="AI50" i="31"/>
  <c r="AI81" i="31"/>
  <c r="AI179" i="31"/>
  <c r="AI127" i="31"/>
  <c r="AI173" i="31"/>
  <c r="AI194" i="31"/>
  <c r="AI273" i="31"/>
  <c r="AI286" i="31"/>
  <c r="AI336" i="31"/>
  <c r="AI354" i="31"/>
  <c r="AI310" i="31"/>
  <c r="AI333" i="31"/>
  <c r="AI331" i="31"/>
  <c r="AI143" i="31"/>
  <c r="AI329" i="31"/>
  <c r="AI167" i="31"/>
  <c r="AI52" i="31"/>
  <c r="AI77" i="31"/>
  <c r="AI95" i="31"/>
  <c r="AI183" i="31"/>
  <c r="AI69" i="31"/>
  <c r="AI119" i="31"/>
  <c r="AI133" i="31"/>
  <c r="AI155" i="31"/>
  <c r="AI253" i="31"/>
  <c r="AI290" i="31"/>
  <c r="AI346" i="31"/>
  <c r="AI311" i="31"/>
  <c r="AI306" i="31"/>
  <c r="AI318" i="31"/>
  <c r="AI325" i="31"/>
  <c r="AI338" i="31"/>
  <c r="AI358" i="31"/>
  <c r="AI349" i="31"/>
  <c r="AI357" i="31"/>
  <c r="AI15" i="31"/>
  <c r="AH15" i="31" s="1"/>
  <c r="AI79" i="31"/>
  <c r="AI181" i="31"/>
  <c r="AI307" i="31"/>
  <c r="AI350" i="31"/>
  <c r="AI85" i="31"/>
  <c r="AI135" i="31"/>
  <c r="AI121" i="31"/>
  <c r="AI141" i="31"/>
  <c r="AI232" i="31"/>
  <c r="AI220" i="31"/>
  <c r="AI228" i="31"/>
  <c r="AI278" i="31"/>
  <c r="AI304" i="31"/>
  <c r="AI294" i="31"/>
  <c r="AI312" i="31"/>
  <c r="AI314" i="31"/>
  <c r="AI327" i="31"/>
  <c r="AI335" i="31"/>
  <c r="AI342" i="31"/>
  <c r="AI355" i="31"/>
  <c r="AI345" i="31"/>
  <c r="AI353" i="31"/>
  <c r="AI73" i="31"/>
  <c r="AI111" i="31"/>
  <c r="AI24" i="31"/>
  <c r="AH24" i="31" s="1"/>
  <c r="AI288" i="31"/>
  <c r="L35" i="31"/>
  <c r="J22" i="31" s="1"/>
  <c r="K22" i="31" s="1"/>
  <c r="P11" i="31"/>
  <c r="O10" i="31"/>
  <c r="N10" i="31"/>
  <c r="L50" i="31"/>
  <c r="J28" i="31" s="1"/>
  <c r="K28" i="31" s="1"/>
  <c r="H54" i="31"/>
  <c r="H13" i="31" s="1"/>
  <c r="L43" i="31"/>
  <c r="J24" i="31" s="1"/>
  <c r="K24" i="31" s="1"/>
  <c r="AD239" i="31"/>
  <c r="AD241" i="31"/>
  <c r="AD245" i="31"/>
  <c r="AD157" i="31"/>
  <c r="AD228" i="31"/>
  <c r="AD147" i="31"/>
  <c r="AD73" i="31"/>
  <c r="AD210" i="31"/>
  <c r="AD79" i="31"/>
  <c r="AD155" i="31"/>
  <c r="AD123" i="31"/>
  <c r="AD71" i="31"/>
  <c r="AD18" i="31"/>
  <c r="AD34" i="31"/>
  <c r="AD62" i="31"/>
  <c r="AD31" i="31"/>
  <c r="AD55" i="31"/>
  <c r="AD56" i="31"/>
  <c r="AD84" i="31"/>
  <c r="AD90" i="31"/>
  <c r="AD292" i="31"/>
  <c r="AC292" i="31" s="1"/>
  <c r="AD206" i="31"/>
  <c r="AD253" i="31"/>
  <c r="AD195" i="31"/>
  <c r="AD282" i="31"/>
  <c r="AC282" i="31" s="1"/>
  <c r="AD267" i="31"/>
  <c r="AD51" i="31"/>
  <c r="AD36" i="31"/>
  <c r="AD7" i="31"/>
  <c r="AD58" i="31"/>
  <c r="AD136" i="31"/>
  <c r="AD117" i="31"/>
  <c r="AD184" i="31"/>
  <c r="AD170" i="31"/>
  <c r="AD193" i="31"/>
  <c r="AD219" i="31"/>
  <c r="AD252" i="31"/>
  <c r="AD284" i="31"/>
  <c r="AC284" i="31" s="1"/>
  <c r="AD297" i="31"/>
  <c r="AC297" i="31" s="1"/>
  <c r="AD64" i="31"/>
  <c r="AD61" i="31"/>
  <c r="AD57" i="31"/>
  <c r="AD45" i="31"/>
  <c r="AD41" i="31"/>
  <c r="AD80" i="31"/>
  <c r="AD104" i="31"/>
  <c r="AD132" i="31"/>
  <c r="AD130" i="31"/>
  <c r="AD198" i="31"/>
  <c r="AD125" i="31"/>
  <c r="AD168" i="31"/>
  <c r="AD188" i="31"/>
  <c r="AD191" i="31"/>
  <c r="AD250" i="31"/>
  <c r="AD272" i="31"/>
  <c r="AD289" i="31"/>
  <c r="AC289" i="31" s="1"/>
  <c r="AD22" i="31"/>
  <c r="AD110" i="31"/>
  <c r="AD217" i="31"/>
  <c r="AD231" i="31"/>
  <c r="AD196" i="31"/>
  <c r="AD175" i="31"/>
  <c r="AD265" i="31"/>
  <c r="AD197" i="31"/>
  <c r="AD230" i="31"/>
  <c r="AD285" i="31"/>
  <c r="AC285" i="31" s="1"/>
  <c r="AD26" i="31"/>
  <c r="AD223" i="31"/>
  <c r="AD48" i="31"/>
  <c r="AD160" i="31"/>
  <c r="AD229" i="31"/>
  <c r="AD6" i="31"/>
  <c r="AD129" i="31"/>
  <c r="AD298" i="31"/>
  <c r="AC298" i="31" s="1"/>
  <c r="AD269" i="31"/>
  <c r="AD202" i="31"/>
  <c r="AD276" i="31"/>
  <c r="AD153" i="31"/>
  <c r="AD186" i="31"/>
  <c r="AD85" i="31"/>
  <c r="AD139" i="31"/>
  <c r="AD151" i="31"/>
  <c r="AD143" i="31"/>
  <c r="AD119" i="31"/>
  <c r="AD37" i="31"/>
  <c r="AD28" i="31"/>
  <c r="AD70" i="31"/>
  <c r="AD183" i="31"/>
  <c r="AD38" i="31"/>
  <c r="AD63" i="31"/>
  <c r="AD4" i="31"/>
  <c r="AD128" i="31"/>
  <c r="AD98" i="31"/>
  <c r="AD105" i="31"/>
  <c r="AD152" i="31"/>
  <c r="AD169" i="31"/>
  <c r="AD211" i="31"/>
  <c r="AD288" i="31"/>
  <c r="AC288" i="31" s="1"/>
  <c r="AD277" i="31"/>
  <c r="AD53" i="31"/>
  <c r="AD44" i="31"/>
  <c r="AD33" i="31"/>
  <c r="AD72" i="31"/>
  <c r="AD165" i="31"/>
  <c r="AD133" i="31"/>
  <c r="AD218" i="31"/>
  <c r="AD181" i="31"/>
  <c r="AD209" i="31"/>
  <c r="AD234" i="31"/>
  <c r="AD260" i="31"/>
  <c r="AD8" i="31"/>
  <c r="AD89" i="31"/>
  <c r="AD65" i="31"/>
  <c r="AD236" i="31"/>
  <c r="AD50" i="31"/>
  <c r="AD92" i="31"/>
  <c r="AD108" i="31"/>
  <c r="AD140" i="31"/>
  <c r="AD134" i="31"/>
  <c r="AD261" i="31"/>
  <c r="AD141" i="31"/>
  <c r="AD180" i="31"/>
  <c r="AD249" i="31"/>
  <c r="AD207" i="31"/>
  <c r="AD248" i="31"/>
  <c r="AD280" i="31"/>
  <c r="AD23" i="31"/>
  <c r="AD126" i="31"/>
  <c r="AD221" i="31"/>
  <c r="AD242" i="31"/>
  <c r="AD154" i="31"/>
  <c r="AD190" i="31"/>
  <c r="AD174" i="31"/>
  <c r="AD237" i="31"/>
  <c r="AD254" i="31"/>
  <c r="AD43" i="31"/>
  <c r="AD294" i="31"/>
  <c r="AC294" i="31" s="1"/>
  <c r="AD3" i="31"/>
  <c r="AD21" i="31"/>
  <c r="AD182" i="31"/>
  <c r="AD262" i="31"/>
  <c r="AD102" i="31"/>
  <c r="AD208" i="31"/>
  <c r="AD66" i="31"/>
  <c r="AD118" i="31"/>
  <c r="AD278" i="31"/>
  <c r="AD247" i="31"/>
  <c r="AD286" i="31"/>
  <c r="AC286" i="31" s="1"/>
  <c r="AD224" i="31"/>
  <c r="AD194" i="31"/>
  <c r="AD149" i="31"/>
  <c r="AD200" i="31"/>
  <c r="AD81" i="31"/>
  <c r="AD135" i="31"/>
  <c r="AD216" i="31"/>
  <c r="AD87" i="31"/>
  <c r="AD103" i="31"/>
  <c r="AD131" i="31"/>
  <c r="AD115" i="31"/>
  <c r="AD167" i="31"/>
  <c r="AD30" i="31"/>
  <c r="AD179" i="31"/>
  <c r="AD5" i="31"/>
  <c r="AD46" i="31"/>
  <c r="AD95" i="31"/>
  <c r="AD67" i="31"/>
  <c r="AD144" i="31"/>
  <c r="AD106" i="31"/>
  <c r="AD121" i="31"/>
  <c r="AD146" i="31"/>
  <c r="AD189" i="31"/>
  <c r="AD227" i="31"/>
  <c r="AD35" i="31"/>
  <c r="AD10" i="31"/>
  <c r="AD111" i="31"/>
  <c r="AD39" i="31"/>
  <c r="AD88" i="31"/>
  <c r="AD82" i="31"/>
  <c r="AD156" i="31"/>
  <c r="AD150" i="31"/>
  <c r="AD185" i="31"/>
  <c r="AD199" i="31"/>
  <c r="AD238" i="31"/>
  <c r="AD268" i="31"/>
  <c r="AD281" i="31"/>
  <c r="AC281" i="31" s="1"/>
  <c r="AD279" i="31"/>
  <c r="AD14" i="31"/>
  <c r="AD20" i="31"/>
  <c r="AD13" i="31"/>
  <c r="AD60" i="31"/>
  <c r="AD96" i="31"/>
  <c r="AD112" i="31"/>
  <c r="AD220" i="31"/>
  <c r="AD138" i="31"/>
  <c r="AD93" i="31"/>
  <c r="AD148" i="31"/>
  <c r="AD212" i="31"/>
  <c r="AD173" i="31"/>
  <c r="AD226" i="31"/>
  <c r="AD256" i="31"/>
  <c r="AD255" i="31"/>
  <c r="AD287" i="31"/>
  <c r="AC287" i="31" s="1"/>
  <c r="AD25" i="31"/>
  <c r="AD76" i="31"/>
  <c r="AD113" i="31"/>
  <c r="AD225" i="31"/>
  <c r="AD258" i="31"/>
  <c r="AD178" i="31"/>
  <c r="AD54" i="31"/>
  <c r="AD222" i="31"/>
  <c r="AD187" i="31"/>
  <c r="AD270" i="31"/>
  <c r="AD299" i="31"/>
  <c r="AC299" i="31" s="1"/>
  <c r="AD232" i="31"/>
  <c r="AD42" i="31"/>
  <c r="AD86" i="31"/>
  <c r="AD204" i="31"/>
  <c r="AD259" i="31"/>
  <c r="AD233" i="31"/>
  <c r="H39" i="31"/>
  <c r="H42" i="31" s="1"/>
  <c r="J42" i="31" s="1"/>
  <c r="H44" i="31" s="1"/>
  <c r="L44" i="31" s="1"/>
  <c r="AD274" i="31"/>
  <c r="AD243" i="31"/>
  <c r="AD257" i="31"/>
  <c r="AD273" i="31"/>
  <c r="AD161" i="31"/>
  <c r="AD145" i="31"/>
  <c r="AD163" i="31"/>
  <c r="AD77" i="31"/>
  <c r="AD99" i="31"/>
  <c r="AD159" i="31"/>
  <c r="AD83" i="31"/>
  <c r="AD127" i="31"/>
  <c r="AD75" i="31"/>
  <c r="AD11" i="31"/>
  <c r="AD32" i="31"/>
  <c r="AD16" i="31"/>
  <c r="AD12" i="31"/>
  <c r="AD47" i="31"/>
  <c r="AD17" i="31"/>
  <c r="AD107" i="31"/>
  <c r="AD78" i="31"/>
  <c r="AD114" i="31"/>
  <c r="AD137" i="31"/>
  <c r="AD162" i="31"/>
  <c r="AD205" i="31"/>
  <c r="AD235" i="31"/>
  <c r="AD251" i="31"/>
  <c r="AD69" i="31"/>
  <c r="AD29" i="31"/>
  <c r="AD171" i="31"/>
  <c r="AD52" i="31"/>
  <c r="AD124" i="31"/>
  <c r="AD101" i="31"/>
  <c r="AD176" i="31"/>
  <c r="AD166" i="31"/>
  <c r="AD214" i="31"/>
  <c r="AD215" i="31"/>
  <c r="AD240" i="31"/>
  <c r="AD263" i="31"/>
  <c r="AD293" i="31"/>
  <c r="AC293" i="31" s="1"/>
  <c r="AD291" i="31"/>
  <c r="AC291" i="31" s="1"/>
  <c r="AD59" i="31"/>
  <c r="AD49" i="31"/>
  <c r="AD68" i="31"/>
  <c r="AD19" i="31"/>
  <c r="AD91" i="31"/>
  <c r="AD100" i="31"/>
  <c r="AD116" i="31"/>
  <c r="AD74" i="31"/>
  <c r="AD142" i="31"/>
  <c r="AD109" i="31"/>
  <c r="AD164" i="31"/>
  <c r="AD158" i="31"/>
  <c r="AD201" i="31"/>
  <c r="AD246" i="31"/>
  <c r="AD264" i="31"/>
  <c r="AD271" i="31"/>
  <c r="AD295" i="31"/>
  <c r="AC295" i="31" s="1"/>
  <c r="AD27" i="31"/>
  <c r="AD94" i="31"/>
  <c r="AD213" i="31"/>
  <c r="AD290" i="31"/>
  <c r="AC290" i="31" s="1"/>
  <c r="AD283" i="31"/>
  <c r="AC283" i="31" s="1"/>
  <c r="AD275" i="31"/>
  <c r="AD9" i="31"/>
  <c r="AD120" i="31"/>
  <c r="AD177" i="31"/>
  <c r="AD203" i="31"/>
  <c r="AD244" i="31"/>
  <c r="AD40" i="31"/>
  <c r="AD172" i="31"/>
  <c r="AD24" i="31"/>
  <c r="AD122" i="31"/>
  <c r="AD192" i="31"/>
  <c r="AD15" i="31"/>
  <c r="AD97" i="31"/>
  <c r="AD266" i="31"/>
  <c r="AD296" i="31"/>
  <c r="AC296" i="31" s="1"/>
  <c r="H61" i="31"/>
  <c r="J61" i="31" s="1"/>
  <c r="H63" i="31" s="1"/>
  <c r="L63" i="31" s="1"/>
  <c r="H65" i="31"/>
  <c r="J65" i="31" s="1"/>
  <c r="L62" i="31"/>
  <c r="J31" i="31" s="1"/>
  <c r="K31" i="31" s="1"/>
  <c r="P14" i="30"/>
  <c r="L43" i="29"/>
  <c r="J24" i="29" s="1"/>
  <c r="K24" i="29" s="1"/>
  <c r="AD230" i="29"/>
  <c r="AD288" i="29"/>
  <c r="AC288" i="29" s="1"/>
  <c r="AD254" i="29"/>
  <c r="AD298" i="29"/>
  <c r="AC298" i="29" s="1"/>
  <c r="AD266" i="29"/>
  <c r="AD210" i="29"/>
  <c r="AD281" i="29"/>
  <c r="AC281" i="29" s="1"/>
  <c r="AD175" i="29"/>
  <c r="AD36" i="29"/>
  <c r="AD187" i="29"/>
  <c r="AD155" i="29"/>
  <c r="AD123" i="29"/>
  <c r="AD183" i="29"/>
  <c r="AD65" i="29"/>
  <c r="AD206" i="29"/>
  <c r="AD164" i="29"/>
  <c r="AD132" i="29"/>
  <c r="AD19" i="29"/>
  <c r="AD56" i="29"/>
  <c r="AD5" i="29"/>
  <c r="AD46" i="29"/>
  <c r="AD49" i="29"/>
  <c r="AD14" i="29"/>
  <c r="AD80" i="29"/>
  <c r="AD112" i="29"/>
  <c r="AD84" i="29"/>
  <c r="AD133" i="29"/>
  <c r="AD211" i="29"/>
  <c r="AD213" i="29"/>
  <c r="AD277" i="29"/>
  <c r="AD51" i="29"/>
  <c r="AD118" i="29"/>
  <c r="AD182" i="29"/>
  <c r="AD252" i="29"/>
  <c r="AD79" i="29"/>
  <c r="AD85" i="29"/>
  <c r="AD157" i="29"/>
  <c r="AD233" i="29"/>
  <c r="AD76" i="29"/>
  <c r="AD111" i="29"/>
  <c r="AD205" i="29"/>
  <c r="AD9" i="29"/>
  <c r="AD98" i="29"/>
  <c r="AD162" i="29"/>
  <c r="AD26" i="29"/>
  <c r="AD35" i="29"/>
  <c r="AD83" i="29"/>
  <c r="AD115" i="29"/>
  <c r="AD265" i="29"/>
  <c r="AD108" i="29"/>
  <c r="AD219" i="29"/>
  <c r="AD6" i="29"/>
  <c r="AD255" i="29"/>
  <c r="AD30" i="29"/>
  <c r="AD94" i="29"/>
  <c r="AD158" i="29"/>
  <c r="AD196" i="29"/>
  <c r="AD260" i="29"/>
  <c r="AD33" i="29"/>
  <c r="AD153" i="29"/>
  <c r="AD37" i="29"/>
  <c r="AD109" i="29"/>
  <c r="AD193" i="29"/>
  <c r="AD177" i="29"/>
  <c r="AD7" i="29"/>
  <c r="AD95" i="29"/>
  <c r="AD181" i="29"/>
  <c r="AD285" i="29"/>
  <c r="AC285" i="29" s="1"/>
  <c r="AD53" i="29"/>
  <c r="AD122" i="29"/>
  <c r="AD186" i="29"/>
  <c r="AD208" i="29"/>
  <c r="AD240" i="29"/>
  <c r="AD272" i="29"/>
  <c r="AD200" i="29"/>
  <c r="AD262" i="29"/>
  <c r="AD198" i="29"/>
  <c r="AD267" i="29"/>
  <c r="AD235" i="29"/>
  <c r="AD274" i="29"/>
  <c r="AD238" i="29"/>
  <c r="AD290" i="29"/>
  <c r="AC290" i="29" s="1"/>
  <c r="AD199" i="29"/>
  <c r="AD143" i="29"/>
  <c r="AD203" i="29"/>
  <c r="AD171" i="29"/>
  <c r="AD139" i="29"/>
  <c r="AD218" i="29"/>
  <c r="AD151" i="29"/>
  <c r="AD180" i="29"/>
  <c r="AD148" i="29"/>
  <c r="AD43" i="29"/>
  <c r="AD66" i="29"/>
  <c r="AD39" i="29"/>
  <c r="AD16" i="29"/>
  <c r="AD23" i="29"/>
  <c r="AD221" i="29"/>
  <c r="AD25" i="29"/>
  <c r="AD96" i="29"/>
  <c r="AD173" i="29"/>
  <c r="AD103" i="29"/>
  <c r="AD209" i="29"/>
  <c r="AD257" i="29"/>
  <c r="AD245" i="29"/>
  <c r="AD28" i="29"/>
  <c r="AD86" i="29"/>
  <c r="AD150" i="29"/>
  <c r="AD220" i="29"/>
  <c r="AD287" i="29"/>
  <c r="AC287" i="29" s="1"/>
  <c r="AD29" i="29"/>
  <c r="AD54" i="29"/>
  <c r="AD117" i="29"/>
  <c r="AD129" i="29"/>
  <c r="AD22" i="29"/>
  <c r="AD89" i="29"/>
  <c r="AD160" i="29"/>
  <c r="AD296" i="29"/>
  <c r="AC296" i="29" s="1"/>
  <c r="AD61" i="29"/>
  <c r="AD130" i="29"/>
  <c r="AD11" i="29"/>
  <c r="AD75" i="29"/>
  <c r="AD99" i="29"/>
  <c r="AD184" i="29"/>
  <c r="AD87" i="29"/>
  <c r="AD176" i="29"/>
  <c r="AD223" i="29"/>
  <c r="AD297" i="29"/>
  <c r="AC297" i="29" s="1"/>
  <c r="AD59" i="29"/>
  <c r="AD126" i="29"/>
  <c r="AD190" i="29"/>
  <c r="AD228" i="29"/>
  <c r="AD279" i="29"/>
  <c r="AD12" i="29"/>
  <c r="AD121" i="29"/>
  <c r="AD185" i="29"/>
  <c r="AD69" i="29"/>
  <c r="AD168" i="29"/>
  <c r="AD119" i="29"/>
  <c r="AD253" i="29"/>
  <c r="AD45" i="29"/>
  <c r="AD116" i="29"/>
  <c r="AD231" i="29"/>
  <c r="AD278" i="29"/>
  <c r="AD241" i="29"/>
  <c r="AD18" i="29"/>
  <c r="AD90" i="29"/>
  <c r="AD154" i="29"/>
  <c r="AD224" i="29"/>
  <c r="AD256" i="29"/>
  <c r="AD246" i="29"/>
  <c r="AD294" i="29"/>
  <c r="AC294" i="29" s="1"/>
  <c r="AD258" i="29"/>
  <c r="AD226" i="29"/>
  <c r="AD270" i="29"/>
  <c r="AD234" i="29"/>
  <c r="AD191" i="29"/>
  <c r="AD127" i="29"/>
  <c r="AD188" i="29"/>
  <c r="AD156" i="29"/>
  <c r="AD124" i="29"/>
  <c r="AD195" i="29"/>
  <c r="AD135" i="29"/>
  <c r="AD179" i="29"/>
  <c r="AD147" i="29"/>
  <c r="AD62" i="29"/>
  <c r="AD63" i="29"/>
  <c r="AD38" i="29"/>
  <c r="AD41" i="29"/>
  <c r="AD71" i="29"/>
  <c r="AD249" i="29"/>
  <c r="AD44" i="29"/>
  <c r="AD107" i="29"/>
  <c r="AD113" i="29"/>
  <c r="AD215" i="29"/>
  <c r="AD197" i="29"/>
  <c r="AD261" i="29"/>
  <c r="AD32" i="29"/>
  <c r="AD102" i="29"/>
  <c r="AD166" i="29"/>
  <c r="AD236" i="29"/>
  <c r="AD67" i="29"/>
  <c r="AD237" i="29"/>
  <c r="AD77" i="29"/>
  <c r="AD136" i="29"/>
  <c r="AD161" i="29"/>
  <c r="AD48" i="29"/>
  <c r="AD100" i="29"/>
  <c r="AD201" i="29"/>
  <c r="AD82" i="29"/>
  <c r="AD146" i="29"/>
  <c r="AD50" i="29"/>
  <c r="AD3" i="29"/>
  <c r="AD72" i="29"/>
  <c r="AD104" i="29"/>
  <c r="AD259" i="29"/>
  <c r="AD97" i="29"/>
  <c r="AD275" i="29"/>
  <c r="AD239" i="29"/>
  <c r="AD78" i="29"/>
  <c r="AD142" i="29"/>
  <c r="AD244" i="29"/>
  <c r="AD295" i="29"/>
  <c r="AC295" i="29" s="1"/>
  <c r="AD21" i="29"/>
  <c r="AD137" i="29"/>
  <c r="AD269" i="29"/>
  <c r="AD93" i="29"/>
  <c r="AD189" i="29"/>
  <c r="AD145" i="29"/>
  <c r="AD4" i="29"/>
  <c r="AD68" i="29"/>
  <c r="AD128" i="29"/>
  <c r="AD251" i="29"/>
  <c r="AD280" i="29"/>
  <c r="AD273" i="29"/>
  <c r="AD34" i="29"/>
  <c r="AD106" i="29"/>
  <c r="AD170" i="29"/>
  <c r="AD232" i="29"/>
  <c r="AD264" i="29"/>
  <c r="AD250" i="29"/>
  <c r="AD172" i="29"/>
  <c r="AD13" i="29"/>
  <c r="AD163" i="29"/>
  <c r="AD60" i="29"/>
  <c r="AD91" i="29"/>
  <c r="AD144" i="29"/>
  <c r="AD70" i="29"/>
  <c r="AD10" i="29"/>
  <c r="AD286" i="29"/>
  <c r="AC286" i="29" s="1"/>
  <c r="AD292" i="29"/>
  <c r="AC292" i="29" s="1"/>
  <c r="AD178" i="29"/>
  <c r="AD88" i="29"/>
  <c r="AD217" i="29"/>
  <c r="AD271" i="29"/>
  <c r="AD174" i="29"/>
  <c r="AD47" i="29"/>
  <c r="AD27" i="29"/>
  <c r="AD74" i="29"/>
  <c r="AD284" i="29"/>
  <c r="AC284" i="29" s="1"/>
  <c r="AD293" i="29"/>
  <c r="AC293" i="29" s="1"/>
  <c r="AD202" i="29"/>
  <c r="AD140" i="29"/>
  <c r="AD131" i="29"/>
  <c r="AD20" i="29"/>
  <c r="AD152" i="29"/>
  <c r="AD263" i="29"/>
  <c r="AD225" i="29"/>
  <c r="AD134" i="29"/>
  <c r="AD8" i="29"/>
  <c r="AD55" i="29"/>
  <c r="AD141" i="29"/>
  <c r="AD120" i="29"/>
  <c r="AD125" i="29"/>
  <c r="AD105" i="29"/>
  <c r="AD138" i="29"/>
  <c r="AD216" i="29"/>
  <c r="AD214" i="29"/>
  <c r="AD242" i="29"/>
  <c r="AD159" i="29"/>
  <c r="AD222" i="29"/>
  <c r="AD17" i="29"/>
  <c r="AD58" i="29"/>
  <c r="AD229" i="29"/>
  <c r="AD204" i="29"/>
  <c r="AD31" i="29"/>
  <c r="AD81" i="29"/>
  <c r="AD15" i="29"/>
  <c r="AD42" i="29"/>
  <c r="AD64" i="29"/>
  <c r="AD73" i="29"/>
  <c r="AD40" i="29"/>
  <c r="AD212" i="29"/>
  <c r="AD57" i="29"/>
  <c r="AD227" i="29"/>
  <c r="AD243" i="29"/>
  <c r="AD289" i="29"/>
  <c r="AC289" i="29" s="1"/>
  <c r="AD283" i="29"/>
  <c r="AC283" i="29" s="1"/>
  <c r="AD248" i="29"/>
  <c r="AD291" i="29"/>
  <c r="AC291" i="29" s="1"/>
  <c r="AD282" i="29"/>
  <c r="AC282" i="29" s="1"/>
  <c r="AD167" i="29"/>
  <c r="AD194" i="29"/>
  <c r="AD52" i="29"/>
  <c r="AD24" i="29"/>
  <c r="AD92" i="29"/>
  <c r="AD268" i="29"/>
  <c r="AD101" i="29"/>
  <c r="AD149" i="29"/>
  <c r="AD114" i="29"/>
  <c r="AD165" i="29"/>
  <c r="AD207" i="29"/>
  <c r="AD110" i="29"/>
  <c r="AD276" i="29"/>
  <c r="AD169" i="29"/>
  <c r="AD192" i="29"/>
  <c r="AD247" i="29"/>
  <c r="H39" i="29"/>
  <c r="H42" i="29" s="1"/>
  <c r="J42" i="29" s="1"/>
  <c r="H44" i="29" s="1"/>
  <c r="L44" i="29" s="1"/>
  <c r="L50" i="29"/>
  <c r="J28" i="29" s="1"/>
  <c r="K28" i="29" s="1"/>
  <c r="H54" i="29"/>
  <c r="H13" i="29" s="1"/>
  <c r="P15" i="29"/>
  <c r="N14" i="29"/>
  <c r="O14" i="29"/>
  <c r="L35" i="29"/>
  <c r="J22" i="29" s="1"/>
  <c r="K22" i="29" s="1"/>
  <c r="H65" i="29"/>
  <c r="L62" i="29"/>
  <c r="J31" i="29" s="1"/>
  <c r="K31" i="29" s="1"/>
  <c r="H61" i="29"/>
  <c r="J61" i="29" s="1"/>
  <c r="H63" i="29" s="1"/>
  <c r="L63" i="29" s="1"/>
  <c r="K10" i="27"/>
  <c r="K9" i="27"/>
  <c r="K8" i="27"/>
  <c r="B8" i="27"/>
  <c r="K7" i="27"/>
  <c r="B6" i="27"/>
  <c r="E12" i="27" s="1"/>
  <c r="K4" i="27"/>
  <c r="L4" i="27" s="1"/>
  <c r="H3" i="27"/>
  <c r="K2" i="27"/>
  <c r="K5" i="27" s="1"/>
  <c r="L5" i="27" s="1"/>
  <c r="K1" i="27"/>
  <c r="P50" i="32" l="1"/>
  <c r="O49" i="32"/>
  <c r="N49" i="32"/>
  <c r="AG34" i="31"/>
  <c r="AF34" i="31" s="1"/>
  <c r="AG32" i="31"/>
  <c r="AF32" i="31" s="1"/>
  <c r="AG30" i="31"/>
  <c r="AF30" i="31" s="1"/>
  <c r="AG28" i="31"/>
  <c r="AF28" i="31" s="1"/>
  <c r="AG18" i="31"/>
  <c r="AF18" i="31" s="1"/>
  <c r="AG14" i="31"/>
  <c r="AF14" i="31" s="1"/>
  <c r="AG11" i="31"/>
  <c r="AF11" i="31" s="1"/>
  <c r="AG31" i="31"/>
  <c r="AF31" i="31" s="1"/>
  <c r="AG27" i="31"/>
  <c r="AF27" i="31" s="1"/>
  <c r="AG25" i="31"/>
  <c r="AF25" i="31" s="1"/>
  <c r="L13" i="31"/>
  <c r="AG29" i="31"/>
  <c r="AF29" i="31" s="1"/>
  <c r="AG26" i="31"/>
  <c r="AF26" i="31" s="1"/>
  <c r="AG12" i="31"/>
  <c r="AF12" i="31" s="1"/>
  <c r="AG20" i="31"/>
  <c r="AF20" i="31" s="1"/>
  <c r="AG15" i="31"/>
  <c r="AF15" i="31" s="1"/>
  <c r="AG16" i="31"/>
  <c r="AF16" i="31" s="1"/>
  <c r="AG13" i="31"/>
  <c r="AF13" i="31" s="1"/>
  <c r="AG21" i="31"/>
  <c r="AF21" i="31" s="1"/>
  <c r="AG17" i="31"/>
  <c r="AF17" i="31" s="1"/>
  <c r="AG22" i="31"/>
  <c r="AF22" i="31" s="1"/>
  <c r="AG24" i="31"/>
  <c r="AF24" i="31" s="1"/>
  <c r="AG19" i="31"/>
  <c r="AF19" i="31" s="1"/>
  <c r="AG23" i="31"/>
  <c r="AF23" i="31" s="1"/>
  <c r="AG33" i="31"/>
  <c r="AF33" i="31" s="1"/>
  <c r="AG35" i="31"/>
  <c r="AF35" i="31" s="1"/>
  <c r="AE31" i="31"/>
  <c r="AE25" i="31"/>
  <c r="AE28" i="31"/>
  <c r="AE34" i="31"/>
  <c r="AE19" i="31"/>
  <c r="AE13" i="31"/>
  <c r="AE29" i="31"/>
  <c r="AE20" i="31"/>
  <c r="AE30" i="31"/>
  <c r="AE11" i="31"/>
  <c r="AE33" i="31"/>
  <c r="AE35" i="31"/>
  <c r="AE15" i="31"/>
  <c r="AE22" i="31"/>
  <c r="AE26" i="31"/>
  <c r="AE32" i="31"/>
  <c r="AE14" i="31"/>
  <c r="AE23" i="31"/>
  <c r="AE16" i="31"/>
  <c r="AE27" i="31"/>
  <c r="AE18" i="31"/>
  <c r="AE12" i="31"/>
  <c r="AE21" i="31"/>
  <c r="AE24" i="31"/>
  <c r="AE17" i="31"/>
  <c r="AJ310" i="31"/>
  <c r="AJ350" i="31"/>
  <c r="AJ323" i="31"/>
  <c r="AJ207" i="31"/>
  <c r="AJ103" i="31"/>
  <c r="AJ3" i="31"/>
  <c r="AI3" i="31" s="1"/>
  <c r="AH3" i="31" s="1"/>
  <c r="AG3" i="31" s="1"/>
  <c r="AF3" i="31" s="1"/>
  <c r="AE3" i="31" s="1"/>
  <c r="AJ354" i="31"/>
  <c r="AJ333" i="31"/>
  <c r="AJ225" i="31"/>
  <c r="AJ357" i="31"/>
  <c r="AJ49" i="31"/>
  <c r="AJ321" i="31"/>
  <c r="AJ202" i="31"/>
  <c r="AJ307" i="31"/>
  <c r="AJ89" i="31"/>
  <c r="AJ279" i="31"/>
  <c r="AJ303" i="31"/>
  <c r="AJ289" i="31"/>
  <c r="AJ242" i="31"/>
  <c r="AJ235" i="31"/>
  <c r="AJ227" i="31"/>
  <c r="AJ215" i="31"/>
  <c r="AJ158" i="31"/>
  <c r="AJ156" i="31"/>
  <c r="AJ222" i="31"/>
  <c r="AJ135" i="31"/>
  <c r="AJ188" i="31"/>
  <c r="AJ218" i="31"/>
  <c r="AJ294" i="31"/>
  <c r="AJ351" i="31"/>
  <c r="AJ348" i="31"/>
  <c r="AJ81" i="31"/>
  <c r="AJ95" i="31"/>
  <c r="AJ38" i="31"/>
  <c r="AJ87" i="31"/>
  <c r="AJ15" i="31"/>
  <c r="AJ16" i="31"/>
  <c r="AJ274" i="31"/>
  <c r="AJ249" i="31"/>
  <c r="AJ243" i="31"/>
  <c r="AJ237" i="31"/>
  <c r="AJ265" i="31"/>
  <c r="AJ150" i="31"/>
  <c r="AJ164" i="31"/>
  <c r="AJ214" i="31"/>
  <c r="AJ131" i="31"/>
  <c r="AJ88" i="31"/>
  <c r="AJ157" i="31"/>
  <c r="AJ196" i="31"/>
  <c r="AJ267" i="31"/>
  <c r="AJ302" i="31"/>
  <c r="AJ353" i="31"/>
  <c r="AJ128" i="31"/>
  <c r="AJ63" i="31"/>
  <c r="AJ31" i="31"/>
  <c r="AJ25" i="31"/>
  <c r="AJ91" i="31"/>
  <c r="AJ22" i="31"/>
  <c r="AJ2" i="31"/>
  <c r="AI2" i="31" s="1"/>
  <c r="AH2" i="31" s="1"/>
  <c r="AG2" i="31" s="1"/>
  <c r="AF2" i="31" s="1"/>
  <c r="AE2" i="31" s="1"/>
  <c r="AJ54" i="31"/>
  <c r="AJ296" i="31"/>
  <c r="AJ244" i="31"/>
  <c r="AJ284" i="31"/>
  <c r="AJ189" i="31"/>
  <c r="AJ166" i="31"/>
  <c r="AJ138" i="31"/>
  <c r="AJ114" i="31"/>
  <c r="AJ106" i="31"/>
  <c r="AJ98" i="31"/>
  <c r="AJ90" i="31"/>
  <c r="AJ92" i="31"/>
  <c r="AJ161" i="31"/>
  <c r="AJ212" i="31"/>
  <c r="AJ290" i="31"/>
  <c r="AJ306" i="31"/>
  <c r="AJ344" i="31"/>
  <c r="AJ194" i="31"/>
  <c r="AJ57" i="31"/>
  <c r="AJ28" i="31"/>
  <c r="AJ35" i="31"/>
  <c r="AJ4" i="31"/>
  <c r="AI4" i="31" s="1"/>
  <c r="AH4" i="31" s="1"/>
  <c r="AG4" i="31" s="1"/>
  <c r="AF4" i="31" s="1"/>
  <c r="AE4" i="31" s="1"/>
  <c r="AJ21" i="31"/>
  <c r="AJ52" i="31"/>
  <c r="AJ113" i="31"/>
  <c r="AJ137" i="31"/>
  <c r="AJ23" i="31"/>
  <c r="AJ50" i="31"/>
  <c r="AJ97" i="31"/>
  <c r="AJ292" i="31"/>
  <c r="AJ236" i="31"/>
  <c r="AJ319" i="31"/>
  <c r="AJ134" i="31"/>
  <c r="AJ76" i="31"/>
  <c r="AJ295" i="31"/>
  <c r="AJ18" i="31"/>
  <c r="AJ316" i="31"/>
  <c r="AJ153" i="31"/>
  <c r="AJ339" i="31"/>
  <c r="AJ330" i="31"/>
  <c r="AJ277" i="31"/>
  <c r="AJ197" i="31"/>
  <c r="AJ142" i="31"/>
  <c r="AJ220" i="31"/>
  <c r="AJ352" i="31"/>
  <c r="AJ347" i="31"/>
  <c r="AJ329" i="31"/>
  <c r="AJ308" i="31"/>
  <c r="AJ247" i="31"/>
  <c r="AJ154" i="31"/>
  <c r="AJ198" i="31"/>
  <c r="AJ301" i="31"/>
  <c r="AJ346" i="31"/>
  <c r="AJ304" i="31"/>
  <c r="AJ272" i="31"/>
  <c r="AJ264" i="31"/>
  <c r="AJ256" i="31"/>
  <c r="AJ273" i="31"/>
  <c r="AJ238" i="31"/>
  <c r="AJ228" i="31"/>
  <c r="AJ185" i="31"/>
  <c r="AJ216" i="31"/>
  <c r="AJ118" i="31"/>
  <c r="AJ127" i="31"/>
  <c r="AJ80" i="31"/>
  <c r="AJ173" i="31"/>
  <c r="AJ187" i="31"/>
  <c r="AJ288" i="31"/>
  <c r="AJ349" i="31"/>
  <c r="AJ100" i="31"/>
  <c r="AJ55" i="31"/>
  <c r="AJ5" i="31"/>
  <c r="AI5" i="31" s="1"/>
  <c r="AH5" i="31" s="1"/>
  <c r="AG5" i="31" s="1"/>
  <c r="AF5" i="31" s="1"/>
  <c r="AE5" i="31" s="1"/>
  <c r="AJ69" i="31"/>
  <c r="AJ75" i="31"/>
  <c r="AJ297" i="31"/>
  <c r="AJ248" i="31"/>
  <c r="AJ331" i="31"/>
  <c r="AJ285" i="31"/>
  <c r="AJ213" i="31"/>
  <c r="AJ241" i="31"/>
  <c r="AJ148" i="31"/>
  <c r="AJ126" i="31"/>
  <c r="AJ175" i="31"/>
  <c r="AJ123" i="31"/>
  <c r="AJ72" i="31"/>
  <c r="AJ165" i="31"/>
  <c r="AJ251" i="31"/>
  <c r="AJ336" i="31"/>
  <c r="AJ322" i="31"/>
  <c r="AJ356" i="31"/>
  <c r="AJ96" i="31"/>
  <c r="AJ116" i="31"/>
  <c r="AJ70" i="31"/>
  <c r="AJ47" i="31"/>
  <c r="AJ29" i="31"/>
  <c r="AJ12" i="31"/>
  <c r="AJ71" i="31"/>
  <c r="AJ59" i="31"/>
  <c r="AJ53" i="31"/>
  <c r="AJ109" i="31"/>
  <c r="AJ293" i="31"/>
  <c r="AJ276" i="31"/>
  <c r="AJ246" i="31"/>
  <c r="AJ254" i="31"/>
  <c r="AJ224" i="31"/>
  <c r="AJ162" i="31"/>
  <c r="AJ160" i="31"/>
  <c r="AJ258" i="31"/>
  <c r="AJ78" i="31"/>
  <c r="AJ84" i="31"/>
  <c r="AJ169" i="31"/>
  <c r="AJ255" i="31"/>
  <c r="AJ275" i="31"/>
  <c r="AJ343" i="31"/>
  <c r="AJ163" i="31"/>
  <c r="AJ85" i="31"/>
  <c r="AJ107" i="31"/>
  <c r="AJ44" i="31"/>
  <c r="AJ61" i="31"/>
  <c r="AJ8" i="31"/>
  <c r="AI8" i="31" s="1"/>
  <c r="AH8" i="31" s="1"/>
  <c r="AG8" i="31" s="1"/>
  <c r="AF8" i="31" s="1"/>
  <c r="AE8" i="31" s="1"/>
  <c r="AJ11" i="31"/>
  <c r="AJ7" i="31"/>
  <c r="AI7" i="31" s="1"/>
  <c r="AH7" i="31" s="1"/>
  <c r="AG7" i="31" s="1"/>
  <c r="AF7" i="31" s="1"/>
  <c r="AE7" i="31" s="1"/>
  <c r="AJ121" i="31"/>
  <c r="AJ41" i="31"/>
  <c r="AJ58" i="31"/>
  <c r="AJ117" i="31"/>
  <c r="H53" i="31"/>
  <c r="J53" i="31" s="1"/>
  <c r="L54" i="31"/>
  <c r="J29" i="31" s="1"/>
  <c r="K29" i="31" s="1"/>
  <c r="AH315" i="31"/>
  <c r="AH303" i="31"/>
  <c r="AH69" i="31"/>
  <c r="AG69" i="31" s="1"/>
  <c r="AF69" i="31" s="1"/>
  <c r="AE69" i="31" s="1"/>
  <c r="AH339" i="31"/>
  <c r="AH232" i="31"/>
  <c r="AH146" i="31"/>
  <c r="AH251" i="31"/>
  <c r="AH56" i="31"/>
  <c r="AG56" i="31" s="1"/>
  <c r="AF56" i="31" s="1"/>
  <c r="AE56" i="31" s="1"/>
  <c r="AH58" i="31"/>
  <c r="AG58" i="31" s="1"/>
  <c r="AF58" i="31" s="1"/>
  <c r="AE58" i="31" s="1"/>
  <c r="AH206" i="31"/>
  <c r="AH285" i="31"/>
  <c r="AH350" i="31"/>
  <c r="AH334" i="31"/>
  <c r="AH72" i="31"/>
  <c r="AG72" i="31" s="1"/>
  <c r="AF72" i="31" s="1"/>
  <c r="AE72" i="31" s="1"/>
  <c r="AH286" i="31"/>
  <c r="AH95" i="31"/>
  <c r="AG95" i="31" s="1"/>
  <c r="AF95" i="31" s="1"/>
  <c r="AE95" i="31" s="1"/>
  <c r="AH236" i="31"/>
  <c r="AH267" i="31"/>
  <c r="AH189" i="31"/>
  <c r="AH113" i="31"/>
  <c r="AG113" i="31" s="1"/>
  <c r="AF113" i="31" s="1"/>
  <c r="AE113" i="31" s="1"/>
  <c r="AH237" i="31"/>
  <c r="AH156" i="31"/>
  <c r="AH351" i="31"/>
  <c r="AH322" i="31"/>
  <c r="AH245" i="31"/>
  <c r="AH75" i="31"/>
  <c r="AG75" i="31" s="1"/>
  <c r="AF75" i="31" s="1"/>
  <c r="AE75" i="31" s="1"/>
  <c r="AH103" i="31"/>
  <c r="AG103" i="31" s="1"/>
  <c r="AF103" i="31" s="1"/>
  <c r="AE103" i="31" s="1"/>
  <c r="AH138" i="31"/>
  <c r="AH304" i="31"/>
  <c r="AH128" i="31"/>
  <c r="AH294" i="31"/>
  <c r="AH219" i="31"/>
  <c r="AH254" i="31"/>
  <c r="AH89" i="31"/>
  <c r="AG89" i="31" s="1"/>
  <c r="AF89" i="31" s="1"/>
  <c r="AE89" i="31" s="1"/>
  <c r="AH320" i="31"/>
  <c r="AH275" i="31"/>
  <c r="AH311" i="31"/>
  <c r="H57" i="31"/>
  <c r="AH152" i="31" s="1"/>
  <c r="O11" i="31"/>
  <c r="L16" i="31"/>
  <c r="H67" i="31" s="1"/>
  <c r="L67" i="31" s="1"/>
  <c r="P12" i="31"/>
  <c r="N11" i="31"/>
  <c r="AJ77" i="31"/>
  <c r="AJ17" i="31"/>
  <c r="AJ217" i="31"/>
  <c r="AJ136" i="31"/>
  <c r="AJ317" i="31"/>
  <c r="AJ65" i="31"/>
  <c r="AJ48" i="31"/>
  <c r="AJ341" i="31"/>
  <c r="AJ332" i="31"/>
  <c r="AJ286" i="31"/>
  <c r="AJ233" i="31"/>
  <c r="AJ234" i="31"/>
  <c r="AJ66" i="31"/>
  <c r="AJ32" i="31"/>
  <c r="AJ174" i="31"/>
  <c r="AJ342" i="31"/>
  <c r="AJ324" i="31"/>
  <c r="AJ152" i="31"/>
  <c r="AJ177" i="31"/>
  <c r="AJ36" i="31"/>
  <c r="AJ327" i="31"/>
  <c r="AJ326" i="31"/>
  <c r="AJ266" i="31"/>
  <c r="AJ250" i="31"/>
  <c r="AJ231" i="31"/>
  <c r="AJ223" i="31"/>
  <c r="AJ232" i="31"/>
  <c r="AJ170" i="31"/>
  <c r="AJ208" i="31"/>
  <c r="AJ190" i="31"/>
  <c r="AJ119" i="31"/>
  <c r="AJ132" i="31"/>
  <c r="AJ271" i="31"/>
  <c r="AJ203" i="31"/>
  <c r="AJ291" i="31"/>
  <c r="AJ313" i="31"/>
  <c r="AJ93" i="31"/>
  <c r="AJ183" i="31"/>
  <c r="AJ179" i="31"/>
  <c r="AJ62" i="31"/>
  <c r="AJ34" i="31"/>
  <c r="AJ300" i="31"/>
  <c r="AJ282" i="31"/>
  <c r="AJ261" i="31"/>
  <c r="AJ269" i="31"/>
  <c r="AJ205" i="31"/>
  <c r="AJ206" i="31"/>
  <c r="AJ192" i="31"/>
  <c r="AJ155" i="31"/>
  <c r="AJ115" i="31"/>
  <c r="AJ204" i="31"/>
  <c r="AJ181" i="31"/>
  <c r="AJ195" i="31"/>
  <c r="AJ283" i="31"/>
  <c r="AJ305" i="31"/>
  <c r="AJ159" i="31"/>
  <c r="AJ68" i="31"/>
  <c r="AJ46" i="31"/>
  <c r="AJ27" i="31"/>
  <c r="AJ10" i="31"/>
  <c r="AI10" i="31" s="1"/>
  <c r="AH10" i="31" s="1"/>
  <c r="AG10" i="31" s="1"/>
  <c r="AF10" i="31" s="1"/>
  <c r="AE10" i="31" s="1"/>
  <c r="AJ14" i="31"/>
  <c r="AJ40" i="31"/>
  <c r="AJ9" i="31"/>
  <c r="AI9" i="31" s="1"/>
  <c r="AH9" i="31" s="1"/>
  <c r="AG9" i="31" s="1"/>
  <c r="AF9" i="31" s="1"/>
  <c r="AE9" i="31" s="1"/>
  <c r="AJ252" i="31"/>
  <c r="AJ221" i="31"/>
  <c r="AJ178" i="31"/>
  <c r="AJ146" i="31"/>
  <c r="AJ229" i="31"/>
  <c r="AJ209" i="31"/>
  <c r="AJ130" i="31"/>
  <c r="AJ110" i="31"/>
  <c r="AJ102" i="31"/>
  <c r="AJ94" i="31"/>
  <c r="AJ226" i="31"/>
  <c r="AJ230" i="31"/>
  <c r="AJ199" i="31"/>
  <c r="AJ287" i="31"/>
  <c r="AJ309" i="31"/>
  <c r="AJ124" i="31"/>
  <c r="AJ56" i="31"/>
  <c r="AJ83" i="31"/>
  <c r="AJ30" i="31"/>
  <c r="AJ129" i="31"/>
  <c r="AJ13" i="31"/>
  <c r="AJ39" i="31"/>
  <c r="AJ60" i="31"/>
  <c r="AJ141" i="31"/>
  <c r="L39" i="31"/>
  <c r="J23" i="31" s="1"/>
  <c r="K23" i="31" s="1"/>
  <c r="H38" i="31"/>
  <c r="J38" i="31" s="1"/>
  <c r="H8" i="31"/>
  <c r="AC266" i="31" s="1"/>
  <c r="AJ210" i="31"/>
  <c r="AJ338" i="31"/>
  <c r="AJ325" i="31"/>
  <c r="AJ311" i="31"/>
  <c r="AJ86" i="31"/>
  <c r="AJ176" i="31"/>
  <c r="AJ112" i="31"/>
  <c r="AJ79" i="31"/>
  <c r="AJ245" i="31"/>
  <c r="AJ335" i="31"/>
  <c r="AJ315" i="31"/>
  <c r="AJ193" i="31"/>
  <c r="AJ122" i="31"/>
  <c r="AJ263" i="31"/>
  <c r="AJ358" i="31"/>
  <c r="AJ328" i="31"/>
  <c r="AJ334" i="31"/>
  <c r="AJ281" i="31"/>
  <c r="AJ182" i="31"/>
  <c r="AJ191" i="31"/>
  <c r="AJ104" i="31"/>
  <c r="AJ42" i="31"/>
  <c r="AJ312" i="31"/>
  <c r="AJ268" i="31"/>
  <c r="AJ260" i="31"/>
  <c r="AJ240" i="31"/>
  <c r="AJ253" i="31"/>
  <c r="AJ219" i="31"/>
  <c r="AJ201" i="31"/>
  <c r="AJ172" i="31"/>
  <c r="AJ74" i="31"/>
  <c r="AJ143" i="31"/>
  <c r="AJ105" i="31"/>
  <c r="AJ149" i="31"/>
  <c r="AJ186" i="31"/>
  <c r="AJ280" i="31"/>
  <c r="AJ318" i="31"/>
  <c r="AJ355" i="31"/>
  <c r="AJ120" i="31"/>
  <c r="AJ111" i="31"/>
  <c r="AJ167" i="31"/>
  <c r="AJ43" i="31"/>
  <c r="AJ51" i="31"/>
  <c r="AJ320" i="31"/>
  <c r="AJ278" i="31"/>
  <c r="AJ257" i="31"/>
  <c r="AJ262" i="31"/>
  <c r="AJ168" i="31"/>
  <c r="AJ82" i="31"/>
  <c r="AJ139" i="31"/>
  <c r="AJ108" i="31"/>
  <c r="AJ140" i="31"/>
  <c r="AJ180" i="31"/>
  <c r="AJ211" i="31"/>
  <c r="AJ298" i="31"/>
  <c r="AJ337" i="31"/>
  <c r="AJ151" i="31"/>
  <c r="AJ73" i="31"/>
  <c r="AJ101" i="31"/>
  <c r="AJ26" i="31"/>
  <c r="AJ20" i="31"/>
  <c r="AJ147" i="31"/>
  <c r="AJ6" i="31"/>
  <c r="AI6" i="31" s="1"/>
  <c r="AH6" i="31" s="1"/>
  <c r="AG6" i="31" s="1"/>
  <c r="AF6" i="31" s="1"/>
  <c r="AE6" i="31" s="1"/>
  <c r="AJ24" i="31"/>
  <c r="AJ64" i="31"/>
  <c r="AJ299" i="31"/>
  <c r="AJ270" i="31"/>
  <c r="AJ239" i="31"/>
  <c r="AJ200" i="31"/>
  <c r="AJ144" i="31"/>
  <c r="AJ99" i="31"/>
  <c r="AJ145" i="31"/>
  <c r="AJ184" i="31"/>
  <c r="AJ259" i="31"/>
  <c r="AJ314" i="31"/>
  <c r="AJ345" i="31"/>
  <c r="AJ171" i="31"/>
  <c r="AJ37" i="31"/>
  <c r="AJ45" i="31"/>
  <c r="AJ19" i="31"/>
  <c r="AJ33" i="31"/>
  <c r="AJ133" i="31"/>
  <c r="AJ125" i="31"/>
  <c r="AJ340" i="31"/>
  <c r="AJ67" i="31"/>
  <c r="P15" i="30"/>
  <c r="H8" i="29"/>
  <c r="AC279" i="29"/>
  <c r="AB279" i="29" s="1"/>
  <c r="V279" i="29" s="1"/>
  <c r="U279" i="29" s="1"/>
  <c r="AH41" i="29"/>
  <c r="AG41" i="29" s="1"/>
  <c r="AF41" i="29" s="1"/>
  <c r="AE41" i="29" s="1"/>
  <c r="AH42" i="29"/>
  <c r="AH36" i="29"/>
  <c r="AG36" i="29" s="1"/>
  <c r="AF36" i="29" s="1"/>
  <c r="AE36" i="29" s="1"/>
  <c r="AC280" i="29"/>
  <c r="AB280" i="29" s="1"/>
  <c r="V280" i="29" s="1"/>
  <c r="U280" i="29" s="1"/>
  <c r="AH52" i="29"/>
  <c r="AH37" i="29"/>
  <c r="AG37" i="29" s="1"/>
  <c r="AF37" i="29" s="1"/>
  <c r="AE37" i="29" s="1"/>
  <c r="AH50" i="29"/>
  <c r="AG32" i="29"/>
  <c r="AF32" i="29" s="1"/>
  <c r="AE32" i="29" s="1"/>
  <c r="AG34" i="29"/>
  <c r="AF34" i="29" s="1"/>
  <c r="AG30" i="29"/>
  <c r="AF30" i="29" s="1"/>
  <c r="AE30" i="29" s="1"/>
  <c r="AG18" i="29"/>
  <c r="AF18" i="29" s="1"/>
  <c r="AE18" i="29" s="1"/>
  <c r="L13" i="29"/>
  <c r="AG42" i="29"/>
  <c r="AF42" i="29" s="1"/>
  <c r="AE42" i="29" s="1"/>
  <c r="AG29" i="29"/>
  <c r="AF29" i="29" s="1"/>
  <c r="AE29" i="29" s="1"/>
  <c r="AG28" i="29"/>
  <c r="AF28" i="29" s="1"/>
  <c r="AE28" i="29" s="1"/>
  <c r="AG27" i="29"/>
  <c r="AF27" i="29" s="1"/>
  <c r="AG20" i="29"/>
  <c r="AF20" i="29" s="1"/>
  <c r="AE20" i="29" s="1"/>
  <c r="AG50" i="29"/>
  <c r="AF50" i="29" s="1"/>
  <c r="AE50" i="29" s="1"/>
  <c r="AG33" i="29"/>
  <c r="AF33" i="29" s="1"/>
  <c r="AG26" i="29"/>
  <c r="AF26" i="29" s="1"/>
  <c r="AE26" i="29" s="1"/>
  <c r="AG19" i="29"/>
  <c r="AF19" i="29" s="1"/>
  <c r="AE19" i="29" s="1"/>
  <c r="AG21" i="29"/>
  <c r="AF21" i="29" s="1"/>
  <c r="AE21" i="29" s="1"/>
  <c r="AG23" i="29"/>
  <c r="AF23" i="29" s="1"/>
  <c r="AG31" i="29"/>
  <c r="AF31" i="29" s="1"/>
  <c r="AE31" i="29" s="1"/>
  <c r="AG16" i="29"/>
  <c r="AF16" i="29" s="1"/>
  <c r="AG17" i="29"/>
  <c r="AF17" i="29" s="1"/>
  <c r="AE17" i="29" s="1"/>
  <c r="AG35" i="29"/>
  <c r="AF35" i="29" s="1"/>
  <c r="AG24" i="29"/>
  <c r="AF24" i="29" s="1"/>
  <c r="AE24" i="29" s="1"/>
  <c r="AG22" i="29"/>
  <c r="AF22" i="29" s="1"/>
  <c r="AG25" i="29"/>
  <c r="AF25" i="29" s="1"/>
  <c r="AE25" i="29" s="1"/>
  <c r="AG52" i="29"/>
  <c r="AF52" i="29" s="1"/>
  <c r="AE52" i="29" s="1"/>
  <c r="AE16" i="29"/>
  <c r="AE27" i="29"/>
  <c r="AE33" i="29"/>
  <c r="AE22" i="29"/>
  <c r="AE23" i="29"/>
  <c r="AE34" i="29"/>
  <c r="AE35" i="29"/>
  <c r="J65" i="29"/>
  <c r="H67" i="29" s="1"/>
  <c r="L67" i="29" s="1"/>
  <c r="AJ9" i="29"/>
  <c r="AI9" i="29" s="1"/>
  <c r="AH9" i="29" s="1"/>
  <c r="AG9" i="29" s="1"/>
  <c r="AF9" i="29" s="1"/>
  <c r="AE9" i="29" s="1"/>
  <c r="AJ190" i="29"/>
  <c r="AJ126" i="29"/>
  <c r="AJ89" i="29"/>
  <c r="AJ182" i="29"/>
  <c r="AJ117" i="29"/>
  <c r="AJ85" i="29"/>
  <c r="AJ17" i="29"/>
  <c r="AJ71" i="29"/>
  <c r="AJ58" i="29"/>
  <c r="AJ46" i="29"/>
  <c r="AJ107" i="29"/>
  <c r="AJ137" i="29"/>
  <c r="AJ169" i="29"/>
  <c r="AJ346" i="29"/>
  <c r="AJ232" i="29"/>
  <c r="AJ312" i="29"/>
  <c r="AJ32" i="29"/>
  <c r="AJ104" i="29"/>
  <c r="AJ286" i="29"/>
  <c r="AJ103" i="29"/>
  <c r="AJ144" i="29"/>
  <c r="AJ177" i="29"/>
  <c r="AJ130" i="29"/>
  <c r="AJ180" i="29"/>
  <c r="AJ155" i="29"/>
  <c r="AJ281" i="29"/>
  <c r="AJ324" i="29"/>
  <c r="AJ207" i="29"/>
  <c r="AJ271" i="29"/>
  <c r="AJ301" i="29"/>
  <c r="AJ202" i="29"/>
  <c r="AJ234" i="29"/>
  <c r="AJ266" i="29"/>
  <c r="AJ29" i="29"/>
  <c r="AJ342" i="29"/>
  <c r="AJ216" i="29"/>
  <c r="AJ308" i="29"/>
  <c r="AJ37" i="29"/>
  <c r="AJ82" i="29"/>
  <c r="AJ189" i="29"/>
  <c r="AJ68" i="29"/>
  <c r="AJ92" i="29"/>
  <c r="AJ146" i="29"/>
  <c r="AJ314" i="29"/>
  <c r="AJ179" i="29"/>
  <c r="AJ263" i="29"/>
  <c r="AJ330" i="29"/>
  <c r="AJ329" i="29"/>
  <c r="AJ10" i="29"/>
  <c r="AI10" i="29" s="1"/>
  <c r="AH10" i="29" s="1"/>
  <c r="AG10" i="29" s="1"/>
  <c r="AF10" i="29" s="1"/>
  <c r="AE10" i="29" s="1"/>
  <c r="AJ43" i="29"/>
  <c r="AJ25" i="29"/>
  <c r="AJ264" i="29"/>
  <c r="AJ244" i="29"/>
  <c r="AJ204" i="29"/>
  <c r="AJ80" i="29"/>
  <c r="AJ112" i="29"/>
  <c r="AJ156" i="29"/>
  <c r="AJ193" i="29"/>
  <c r="AJ128" i="29"/>
  <c r="AJ161" i="29"/>
  <c r="AJ2" i="29"/>
  <c r="AI2" i="29" s="1"/>
  <c r="AH2" i="29" s="1"/>
  <c r="AG2" i="29" s="1"/>
  <c r="AF2" i="29" s="1"/>
  <c r="AE2" i="29" s="1"/>
  <c r="AJ162" i="29"/>
  <c r="AJ139" i="29"/>
  <c r="AJ135" i="29"/>
  <c r="AJ167" i="29"/>
  <c r="AJ195" i="29"/>
  <c r="AJ273" i="29"/>
  <c r="AJ320" i="29"/>
  <c r="AJ222" i="29"/>
  <c r="AJ254" i="29"/>
  <c r="AJ316" i="29"/>
  <c r="AJ347" i="29"/>
  <c r="AJ67" i="29"/>
  <c r="AJ249" i="29"/>
  <c r="AJ350" i="29"/>
  <c r="AJ248" i="29"/>
  <c r="AJ240" i="29"/>
  <c r="AJ31" i="29"/>
  <c r="AJ106" i="29"/>
  <c r="AJ309" i="29"/>
  <c r="AJ102" i="29"/>
  <c r="AJ178" i="29"/>
  <c r="AJ131" i="29"/>
  <c r="AJ235" i="29"/>
  <c r="AJ257" i="29"/>
  <c r="AJ245" i="29"/>
  <c r="AJ326" i="29"/>
  <c r="AJ344" i="29"/>
  <c r="AJ352" i="29"/>
  <c r="AJ6" i="29"/>
  <c r="AI6" i="29" s="1"/>
  <c r="AH6" i="29" s="1"/>
  <c r="AG6" i="29" s="1"/>
  <c r="AF6" i="29" s="1"/>
  <c r="AE6" i="29" s="1"/>
  <c r="AJ208" i="29"/>
  <c r="AJ174" i="29"/>
  <c r="AJ97" i="29"/>
  <c r="AJ15" i="29"/>
  <c r="AI15" i="29" s="1"/>
  <c r="AH15" i="29" s="1"/>
  <c r="AG15" i="29" s="1"/>
  <c r="AF15" i="29" s="1"/>
  <c r="AE15" i="29" s="1"/>
  <c r="AJ166" i="29"/>
  <c r="AJ93" i="29"/>
  <c r="AJ62" i="29"/>
  <c r="AJ42" i="29"/>
  <c r="AJ77" i="29"/>
  <c r="AJ30" i="29"/>
  <c r="AJ69" i="29"/>
  <c r="AJ45" i="29"/>
  <c r="AJ3" i="29"/>
  <c r="AI3" i="29" s="1"/>
  <c r="AH3" i="29" s="1"/>
  <c r="AG3" i="29" s="1"/>
  <c r="AF3" i="29" s="1"/>
  <c r="AE3" i="29" s="1"/>
  <c r="AJ14" i="29"/>
  <c r="AI14" i="29" s="1"/>
  <c r="AH14" i="29" s="1"/>
  <c r="AG14" i="29" s="1"/>
  <c r="AF14" i="29" s="1"/>
  <c r="AE14" i="29" s="1"/>
  <c r="AJ12" i="29"/>
  <c r="AI12" i="29" s="1"/>
  <c r="AH12" i="29" s="1"/>
  <c r="AG12" i="29" s="1"/>
  <c r="AF12" i="29" s="1"/>
  <c r="AE12" i="29" s="1"/>
  <c r="AJ83" i="29"/>
  <c r="AJ115" i="29"/>
  <c r="AJ152" i="29"/>
  <c r="AJ184" i="29"/>
  <c r="AJ313" i="29"/>
  <c r="AJ311" i="29"/>
  <c r="AJ34" i="29"/>
  <c r="AJ260" i="29"/>
  <c r="AJ145" i="29"/>
  <c r="AJ233" i="29"/>
  <c r="AJ39" i="29"/>
  <c r="AJ212" i="29"/>
  <c r="AJ201" i="29"/>
  <c r="AJ310" i="29"/>
  <c r="AJ251" i="29"/>
  <c r="AJ223" i="29"/>
  <c r="AJ210" i="29"/>
  <c r="AJ242" i="29"/>
  <c r="AJ274" i="29"/>
  <c r="AJ50" i="29"/>
  <c r="AJ35" i="29"/>
  <c r="AJ295" i="29"/>
  <c r="AJ28" i="29"/>
  <c r="AJ256" i="29"/>
  <c r="AJ47" i="29"/>
  <c r="AJ98" i="29"/>
  <c r="AJ13" i="29"/>
  <c r="AI13" i="29" s="1"/>
  <c r="AH13" i="29" s="1"/>
  <c r="AG13" i="29" s="1"/>
  <c r="AF13" i="29" s="1"/>
  <c r="AE13" i="29" s="1"/>
  <c r="AJ215" i="29"/>
  <c r="AJ211" i="29"/>
  <c r="AJ322" i="29"/>
  <c r="AJ355" i="29"/>
  <c r="AJ337" i="29"/>
  <c r="AJ341" i="29"/>
  <c r="AJ55" i="29"/>
  <c r="AJ327" i="29"/>
  <c r="AJ200" i="29"/>
  <c r="AJ294" i="29"/>
  <c r="AJ44" i="29"/>
  <c r="AJ173" i="29"/>
  <c r="AJ203" i="29"/>
  <c r="AJ129" i="29"/>
  <c r="AJ8" i="29"/>
  <c r="AI8" i="29" s="1"/>
  <c r="AH8" i="29" s="1"/>
  <c r="AG8" i="29" s="1"/>
  <c r="AF8" i="29" s="1"/>
  <c r="AE8" i="29" s="1"/>
  <c r="AJ78" i="29"/>
  <c r="AJ275" i="29"/>
  <c r="AJ285" i="29"/>
  <c r="AJ143" i="29"/>
  <c r="AJ175" i="29"/>
  <c r="AJ199" i="29"/>
  <c r="AJ290" i="29"/>
  <c r="AJ333" i="29"/>
  <c r="AJ198" i="29"/>
  <c r="AJ230" i="29"/>
  <c r="AJ262" i="29"/>
  <c r="AJ345" i="29"/>
  <c r="AJ5" i="29"/>
  <c r="AI5" i="29" s="1"/>
  <c r="AH5" i="29" s="1"/>
  <c r="AG5" i="29" s="1"/>
  <c r="AF5" i="29" s="1"/>
  <c r="AE5" i="29" s="1"/>
  <c r="AJ41" i="29"/>
  <c r="AJ323" i="29"/>
  <c r="AJ51" i="29"/>
  <c r="AJ282" i="29"/>
  <c r="AJ53" i="29"/>
  <c r="AJ122" i="29"/>
  <c r="AJ108" i="29"/>
  <c r="AJ209" i="29"/>
  <c r="AJ267" i="29"/>
  <c r="AJ317" i="29"/>
  <c r="AJ197" i="29"/>
  <c r="AJ261" i="29"/>
  <c r="AJ332" i="29"/>
  <c r="AJ328" i="29"/>
  <c r="AJ348" i="29"/>
  <c r="AJ19" i="29"/>
  <c r="AJ306" i="29"/>
  <c r="AJ196" i="29"/>
  <c r="AJ158" i="29"/>
  <c r="AJ105" i="29"/>
  <c r="AJ150" i="29"/>
  <c r="AJ101" i="29"/>
  <c r="AJ54" i="29"/>
  <c r="AJ75" i="29"/>
  <c r="AJ56" i="29"/>
  <c r="AJ23" i="29"/>
  <c r="AJ16" i="29"/>
  <c r="AJ20" i="29"/>
  <c r="AJ91" i="29"/>
  <c r="AJ121" i="29"/>
  <c r="AJ153" i="29"/>
  <c r="AJ185" i="29"/>
  <c r="AJ4" i="29"/>
  <c r="AI4" i="29" s="1"/>
  <c r="AH4" i="29" s="1"/>
  <c r="AG4" i="29" s="1"/>
  <c r="AF4" i="29" s="1"/>
  <c r="AE4" i="29" s="1"/>
  <c r="AJ339" i="29"/>
  <c r="AJ331" i="29"/>
  <c r="AJ288" i="29"/>
  <c r="AJ60" i="29"/>
  <c r="AJ88" i="29"/>
  <c r="AJ124" i="29"/>
  <c r="AJ170" i="29"/>
  <c r="AJ227" i="29"/>
  <c r="AJ119" i="29"/>
  <c r="AJ110" i="29"/>
  <c r="AJ123" i="29"/>
  <c r="AJ187" i="29"/>
  <c r="AJ205" i="29"/>
  <c r="AJ239" i="29"/>
  <c r="AJ218" i="29"/>
  <c r="AJ250" i="29"/>
  <c r="AJ284" i="29"/>
  <c r="AJ38" i="29"/>
  <c r="AJ335" i="29"/>
  <c r="AJ340" i="29"/>
  <c r="AJ287" i="29"/>
  <c r="AJ52" i="29"/>
  <c r="AJ114" i="29"/>
  <c r="AJ154" i="29"/>
  <c r="AJ95" i="29"/>
  <c r="AJ27" i="29"/>
  <c r="AJ84" i="29"/>
  <c r="AJ118" i="29"/>
  <c r="AJ147" i="29"/>
  <c r="AJ219" i="29"/>
  <c r="AJ217" i="29"/>
  <c r="AJ293" i="29"/>
  <c r="AJ289" i="29"/>
  <c r="AJ21" i="29"/>
  <c r="AJ279" i="29"/>
  <c r="AJ18" i="29"/>
  <c r="AJ228" i="29"/>
  <c r="AJ96" i="29"/>
  <c r="AJ87" i="29"/>
  <c r="AJ94" i="29"/>
  <c r="AJ133" i="29"/>
  <c r="AJ283" i="29"/>
  <c r="AJ171" i="29"/>
  <c r="AJ151" i="29"/>
  <c r="AJ183" i="29"/>
  <c r="AJ318" i="29"/>
  <c r="AJ36" i="29"/>
  <c r="AJ302" i="29"/>
  <c r="AJ206" i="29"/>
  <c r="AJ238" i="29"/>
  <c r="AJ270" i="29"/>
  <c r="AJ336" i="29"/>
  <c r="AJ192" i="29"/>
  <c r="AJ7" i="29"/>
  <c r="AI7" i="29" s="1"/>
  <c r="AH7" i="29" s="1"/>
  <c r="AG7" i="29" s="1"/>
  <c r="AF7" i="29" s="1"/>
  <c r="AE7" i="29" s="1"/>
  <c r="AJ358" i="29"/>
  <c r="AJ354" i="29"/>
  <c r="AJ224" i="29"/>
  <c r="AJ74" i="29"/>
  <c r="AJ140" i="29"/>
  <c r="AJ186" i="29"/>
  <c r="AJ111" i="29"/>
  <c r="AJ22" i="29"/>
  <c r="AJ149" i="29"/>
  <c r="AJ243" i="29"/>
  <c r="AJ163" i="29"/>
  <c r="AJ351" i="29"/>
  <c r="AJ213" i="29"/>
  <c r="AJ277" i="29"/>
  <c r="AJ334" i="29"/>
  <c r="AJ300" i="29"/>
  <c r="AJ357" i="29"/>
  <c r="AJ356" i="29"/>
  <c r="AJ142" i="29"/>
  <c r="AJ113" i="29"/>
  <c r="AJ81" i="29"/>
  <c r="AJ291" i="29"/>
  <c r="AJ134" i="29"/>
  <c r="AJ109" i="29"/>
  <c r="AJ24" i="29"/>
  <c r="AJ73" i="29"/>
  <c r="AJ11" i="29"/>
  <c r="AI11" i="29" s="1"/>
  <c r="AH11" i="29" s="1"/>
  <c r="AG11" i="29" s="1"/>
  <c r="AF11" i="29" s="1"/>
  <c r="AE11" i="29" s="1"/>
  <c r="AJ48" i="29"/>
  <c r="AJ59" i="29"/>
  <c r="AJ57" i="29"/>
  <c r="AJ49" i="29"/>
  <c r="AJ99" i="29"/>
  <c r="AJ136" i="29"/>
  <c r="AJ168" i="29"/>
  <c r="AJ237" i="29"/>
  <c r="AJ298" i="29"/>
  <c r="AJ276" i="29"/>
  <c r="AJ268" i="29"/>
  <c r="AJ72" i="29"/>
  <c r="AJ141" i="29"/>
  <c r="AJ188" i="29"/>
  <c r="AJ176" i="29"/>
  <c r="AJ70" i="29"/>
  <c r="AJ116" i="29"/>
  <c r="AJ165" i="29"/>
  <c r="AJ231" i="29"/>
  <c r="AJ255" i="29"/>
  <c r="AJ343" i="29"/>
  <c r="AJ194" i="29"/>
  <c r="AJ226" i="29"/>
  <c r="AJ258" i="29"/>
  <c r="AJ305" i="29"/>
  <c r="AJ353" i="29"/>
  <c r="AJ66" i="29"/>
  <c r="AJ64" i="29"/>
  <c r="AJ304" i="29"/>
  <c r="AJ319" i="29"/>
  <c r="AJ272" i="29"/>
  <c r="AJ236" i="29"/>
  <c r="AJ61" i="29"/>
  <c r="AJ125" i="29"/>
  <c r="AJ172" i="29"/>
  <c r="AJ265" i="29"/>
  <c r="AJ40" i="29"/>
  <c r="AJ86" i="29"/>
  <c r="AJ132" i="29"/>
  <c r="AJ181" i="29"/>
  <c r="AJ280" i="29"/>
  <c r="AJ278" i="29"/>
  <c r="AJ325" i="29"/>
  <c r="AJ79" i="29"/>
  <c r="AJ26" i="29"/>
  <c r="AJ33" i="29"/>
  <c r="AJ269" i="29"/>
  <c r="AJ307" i="29"/>
  <c r="AJ315" i="29"/>
  <c r="AJ252" i="29"/>
  <c r="AJ138" i="29"/>
  <c r="AJ160" i="29"/>
  <c r="AJ253" i="29"/>
  <c r="AJ100" i="29"/>
  <c r="AJ148" i="29"/>
  <c r="AJ127" i="29"/>
  <c r="AJ159" i="29"/>
  <c r="AJ191" i="29"/>
  <c r="AJ241" i="29"/>
  <c r="AJ296" i="29"/>
  <c r="AJ65" i="29"/>
  <c r="AJ338" i="29"/>
  <c r="AJ214" i="29"/>
  <c r="AJ246" i="29"/>
  <c r="AJ63" i="29"/>
  <c r="AJ221" i="29"/>
  <c r="AJ299" i="29"/>
  <c r="AJ303" i="29"/>
  <c r="AJ220" i="29"/>
  <c r="AJ90" i="29"/>
  <c r="AJ157" i="29"/>
  <c r="AJ259" i="29"/>
  <c r="AJ76" i="29"/>
  <c r="AJ120" i="29"/>
  <c r="AJ164" i="29"/>
  <c r="AJ292" i="29"/>
  <c r="AJ247" i="29"/>
  <c r="AJ225" i="29"/>
  <c r="AJ229" i="29"/>
  <c r="AJ297" i="29"/>
  <c r="AJ349" i="29"/>
  <c r="AJ321" i="29"/>
  <c r="AB358" i="29"/>
  <c r="V358" i="29" s="1"/>
  <c r="AB354" i="29"/>
  <c r="V354" i="29" s="1"/>
  <c r="AB350" i="29"/>
  <c r="V350" i="29" s="1"/>
  <c r="AB346" i="29"/>
  <c r="V346" i="29" s="1"/>
  <c r="AB342" i="29"/>
  <c r="V342" i="29" s="1"/>
  <c r="AB335" i="29"/>
  <c r="V335" i="29" s="1"/>
  <c r="AB327" i="29"/>
  <c r="V327" i="29" s="1"/>
  <c r="AB323" i="29"/>
  <c r="V323" i="29" s="1"/>
  <c r="AB311" i="29"/>
  <c r="V311" i="29" s="1"/>
  <c r="AB295" i="29"/>
  <c r="V295" i="29" s="1"/>
  <c r="U295" i="29" s="1"/>
  <c r="AB345" i="29"/>
  <c r="V345" i="29" s="1"/>
  <c r="AB298" i="29"/>
  <c r="V298" i="29" s="1"/>
  <c r="U298" i="29" s="1"/>
  <c r="AB357" i="29"/>
  <c r="V357" i="29" s="1"/>
  <c r="AB331" i="29"/>
  <c r="V331" i="29" s="1"/>
  <c r="AB315" i="29"/>
  <c r="V315" i="29" s="1"/>
  <c r="AB303" i="29"/>
  <c r="V303" i="29" s="1"/>
  <c r="AB300" i="29"/>
  <c r="V300" i="29" s="1"/>
  <c r="AB343" i="29"/>
  <c r="V343" i="29" s="1"/>
  <c r="AB339" i="29"/>
  <c r="V339" i="29" s="1"/>
  <c r="AB332" i="29"/>
  <c r="V332" i="29" s="1"/>
  <c r="AB349" i="29"/>
  <c r="V349" i="29" s="1"/>
  <c r="AB319" i="29"/>
  <c r="V319" i="29" s="1"/>
  <c r="AB312" i="29"/>
  <c r="V312" i="29" s="1"/>
  <c r="AB308" i="29"/>
  <c r="V308" i="29" s="1"/>
  <c r="AB299" i="29"/>
  <c r="V299" i="29" s="1"/>
  <c r="U299" i="29" s="1"/>
  <c r="AB307" i="29"/>
  <c r="V307" i="29" s="1"/>
  <c r="AB351" i="29"/>
  <c r="V351" i="29" s="1"/>
  <c r="AB314" i="29"/>
  <c r="V314" i="29" s="1"/>
  <c r="AB284" i="29"/>
  <c r="V284" i="29" s="1"/>
  <c r="U284" i="29" s="1"/>
  <c r="AB282" i="29"/>
  <c r="V282" i="29" s="1"/>
  <c r="U282" i="29" s="1"/>
  <c r="AB316" i="29"/>
  <c r="V316" i="29" s="1"/>
  <c r="AB291" i="29"/>
  <c r="V291" i="29" s="1"/>
  <c r="U291" i="29" s="1"/>
  <c r="AB283" i="29"/>
  <c r="V283" i="29" s="1"/>
  <c r="U283" i="29" s="1"/>
  <c r="AB326" i="29"/>
  <c r="V326" i="29" s="1"/>
  <c r="AB287" i="29"/>
  <c r="V287" i="29" s="1"/>
  <c r="U287" i="29" s="1"/>
  <c r="AB324" i="29"/>
  <c r="V324" i="29" s="1"/>
  <c r="L8" i="29"/>
  <c r="AB302" i="29"/>
  <c r="V302" i="29" s="1"/>
  <c r="AB294" i="29"/>
  <c r="V294" i="29" s="1"/>
  <c r="U294" i="29" s="1"/>
  <c r="AB285" i="29"/>
  <c r="V285" i="29" s="1"/>
  <c r="U285" i="29" s="1"/>
  <c r="AB333" i="29"/>
  <c r="V333" i="29" s="1"/>
  <c r="AB286" i="29"/>
  <c r="V286" i="29" s="1"/>
  <c r="U286" i="29" s="1"/>
  <c r="AB309" i="29"/>
  <c r="V309" i="29" s="1"/>
  <c r="AB310" i="29"/>
  <c r="V310" i="29" s="1"/>
  <c r="AB318" i="29"/>
  <c r="V318" i="29" s="1"/>
  <c r="AB355" i="29"/>
  <c r="V355" i="29" s="1"/>
  <c r="AB290" i="29"/>
  <c r="V290" i="29" s="1"/>
  <c r="U290" i="29" s="1"/>
  <c r="AB317" i="29"/>
  <c r="V317" i="29" s="1"/>
  <c r="AB297" i="29"/>
  <c r="V297" i="29" s="1"/>
  <c r="U297" i="29" s="1"/>
  <c r="AB334" i="29"/>
  <c r="V334" i="29" s="1"/>
  <c r="AB321" i="29"/>
  <c r="V321" i="29" s="1"/>
  <c r="AB313" i="29"/>
  <c r="V313" i="29" s="1"/>
  <c r="AB322" i="29"/>
  <c r="V322" i="29" s="1"/>
  <c r="AB281" i="29"/>
  <c r="V281" i="29" s="1"/>
  <c r="U281" i="29" s="1"/>
  <c r="AB330" i="29"/>
  <c r="V330" i="29" s="1"/>
  <c r="AB306" i="29"/>
  <c r="V306" i="29" s="1"/>
  <c r="AB301" i="29"/>
  <c r="V301" i="29" s="1"/>
  <c r="AB305" i="29"/>
  <c r="V305" i="29" s="1"/>
  <c r="AB340" i="29"/>
  <c r="V340" i="29" s="1"/>
  <c r="AB328" i="29"/>
  <c r="V328" i="29" s="1"/>
  <c r="AB304" i="29"/>
  <c r="V304" i="29" s="1"/>
  <c r="AB292" i="29"/>
  <c r="V292" i="29" s="1"/>
  <c r="U292" i="29" s="1"/>
  <c r="AB296" i="29"/>
  <c r="V296" i="29" s="1"/>
  <c r="U296" i="29" s="1"/>
  <c r="AB325" i="29"/>
  <c r="V325" i="29" s="1"/>
  <c r="AB329" i="29"/>
  <c r="V329" i="29" s="1"/>
  <c r="AB337" i="29"/>
  <c r="V337" i="29" s="1"/>
  <c r="AB288" i="29"/>
  <c r="V288" i="29" s="1"/>
  <c r="U288" i="29" s="1"/>
  <c r="AB293" i="29"/>
  <c r="V293" i="29" s="1"/>
  <c r="U293" i="29" s="1"/>
  <c r="AB338" i="29"/>
  <c r="V338" i="29" s="1"/>
  <c r="AB320" i="29"/>
  <c r="V320" i="29" s="1"/>
  <c r="AB341" i="29"/>
  <c r="V341" i="29" s="1"/>
  <c r="AB289" i="29"/>
  <c r="V289" i="29" s="1"/>
  <c r="U289" i="29" s="1"/>
  <c r="AB336" i="29"/>
  <c r="V336" i="29" s="1"/>
  <c r="AB353" i="29"/>
  <c r="V353" i="29" s="1"/>
  <c r="AB348" i="29"/>
  <c r="V348" i="29" s="1"/>
  <c r="AB356" i="29"/>
  <c r="V356" i="29" s="1"/>
  <c r="AB352" i="29"/>
  <c r="V352" i="29" s="1"/>
  <c r="AB347" i="29"/>
  <c r="V347" i="29" s="1"/>
  <c r="AB344" i="29"/>
  <c r="V344" i="29" s="1"/>
  <c r="U350" i="29"/>
  <c r="U331" i="29"/>
  <c r="U347" i="29"/>
  <c r="U342" i="29"/>
  <c r="U305" i="29"/>
  <c r="U339" i="29"/>
  <c r="U323" i="29"/>
  <c r="U352" i="29"/>
  <c r="U354" i="29"/>
  <c r="U340" i="29"/>
  <c r="U346" i="29"/>
  <c r="U307" i="29"/>
  <c r="U335" i="29"/>
  <c r="U358" i="29"/>
  <c r="U348" i="29"/>
  <c r="U315" i="29"/>
  <c r="U336" i="29"/>
  <c r="U319" i="29"/>
  <c r="U301" i="29"/>
  <c r="U344" i="29"/>
  <c r="U332" i="29"/>
  <c r="U345" i="29"/>
  <c r="U317" i="29"/>
  <c r="U337" i="29"/>
  <c r="U341" i="29"/>
  <c r="U318" i="29"/>
  <c r="U338" i="29"/>
  <c r="U355" i="29"/>
  <c r="U343" i="29"/>
  <c r="U321" i="29"/>
  <c r="U357" i="29"/>
  <c r="U327" i="29"/>
  <c r="U303" i="29"/>
  <c r="U334" i="29"/>
  <c r="U322" i="29"/>
  <c r="U325" i="29"/>
  <c r="U306" i="29"/>
  <c r="U324" i="29"/>
  <c r="U356" i="29"/>
  <c r="U328" i="29"/>
  <c r="U304" i="29"/>
  <c r="U320" i="29"/>
  <c r="U330" i="29"/>
  <c r="U349" i="29"/>
  <c r="U333" i="29"/>
  <c r="U312" i="29"/>
  <c r="U302" i="29"/>
  <c r="U310" i="29"/>
  <c r="U314" i="29"/>
  <c r="U311" i="29"/>
  <c r="U300" i="29"/>
  <c r="U309" i="29"/>
  <c r="U351" i="29"/>
  <c r="U329" i="29"/>
  <c r="U326" i="29"/>
  <c r="U353" i="29"/>
  <c r="U313" i="29"/>
  <c r="U308" i="29"/>
  <c r="U316" i="29"/>
  <c r="P16" i="29"/>
  <c r="N15" i="29"/>
  <c r="O15" i="29"/>
  <c r="H38" i="29"/>
  <c r="AB138" i="29" s="1"/>
  <c r="V138" i="29" s="1"/>
  <c r="U138" i="29" s="1"/>
  <c r="L39" i="29"/>
  <c r="J23" i="29" s="1"/>
  <c r="K23" i="29" s="1"/>
  <c r="AC258" i="29"/>
  <c r="AB258" i="29" s="1"/>
  <c r="V258" i="29" s="1"/>
  <c r="U258" i="29" s="1"/>
  <c r="AC226" i="29"/>
  <c r="AB226" i="29" s="1"/>
  <c r="V226" i="29" s="1"/>
  <c r="U226" i="29" s="1"/>
  <c r="AC194" i="29"/>
  <c r="AB194" i="29" s="1"/>
  <c r="V194" i="29" s="1"/>
  <c r="U194" i="29" s="1"/>
  <c r="AC30" i="29"/>
  <c r="AC262" i="29"/>
  <c r="AB262" i="29" s="1"/>
  <c r="V262" i="29" s="1"/>
  <c r="U262" i="29" s="1"/>
  <c r="AC229" i="29"/>
  <c r="AB229" i="29" s="1"/>
  <c r="V229" i="29" s="1"/>
  <c r="U229" i="29" s="1"/>
  <c r="AC246" i="29"/>
  <c r="AB246" i="29" s="1"/>
  <c r="V246" i="29" s="1"/>
  <c r="U246" i="29" s="1"/>
  <c r="AC213" i="29"/>
  <c r="AB213" i="29" s="1"/>
  <c r="V213" i="29" s="1"/>
  <c r="U213" i="29" s="1"/>
  <c r="AC244" i="29"/>
  <c r="AB244" i="29" s="1"/>
  <c r="V244" i="29" s="1"/>
  <c r="U244" i="29" s="1"/>
  <c r="AC202" i="29"/>
  <c r="AB202" i="29" s="1"/>
  <c r="V202" i="29" s="1"/>
  <c r="U202" i="29" s="1"/>
  <c r="AC270" i="29"/>
  <c r="AB270" i="29" s="1"/>
  <c r="V270" i="29" s="1"/>
  <c r="U270" i="29" s="1"/>
  <c r="AC228" i="29"/>
  <c r="AB228" i="29" s="1"/>
  <c r="V228" i="29" s="1"/>
  <c r="U228" i="29" s="1"/>
  <c r="AC197" i="29"/>
  <c r="AB197" i="29" s="1"/>
  <c r="V197" i="29" s="1"/>
  <c r="U197" i="29" s="1"/>
  <c r="AC154" i="29"/>
  <c r="AC110" i="29"/>
  <c r="AC78" i="29"/>
  <c r="AC19" i="29"/>
  <c r="AC182" i="29"/>
  <c r="AC116" i="29"/>
  <c r="AC84" i="29"/>
  <c r="AC178" i="29"/>
  <c r="AC114" i="29"/>
  <c r="AC82" i="29"/>
  <c r="AC52" i="29"/>
  <c r="AC174" i="29"/>
  <c r="AC112" i="29"/>
  <c r="AC80" i="29"/>
  <c r="AC27" i="29"/>
  <c r="AC6" i="29"/>
  <c r="AC76" i="29"/>
  <c r="AC68" i="29"/>
  <c r="AC9" i="29"/>
  <c r="AC79" i="29"/>
  <c r="AC38" i="29"/>
  <c r="AC184" i="29"/>
  <c r="AC172" i="29"/>
  <c r="AC144" i="29"/>
  <c r="AC113" i="29"/>
  <c r="AC243" i="29"/>
  <c r="AB243" i="29" s="1"/>
  <c r="V243" i="29" s="1"/>
  <c r="U243" i="29" s="1"/>
  <c r="AC247" i="29"/>
  <c r="AB247" i="29" s="1"/>
  <c r="V247" i="29" s="1"/>
  <c r="U247" i="29" s="1"/>
  <c r="AC235" i="29"/>
  <c r="AB235" i="29" s="1"/>
  <c r="V235" i="29" s="1"/>
  <c r="U235" i="29" s="1"/>
  <c r="AC67" i="29"/>
  <c r="AC83" i="29"/>
  <c r="AC115" i="29"/>
  <c r="AC85" i="29"/>
  <c r="AC157" i="29"/>
  <c r="AC161" i="29"/>
  <c r="AC89" i="29"/>
  <c r="AC155" i="29"/>
  <c r="AC223" i="29"/>
  <c r="AB223" i="29" s="1"/>
  <c r="V223" i="29" s="1"/>
  <c r="U223" i="29" s="1"/>
  <c r="AC25" i="29"/>
  <c r="AC192" i="29"/>
  <c r="AB192" i="29" s="1"/>
  <c r="V192" i="29" s="1"/>
  <c r="U192" i="29" s="1"/>
  <c r="AC97" i="29"/>
  <c r="AC147" i="29"/>
  <c r="AC263" i="29"/>
  <c r="AB263" i="29" s="1"/>
  <c r="V263" i="29" s="1"/>
  <c r="U263" i="29" s="1"/>
  <c r="AC20" i="29"/>
  <c r="AC33" i="29"/>
  <c r="AC137" i="29"/>
  <c r="AC93" i="29"/>
  <c r="AC188" i="29"/>
  <c r="AC177" i="29"/>
  <c r="AC105" i="29"/>
  <c r="AC275" i="29"/>
  <c r="AB275" i="29" s="1"/>
  <c r="V275" i="29" s="1"/>
  <c r="U275" i="29" s="1"/>
  <c r="AC135" i="29"/>
  <c r="AC167" i="29"/>
  <c r="AC195" i="29"/>
  <c r="AB195" i="29" s="1"/>
  <c r="V195" i="29" s="1"/>
  <c r="U195" i="29" s="1"/>
  <c r="AC241" i="29"/>
  <c r="AB241" i="29" s="1"/>
  <c r="V241" i="29" s="1"/>
  <c r="U241" i="29" s="1"/>
  <c r="AC16" i="29"/>
  <c r="AC274" i="29"/>
  <c r="AB274" i="29" s="1"/>
  <c r="V274" i="29" s="1"/>
  <c r="U274" i="29" s="1"/>
  <c r="AC242" i="29"/>
  <c r="AB242" i="29" s="1"/>
  <c r="V242" i="29" s="1"/>
  <c r="U242" i="29" s="1"/>
  <c r="AC210" i="29"/>
  <c r="AB210" i="29" s="1"/>
  <c r="V210" i="29" s="1"/>
  <c r="U210" i="29" s="1"/>
  <c r="AC42" i="29"/>
  <c r="AC236" i="29"/>
  <c r="AB236" i="29" s="1"/>
  <c r="V236" i="29" s="1"/>
  <c r="U236" i="29" s="1"/>
  <c r="AC277" i="29"/>
  <c r="AB277" i="29" s="1"/>
  <c r="V277" i="29" s="1"/>
  <c r="U277" i="29" s="1"/>
  <c r="AC220" i="29"/>
  <c r="AB220" i="29" s="1"/>
  <c r="V220" i="29" s="1"/>
  <c r="U220" i="29" s="1"/>
  <c r="AC256" i="29"/>
  <c r="AB256" i="29" s="1"/>
  <c r="V256" i="29" s="1"/>
  <c r="U256" i="29" s="1"/>
  <c r="AC208" i="29"/>
  <c r="AB208" i="29" s="1"/>
  <c r="V208" i="29" s="1"/>
  <c r="U208" i="29" s="1"/>
  <c r="AC240" i="29"/>
  <c r="AB240" i="29" s="1"/>
  <c r="V240" i="29" s="1"/>
  <c r="U240" i="29" s="1"/>
  <c r="AC218" i="29"/>
  <c r="AB218" i="29" s="1"/>
  <c r="V218" i="29" s="1"/>
  <c r="U218" i="29" s="1"/>
  <c r="AC234" i="29"/>
  <c r="AB234" i="29" s="1"/>
  <c r="V234" i="29" s="1"/>
  <c r="U234" i="29" s="1"/>
  <c r="AC186" i="29"/>
  <c r="AC122" i="29"/>
  <c r="AC94" i="29"/>
  <c r="AC51" i="29"/>
  <c r="AC212" i="29"/>
  <c r="AB212" i="29" s="1"/>
  <c r="V212" i="29" s="1"/>
  <c r="U212" i="29" s="1"/>
  <c r="AC150" i="29"/>
  <c r="AC100" i="29"/>
  <c r="AC146" i="29"/>
  <c r="AC98" i="29"/>
  <c r="AC61" i="29"/>
  <c r="AC32" i="29"/>
  <c r="AC205" i="29"/>
  <c r="AB205" i="29" s="1"/>
  <c r="V205" i="29" s="1"/>
  <c r="U205" i="29" s="1"/>
  <c r="AC142" i="29"/>
  <c r="AC96" i="29"/>
  <c r="AC44" i="29"/>
  <c r="AC14" i="29"/>
  <c r="AC26" i="29"/>
  <c r="AC65" i="29"/>
  <c r="AC47" i="29"/>
  <c r="AC13" i="29"/>
  <c r="AC23" i="29"/>
  <c r="AC152" i="29"/>
  <c r="AC259" i="29"/>
  <c r="AB259" i="29" s="1"/>
  <c r="V259" i="29" s="1"/>
  <c r="U259" i="29" s="1"/>
  <c r="AC133" i="29"/>
  <c r="AC163" i="29"/>
  <c r="AC225" i="29"/>
  <c r="AB225" i="29" s="1"/>
  <c r="V225" i="29" s="1"/>
  <c r="U225" i="29" s="1"/>
  <c r="AC62" i="29"/>
  <c r="AC66" i="29"/>
  <c r="AC99" i="29"/>
  <c r="AC54" i="29"/>
  <c r="AC117" i="29"/>
  <c r="AC103" i="29"/>
  <c r="AC48" i="29"/>
  <c r="AC149" i="29"/>
  <c r="AC231" i="29"/>
  <c r="AB231" i="29" s="1"/>
  <c r="V231" i="29" s="1"/>
  <c r="U231" i="29" s="1"/>
  <c r="AC255" i="29"/>
  <c r="AB255" i="29" s="1"/>
  <c r="V255" i="29" s="1"/>
  <c r="U255" i="29" s="1"/>
  <c r="AC46" i="29"/>
  <c r="AC140" i="29"/>
  <c r="AC128" i="29"/>
  <c r="AC5" i="29"/>
  <c r="AC165" i="29"/>
  <c r="AC211" i="29"/>
  <c r="AB211" i="29" s="1"/>
  <c r="V211" i="29" s="1"/>
  <c r="U211" i="29" s="1"/>
  <c r="AC201" i="29"/>
  <c r="AB201" i="29" s="1"/>
  <c r="V201" i="29" s="1"/>
  <c r="U201" i="29" s="1"/>
  <c r="AC50" i="29"/>
  <c r="AC63" i="29"/>
  <c r="AC64" i="29"/>
  <c r="AC169" i="29"/>
  <c r="AC60" i="29"/>
  <c r="AC124" i="29"/>
  <c r="AC203" i="29"/>
  <c r="AB203" i="29" s="1"/>
  <c r="V203" i="29" s="1"/>
  <c r="U203" i="29" s="1"/>
  <c r="AC119" i="29"/>
  <c r="AC39" i="29"/>
  <c r="AC180" i="29"/>
  <c r="AC171" i="29"/>
  <c r="AC151" i="29"/>
  <c r="AC183" i="29"/>
  <c r="AC217" i="29"/>
  <c r="AB217" i="29" s="1"/>
  <c r="V217" i="29" s="1"/>
  <c r="U217" i="29" s="1"/>
  <c r="AC56" i="29"/>
  <c r="AC200" i="29"/>
  <c r="AB200" i="29" s="1"/>
  <c r="V200" i="29" s="1"/>
  <c r="U200" i="29" s="1"/>
  <c r="AC230" i="29"/>
  <c r="AB230" i="29" s="1"/>
  <c r="V230" i="29" s="1"/>
  <c r="U230" i="29" s="1"/>
  <c r="AC254" i="29"/>
  <c r="AB254" i="29" s="1"/>
  <c r="V254" i="29" s="1"/>
  <c r="U254" i="29" s="1"/>
  <c r="AC272" i="29"/>
  <c r="AB272" i="29" s="1"/>
  <c r="V272" i="29" s="1"/>
  <c r="U272" i="29" s="1"/>
  <c r="AC198" i="29"/>
  <c r="AB198" i="29" s="1"/>
  <c r="V198" i="29" s="1"/>
  <c r="U198" i="29" s="1"/>
  <c r="AC86" i="29"/>
  <c r="AC204" i="29"/>
  <c r="AB204" i="29" s="1"/>
  <c r="V204" i="29" s="1"/>
  <c r="U204" i="29" s="1"/>
  <c r="AC250" i="29"/>
  <c r="AB250" i="29" s="1"/>
  <c r="V250" i="29" s="1"/>
  <c r="U250" i="29" s="1"/>
  <c r="AC90" i="29"/>
  <c r="AC18" i="29"/>
  <c r="AC126" i="29"/>
  <c r="AC7" i="29"/>
  <c r="AC4" i="29"/>
  <c r="AC57" i="29"/>
  <c r="AC24" i="29"/>
  <c r="AC22" i="29"/>
  <c r="AC257" i="29"/>
  <c r="AB257" i="29" s="1"/>
  <c r="V257" i="29" s="1"/>
  <c r="U257" i="29" s="1"/>
  <c r="AC11" i="29"/>
  <c r="AC77" i="29"/>
  <c r="AC129" i="29"/>
  <c r="AC123" i="29"/>
  <c r="AC271" i="29"/>
  <c r="AB271" i="29" s="1"/>
  <c r="V271" i="29" s="1"/>
  <c r="U271" i="29" s="1"/>
  <c r="AC160" i="29"/>
  <c r="AC215" i="29"/>
  <c r="AB215" i="29" s="1"/>
  <c r="V215" i="29" s="1"/>
  <c r="U215" i="29" s="1"/>
  <c r="AC71" i="29"/>
  <c r="AC185" i="29"/>
  <c r="AC125" i="29"/>
  <c r="AC145" i="29"/>
  <c r="AC181" i="29"/>
  <c r="AC191" i="29"/>
  <c r="AB191" i="29" s="1"/>
  <c r="V191" i="29" s="1"/>
  <c r="U191" i="29" s="1"/>
  <c r="AC264" i="29"/>
  <c r="AB264" i="29" s="1"/>
  <c r="V264" i="29" s="1"/>
  <c r="U264" i="29" s="1"/>
  <c r="AC232" i="29"/>
  <c r="AB232" i="29" s="1"/>
  <c r="V232" i="29" s="1"/>
  <c r="U232" i="29" s="1"/>
  <c r="AC268" i="29"/>
  <c r="AB268" i="29" s="1"/>
  <c r="V268" i="29" s="1"/>
  <c r="U268" i="29" s="1"/>
  <c r="AC252" i="29"/>
  <c r="AB252" i="29" s="1"/>
  <c r="V252" i="29" s="1"/>
  <c r="U252" i="29" s="1"/>
  <c r="AC214" i="29"/>
  <c r="AB214" i="29" s="1"/>
  <c r="V214" i="29" s="1"/>
  <c r="U214" i="29" s="1"/>
  <c r="AC206" i="29"/>
  <c r="AB206" i="29" s="1"/>
  <c r="V206" i="29" s="1"/>
  <c r="U206" i="29" s="1"/>
  <c r="AC238" i="29"/>
  <c r="AB238" i="29" s="1"/>
  <c r="V238" i="29" s="1"/>
  <c r="U238" i="29" s="1"/>
  <c r="AC196" i="29"/>
  <c r="AB196" i="29" s="1"/>
  <c r="V196" i="29" s="1"/>
  <c r="U196" i="29" s="1"/>
  <c r="AC170" i="29"/>
  <c r="AC118" i="29"/>
  <c r="AC40" i="29"/>
  <c r="AC134" i="29"/>
  <c r="AC92" i="29"/>
  <c r="AC130" i="29"/>
  <c r="AC53" i="29"/>
  <c r="AC190" i="29"/>
  <c r="AB190" i="29" s="1"/>
  <c r="V190" i="29" s="1"/>
  <c r="U190" i="29" s="1"/>
  <c r="AC88" i="29"/>
  <c r="AC28" i="29"/>
  <c r="AC2" i="29"/>
  <c r="AD2" i="29" s="1"/>
  <c r="AC29" i="29"/>
  <c r="AC35" i="29"/>
  <c r="AC168" i="29"/>
  <c r="AC111" i="29"/>
  <c r="AC209" i="29"/>
  <c r="AB209" i="29" s="1"/>
  <c r="V209" i="29" s="1"/>
  <c r="U209" i="29" s="1"/>
  <c r="AC3" i="29"/>
  <c r="AC107" i="29"/>
  <c r="AC156" i="29"/>
  <c r="AC81" i="29"/>
  <c r="AC207" i="29"/>
  <c r="AB207" i="29" s="1"/>
  <c r="V207" i="29" s="1"/>
  <c r="U207" i="29" s="1"/>
  <c r="AC237" i="29"/>
  <c r="AB237" i="29" s="1"/>
  <c r="V237" i="29" s="1"/>
  <c r="U237" i="29" s="1"/>
  <c r="AC141" i="29"/>
  <c r="AC73" i="29"/>
  <c r="AC219" i="29"/>
  <c r="AB219" i="29" s="1"/>
  <c r="V219" i="29" s="1"/>
  <c r="U219" i="29" s="1"/>
  <c r="AC10" i="29"/>
  <c r="AC121" i="29"/>
  <c r="AC69" i="29"/>
  <c r="AC45" i="29"/>
  <c r="AC127" i="29"/>
  <c r="AC159" i="29"/>
  <c r="AC278" i="29"/>
  <c r="AB278" i="29" s="1"/>
  <c r="V278" i="29" s="1"/>
  <c r="U278" i="29" s="1"/>
  <c r="AC248" i="29"/>
  <c r="AB248" i="29" s="1"/>
  <c r="V248" i="29" s="1"/>
  <c r="U248" i="29" s="1"/>
  <c r="AC276" i="29"/>
  <c r="AB276" i="29" s="1"/>
  <c r="V276" i="29" s="1"/>
  <c r="U276" i="29" s="1"/>
  <c r="AC222" i="29"/>
  <c r="AB222" i="29" s="1"/>
  <c r="V222" i="29" s="1"/>
  <c r="U222" i="29" s="1"/>
  <c r="AC138" i="29"/>
  <c r="AC166" i="29"/>
  <c r="AC106" i="29"/>
  <c r="AC15" i="29"/>
  <c r="AC8" i="29"/>
  <c r="AC132" i="29"/>
  <c r="AC91" i="29"/>
  <c r="AC253" i="29"/>
  <c r="AB253" i="29" s="1"/>
  <c r="V253" i="29" s="1"/>
  <c r="U253" i="29" s="1"/>
  <c r="AC251" i="29"/>
  <c r="AB251" i="29" s="1"/>
  <c r="V251" i="29" s="1"/>
  <c r="U251" i="29" s="1"/>
  <c r="AC95" i="29"/>
  <c r="AC43" i="29"/>
  <c r="AC109" i="29"/>
  <c r="AC265" i="29"/>
  <c r="AB265" i="29" s="1"/>
  <c r="V265" i="29" s="1"/>
  <c r="U265" i="29" s="1"/>
  <c r="AC175" i="29"/>
  <c r="AC17" i="29"/>
  <c r="AC216" i="29"/>
  <c r="AB216" i="29" s="1"/>
  <c r="V216" i="29" s="1"/>
  <c r="U216" i="29" s="1"/>
  <c r="AC261" i="29"/>
  <c r="AB261" i="29" s="1"/>
  <c r="V261" i="29" s="1"/>
  <c r="U261" i="29" s="1"/>
  <c r="AC224" i="29"/>
  <c r="AB224" i="29" s="1"/>
  <c r="V224" i="29" s="1"/>
  <c r="U224" i="29" s="1"/>
  <c r="AC102" i="29"/>
  <c r="AC108" i="29"/>
  <c r="AC74" i="29"/>
  <c r="AC158" i="29"/>
  <c r="AC36" i="29"/>
  <c r="AC21" i="29"/>
  <c r="AC173" i="29"/>
  <c r="AC131" i="29"/>
  <c r="AC249" i="29"/>
  <c r="AB249" i="29" s="1"/>
  <c r="V249" i="29" s="1"/>
  <c r="U249" i="29" s="1"/>
  <c r="AC148" i="29"/>
  <c r="AC233" i="29"/>
  <c r="AB233" i="29" s="1"/>
  <c r="V233" i="29" s="1"/>
  <c r="U233" i="29" s="1"/>
  <c r="AC58" i="29"/>
  <c r="AC189" i="29"/>
  <c r="AB189" i="29" s="1"/>
  <c r="V189" i="29" s="1"/>
  <c r="U189" i="29" s="1"/>
  <c r="AC120" i="29"/>
  <c r="AC199" i="29"/>
  <c r="AB199" i="29" s="1"/>
  <c r="V199" i="29" s="1"/>
  <c r="U199" i="29" s="1"/>
  <c r="AC59" i="29"/>
  <c r="AC266" i="29"/>
  <c r="AB266" i="29" s="1"/>
  <c r="V266" i="29" s="1"/>
  <c r="U266" i="29" s="1"/>
  <c r="AC70" i="29"/>
  <c r="AC34" i="29"/>
  <c r="AC104" i="29"/>
  <c r="AC72" i="29"/>
  <c r="AC136" i="29"/>
  <c r="AC176" i="29"/>
  <c r="AC267" i="29"/>
  <c r="AB267" i="29" s="1"/>
  <c r="V267" i="29" s="1"/>
  <c r="U267" i="29" s="1"/>
  <c r="AC101" i="29"/>
  <c r="AC187" i="29"/>
  <c r="AB187" i="29" s="1"/>
  <c r="V187" i="29" s="1"/>
  <c r="U187" i="29" s="1"/>
  <c r="AC239" i="29"/>
  <c r="AB239" i="29" s="1"/>
  <c r="V239" i="29" s="1"/>
  <c r="U239" i="29" s="1"/>
  <c r="AC75" i="29"/>
  <c r="AC164" i="29"/>
  <c r="AC153" i="29"/>
  <c r="AC139" i="29"/>
  <c r="AC273" i="29"/>
  <c r="AB273" i="29" s="1"/>
  <c r="V273" i="29" s="1"/>
  <c r="U273" i="29" s="1"/>
  <c r="AC245" i="29"/>
  <c r="AB245" i="29" s="1"/>
  <c r="V245" i="29" s="1"/>
  <c r="U245" i="29" s="1"/>
  <c r="AC260" i="29"/>
  <c r="AB260" i="29" s="1"/>
  <c r="V260" i="29" s="1"/>
  <c r="U260" i="29" s="1"/>
  <c r="AC193" i="29"/>
  <c r="AB193" i="29" s="1"/>
  <c r="V193" i="29" s="1"/>
  <c r="U193" i="29" s="1"/>
  <c r="AC221" i="29"/>
  <c r="AB221" i="29" s="1"/>
  <c r="V221" i="29" s="1"/>
  <c r="U221" i="29" s="1"/>
  <c r="AC162" i="29"/>
  <c r="AC55" i="29"/>
  <c r="AC49" i="29"/>
  <c r="AC269" i="29"/>
  <c r="AB269" i="29" s="1"/>
  <c r="V269" i="29" s="1"/>
  <c r="U269" i="29" s="1"/>
  <c r="AC12" i="29"/>
  <c r="AC227" i="29"/>
  <c r="AB227" i="29" s="1"/>
  <c r="V227" i="29" s="1"/>
  <c r="U227" i="29" s="1"/>
  <c r="AC37" i="29"/>
  <c r="AC179" i="29"/>
  <c r="AC41" i="29"/>
  <c r="AC31" i="29"/>
  <c r="AC87" i="29"/>
  <c r="AC143" i="29"/>
  <c r="L54" i="29"/>
  <c r="J29" i="29" s="1"/>
  <c r="K29" i="29" s="1"/>
  <c r="H53" i="29"/>
  <c r="AG299" i="29" s="1"/>
  <c r="H57" i="29"/>
  <c r="AH48" i="29" s="1"/>
  <c r="AG48" i="29" s="1"/>
  <c r="AF48" i="29" s="1"/>
  <c r="AE48" i="29" s="1"/>
  <c r="E13" i="27"/>
  <c r="E1" i="27"/>
  <c r="E3" i="27"/>
  <c r="E6" i="27"/>
  <c r="E8" i="27"/>
  <c r="E14" i="27"/>
  <c r="E7" i="27"/>
  <c r="E11" i="27"/>
  <c r="E2" i="27"/>
  <c r="E4" i="27"/>
  <c r="E9" i="27"/>
  <c r="K10" i="16"/>
  <c r="K9" i="16"/>
  <c r="K8" i="16"/>
  <c r="K7" i="16"/>
  <c r="K1" i="16"/>
  <c r="K4" i="16" s="1"/>
  <c r="H3" i="16"/>
  <c r="P51" i="32" l="1"/>
  <c r="O50" i="32"/>
  <c r="N50" i="32"/>
  <c r="AC265" i="31"/>
  <c r="AC188" i="31"/>
  <c r="AC107" i="31"/>
  <c r="AC259" i="31"/>
  <c r="AC230" i="31"/>
  <c r="AC56" i="31"/>
  <c r="AC10" i="31"/>
  <c r="AC181" i="31"/>
  <c r="AC6" i="31"/>
  <c r="AC149" i="31"/>
  <c r="AC88" i="31"/>
  <c r="AC207" i="31"/>
  <c r="AC229" i="31"/>
  <c r="AC50" i="31"/>
  <c r="AC58" i="31"/>
  <c r="AC269" i="31"/>
  <c r="AC131" i="31"/>
  <c r="AC15" i="31"/>
  <c r="AC169" i="31"/>
  <c r="AC48" i="31"/>
  <c r="AC97" i="31"/>
  <c r="AC9" i="31"/>
  <c r="AC114" i="31"/>
  <c r="AC110" i="31"/>
  <c r="AC3" i="31"/>
  <c r="AC146" i="31"/>
  <c r="AC182" i="31"/>
  <c r="AC140" i="31"/>
  <c r="AC180" i="31"/>
  <c r="AC246" i="31"/>
  <c r="AC270" i="31"/>
  <c r="AC96" i="31"/>
  <c r="AC279" i="31"/>
  <c r="AC20" i="31"/>
  <c r="AC112" i="31"/>
  <c r="AC264" i="31"/>
  <c r="AC210" i="31"/>
  <c r="AC117" i="31"/>
  <c r="AC192" i="31"/>
  <c r="AC115" i="31"/>
  <c r="AC91" i="31"/>
  <c r="AC143" i="31"/>
  <c r="AC167" i="31"/>
  <c r="AC113" i="31"/>
  <c r="AC22" i="31"/>
  <c r="AC122" i="31"/>
  <c r="AC76" i="31"/>
  <c r="AC11" i="31"/>
  <c r="AC154" i="31"/>
  <c r="AC213" i="31"/>
  <c r="AC203" i="31"/>
  <c r="AC187" i="31"/>
  <c r="AC233" i="31"/>
  <c r="AC173" i="31"/>
  <c r="AC274" i="31"/>
  <c r="AC276" i="31"/>
  <c r="AC137" i="31"/>
  <c r="AC77" i="31"/>
  <c r="AC135" i="31"/>
  <c r="AC214" i="31"/>
  <c r="AC222" i="31"/>
  <c r="AC63" i="31"/>
  <c r="AC142" i="31"/>
  <c r="AC106" i="31"/>
  <c r="AC32" i="31"/>
  <c r="AC144" i="31"/>
  <c r="AC104" i="31"/>
  <c r="AC201" i="31"/>
  <c r="AC231" i="31"/>
  <c r="AC250" i="31"/>
  <c r="P13" i="31"/>
  <c r="O12" i="31"/>
  <c r="N12" i="31"/>
  <c r="AH76" i="31"/>
  <c r="AG76" i="31" s="1"/>
  <c r="AF76" i="31" s="1"/>
  <c r="AE76" i="31" s="1"/>
  <c r="AH191" i="31"/>
  <c r="AH147" i="31"/>
  <c r="AH358" i="31"/>
  <c r="AH129" i="31"/>
  <c r="AH215" i="31"/>
  <c r="AH319" i="31"/>
  <c r="AH110" i="31"/>
  <c r="AG110" i="31" s="1"/>
  <c r="AF110" i="31" s="1"/>
  <c r="AE110" i="31" s="1"/>
  <c r="AH331" i="31"/>
  <c r="AH162" i="31"/>
  <c r="AH308" i="31"/>
  <c r="AH197" i="31"/>
  <c r="AH120" i="31"/>
  <c r="AG120" i="31" s="1"/>
  <c r="AF120" i="31" s="1"/>
  <c r="AE120" i="31" s="1"/>
  <c r="AH48" i="31"/>
  <c r="AG48" i="31" s="1"/>
  <c r="AF48" i="31" s="1"/>
  <c r="AE48" i="31" s="1"/>
  <c r="AH205" i="31"/>
  <c r="AH190" i="31"/>
  <c r="AH38" i="31"/>
  <c r="AG38" i="31" s="1"/>
  <c r="AF38" i="31" s="1"/>
  <c r="AE38" i="31" s="1"/>
  <c r="AH273" i="31"/>
  <c r="AH96" i="31"/>
  <c r="AG96" i="31" s="1"/>
  <c r="AF96" i="31" s="1"/>
  <c r="AE96" i="31" s="1"/>
  <c r="AH101" i="31"/>
  <c r="AG101" i="31" s="1"/>
  <c r="AF101" i="31" s="1"/>
  <c r="AE101" i="31" s="1"/>
  <c r="AH71" i="31"/>
  <c r="AG71" i="31" s="1"/>
  <c r="AF71" i="31" s="1"/>
  <c r="AE71" i="31" s="1"/>
  <c r="AH159" i="31"/>
  <c r="AH241" i="31"/>
  <c r="AH340" i="31"/>
  <c r="AH309" i="31"/>
  <c r="AH135" i="31"/>
  <c r="AH343" i="31"/>
  <c r="AH204" i="31"/>
  <c r="AH330" i="31"/>
  <c r="AH118" i="31"/>
  <c r="AG118" i="31" s="1"/>
  <c r="AF118" i="31" s="1"/>
  <c r="AE118" i="31" s="1"/>
  <c r="AH266" i="31"/>
  <c r="AH211" i="31"/>
  <c r="AH175" i="31"/>
  <c r="AH67" i="31"/>
  <c r="AG67" i="31" s="1"/>
  <c r="AF67" i="31" s="1"/>
  <c r="AE67" i="31" s="1"/>
  <c r="AH271" i="31"/>
  <c r="AH84" i="31"/>
  <c r="AG84" i="31" s="1"/>
  <c r="AF84" i="31" s="1"/>
  <c r="AE84" i="31" s="1"/>
  <c r="AH123" i="31"/>
  <c r="AG123" i="31" s="1"/>
  <c r="AF123" i="31" s="1"/>
  <c r="AE123" i="31" s="1"/>
  <c r="AH264" i="31"/>
  <c r="AH80" i="31"/>
  <c r="AG80" i="31" s="1"/>
  <c r="AF80" i="31" s="1"/>
  <c r="AE80" i="31" s="1"/>
  <c r="AH61" i="31"/>
  <c r="AG61" i="31" s="1"/>
  <c r="AF61" i="31" s="1"/>
  <c r="AE61" i="31" s="1"/>
  <c r="AH85" i="31"/>
  <c r="AG85" i="31" s="1"/>
  <c r="AF85" i="31" s="1"/>
  <c r="AE85" i="31" s="1"/>
  <c r="AH151" i="31"/>
  <c r="AH261" i="31"/>
  <c r="AH348" i="31"/>
  <c r="AH301" i="31"/>
  <c r="AH88" i="31"/>
  <c r="AG88" i="31" s="1"/>
  <c r="AF88" i="31" s="1"/>
  <c r="AE88" i="31" s="1"/>
  <c r="AH94" i="31"/>
  <c r="AG94" i="31" s="1"/>
  <c r="AF94" i="31" s="1"/>
  <c r="AE94" i="31" s="1"/>
  <c r="AH195" i="31"/>
  <c r="AH139" i="31"/>
  <c r="AH203" i="31"/>
  <c r="AC39" i="31"/>
  <c r="AC103" i="31"/>
  <c r="AC255" i="31"/>
  <c r="AC119" i="31"/>
  <c r="AC37" i="31"/>
  <c r="AC253" i="31"/>
  <c r="AC82" i="31"/>
  <c r="AC177" i="31"/>
  <c r="AC228" i="31"/>
  <c r="AC46" i="31"/>
  <c r="AC8" i="31"/>
  <c r="AC128" i="31"/>
  <c r="AC109" i="31"/>
  <c r="AC190" i="31"/>
  <c r="AC7" i="31"/>
  <c r="AC194" i="31"/>
  <c r="AC71" i="31"/>
  <c r="AC267" i="31"/>
  <c r="AC127" i="31"/>
  <c r="AC245" i="31"/>
  <c r="AC153" i="31"/>
  <c r="AC44" i="31"/>
  <c r="AC130" i="31"/>
  <c r="AC84" i="31"/>
  <c r="AC18" i="31"/>
  <c r="AC162" i="31"/>
  <c r="AC92" i="31"/>
  <c r="AC215" i="31"/>
  <c r="AC199" i="31"/>
  <c r="AC225" i="31"/>
  <c r="AC55" i="31"/>
  <c r="AC227" i="31"/>
  <c r="AC277" i="31"/>
  <c r="AC28" i="31"/>
  <c r="AC193" i="31"/>
  <c r="AC258" i="31"/>
  <c r="AC186" i="31"/>
  <c r="AC23" i="31"/>
  <c r="AC196" i="31"/>
  <c r="AC21" i="31"/>
  <c r="AC251" i="31"/>
  <c r="AC79" i="31"/>
  <c r="AC280" i="31"/>
  <c r="AC161" i="31"/>
  <c r="AC27" i="31"/>
  <c r="AC138" i="31"/>
  <c r="AC90" i="31"/>
  <c r="AC30" i="31"/>
  <c r="AC197" i="31"/>
  <c r="AC100" i="31"/>
  <c r="AC195" i="31"/>
  <c r="AC221" i="31"/>
  <c r="AC262" i="31"/>
  <c r="AC151" i="31"/>
  <c r="AC101" i="31"/>
  <c r="AC241" i="31"/>
  <c r="AC139" i="31"/>
  <c r="AC16" i="31"/>
  <c r="AC60" i="31"/>
  <c r="AC212" i="31"/>
  <c r="AC62" i="31"/>
  <c r="AC74" i="31"/>
  <c r="AC31" i="31"/>
  <c r="AC38" i="31"/>
  <c r="AC51" i="31"/>
  <c r="AC160" i="31"/>
  <c r="AC120" i="31"/>
  <c r="AC235" i="31"/>
  <c r="AC248" i="31"/>
  <c r="AH321" i="31"/>
  <c r="AH177" i="31"/>
  <c r="AH234" i="31"/>
  <c r="AH93" i="31"/>
  <c r="AG93" i="31" s="1"/>
  <c r="AF93" i="31" s="1"/>
  <c r="AE93" i="31" s="1"/>
  <c r="AH73" i="31"/>
  <c r="AG73" i="31" s="1"/>
  <c r="AF73" i="31" s="1"/>
  <c r="AE73" i="31" s="1"/>
  <c r="AH39" i="31"/>
  <c r="AG39" i="31" s="1"/>
  <c r="AF39" i="31" s="1"/>
  <c r="AE39" i="31" s="1"/>
  <c r="AH109" i="31"/>
  <c r="AG109" i="31" s="1"/>
  <c r="AF109" i="31" s="1"/>
  <c r="AE109" i="31" s="1"/>
  <c r="AH221" i="31"/>
  <c r="AH248" i="31"/>
  <c r="AH108" i="31"/>
  <c r="AG108" i="31" s="1"/>
  <c r="AF108" i="31" s="1"/>
  <c r="AE108" i="31" s="1"/>
  <c r="AH247" i="31"/>
  <c r="AH134" i="31"/>
  <c r="AH141" i="31"/>
  <c r="AH310" i="31"/>
  <c r="AH92" i="31"/>
  <c r="AG92" i="31" s="1"/>
  <c r="AF92" i="31" s="1"/>
  <c r="AE92" i="31" s="1"/>
  <c r="AH224" i="31"/>
  <c r="AH335" i="31"/>
  <c r="AH54" i="31"/>
  <c r="AG54" i="31" s="1"/>
  <c r="AF54" i="31" s="1"/>
  <c r="AE54" i="31" s="1"/>
  <c r="AH51" i="31"/>
  <c r="AG51" i="31" s="1"/>
  <c r="AF51" i="31" s="1"/>
  <c r="AE51" i="31" s="1"/>
  <c r="AH288" i="31"/>
  <c r="AH99" i="31"/>
  <c r="AG99" i="31" s="1"/>
  <c r="AF99" i="31" s="1"/>
  <c r="AE99" i="31" s="1"/>
  <c r="AH312" i="31"/>
  <c r="AH91" i="31"/>
  <c r="AG91" i="31" s="1"/>
  <c r="AF91" i="31" s="1"/>
  <c r="AE91" i="31" s="1"/>
  <c r="AH258" i="31"/>
  <c r="AH226" i="31"/>
  <c r="AH137" i="31"/>
  <c r="AH143" i="31"/>
  <c r="AH240" i="31"/>
  <c r="AH86" i="31"/>
  <c r="AG86" i="31" s="1"/>
  <c r="AF86" i="31" s="1"/>
  <c r="AE86" i="31" s="1"/>
  <c r="AH318" i="31"/>
  <c r="AH168" i="31"/>
  <c r="AH150" i="31"/>
  <c r="AH65" i="31"/>
  <c r="AG65" i="31" s="1"/>
  <c r="AF65" i="31" s="1"/>
  <c r="AE65" i="31" s="1"/>
  <c r="AH87" i="31"/>
  <c r="AG87" i="31" s="1"/>
  <c r="AF87" i="31" s="1"/>
  <c r="AE87" i="31" s="1"/>
  <c r="AH239" i="31"/>
  <c r="AH300" i="31"/>
  <c r="AH313" i="31"/>
  <c r="AH287" i="31"/>
  <c r="AH324" i="31"/>
  <c r="AH332" i="31"/>
  <c r="AH136" i="31"/>
  <c r="AH337" i="31"/>
  <c r="AH158" i="31"/>
  <c r="AH242" i="31"/>
  <c r="AH207" i="31"/>
  <c r="AH74" i="31"/>
  <c r="AG74" i="31" s="1"/>
  <c r="AF74" i="31" s="1"/>
  <c r="AE74" i="31" s="1"/>
  <c r="AH36" i="31"/>
  <c r="AG36" i="31" s="1"/>
  <c r="AF36" i="31" s="1"/>
  <c r="AE36" i="31" s="1"/>
  <c r="AH279" i="31"/>
  <c r="AH182" i="31"/>
  <c r="AH283" i="31"/>
  <c r="AH148" i="31"/>
  <c r="AH130" i="31"/>
  <c r="AH235" i="31"/>
  <c r="AH79" i="31"/>
  <c r="AG79" i="31" s="1"/>
  <c r="AF79" i="31" s="1"/>
  <c r="AE79" i="31" s="1"/>
  <c r="AH202" i="31"/>
  <c r="AH269" i="31"/>
  <c r="AH347" i="31"/>
  <c r="AH43" i="31"/>
  <c r="AG43" i="31" s="1"/>
  <c r="AF43" i="31" s="1"/>
  <c r="AE43" i="31" s="1"/>
  <c r="AH131" i="31"/>
  <c r="AH305" i="31"/>
  <c r="AH172" i="31"/>
  <c r="AH255" i="31"/>
  <c r="AH62" i="31"/>
  <c r="AG62" i="31" s="1"/>
  <c r="AF62" i="31" s="1"/>
  <c r="AE62" i="31" s="1"/>
  <c r="AB356" i="31"/>
  <c r="V356" i="31" s="1"/>
  <c r="AB348" i="31"/>
  <c r="V348" i="31" s="1"/>
  <c r="AB352" i="31"/>
  <c r="V352" i="31" s="1"/>
  <c r="AB344" i="31"/>
  <c r="V344" i="31" s="1"/>
  <c r="AB340" i="31"/>
  <c r="V340" i="31" s="1"/>
  <c r="AB317" i="31"/>
  <c r="V317" i="31" s="1"/>
  <c r="AB313" i="31"/>
  <c r="V313" i="31" s="1"/>
  <c r="AB309" i="31"/>
  <c r="V309" i="31" s="1"/>
  <c r="AB305" i="31"/>
  <c r="V305" i="31" s="1"/>
  <c r="AB341" i="31"/>
  <c r="V341" i="31" s="1"/>
  <c r="AB310" i="31"/>
  <c r="V310" i="31" s="1"/>
  <c r="AB318" i="31"/>
  <c r="V318" i="31" s="1"/>
  <c r="AB314" i="31"/>
  <c r="V314" i="31" s="1"/>
  <c r="AB337" i="31"/>
  <c r="V337" i="31" s="1"/>
  <c r="AB306" i="31"/>
  <c r="V306" i="31" s="1"/>
  <c r="AB302" i="31"/>
  <c r="V302" i="31" s="1"/>
  <c r="AB301" i="31"/>
  <c r="V301" i="31" s="1"/>
  <c r="AB295" i="31"/>
  <c r="V295" i="31" s="1"/>
  <c r="AB291" i="31"/>
  <c r="V291" i="31" s="1"/>
  <c r="AB287" i="31"/>
  <c r="V287" i="31" s="1"/>
  <c r="AB283" i="31"/>
  <c r="V283" i="31" s="1"/>
  <c r="AB279" i="31"/>
  <c r="V279" i="31" s="1"/>
  <c r="AB322" i="31"/>
  <c r="V322" i="31" s="1"/>
  <c r="AB294" i="31"/>
  <c r="V294" i="31" s="1"/>
  <c r="AB288" i="31"/>
  <c r="V288" i="31" s="1"/>
  <c r="AB280" i="31"/>
  <c r="V280" i="31" s="1"/>
  <c r="AB255" i="31"/>
  <c r="V255" i="31" s="1"/>
  <c r="AB251" i="31"/>
  <c r="V251" i="31" s="1"/>
  <c r="AB259" i="31"/>
  <c r="V259" i="31" s="1"/>
  <c r="AB267" i="31"/>
  <c r="V267" i="31" s="1"/>
  <c r="AB207" i="31"/>
  <c r="V207" i="31" s="1"/>
  <c r="AB203" i="31"/>
  <c r="V203" i="31" s="1"/>
  <c r="AB199" i="31"/>
  <c r="V199" i="31" s="1"/>
  <c r="AB195" i="31"/>
  <c r="V195" i="31" s="1"/>
  <c r="AB290" i="31"/>
  <c r="V290" i="31" s="1"/>
  <c r="AB212" i="31"/>
  <c r="V212" i="31" s="1"/>
  <c r="AB196" i="31"/>
  <c r="V196" i="31" s="1"/>
  <c r="AB230" i="31"/>
  <c r="V230" i="31" s="1"/>
  <c r="AB187" i="31"/>
  <c r="V187" i="31" s="1"/>
  <c r="AB180" i="31"/>
  <c r="V180" i="31" s="1"/>
  <c r="AB176" i="31"/>
  <c r="V176" i="31" s="1"/>
  <c r="AB172" i="31"/>
  <c r="V172" i="31" s="1"/>
  <c r="AB168" i="31"/>
  <c r="V168" i="31" s="1"/>
  <c r="AB165" i="31"/>
  <c r="V165" i="31" s="1"/>
  <c r="AB161" i="31"/>
  <c r="V161" i="31" s="1"/>
  <c r="AB157" i="31"/>
  <c r="V157" i="31" s="1"/>
  <c r="AB153" i="31"/>
  <c r="V153" i="31" s="1"/>
  <c r="AB149" i="31"/>
  <c r="V149" i="31" s="1"/>
  <c r="AB145" i="31"/>
  <c r="V145" i="31" s="1"/>
  <c r="AB140" i="31"/>
  <c r="V140" i="31" s="1"/>
  <c r="AB136" i="31"/>
  <c r="V136" i="31" s="1"/>
  <c r="AB132" i="31"/>
  <c r="V132" i="31" s="1"/>
  <c r="AB128" i="31"/>
  <c r="V128" i="31" s="1"/>
  <c r="AB124" i="31"/>
  <c r="V124" i="31" s="1"/>
  <c r="AB120" i="31"/>
  <c r="V120" i="31" s="1"/>
  <c r="AB181" i="31"/>
  <c r="V181" i="31" s="1"/>
  <c r="AB141" i="31"/>
  <c r="V141" i="31" s="1"/>
  <c r="AB137" i="31"/>
  <c r="V137" i="31" s="1"/>
  <c r="AB133" i="31"/>
  <c r="V133" i="31" s="1"/>
  <c r="AB129" i="31"/>
  <c r="V129" i="31" s="1"/>
  <c r="AB125" i="31"/>
  <c r="V125" i="31" s="1"/>
  <c r="AB121" i="31"/>
  <c r="V121" i="31" s="1"/>
  <c r="AB117" i="31"/>
  <c r="V117" i="31" s="1"/>
  <c r="AB113" i="31"/>
  <c r="V113" i="31" s="1"/>
  <c r="AB97" i="31"/>
  <c r="V97" i="31" s="1"/>
  <c r="L8" i="31"/>
  <c r="AB89" i="31"/>
  <c r="V89" i="31" s="1"/>
  <c r="AB41" i="31"/>
  <c r="AB21" i="31"/>
  <c r="AB188" i="31"/>
  <c r="V188" i="31" s="1"/>
  <c r="AB177" i="31"/>
  <c r="V177" i="31" s="1"/>
  <c r="AB101" i="31"/>
  <c r="V101" i="31" s="1"/>
  <c r="AB173" i="31"/>
  <c r="V173" i="31" s="1"/>
  <c r="AB105" i="31"/>
  <c r="V105" i="31" s="1"/>
  <c r="AB67" i="31"/>
  <c r="V67" i="31" s="1"/>
  <c r="AB60" i="31"/>
  <c r="V60" i="31" s="1"/>
  <c r="AB52" i="31"/>
  <c r="V52" i="31" s="1"/>
  <c r="AB33" i="31"/>
  <c r="AB23" i="31"/>
  <c r="AB19" i="31"/>
  <c r="AB13" i="31"/>
  <c r="AB7" i="31"/>
  <c r="AB169" i="31"/>
  <c r="V169" i="31" s="1"/>
  <c r="AB109" i="31"/>
  <c r="V109" i="31" s="1"/>
  <c r="AB93" i="31"/>
  <c r="V93" i="31" s="1"/>
  <c r="AB58" i="31"/>
  <c r="V58" i="31" s="1"/>
  <c r="AB50" i="31"/>
  <c r="AB39" i="31"/>
  <c r="AB4" i="31"/>
  <c r="AB36" i="31"/>
  <c r="AB49" i="31"/>
  <c r="AB65" i="31"/>
  <c r="V65" i="31" s="1"/>
  <c r="AB66" i="31"/>
  <c r="V66" i="31" s="1"/>
  <c r="AB2" i="31"/>
  <c r="AB28" i="31"/>
  <c r="AB53" i="31"/>
  <c r="V53" i="31" s="1"/>
  <c r="AB61" i="31"/>
  <c r="V61" i="31" s="1"/>
  <c r="AB73" i="31"/>
  <c r="V73" i="31" s="1"/>
  <c r="AB103" i="31"/>
  <c r="V103" i="31" s="1"/>
  <c r="AB15" i="31"/>
  <c r="AB17" i="31"/>
  <c r="AB43" i="31"/>
  <c r="AB62" i="31"/>
  <c r="V62" i="31" s="1"/>
  <c r="AB190" i="31"/>
  <c r="V190" i="31" s="1"/>
  <c r="AB222" i="31"/>
  <c r="V222" i="31" s="1"/>
  <c r="AB86" i="31"/>
  <c r="V86" i="31" s="1"/>
  <c r="AB122" i="31"/>
  <c r="V122" i="31" s="1"/>
  <c r="AB134" i="31"/>
  <c r="V134" i="31" s="1"/>
  <c r="AB142" i="31"/>
  <c r="V142" i="31" s="1"/>
  <c r="AB72" i="31"/>
  <c r="V72" i="31" s="1"/>
  <c r="AB88" i="31"/>
  <c r="V88" i="31" s="1"/>
  <c r="AB96" i="31"/>
  <c r="V96" i="31" s="1"/>
  <c r="AB104" i="31"/>
  <c r="V104" i="31" s="1"/>
  <c r="AB112" i="31"/>
  <c r="V112" i="31" s="1"/>
  <c r="AB154" i="31"/>
  <c r="V154" i="31" s="1"/>
  <c r="AB174" i="31"/>
  <c r="V174" i="31" s="1"/>
  <c r="AB182" i="31"/>
  <c r="V182" i="31" s="1"/>
  <c r="AB194" i="31"/>
  <c r="V194" i="31" s="1"/>
  <c r="AB156" i="31"/>
  <c r="V156" i="31" s="1"/>
  <c r="AB241" i="31"/>
  <c r="V241" i="31" s="1"/>
  <c r="AB245" i="31"/>
  <c r="V245" i="31" s="1"/>
  <c r="AB225" i="31"/>
  <c r="V225" i="31" s="1"/>
  <c r="AB233" i="31"/>
  <c r="V233" i="31" s="1"/>
  <c r="AB246" i="31"/>
  <c r="V246" i="31" s="1"/>
  <c r="AB308" i="31"/>
  <c r="V308" i="31" s="1"/>
  <c r="AB292" i="31"/>
  <c r="V292" i="31" s="1"/>
  <c r="AB316" i="31"/>
  <c r="V316" i="31" s="1"/>
  <c r="AB167" i="31"/>
  <c r="V167" i="31" s="1"/>
  <c r="AB5" i="31"/>
  <c r="AB38" i="31"/>
  <c r="AB55" i="31"/>
  <c r="V55" i="31" s="1"/>
  <c r="AB95" i="31"/>
  <c r="V95" i="31" s="1"/>
  <c r="AB111" i="31"/>
  <c r="V111" i="31" s="1"/>
  <c r="AB179" i="31"/>
  <c r="V179" i="31" s="1"/>
  <c r="AB8" i="31"/>
  <c r="AB34" i="31"/>
  <c r="AB42" i="31"/>
  <c r="AB51" i="31"/>
  <c r="AB59" i="31"/>
  <c r="V59" i="31" s="1"/>
  <c r="AB77" i="31"/>
  <c r="V77" i="31" s="1"/>
  <c r="AB37" i="31"/>
  <c r="AB56" i="31"/>
  <c r="V56" i="31" s="1"/>
  <c r="AB119" i="31"/>
  <c r="V119" i="31" s="1"/>
  <c r="AB127" i="31"/>
  <c r="V127" i="31" s="1"/>
  <c r="AB135" i="31"/>
  <c r="V135" i="31" s="1"/>
  <c r="AB143" i="31"/>
  <c r="V143" i="31" s="1"/>
  <c r="AB74" i="31"/>
  <c r="V74" i="31" s="1"/>
  <c r="AB118" i="31"/>
  <c r="V118" i="31" s="1"/>
  <c r="AB76" i="31"/>
  <c r="V76" i="31" s="1"/>
  <c r="AB158" i="31"/>
  <c r="V158" i="31" s="1"/>
  <c r="AB170" i="31"/>
  <c r="V170" i="31" s="1"/>
  <c r="AB186" i="31"/>
  <c r="V186" i="31" s="1"/>
  <c r="AB210" i="31"/>
  <c r="V210" i="31" s="1"/>
  <c r="AB160" i="31"/>
  <c r="V160" i="31" s="1"/>
  <c r="AB228" i="31"/>
  <c r="V228" i="31" s="1"/>
  <c r="AB215" i="31"/>
  <c r="V215" i="31" s="1"/>
  <c r="AB227" i="31"/>
  <c r="V227" i="31" s="1"/>
  <c r="AB231" i="31"/>
  <c r="V231" i="31" s="1"/>
  <c r="AB235" i="31"/>
  <c r="V235" i="31" s="1"/>
  <c r="AB193" i="31"/>
  <c r="V193" i="31" s="1"/>
  <c r="AB253" i="31"/>
  <c r="V253" i="31" s="1"/>
  <c r="AB276" i="31"/>
  <c r="V276" i="31" s="1"/>
  <c r="AB264" i="31"/>
  <c r="V264" i="31" s="1"/>
  <c r="AB250" i="31"/>
  <c r="V250" i="31" s="1"/>
  <c r="AB258" i="31"/>
  <c r="V258" i="31" s="1"/>
  <c r="AB266" i="31"/>
  <c r="V266" i="31" s="1"/>
  <c r="AB274" i="31"/>
  <c r="V274" i="31" s="1"/>
  <c r="AB304" i="31"/>
  <c r="V304" i="31" s="1"/>
  <c r="AB312" i="31"/>
  <c r="V312" i="31" s="1"/>
  <c r="AB336" i="31"/>
  <c r="V336" i="31" s="1"/>
  <c r="AB346" i="31"/>
  <c r="V346" i="31" s="1"/>
  <c r="AB289" i="31"/>
  <c r="V289" i="31" s="1"/>
  <c r="AB297" i="31"/>
  <c r="V297" i="31" s="1"/>
  <c r="AB91" i="31"/>
  <c r="V91" i="31" s="1"/>
  <c r="AB10" i="31"/>
  <c r="AB12" i="31"/>
  <c r="AB20" i="31"/>
  <c r="AB25" i="31"/>
  <c r="AB26" i="31"/>
  <c r="AB27" i="31"/>
  <c r="AB29" i="31"/>
  <c r="AB31" i="31"/>
  <c r="AB46" i="31"/>
  <c r="AB47" i="31"/>
  <c r="AB63" i="31"/>
  <c r="V63" i="31" s="1"/>
  <c r="AB68" i="31"/>
  <c r="V68" i="31" s="1"/>
  <c r="AB70" i="31"/>
  <c r="V70" i="31" s="1"/>
  <c r="AB3" i="31"/>
  <c r="AB11" i="31"/>
  <c r="AB30" i="31"/>
  <c r="AB85" i="31"/>
  <c r="V85" i="31" s="1"/>
  <c r="AB22" i="31"/>
  <c r="AB24" i="31"/>
  <c r="AB45" i="31"/>
  <c r="AB48" i="31"/>
  <c r="AB64" i="31"/>
  <c r="V64" i="31" s="1"/>
  <c r="AB115" i="31"/>
  <c r="V115" i="31" s="1"/>
  <c r="AB123" i="31"/>
  <c r="V123" i="31" s="1"/>
  <c r="AB131" i="31"/>
  <c r="V131" i="31" s="1"/>
  <c r="AB139" i="31"/>
  <c r="V139" i="31" s="1"/>
  <c r="AB175" i="31"/>
  <c r="V175" i="31" s="1"/>
  <c r="AB82" i="31"/>
  <c r="V82" i="31" s="1"/>
  <c r="AB126" i="31"/>
  <c r="V126" i="31" s="1"/>
  <c r="AB147" i="31"/>
  <c r="V147" i="31" s="1"/>
  <c r="AB151" i="31"/>
  <c r="V151" i="31" s="1"/>
  <c r="AB155" i="31"/>
  <c r="V155" i="31" s="1"/>
  <c r="AB159" i="31"/>
  <c r="V159" i="31" s="1"/>
  <c r="AB163" i="31"/>
  <c r="V163" i="31" s="1"/>
  <c r="AB84" i="31"/>
  <c r="V84" i="31" s="1"/>
  <c r="AB150" i="31"/>
  <c r="V150" i="31" s="1"/>
  <c r="AB265" i="31"/>
  <c r="V265" i="31" s="1"/>
  <c r="AB152" i="31"/>
  <c r="V152" i="31" s="1"/>
  <c r="AB214" i="31"/>
  <c r="V214" i="31" s="1"/>
  <c r="AB269" i="31"/>
  <c r="V269" i="31" s="1"/>
  <c r="AB201" i="31"/>
  <c r="V201" i="31" s="1"/>
  <c r="AB221" i="31"/>
  <c r="V221" i="31" s="1"/>
  <c r="AB248" i="31"/>
  <c r="V248" i="31" s="1"/>
  <c r="AB262" i="31"/>
  <c r="V262" i="31" s="1"/>
  <c r="AB270" i="31"/>
  <c r="V270" i="31" s="1"/>
  <c r="AB300" i="31"/>
  <c r="V300" i="31" s="1"/>
  <c r="AB320" i="31"/>
  <c r="V320" i="31" s="1"/>
  <c r="AB281" i="31"/>
  <c r="V281" i="31" s="1"/>
  <c r="AB293" i="31"/>
  <c r="V293" i="31" s="1"/>
  <c r="AB354" i="31"/>
  <c r="V354" i="31" s="1"/>
  <c r="AB311" i="31"/>
  <c r="V311" i="31" s="1"/>
  <c r="AB315" i="31"/>
  <c r="V315" i="31" s="1"/>
  <c r="AB319" i="31"/>
  <c r="V319" i="31" s="1"/>
  <c r="AB57" i="31"/>
  <c r="V57" i="31" s="1"/>
  <c r="AB71" i="31"/>
  <c r="V71" i="31" s="1"/>
  <c r="AB87" i="31"/>
  <c r="V87" i="31" s="1"/>
  <c r="AB14" i="31"/>
  <c r="AB32" i="31"/>
  <c r="AB9" i="31"/>
  <c r="AB16" i="31"/>
  <c r="AB54" i="31"/>
  <c r="V54" i="31" s="1"/>
  <c r="AB92" i="31"/>
  <c r="V92" i="31" s="1"/>
  <c r="AB108" i="31"/>
  <c r="V108" i="31" s="1"/>
  <c r="AB146" i="31"/>
  <c r="V146" i="31" s="1"/>
  <c r="AB148" i="31"/>
  <c r="V148" i="31" s="1"/>
  <c r="AB164" i="31"/>
  <c r="V164" i="31" s="1"/>
  <c r="AB229" i="31"/>
  <c r="V229" i="31" s="1"/>
  <c r="AB282" i="31"/>
  <c r="V282" i="31" s="1"/>
  <c r="AB296" i="31"/>
  <c r="V296" i="31" s="1"/>
  <c r="AB277" i="31"/>
  <c r="V277" i="31" s="1"/>
  <c r="AB298" i="31"/>
  <c r="V298" i="31" s="1"/>
  <c r="AB331" i="31"/>
  <c r="V331" i="31" s="1"/>
  <c r="AB321" i="31"/>
  <c r="V321" i="31" s="1"/>
  <c r="AB333" i="31"/>
  <c r="V333" i="31" s="1"/>
  <c r="AB334" i="31"/>
  <c r="V334" i="31" s="1"/>
  <c r="AB358" i="31"/>
  <c r="V358" i="31" s="1"/>
  <c r="AB343" i="31"/>
  <c r="V343" i="31" s="1"/>
  <c r="AB349" i="31"/>
  <c r="V349" i="31" s="1"/>
  <c r="AB351" i="31"/>
  <c r="V351" i="31" s="1"/>
  <c r="AB357" i="31"/>
  <c r="V357" i="31" s="1"/>
  <c r="AB100" i="31"/>
  <c r="V100" i="31" s="1"/>
  <c r="AB166" i="31"/>
  <c r="V166" i="31" s="1"/>
  <c r="AB286" i="31"/>
  <c r="V286" i="31" s="1"/>
  <c r="AB299" i="31"/>
  <c r="V299" i="31" s="1"/>
  <c r="AB347" i="31"/>
  <c r="V347" i="31" s="1"/>
  <c r="AB83" i="31"/>
  <c r="V83" i="31" s="1"/>
  <c r="AB81" i="31"/>
  <c r="V81" i="31" s="1"/>
  <c r="AB171" i="31"/>
  <c r="V171" i="31" s="1"/>
  <c r="AB69" i="31"/>
  <c r="V69" i="31" s="1"/>
  <c r="AB99" i="31"/>
  <c r="V99" i="31" s="1"/>
  <c r="AB90" i="31"/>
  <c r="V90" i="31" s="1"/>
  <c r="AB98" i="31"/>
  <c r="V98" i="31" s="1"/>
  <c r="AB106" i="31"/>
  <c r="V106" i="31" s="1"/>
  <c r="AB114" i="31"/>
  <c r="V114" i="31" s="1"/>
  <c r="AB130" i="31"/>
  <c r="V130" i="31" s="1"/>
  <c r="AB80" i="31"/>
  <c r="V80" i="31" s="1"/>
  <c r="AB303" i="31"/>
  <c r="V303" i="31" s="1"/>
  <c r="AB323" i="31"/>
  <c r="V323" i="31" s="1"/>
  <c r="AB350" i="31"/>
  <c r="V350" i="31" s="1"/>
  <c r="AB338" i="31"/>
  <c r="V338" i="31" s="1"/>
  <c r="AB79" i="31"/>
  <c r="V79" i="31" s="1"/>
  <c r="AB40" i="31"/>
  <c r="AB116" i="31"/>
  <c r="V116" i="31" s="1"/>
  <c r="AB162" i="31"/>
  <c r="V162" i="31" s="1"/>
  <c r="AB285" i="31"/>
  <c r="V285" i="31" s="1"/>
  <c r="AB328" i="31"/>
  <c r="V328" i="31" s="1"/>
  <c r="AB44" i="31"/>
  <c r="AB75" i="31"/>
  <c r="V75" i="31" s="1"/>
  <c r="AB107" i="31"/>
  <c r="V107" i="31" s="1"/>
  <c r="AB6" i="31"/>
  <c r="AB78" i="31"/>
  <c r="V78" i="31" s="1"/>
  <c r="AB94" i="31"/>
  <c r="V94" i="31" s="1"/>
  <c r="AB102" i="31"/>
  <c r="V102" i="31" s="1"/>
  <c r="AB110" i="31"/>
  <c r="V110" i="31" s="1"/>
  <c r="AB138" i="31"/>
  <c r="V138" i="31" s="1"/>
  <c r="AB144" i="31"/>
  <c r="V144" i="31" s="1"/>
  <c r="AB197" i="31"/>
  <c r="V197" i="31" s="1"/>
  <c r="AB213" i="31"/>
  <c r="V213" i="31" s="1"/>
  <c r="U213" i="31" s="1"/>
  <c r="AB324" i="31"/>
  <c r="V324" i="31" s="1"/>
  <c r="AB307" i="31"/>
  <c r="V307" i="31" s="1"/>
  <c r="AB329" i="31"/>
  <c r="V329" i="31" s="1"/>
  <c r="AB335" i="31"/>
  <c r="V335" i="31" s="1"/>
  <c r="AB332" i="31"/>
  <c r="V332" i="31" s="1"/>
  <c r="AB339" i="31"/>
  <c r="V339" i="31" s="1"/>
  <c r="AB330" i="31"/>
  <c r="V330" i="31" s="1"/>
  <c r="AB18" i="31"/>
  <c r="AB35" i="31"/>
  <c r="AB178" i="31"/>
  <c r="V178" i="31" s="1"/>
  <c r="AB192" i="31"/>
  <c r="V192" i="31" s="1"/>
  <c r="AB284" i="31"/>
  <c r="V284" i="31" s="1"/>
  <c r="AB327" i="31"/>
  <c r="V327" i="31" s="1"/>
  <c r="AB325" i="31"/>
  <c r="V325" i="31" s="1"/>
  <c r="AB326" i="31"/>
  <c r="V326" i="31" s="1"/>
  <c r="AB342" i="31"/>
  <c r="V342" i="31" s="1"/>
  <c r="AB345" i="31"/>
  <c r="V345" i="31" s="1"/>
  <c r="AB353" i="31"/>
  <c r="V353" i="31" s="1"/>
  <c r="AB355" i="31"/>
  <c r="V355" i="31" s="1"/>
  <c r="U353" i="31"/>
  <c r="U345" i="31"/>
  <c r="U352" i="31"/>
  <c r="U305" i="31"/>
  <c r="U328" i="31"/>
  <c r="U310" i="31"/>
  <c r="U334" i="31"/>
  <c r="U307" i="31"/>
  <c r="U297" i="31"/>
  <c r="U311" i="31"/>
  <c r="U274" i="31"/>
  <c r="U258" i="31"/>
  <c r="U291" i="31"/>
  <c r="U315" i="31"/>
  <c r="U225" i="31"/>
  <c r="U298" i="31"/>
  <c r="U180" i="31"/>
  <c r="U231" i="31"/>
  <c r="U136" i="31"/>
  <c r="U120" i="31"/>
  <c r="U104" i="31"/>
  <c r="U164" i="31"/>
  <c r="U148" i="31"/>
  <c r="U174" i="31"/>
  <c r="U154" i="31"/>
  <c r="U110" i="31"/>
  <c r="U61" i="31"/>
  <c r="U63" i="31"/>
  <c r="U130" i="31"/>
  <c r="U114" i="31"/>
  <c r="U80" i="31"/>
  <c r="U90" i="31"/>
  <c r="U74" i="31"/>
  <c r="U65" i="31"/>
  <c r="U73" i="31"/>
  <c r="U87" i="31"/>
  <c r="U131" i="31"/>
  <c r="U163" i="31"/>
  <c r="U196" i="31"/>
  <c r="U241" i="31"/>
  <c r="U276" i="31"/>
  <c r="U259" i="31"/>
  <c r="U56" i="31"/>
  <c r="U67" i="31"/>
  <c r="U103" i="31"/>
  <c r="U222" i="31"/>
  <c r="U157" i="31"/>
  <c r="U93" i="31"/>
  <c r="U121" i="31"/>
  <c r="U316" i="31"/>
  <c r="U69" i="31"/>
  <c r="U107" i="31"/>
  <c r="U190" i="31"/>
  <c r="U151" i="31"/>
  <c r="U210" i="31"/>
  <c r="U62" i="31"/>
  <c r="U179" i="31"/>
  <c r="U95" i="31"/>
  <c r="U79" i="31"/>
  <c r="U133" i="31"/>
  <c r="U255" i="31"/>
  <c r="U167" i="31"/>
  <c r="U348" i="31"/>
  <c r="U301" i="31"/>
  <c r="U322" i="31"/>
  <c r="U306" i="31"/>
  <c r="U330" i="31"/>
  <c r="U303" i="31"/>
  <c r="U293" i="31"/>
  <c r="U281" i="31"/>
  <c r="U270" i="31"/>
  <c r="U287" i="31"/>
  <c r="U285" i="31"/>
  <c r="U246" i="31"/>
  <c r="U264" i="31"/>
  <c r="U176" i="31"/>
  <c r="U227" i="31"/>
  <c r="U201" i="31"/>
  <c r="U203" i="31"/>
  <c r="U132" i="31"/>
  <c r="U116" i="31"/>
  <c r="U100" i="31"/>
  <c r="U160" i="31"/>
  <c r="U170" i="31"/>
  <c r="U150" i="31"/>
  <c r="U166" i="31"/>
  <c r="U59" i="31"/>
  <c r="U142" i="31"/>
  <c r="U126" i="31"/>
  <c r="U98" i="31"/>
  <c r="U76" i="31"/>
  <c r="U57" i="31"/>
  <c r="U86" i="31"/>
  <c r="U91" i="31"/>
  <c r="U77" i="31"/>
  <c r="U52" i="31"/>
  <c r="U139" i="31"/>
  <c r="U265" i="31"/>
  <c r="U169" i="31"/>
  <c r="U194" i="31"/>
  <c r="U267" i="31"/>
  <c r="U58" i="31"/>
  <c r="U145" i="31"/>
  <c r="U161" i="31"/>
  <c r="U101" i="31"/>
  <c r="U125" i="31"/>
  <c r="U173" i="31"/>
  <c r="U188" i="31"/>
  <c r="U214" i="31"/>
  <c r="U230" i="31"/>
  <c r="U282" i="31"/>
  <c r="U280" i="31"/>
  <c r="U89" i="31"/>
  <c r="U83" i="31"/>
  <c r="U97" i="31"/>
  <c r="U186" i="31"/>
  <c r="U135" i="31"/>
  <c r="U300" i="31"/>
  <c r="U342" i="31"/>
  <c r="U340" i="31"/>
  <c r="U127" i="31"/>
  <c r="U343" i="31"/>
  <c r="U331" i="31"/>
  <c r="U137" i="31"/>
  <c r="U355" i="31"/>
  <c r="U358" i="31"/>
  <c r="U356" i="31"/>
  <c r="U337" i="31"/>
  <c r="U332" i="31"/>
  <c r="U314" i="31"/>
  <c r="U338" i="31"/>
  <c r="U299" i="31"/>
  <c r="U325" i="31"/>
  <c r="U323" i="31"/>
  <c r="U262" i="31"/>
  <c r="U295" i="31"/>
  <c r="U319" i="31"/>
  <c r="U229" i="31"/>
  <c r="U199" i="31"/>
  <c r="U168" i="31"/>
  <c r="U283" i="31"/>
  <c r="U215" i="31"/>
  <c r="U289" i="31"/>
  <c r="U140" i="31"/>
  <c r="U124" i="31"/>
  <c r="U108" i="31"/>
  <c r="U92" i="31"/>
  <c r="U187" i="31"/>
  <c r="U152" i="31"/>
  <c r="U178" i="31"/>
  <c r="U158" i="31"/>
  <c r="U70" i="31"/>
  <c r="U66" i="31"/>
  <c r="U134" i="31"/>
  <c r="U118" i="31"/>
  <c r="U84" i="31"/>
  <c r="U106" i="31"/>
  <c r="U78" i="31"/>
  <c r="U68" i="31"/>
  <c r="U85" i="31"/>
  <c r="U71" i="31"/>
  <c r="U123" i="31"/>
  <c r="U147" i="31"/>
  <c r="U192" i="31"/>
  <c r="U269" i="31"/>
  <c r="U251" i="31"/>
  <c r="U153" i="31"/>
  <c r="U117" i="31"/>
  <c r="U181" i="31"/>
  <c r="U245" i="31"/>
  <c r="U308" i="31"/>
  <c r="U64" i="31"/>
  <c r="U99" i="31"/>
  <c r="U113" i="31"/>
  <c r="U296" i="31"/>
  <c r="U346" i="31"/>
  <c r="U304" i="31"/>
  <c r="U354" i="31"/>
  <c r="U329" i="31"/>
  <c r="U335" i="31"/>
  <c r="U351" i="31"/>
  <c r="U294" i="31"/>
  <c r="U143" i="31"/>
  <c r="U129" i="31"/>
  <c r="U324" i="31"/>
  <c r="U347" i="31"/>
  <c r="U155" i="31"/>
  <c r="U344" i="31"/>
  <c r="U326" i="31"/>
  <c r="U277" i="31"/>
  <c r="U195" i="31"/>
  <c r="U96" i="31"/>
  <c r="U162" i="31"/>
  <c r="U207" i="31"/>
  <c r="U72" i="31"/>
  <c r="U55" i="31"/>
  <c r="U81" i="31"/>
  <c r="U320" i="31"/>
  <c r="U75" i="31"/>
  <c r="U165" i="31"/>
  <c r="U292" i="31"/>
  <c r="U339" i="31"/>
  <c r="U350" i="31"/>
  <c r="U313" i="31"/>
  <c r="U357" i="31"/>
  <c r="U279" i="31"/>
  <c r="U235" i="31"/>
  <c r="U144" i="31"/>
  <c r="U146" i="31"/>
  <c r="U53" i="31"/>
  <c r="U138" i="31"/>
  <c r="U60" i="31"/>
  <c r="U109" i="31"/>
  <c r="U212" i="31"/>
  <c r="U312" i="31"/>
  <c r="U288" i="31"/>
  <c r="U349" i="31"/>
  <c r="U318" i="31"/>
  <c r="U266" i="31"/>
  <c r="U248" i="31"/>
  <c r="U172" i="31"/>
  <c r="U193" i="31"/>
  <c r="U128" i="31"/>
  <c r="U156" i="31"/>
  <c r="U122" i="31"/>
  <c r="U115" i="31"/>
  <c r="U286" i="31"/>
  <c r="U177" i="31"/>
  <c r="U171" i="31"/>
  <c r="U105" i="31"/>
  <c r="U284" i="31"/>
  <c r="U333" i="31"/>
  <c r="U119" i="31"/>
  <c r="U327" i="31"/>
  <c r="U341" i="31"/>
  <c r="U302" i="31"/>
  <c r="U250" i="31"/>
  <c r="U233" i="31"/>
  <c r="U221" i="31"/>
  <c r="U197" i="31"/>
  <c r="U112" i="31"/>
  <c r="U182" i="31"/>
  <c r="U94" i="31"/>
  <c r="U88" i="31"/>
  <c r="U102" i="31"/>
  <c r="U82" i="31"/>
  <c r="U54" i="31"/>
  <c r="U175" i="31"/>
  <c r="U290" i="31"/>
  <c r="U149" i="31"/>
  <c r="U159" i="31"/>
  <c r="U228" i="31"/>
  <c r="U321" i="31"/>
  <c r="U336" i="31"/>
  <c r="U317" i="31"/>
  <c r="U253" i="31"/>
  <c r="U111" i="31"/>
  <c r="U141" i="31"/>
  <c r="U309" i="31"/>
  <c r="AC155" i="31"/>
  <c r="AC68" i="31"/>
  <c r="AC147" i="31"/>
  <c r="AC159" i="31"/>
  <c r="AC249" i="31"/>
  <c r="AB249" i="31" s="1"/>
  <c r="V249" i="31" s="1"/>
  <c r="U249" i="31" s="1"/>
  <c r="AC183" i="31"/>
  <c r="AB183" i="31" s="1"/>
  <c r="V183" i="31" s="1"/>
  <c r="U183" i="31" s="1"/>
  <c r="AC93" i="31"/>
  <c r="AC208" i="31"/>
  <c r="AB208" i="31" s="1"/>
  <c r="V208" i="31" s="1"/>
  <c r="U208" i="31" s="1"/>
  <c r="AC70" i="31"/>
  <c r="AC118" i="31"/>
  <c r="AC150" i="31"/>
  <c r="AC217" i="31"/>
  <c r="AB217" i="31" s="1"/>
  <c r="V217" i="31" s="1"/>
  <c r="U217" i="31" s="1"/>
  <c r="AC54" i="31"/>
  <c r="AC89" i="31"/>
  <c r="AC263" i="31"/>
  <c r="AB263" i="31" s="1"/>
  <c r="V263" i="31" s="1"/>
  <c r="U263" i="31" s="1"/>
  <c r="AC163" i="31"/>
  <c r="AC4" i="31"/>
  <c r="AC273" i="31"/>
  <c r="AB273" i="31" s="1"/>
  <c r="V273" i="31" s="1"/>
  <c r="U273" i="31" s="1"/>
  <c r="AC52" i="31"/>
  <c r="AC198" i="31"/>
  <c r="AB198" i="31" s="1"/>
  <c r="V198" i="31" s="1"/>
  <c r="U198" i="31" s="1"/>
  <c r="AC236" i="31"/>
  <c r="AB236" i="31" s="1"/>
  <c r="V236" i="31" s="1"/>
  <c r="U236" i="31" s="1"/>
  <c r="AC66" i="31"/>
  <c r="AC166" i="31"/>
  <c r="AC12" i="31"/>
  <c r="AC34" i="31"/>
  <c r="AC148" i="31"/>
  <c r="AC108" i="31"/>
  <c r="AC211" i="31"/>
  <c r="AB211" i="31" s="1"/>
  <c r="V211" i="31" s="1"/>
  <c r="U211" i="31" s="1"/>
  <c r="AC268" i="31"/>
  <c r="AB268" i="31" s="1"/>
  <c r="V268" i="31" s="1"/>
  <c r="U268" i="31" s="1"/>
  <c r="AC260" i="31"/>
  <c r="AB260" i="31" s="1"/>
  <c r="V260" i="31" s="1"/>
  <c r="U260" i="31" s="1"/>
  <c r="AC40" i="31"/>
  <c r="AC184" i="31"/>
  <c r="AB184" i="31" s="1"/>
  <c r="V184" i="31" s="1"/>
  <c r="U184" i="31" s="1"/>
  <c r="AC134" i="31"/>
  <c r="AC59" i="31"/>
  <c r="AC168" i="31"/>
  <c r="AC216" i="31"/>
  <c r="AB216" i="31" s="1"/>
  <c r="V216" i="31" s="1"/>
  <c r="U216" i="31" s="1"/>
  <c r="AC121" i="31"/>
  <c r="AC278" i="31"/>
  <c r="AB278" i="31" s="1"/>
  <c r="V278" i="31" s="1"/>
  <c r="U278" i="31" s="1"/>
  <c r="AC141" i="31"/>
  <c r="AC81" i="31"/>
  <c r="AC247" i="31"/>
  <c r="AB247" i="31" s="1"/>
  <c r="V247" i="31" s="1"/>
  <c r="U247" i="31" s="1"/>
  <c r="AC179" i="31"/>
  <c r="AC226" i="31"/>
  <c r="AB226" i="31" s="1"/>
  <c r="V226" i="31" s="1"/>
  <c r="U226" i="31" s="1"/>
  <c r="AC145" i="31"/>
  <c r="AC57" i="31"/>
  <c r="AC25" i="31"/>
  <c r="AC26" i="31"/>
  <c r="AC42" i="31"/>
  <c r="AC156" i="31"/>
  <c r="AC116" i="31"/>
  <c r="AC223" i="31"/>
  <c r="AB223" i="31" s="1"/>
  <c r="V223" i="31" s="1"/>
  <c r="U223" i="31" s="1"/>
  <c r="AC244" i="31"/>
  <c r="AB244" i="31" s="1"/>
  <c r="V244" i="31" s="1"/>
  <c r="U244" i="31" s="1"/>
  <c r="AC125" i="31"/>
  <c r="AC185" i="31"/>
  <c r="AB185" i="31" s="1"/>
  <c r="V185" i="31" s="1"/>
  <c r="U185" i="31" s="1"/>
  <c r="AC19" i="31"/>
  <c r="AC204" i="31"/>
  <c r="AB204" i="31" s="1"/>
  <c r="V204" i="31" s="1"/>
  <c r="U204" i="31" s="1"/>
  <c r="AC87" i="31"/>
  <c r="AC243" i="31"/>
  <c r="AB243" i="31" s="1"/>
  <c r="V243" i="31" s="1"/>
  <c r="U243" i="31" s="1"/>
  <c r="AC111" i="31"/>
  <c r="AC105" i="31"/>
  <c r="AC17" i="31"/>
  <c r="AC98" i="31"/>
  <c r="AC65" i="31"/>
  <c r="AC2" i="31"/>
  <c r="AD2" i="31" s="1"/>
  <c r="AC102" i="31"/>
  <c r="AC178" i="31"/>
  <c r="AC136" i="31"/>
  <c r="AC176" i="31"/>
  <c r="AC242" i="31"/>
  <c r="AB242" i="31" s="1"/>
  <c r="V242" i="31" s="1"/>
  <c r="U242" i="31" s="1"/>
  <c r="H40" i="31"/>
  <c r="L40" i="31" s="1"/>
  <c r="AH270" i="31"/>
  <c r="AH184" i="31"/>
  <c r="AH154" i="31"/>
  <c r="AH349" i="31"/>
  <c r="AH336" i="31"/>
  <c r="AH328" i="31"/>
  <c r="AH68" i="31"/>
  <c r="AG68" i="31" s="1"/>
  <c r="AF68" i="31" s="1"/>
  <c r="AE68" i="31" s="1"/>
  <c r="AH186" i="31"/>
  <c r="AH231" i="31"/>
  <c r="AH252" i="31"/>
  <c r="AH57" i="31"/>
  <c r="AG57" i="31" s="1"/>
  <c r="AF57" i="31" s="1"/>
  <c r="AE57" i="31" s="1"/>
  <c r="AH280" i="31"/>
  <c r="AH265" i="31"/>
  <c r="AH170" i="31"/>
  <c r="AH107" i="31"/>
  <c r="AG107" i="31" s="1"/>
  <c r="AF107" i="31" s="1"/>
  <c r="AE107" i="31" s="1"/>
  <c r="AH228" i="31"/>
  <c r="AH183" i="31"/>
  <c r="AH246" i="31"/>
  <c r="AH173" i="31"/>
  <c r="AH114" i="31"/>
  <c r="AG114" i="31" s="1"/>
  <c r="AF114" i="31" s="1"/>
  <c r="AE114" i="31" s="1"/>
  <c r="AH81" i="31"/>
  <c r="AG81" i="31" s="1"/>
  <c r="AF81" i="31" s="1"/>
  <c r="AE81" i="31" s="1"/>
  <c r="AH192" i="31"/>
  <c r="AH218" i="31"/>
  <c r="AH338" i="31"/>
  <c r="AH355" i="31"/>
  <c r="AH126" i="31"/>
  <c r="AG126" i="31" s="1"/>
  <c r="AF126" i="31" s="1"/>
  <c r="AE126" i="31" s="1"/>
  <c r="AH290" i="31"/>
  <c r="AH316" i="31"/>
  <c r="AH193" i="31"/>
  <c r="AH314" i="31"/>
  <c r="AH41" i="31"/>
  <c r="AG41" i="31" s="1"/>
  <c r="AF41" i="31" s="1"/>
  <c r="AE41" i="31" s="1"/>
  <c r="AH233" i="31"/>
  <c r="AH220" i="31"/>
  <c r="AH132" i="31"/>
  <c r="AH44" i="31"/>
  <c r="AG44" i="31" s="1"/>
  <c r="AF44" i="31" s="1"/>
  <c r="AE44" i="31" s="1"/>
  <c r="AH199" i="31"/>
  <c r="AH102" i="31"/>
  <c r="AG102" i="31" s="1"/>
  <c r="AF102" i="31" s="1"/>
  <c r="AE102" i="31" s="1"/>
  <c r="AH256" i="31"/>
  <c r="AH166" i="31"/>
  <c r="AH78" i="31"/>
  <c r="AG78" i="31" s="1"/>
  <c r="AF78" i="31" s="1"/>
  <c r="AE78" i="31" s="1"/>
  <c r="AH63" i="31"/>
  <c r="AG63" i="31" s="1"/>
  <c r="AF63" i="31" s="1"/>
  <c r="AE63" i="31" s="1"/>
  <c r="AH111" i="31"/>
  <c r="AG111" i="31" s="1"/>
  <c r="AF111" i="31" s="1"/>
  <c r="AE111" i="31" s="1"/>
  <c r="AH196" i="31"/>
  <c r="AH329" i="31"/>
  <c r="AH306" i="31"/>
  <c r="AH357" i="31"/>
  <c r="AH317" i="31"/>
  <c r="AH262" i="31"/>
  <c r="AH98" i="31"/>
  <c r="AG98" i="31" s="1"/>
  <c r="AF98" i="31" s="1"/>
  <c r="AE98" i="31" s="1"/>
  <c r="AC41" i="31"/>
  <c r="AC35" i="31"/>
  <c r="AC202" i="31"/>
  <c r="AB202" i="31" s="1"/>
  <c r="V202" i="31" s="1"/>
  <c r="U202" i="31" s="1"/>
  <c r="AC85" i="31"/>
  <c r="AC24" i="31"/>
  <c r="AC129" i="31"/>
  <c r="AC165" i="31"/>
  <c r="AC171" i="31"/>
  <c r="AC123" i="31"/>
  <c r="AC234" i="31"/>
  <c r="AB234" i="31" s="1"/>
  <c r="V234" i="31" s="1"/>
  <c r="U234" i="31" s="1"/>
  <c r="AC5" i="31"/>
  <c r="AC170" i="31"/>
  <c r="AC205" i="31"/>
  <c r="AB205" i="31" s="1"/>
  <c r="V205" i="31" s="1"/>
  <c r="U205" i="31" s="1"/>
  <c r="AC224" i="31"/>
  <c r="AB224" i="31" s="1"/>
  <c r="V224" i="31" s="1"/>
  <c r="U224" i="31" s="1"/>
  <c r="AC238" i="31"/>
  <c r="AB238" i="31" s="1"/>
  <c r="V238" i="31" s="1"/>
  <c r="U238" i="31" s="1"/>
  <c r="AC257" i="31"/>
  <c r="AB257" i="31" s="1"/>
  <c r="V257" i="31" s="1"/>
  <c r="U257" i="31" s="1"/>
  <c r="AC133" i="31"/>
  <c r="AC73" i="31"/>
  <c r="AC239" i="31"/>
  <c r="AB239" i="31" s="1"/>
  <c r="V239" i="31" s="1"/>
  <c r="U239" i="31" s="1"/>
  <c r="AC95" i="31"/>
  <c r="AC206" i="31"/>
  <c r="AB206" i="31" s="1"/>
  <c r="V206" i="31" s="1"/>
  <c r="U206" i="31" s="1"/>
  <c r="AC45" i="31"/>
  <c r="AC78" i="31"/>
  <c r="AC36" i="31"/>
  <c r="AC47" i="31"/>
  <c r="AC53" i="31"/>
  <c r="AC164" i="31"/>
  <c r="AC124" i="31"/>
  <c r="AC275" i="31"/>
  <c r="AB275" i="31" s="1"/>
  <c r="V275" i="31" s="1"/>
  <c r="U275" i="31" s="1"/>
  <c r="AC252" i="31"/>
  <c r="AB252" i="31" s="1"/>
  <c r="V252" i="31" s="1"/>
  <c r="U252" i="31" s="1"/>
  <c r="AC254" i="31"/>
  <c r="AB254" i="31" s="1"/>
  <c r="V254" i="31" s="1"/>
  <c r="U254" i="31" s="1"/>
  <c r="AC191" i="31"/>
  <c r="AB191" i="31" s="1"/>
  <c r="V191" i="31" s="1"/>
  <c r="U191" i="31" s="1"/>
  <c r="AC256" i="31"/>
  <c r="AB256" i="31" s="1"/>
  <c r="V256" i="31" s="1"/>
  <c r="U256" i="31" s="1"/>
  <c r="AC72" i="31"/>
  <c r="AC152" i="31"/>
  <c r="AC240" i="31"/>
  <c r="AB240" i="31" s="1"/>
  <c r="V240" i="31" s="1"/>
  <c r="U240" i="31" s="1"/>
  <c r="AC99" i="31"/>
  <c r="AC67" i="31"/>
  <c r="AC261" i="31"/>
  <c r="AB261" i="31" s="1"/>
  <c r="V261" i="31" s="1"/>
  <c r="U261" i="31" s="1"/>
  <c r="AC175" i="31"/>
  <c r="AC43" i="31"/>
  <c r="AC220" i="31"/>
  <c r="AB220" i="31" s="1"/>
  <c r="V220" i="31" s="1"/>
  <c r="U220" i="31" s="1"/>
  <c r="AC69" i="31"/>
  <c r="AC218" i="31"/>
  <c r="AB218" i="31" s="1"/>
  <c r="V218" i="31" s="1"/>
  <c r="U218" i="31" s="1"/>
  <c r="AC75" i="31"/>
  <c r="AC86" i="31"/>
  <c r="AC49" i="31"/>
  <c r="AC94" i="31"/>
  <c r="AC61" i="31"/>
  <c r="AC174" i="31"/>
  <c r="AC132" i="31"/>
  <c r="AC172" i="31"/>
  <c r="AC272" i="31"/>
  <c r="AB272" i="31" s="1"/>
  <c r="V272" i="31" s="1"/>
  <c r="U272" i="31" s="1"/>
  <c r="AC33" i="31"/>
  <c r="AC83" i="31"/>
  <c r="AC271" i="31"/>
  <c r="AB271" i="31" s="1"/>
  <c r="V271" i="31" s="1"/>
  <c r="U271" i="31" s="1"/>
  <c r="AC200" i="31"/>
  <c r="AB200" i="31" s="1"/>
  <c r="V200" i="31" s="1"/>
  <c r="U200" i="31" s="1"/>
  <c r="AC13" i="31"/>
  <c r="AC232" i="31"/>
  <c r="AB232" i="31" s="1"/>
  <c r="V232" i="31" s="1"/>
  <c r="U232" i="31" s="1"/>
  <c r="AC64" i="31"/>
  <c r="AC157" i="31"/>
  <c r="AC29" i="31"/>
  <c r="AC126" i="31"/>
  <c r="AC80" i="31"/>
  <c r="AC14" i="31"/>
  <c r="AC158" i="31"/>
  <c r="AC219" i="31"/>
  <c r="AB219" i="31" s="1"/>
  <c r="V219" i="31" s="1"/>
  <c r="U219" i="31" s="1"/>
  <c r="AC209" i="31"/>
  <c r="AB209" i="31" s="1"/>
  <c r="V209" i="31" s="1"/>
  <c r="U209" i="31" s="1"/>
  <c r="AC189" i="31"/>
  <c r="AB189" i="31" s="1"/>
  <c r="V189" i="31" s="1"/>
  <c r="U189" i="31" s="1"/>
  <c r="AC237" i="31"/>
  <c r="AB237" i="31" s="1"/>
  <c r="V237" i="31" s="1"/>
  <c r="U237" i="31" s="1"/>
  <c r="J57" i="31"/>
  <c r="H59" i="31" s="1"/>
  <c r="L59" i="31" s="1"/>
  <c r="AH278" i="31"/>
  <c r="AH243" i="31"/>
  <c r="AH83" i="31"/>
  <c r="AG83" i="31" s="1"/>
  <c r="AF83" i="31" s="1"/>
  <c r="AE83" i="31" s="1"/>
  <c r="AH60" i="31"/>
  <c r="AG60" i="31" s="1"/>
  <c r="AF60" i="31" s="1"/>
  <c r="AE60" i="31" s="1"/>
  <c r="AH121" i="31"/>
  <c r="AG121" i="31" s="1"/>
  <c r="AF121" i="31" s="1"/>
  <c r="AE121" i="31" s="1"/>
  <c r="AH100" i="31"/>
  <c r="AG100" i="31" s="1"/>
  <c r="AF100" i="31" s="1"/>
  <c r="AE100" i="31" s="1"/>
  <c r="AH201" i="31"/>
  <c r="AH47" i="31"/>
  <c r="AG47" i="31" s="1"/>
  <c r="AF47" i="31" s="1"/>
  <c r="AE47" i="31" s="1"/>
  <c r="AH125" i="31"/>
  <c r="AG125" i="31" s="1"/>
  <c r="AF125" i="31" s="1"/>
  <c r="AE125" i="31" s="1"/>
  <c r="AH257" i="31"/>
  <c r="AH82" i="31"/>
  <c r="AG82" i="31" s="1"/>
  <c r="AF82" i="31" s="1"/>
  <c r="AE82" i="31" s="1"/>
  <c r="AH144" i="31"/>
  <c r="AH213" i="31"/>
  <c r="AH292" i="31"/>
  <c r="AH171" i="31"/>
  <c r="AH352" i="31"/>
  <c r="AH209" i="31"/>
  <c r="AH66" i="31"/>
  <c r="AG66" i="31" s="1"/>
  <c r="AF66" i="31" s="1"/>
  <c r="AE66" i="31" s="1"/>
  <c r="AH53" i="31"/>
  <c r="AG53" i="31" s="1"/>
  <c r="AF53" i="31" s="1"/>
  <c r="AE53" i="31" s="1"/>
  <c r="AH344" i="31"/>
  <c r="AH353" i="31"/>
  <c r="AH284" i="31"/>
  <c r="AH155" i="31"/>
  <c r="AH153" i="31"/>
  <c r="AH119" i="31"/>
  <c r="AG119" i="31" s="1"/>
  <c r="AF119" i="31" s="1"/>
  <c r="AE119" i="31" s="1"/>
  <c r="AH64" i="31"/>
  <c r="AG64" i="31" s="1"/>
  <c r="AF64" i="31" s="1"/>
  <c r="AE64" i="31" s="1"/>
  <c r="AH116" i="31"/>
  <c r="AG116" i="31" s="1"/>
  <c r="AF116" i="31" s="1"/>
  <c r="AE116" i="31" s="1"/>
  <c r="AH253" i="31"/>
  <c r="AH298" i="31"/>
  <c r="AH210" i="31"/>
  <c r="AH208" i="31"/>
  <c r="AH145" i="31"/>
  <c r="AH90" i="31"/>
  <c r="AG90" i="31" s="1"/>
  <c r="AF90" i="31" s="1"/>
  <c r="AE90" i="31" s="1"/>
  <c r="AH122" i="31"/>
  <c r="AG122" i="31" s="1"/>
  <c r="AF122" i="31" s="1"/>
  <c r="AE122" i="31" s="1"/>
  <c r="AH181" i="31"/>
  <c r="AH250" i="31"/>
  <c r="AH179" i="31"/>
  <c r="AH230" i="31"/>
  <c r="AH296" i="31"/>
  <c r="AH37" i="31"/>
  <c r="AG37" i="31" s="1"/>
  <c r="AF37" i="31" s="1"/>
  <c r="AE37" i="31" s="1"/>
  <c r="AH187" i="31"/>
  <c r="AH282" i="31"/>
  <c r="AH50" i="31"/>
  <c r="AG50" i="31" s="1"/>
  <c r="AF50" i="31" s="1"/>
  <c r="AE50" i="31" s="1"/>
  <c r="AH274" i="31"/>
  <c r="AH227" i="31"/>
  <c r="AH327" i="31"/>
  <c r="AH223" i="31"/>
  <c r="AH272" i="31"/>
  <c r="AH354" i="31"/>
  <c r="AH333" i="31"/>
  <c r="AH212" i="31"/>
  <c r="AH157" i="31"/>
  <c r="AH77" i="31"/>
  <c r="AG77" i="31" s="1"/>
  <c r="AF77" i="31" s="1"/>
  <c r="AE77" i="31" s="1"/>
  <c r="AH59" i="31"/>
  <c r="AG59" i="31" s="1"/>
  <c r="AF59" i="31" s="1"/>
  <c r="AE59" i="31" s="1"/>
  <c r="AH174" i="31"/>
  <c r="AH198" i="31"/>
  <c r="AH289" i="31"/>
  <c r="AH293" i="31"/>
  <c r="AH106" i="31"/>
  <c r="AG106" i="31" s="1"/>
  <c r="AF106" i="31" s="1"/>
  <c r="AE106" i="31" s="1"/>
  <c r="AH164" i="31"/>
  <c r="AH163" i="31"/>
  <c r="AH323" i="31"/>
  <c r="AH249" i="31"/>
  <c r="AH55" i="31"/>
  <c r="AG55" i="31" s="1"/>
  <c r="AF55" i="31" s="1"/>
  <c r="AE55" i="31" s="1"/>
  <c r="AH188" i="31"/>
  <c r="AH299" i="31"/>
  <c r="AH281" i="31"/>
  <c r="AH169" i="31"/>
  <c r="AH105" i="31"/>
  <c r="AG105" i="31" s="1"/>
  <c r="AF105" i="31" s="1"/>
  <c r="AE105" i="31" s="1"/>
  <c r="AH49" i="31"/>
  <c r="AG49" i="31" s="1"/>
  <c r="AF49" i="31" s="1"/>
  <c r="AE49" i="31" s="1"/>
  <c r="AH46" i="31"/>
  <c r="AG46" i="31" s="1"/>
  <c r="AF46" i="31" s="1"/>
  <c r="AE46" i="31" s="1"/>
  <c r="AH341" i="31"/>
  <c r="AH52" i="31"/>
  <c r="AG52" i="31" s="1"/>
  <c r="AF52" i="31" s="1"/>
  <c r="AE52" i="31" s="1"/>
  <c r="AH244" i="31"/>
  <c r="AH140" i="31"/>
  <c r="AH115" i="31"/>
  <c r="AG115" i="31" s="1"/>
  <c r="AF115" i="31" s="1"/>
  <c r="AE115" i="31" s="1"/>
  <c r="AH307" i="31"/>
  <c r="AH124" i="31"/>
  <c r="AG124" i="31" s="1"/>
  <c r="AF124" i="31" s="1"/>
  <c r="AE124" i="31" s="1"/>
  <c r="AH346" i="31"/>
  <c r="AH342" i="31"/>
  <c r="AH142" i="31"/>
  <c r="AH356" i="31"/>
  <c r="AH185" i="31"/>
  <c r="AH302" i="31"/>
  <c r="AH225" i="31"/>
  <c r="AH160" i="31"/>
  <c r="AH40" i="31"/>
  <c r="AG40" i="31" s="1"/>
  <c r="AF40" i="31" s="1"/>
  <c r="AE40" i="31" s="1"/>
  <c r="AH291" i="31"/>
  <c r="AH259" i="31"/>
  <c r="AH127" i="31"/>
  <c r="AG127" i="31" s="1"/>
  <c r="AF127" i="31" s="1"/>
  <c r="AE127" i="31" s="1"/>
  <c r="AH260" i="31"/>
  <c r="AH112" i="31"/>
  <c r="AG112" i="31" s="1"/>
  <c r="AF112" i="31" s="1"/>
  <c r="AE112" i="31" s="1"/>
  <c r="AH45" i="31"/>
  <c r="AG45" i="31" s="1"/>
  <c r="AF45" i="31" s="1"/>
  <c r="AE45" i="31" s="1"/>
  <c r="AH161" i="31"/>
  <c r="AH214" i="31"/>
  <c r="AH216" i="31"/>
  <c r="AH345" i="31"/>
  <c r="AH326" i="31"/>
  <c r="AH178" i="31"/>
  <c r="AH117" i="31"/>
  <c r="AG117" i="31" s="1"/>
  <c r="AF117" i="31" s="1"/>
  <c r="AE117" i="31" s="1"/>
  <c r="AH276" i="31"/>
  <c r="AH200" i="31"/>
  <c r="AH238" i="31"/>
  <c r="AH295" i="31"/>
  <c r="AH217" i="31"/>
  <c r="AH180" i="31"/>
  <c r="AH70" i="31"/>
  <c r="AG70" i="31" s="1"/>
  <c r="AF70" i="31" s="1"/>
  <c r="AE70" i="31" s="1"/>
  <c r="AH277" i="31"/>
  <c r="AH176" i="31"/>
  <c r="AH167" i="31"/>
  <c r="AH268" i="31"/>
  <c r="AH104" i="31"/>
  <c r="AG104" i="31" s="1"/>
  <c r="AF104" i="31" s="1"/>
  <c r="AE104" i="31" s="1"/>
  <c r="AH133" i="31"/>
  <c r="AH149" i="31"/>
  <c r="AH165" i="31"/>
  <c r="AH194" i="31"/>
  <c r="AH325" i="31"/>
  <c r="AH97" i="31"/>
  <c r="AG97" i="31" s="1"/>
  <c r="AF97" i="31" s="1"/>
  <c r="AE97" i="31" s="1"/>
  <c r="AH297" i="31"/>
  <c r="AH263" i="31"/>
  <c r="AH229" i="31"/>
  <c r="AH42" i="31"/>
  <c r="AG42" i="31" s="1"/>
  <c r="AF42" i="31" s="1"/>
  <c r="AE42" i="31" s="1"/>
  <c r="AH222" i="31"/>
  <c r="AG249" i="31"/>
  <c r="AF249" i="31" s="1"/>
  <c r="AE249" i="31" s="1"/>
  <c r="AG351" i="31"/>
  <c r="AG325" i="31"/>
  <c r="AG309" i="31"/>
  <c r="AG169" i="31"/>
  <c r="AF169" i="31" s="1"/>
  <c r="AE169" i="31" s="1"/>
  <c r="AG286" i="31"/>
  <c r="AF286" i="31" s="1"/>
  <c r="AE286" i="31" s="1"/>
  <c r="AG355" i="31"/>
  <c r="AG267" i="31"/>
  <c r="AF267" i="31" s="1"/>
  <c r="AE267" i="31" s="1"/>
  <c r="AG204" i="31"/>
  <c r="AF204" i="31" s="1"/>
  <c r="AE204" i="31" s="1"/>
  <c r="AG339" i="31"/>
  <c r="AG257" i="31"/>
  <c r="AF257" i="31" s="1"/>
  <c r="AE257" i="31" s="1"/>
  <c r="AG200" i="31"/>
  <c r="AF200" i="31" s="1"/>
  <c r="AE200" i="31" s="1"/>
  <c r="AG298" i="31"/>
  <c r="AG308" i="31"/>
  <c r="AG230" i="31"/>
  <c r="AF230" i="31" s="1"/>
  <c r="AE230" i="31" s="1"/>
  <c r="AG181" i="31"/>
  <c r="AF181" i="31" s="1"/>
  <c r="AE181" i="31" s="1"/>
  <c r="AG212" i="31"/>
  <c r="AF212" i="31" s="1"/>
  <c r="AE212" i="31" s="1"/>
  <c r="AG153" i="31"/>
  <c r="AF153" i="31" s="1"/>
  <c r="AE153" i="31" s="1"/>
  <c r="AG236" i="31"/>
  <c r="AF236" i="31" s="1"/>
  <c r="AE236" i="31" s="1"/>
  <c r="AG296" i="31"/>
  <c r="AG226" i="31"/>
  <c r="AF226" i="31" s="1"/>
  <c r="AE226" i="31" s="1"/>
  <c r="AG202" i="31"/>
  <c r="AF202" i="31" s="1"/>
  <c r="AE202" i="31" s="1"/>
  <c r="AG171" i="31"/>
  <c r="AF171" i="31" s="1"/>
  <c r="AE171" i="31" s="1"/>
  <c r="AG312" i="31"/>
  <c r="AG271" i="31"/>
  <c r="AF271" i="31" s="1"/>
  <c r="AE271" i="31" s="1"/>
  <c r="AG273" i="31"/>
  <c r="AF273" i="31" s="1"/>
  <c r="AE273" i="31" s="1"/>
  <c r="AG239" i="31"/>
  <c r="AF239" i="31" s="1"/>
  <c r="AE239" i="31" s="1"/>
  <c r="AG155" i="31"/>
  <c r="AF155" i="31" s="1"/>
  <c r="AE155" i="31" s="1"/>
  <c r="AG129" i="31"/>
  <c r="AF129" i="31" s="1"/>
  <c r="AE129" i="31" s="1"/>
  <c r="AG138" i="31"/>
  <c r="AF138" i="31" s="1"/>
  <c r="AE138" i="31" s="1"/>
  <c r="AG156" i="31"/>
  <c r="AF156" i="31" s="1"/>
  <c r="AE156" i="31" s="1"/>
  <c r="AG221" i="31"/>
  <c r="AF221" i="31" s="1"/>
  <c r="AE221" i="31" s="1"/>
  <c r="AG158" i="31"/>
  <c r="AF158" i="31" s="1"/>
  <c r="AE158" i="31" s="1"/>
  <c r="AG227" i="31"/>
  <c r="AF227" i="31" s="1"/>
  <c r="AE227" i="31" s="1"/>
  <c r="AG132" i="31"/>
  <c r="AF132" i="31" s="1"/>
  <c r="AE132" i="31" s="1"/>
  <c r="AG170" i="31"/>
  <c r="AF170" i="31" s="1"/>
  <c r="AE170" i="31" s="1"/>
  <c r="AG248" i="31"/>
  <c r="AF248" i="31" s="1"/>
  <c r="AE248" i="31" s="1"/>
  <c r="AG217" i="31"/>
  <c r="AF217" i="31" s="1"/>
  <c r="AE217" i="31" s="1"/>
  <c r="AG193" i="31"/>
  <c r="AF193" i="31" s="1"/>
  <c r="AE193" i="31" s="1"/>
  <c r="AG272" i="31"/>
  <c r="AF272" i="31" s="1"/>
  <c r="AE272" i="31" s="1"/>
  <c r="AG180" i="31"/>
  <c r="AF180" i="31" s="1"/>
  <c r="AE180" i="31" s="1"/>
  <c r="AG207" i="31"/>
  <c r="AF207" i="31" s="1"/>
  <c r="AE207" i="31" s="1"/>
  <c r="AG242" i="31"/>
  <c r="AF242" i="31" s="1"/>
  <c r="AE242" i="31" s="1"/>
  <c r="AG295" i="31"/>
  <c r="AG281" i="31"/>
  <c r="AF281" i="31" s="1"/>
  <c r="AE281" i="31" s="1"/>
  <c r="AG237" i="31"/>
  <c r="AF237" i="31" s="1"/>
  <c r="AE237" i="31" s="1"/>
  <c r="AG287" i="31"/>
  <c r="AF287" i="31" s="1"/>
  <c r="AE287" i="31" s="1"/>
  <c r="AG254" i="31"/>
  <c r="AF254" i="31" s="1"/>
  <c r="AE254" i="31" s="1"/>
  <c r="AG270" i="31"/>
  <c r="AF270" i="31" s="1"/>
  <c r="AE270" i="31" s="1"/>
  <c r="AG311" i="31"/>
  <c r="AG293" i="31"/>
  <c r="AG348" i="31"/>
  <c r="AG306" i="31"/>
  <c r="AG322" i="31"/>
  <c r="AG301" i="31"/>
  <c r="AG352" i="31"/>
  <c r="AG185" i="31"/>
  <c r="AF185" i="31" s="1"/>
  <c r="AE185" i="31" s="1"/>
  <c r="AG345" i="31"/>
  <c r="AG305" i="31"/>
  <c r="AG251" i="31"/>
  <c r="AF251" i="31" s="1"/>
  <c r="AE251" i="31" s="1"/>
  <c r="AG265" i="31"/>
  <c r="AF265" i="31" s="1"/>
  <c r="AE265" i="31" s="1"/>
  <c r="AG238" i="31"/>
  <c r="AF238" i="31" s="1"/>
  <c r="AE238" i="31" s="1"/>
  <c r="AG349" i="31"/>
  <c r="AG278" i="31"/>
  <c r="AF278" i="31" s="1"/>
  <c r="AE278" i="31" s="1"/>
  <c r="AG147" i="31"/>
  <c r="AF147" i="31" s="1"/>
  <c r="AE147" i="31" s="1"/>
  <c r="AG331" i="31"/>
  <c r="AG241" i="31"/>
  <c r="AF241" i="31" s="1"/>
  <c r="AE241" i="31" s="1"/>
  <c r="AG163" i="31"/>
  <c r="AF163" i="31" s="1"/>
  <c r="AE163" i="31" s="1"/>
  <c r="AG317" i="31"/>
  <c r="AG280" i="31"/>
  <c r="AF280" i="31" s="1"/>
  <c r="AE280" i="31" s="1"/>
  <c r="AG214" i="31"/>
  <c r="AF214" i="31" s="1"/>
  <c r="AE214" i="31" s="1"/>
  <c r="AG177" i="31"/>
  <c r="AF177" i="31" s="1"/>
  <c r="AE177" i="31" s="1"/>
  <c r="AG206" i="31"/>
  <c r="AF206" i="31" s="1"/>
  <c r="AE206" i="31" s="1"/>
  <c r="AG165" i="31"/>
  <c r="AF165" i="31" s="1"/>
  <c r="AE165" i="31" s="1"/>
  <c r="AG149" i="31"/>
  <c r="AF149" i="31" s="1"/>
  <c r="AE149" i="31" s="1"/>
  <c r="AG284" i="31"/>
  <c r="AF284" i="31" s="1"/>
  <c r="AE284" i="31" s="1"/>
  <c r="AG216" i="31"/>
  <c r="AF216" i="31" s="1"/>
  <c r="AE216" i="31" s="1"/>
  <c r="AG186" i="31"/>
  <c r="AF186" i="31" s="1"/>
  <c r="AE186" i="31" s="1"/>
  <c r="AG300" i="31"/>
  <c r="AG263" i="31"/>
  <c r="AF263" i="31" s="1"/>
  <c r="AE263" i="31" s="1"/>
  <c r="AG253" i="31"/>
  <c r="AF253" i="31" s="1"/>
  <c r="AE253" i="31" s="1"/>
  <c r="AG228" i="31"/>
  <c r="AF228" i="31" s="1"/>
  <c r="AE228" i="31" s="1"/>
  <c r="AG141" i="31"/>
  <c r="AF141" i="31" s="1"/>
  <c r="AE141" i="31" s="1"/>
  <c r="AG143" i="31"/>
  <c r="AF143" i="31" s="1"/>
  <c r="AE143" i="31" s="1"/>
  <c r="AG130" i="31"/>
  <c r="AF130" i="31" s="1"/>
  <c r="AE130" i="31" s="1"/>
  <c r="AG160" i="31"/>
  <c r="AF160" i="31" s="1"/>
  <c r="AE160" i="31" s="1"/>
  <c r="AG146" i="31"/>
  <c r="AF146" i="31" s="1"/>
  <c r="AE146" i="31" s="1"/>
  <c r="AG162" i="31"/>
  <c r="AF162" i="31" s="1"/>
  <c r="AE162" i="31" s="1"/>
  <c r="AG252" i="31"/>
  <c r="AF252" i="31" s="1"/>
  <c r="AE252" i="31" s="1"/>
  <c r="AG136" i="31"/>
  <c r="AF136" i="31" s="1"/>
  <c r="AE136" i="31" s="1"/>
  <c r="AG174" i="31"/>
  <c r="AF174" i="31" s="1"/>
  <c r="AE174" i="31" s="1"/>
  <c r="AG195" i="31"/>
  <c r="AF195" i="31" s="1"/>
  <c r="AE195" i="31" s="1"/>
  <c r="AG223" i="31"/>
  <c r="AF223" i="31" s="1"/>
  <c r="AE223" i="31" s="1"/>
  <c r="AG203" i="31"/>
  <c r="AF203" i="31" s="1"/>
  <c r="AE203" i="31" s="1"/>
  <c r="AG168" i="31"/>
  <c r="AF168" i="31" s="1"/>
  <c r="AE168" i="31" s="1"/>
  <c r="AG184" i="31"/>
  <c r="AF184" i="31" s="1"/>
  <c r="AE184" i="31" s="1"/>
  <c r="AG213" i="31"/>
  <c r="AF213" i="31" s="1"/>
  <c r="AE213" i="31" s="1"/>
  <c r="AG246" i="31"/>
  <c r="AF246" i="31" s="1"/>
  <c r="AE246" i="31" s="1"/>
  <c r="AG240" i="31"/>
  <c r="AF240" i="31" s="1"/>
  <c r="AE240" i="31" s="1"/>
  <c r="AG225" i="31"/>
  <c r="AF225" i="31" s="1"/>
  <c r="AE225" i="31" s="1"/>
  <c r="AG264" i="31"/>
  <c r="AF264" i="31" s="1"/>
  <c r="AE264" i="31" s="1"/>
  <c r="AG279" i="31"/>
  <c r="AF279" i="31" s="1"/>
  <c r="AE279" i="31" s="1"/>
  <c r="AG258" i="31"/>
  <c r="AF258" i="31" s="1"/>
  <c r="AE258" i="31" s="1"/>
  <c r="AG283" i="31"/>
  <c r="AF283" i="31" s="1"/>
  <c r="AE283" i="31" s="1"/>
  <c r="AG315" i="31"/>
  <c r="AG297" i="31"/>
  <c r="AG328" i="31"/>
  <c r="AG310" i="31"/>
  <c r="AG326" i="31"/>
  <c r="AG342" i="31"/>
  <c r="AG337" i="31"/>
  <c r="AG340" i="31"/>
  <c r="AG343" i="31"/>
  <c r="AG294" i="31"/>
  <c r="AG276" i="31"/>
  <c r="AF276" i="31" s="1"/>
  <c r="AE276" i="31" s="1"/>
  <c r="AG175" i="31"/>
  <c r="AF175" i="31" s="1"/>
  <c r="AE175" i="31" s="1"/>
  <c r="AG194" i="31"/>
  <c r="AF194" i="31" s="1"/>
  <c r="AE194" i="31" s="1"/>
  <c r="AG347" i="31"/>
  <c r="AG269" i="31"/>
  <c r="AF269" i="31" s="1"/>
  <c r="AE269" i="31" s="1"/>
  <c r="AG333" i="31"/>
  <c r="AG321" i="31"/>
  <c r="AG208" i="31"/>
  <c r="AF208" i="31" s="1"/>
  <c r="AE208" i="31" s="1"/>
  <c r="AG144" i="31"/>
  <c r="AF144" i="31" s="1"/>
  <c r="AE144" i="31" s="1"/>
  <c r="AG329" i="31"/>
  <c r="AG316" i="31"/>
  <c r="AG282" i="31"/>
  <c r="AF282" i="31" s="1"/>
  <c r="AE282" i="31" s="1"/>
  <c r="AG198" i="31"/>
  <c r="AF198" i="31" s="1"/>
  <c r="AE198" i="31" s="1"/>
  <c r="AG173" i="31"/>
  <c r="AF173" i="31" s="1"/>
  <c r="AE173" i="31" s="1"/>
  <c r="AG159" i="31"/>
  <c r="AF159" i="31" s="1"/>
  <c r="AE159" i="31" s="1"/>
  <c r="AG161" i="31"/>
  <c r="AF161" i="31" s="1"/>
  <c r="AE161" i="31" s="1"/>
  <c r="AG145" i="31"/>
  <c r="AF145" i="31" s="1"/>
  <c r="AE145" i="31" s="1"/>
  <c r="AG338" i="31"/>
  <c r="AG274" i="31"/>
  <c r="AF274" i="31" s="1"/>
  <c r="AE274" i="31" s="1"/>
  <c r="AG210" i="31"/>
  <c r="AF210" i="31" s="1"/>
  <c r="AE210" i="31" s="1"/>
  <c r="AG151" i="31"/>
  <c r="AF151" i="31" s="1"/>
  <c r="AE151" i="31" s="1"/>
  <c r="AG190" i="31"/>
  <c r="AF190" i="31" s="1"/>
  <c r="AE190" i="31" s="1"/>
  <c r="AG336" i="31"/>
  <c r="AG299" i="31"/>
  <c r="AG255" i="31"/>
  <c r="AF255" i="31" s="1"/>
  <c r="AE255" i="31" s="1"/>
  <c r="AG247" i="31"/>
  <c r="AF247" i="31" s="1"/>
  <c r="AE247" i="31" s="1"/>
  <c r="AG220" i="31"/>
  <c r="AF220" i="31" s="1"/>
  <c r="AE220" i="31" s="1"/>
  <c r="AG137" i="31"/>
  <c r="AF137" i="31" s="1"/>
  <c r="AE137" i="31" s="1"/>
  <c r="AG135" i="31"/>
  <c r="AF135" i="31" s="1"/>
  <c r="AE135" i="31" s="1"/>
  <c r="AG183" i="31"/>
  <c r="AF183" i="31" s="1"/>
  <c r="AE183" i="31" s="1"/>
  <c r="AG134" i="31"/>
  <c r="AF134" i="31" s="1"/>
  <c r="AE134" i="31" s="1"/>
  <c r="AG148" i="31"/>
  <c r="AF148" i="31" s="1"/>
  <c r="AE148" i="31" s="1"/>
  <c r="AG164" i="31"/>
  <c r="AF164" i="31" s="1"/>
  <c r="AE164" i="31" s="1"/>
  <c r="AG150" i="31"/>
  <c r="AF150" i="31" s="1"/>
  <c r="AE150" i="31" s="1"/>
  <c r="AG199" i="31"/>
  <c r="AF199" i="31" s="1"/>
  <c r="AE199" i="31" s="1"/>
  <c r="AG140" i="31"/>
  <c r="AF140" i="31" s="1"/>
  <c r="AE140" i="31" s="1"/>
  <c r="AG178" i="31"/>
  <c r="AF178" i="31" s="1"/>
  <c r="AE178" i="31" s="1"/>
  <c r="AG201" i="31"/>
  <c r="AF201" i="31" s="1"/>
  <c r="AE201" i="31" s="1"/>
  <c r="AG231" i="31"/>
  <c r="AF231" i="31" s="1"/>
  <c r="AE231" i="31" s="1"/>
  <c r="AG209" i="31"/>
  <c r="AF209" i="31" s="1"/>
  <c r="AE209" i="31" s="1"/>
  <c r="AG172" i="31"/>
  <c r="AF172" i="31" s="1"/>
  <c r="AE172" i="31" s="1"/>
  <c r="AG191" i="31"/>
  <c r="AF191" i="31" s="1"/>
  <c r="AE191" i="31" s="1"/>
  <c r="AG219" i="31"/>
  <c r="AF219" i="31" s="1"/>
  <c r="AE219" i="31" s="1"/>
  <c r="AG260" i="31"/>
  <c r="AF260" i="31" s="1"/>
  <c r="AE260" i="31" s="1"/>
  <c r="AG244" i="31"/>
  <c r="AF244" i="31" s="1"/>
  <c r="AE244" i="31" s="1"/>
  <c r="AG229" i="31"/>
  <c r="AF229" i="31" s="1"/>
  <c r="AE229" i="31" s="1"/>
  <c r="AG275" i="31"/>
  <c r="AF275" i="31" s="1"/>
  <c r="AE275" i="31" s="1"/>
  <c r="AG285" i="31"/>
  <c r="AF285" i="31" s="1"/>
  <c r="AE285" i="31" s="1"/>
  <c r="AG262" i="31"/>
  <c r="AF262" i="31" s="1"/>
  <c r="AE262" i="31" s="1"/>
  <c r="AG289" i="31"/>
  <c r="AF289" i="31" s="1"/>
  <c r="AE289" i="31" s="1"/>
  <c r="AG319" i="31"/>
  <c r="AG303" i="31"/>
  <c r="AG332" i="31"/>
  <c r="AG314" i="31"/>
  <c r="AG330" i="31"/>
  <c r="AG350" i="31"/>
  <c r="AG344" i="31"/>
  <c r="H55" i="31"/>
  <c r="L55" i="31" s="1"/>
  <c r="AG320" i="31"/>
  <c r="AG353" i="31"/>
  <c r="AG327" i="31"/>
  <c r="AG290" i="31"/>
  <c r="AG261" i="31"/>
  <c r="AF261" i="31" s="1"/>
  <c r="AE261" i="31" s="1"/>
  <c r="AG139" i="31"/>
  <c r="AF139" i="31" s="1"/>
  <c r="AE139" i="31" s="1"/>
  <c r="AG357" i="31"/>
  <c r="AG335" i="31"/>
  <c r="AG192" i="31"/>
  <c r="AF192" i="31" s="1"/>
  <c r="AE192" i="31" s="1"/>
  <c r="AG354" i="31"/>
  <c r="AG259" i="31"/>
  <c r="AF259" i="31" s="1"/>
  <c r="AE259" i="31" s="1"/>
  <c r="AG196" i="31"/>
  <c r="AF196" i="31" s="1"/>
  <c r="AE196" i="31" s="1"/>
  <c r="AG131" i="31"/>
  <c r="AF131" i="31" s="1"/>
  <c r="AE131" i="31" s="1"/>
  <c r="AG324" i="31"/>
  <c r="AG292" i="31"/>
  <c r="AG245" i="31"/>
  <c r="AF245" i="31" s="1"/>
  <c r="AE245" i="31" s="1"/>
  <c r="AG188" i="31"/>
  <c r="AF188" i="31" s="1"/>
  <c r="AE188" i="31" s="1"/>
  <c r="AG218" i="31"/>
  <c r="AF218" i="31" s="1"/>
  <c r="AE218" i="31" s="1"/>
  <c r="AG157" i="31"/>
  <c r="AF157" i="31" s="1"/>
  <c r="AE157" i="31" s="1"/>
  <c r="AG222" i="31"/>
  <c r="AF222" i="31" s="1"/>
  <c r="AE222" i="31" s="1"/>
  <c r="AG346" i="31"/>
  <c r="AG234" i="31"/>
  <c r="AF234" i="31" s="1"/>
  <c r="AE234" i="31" s="1"/>
  <c r="AG224" i="31"/>
  <c r="AF224" i="31" s="1"/>
  <c r="AE224" i="31" s="1"/>
  <c r="AG313" i="31"/>
  <c r="AG304" i="31"/>
  <c r="AG288" i="31"/>
  <c r="AF288" i="31" s="1"/>
  <c r="AE288" i="31" s="1"/>
  <c r="AG243" i="31"/>
  <c r="AF243" i="31" s="1"/>
  <c r="AE243" i="31" s="1"/>
  <c r="AG232" i="31"/>
  <c r="AF232" i="31" s="1"/>
  <c r="AE232" i="31" s="1"/>
  <c r="AG133" i="31"/>
  <c r="AF133" i="31" s="1"/>
  <c r="AE133" i="31" s="1"/>
  <c r="AG179" i="31"/>
  <c r="AF179" i="31" s="1"/>
  <c r="AE179" i="31" s="1"/>
  <c r="AG167" i="31"/>
  <c r="AF167" i="31" s="1"/>
  <c r="AE167" i="31" s="1"/>
  <c r="AG256" i="31"/>
  <c r="AF256" i="31" s="1"/>
  <c r="AE256" i="31" s="1"/>
  <c r="AG142" i="31"/>
  <c r="AF142" i="31" s="1"/>
  <c r="AE142" i="31" s="1"/>
  <c r="AG152" i="31"/>
  <c r="AF152" i="31" s="1"/>
  <c r="AE152" i="31" s="1"/>
  <c r="AG189" i="31"/>
  <c r="AF189" i="31" s="1"/>
  <c r="AE189" i="31" s="1"/>
  <c r="AG154" i="31"/>
  <c r="AF154" i="31" s="1"/>
  <c r="AE154" i="31" s="1"/>
  <c r="AG205" i="31"/>
  <c r="AF205" i="31" s="1"/>
  <c r="AE205" i="31" s="1"/>
  <c r="AG128" i="31"/>
  <c r="AF128" i="31" s="1"/>
  <c r="AE128" i="31" s="1"/>
  <c r="AG166" i="31"/>
  <c r="AF166" i="31" s="1"/>
  <c r="AE166" i="31" s="1"/>
  <c r="AG182" i="31"/>
  <c r="AF182" i="31" s="1"/>
  <c r="AE182" i="31" s="1"/>
  <c r="AG211" i="31"/>
  <c r="AF211" i="31" s="1"/>
  <c r="AE211" i="31" s="1"/>
  <c r="AG187" i="31"/>
  <c r="AF187" i="31" s="1"/>
  <c r="AE187" i="31" s="1"/>
  <c r="AG215" i="31"/>
  <c r="AF215" i="31" s="1"/>
  <c r="AE215" i="31" s="1"/>
  <c r="AG176" i="31"/>
  <c r="AF176" i="31" s="1"/>
  <c r="AE176" i="31" s="1"/>
  <c r="AG197" i="31"/>
  <c r="AF197" i="31" s="1"/>
  <c r="AE197" i="31" s="1"/>
  <c r="AG235" i="31"/>
  <c r="AF235" i="31" s="1"/>
  <c r="AE235" i="31" s="1"/>
  <c r="AG291" i="31"/>
  <c r="AG268" i="31"/>
  <c r="AF268" i="31" s="1"/>
  <c r="AE268" i="31" s="1"/>
  <c r="AG233" i="31"/>
  <c r="AF233" i="31" s="1"/>
  <c r="AE233" i="31" s="1"/>
  <c r="AG277" i="31"/>
  <c r="AF277" i="31" s="1"/>
  <c r="AE277" i="31" s="1"/>
  <c r="AG250" i="31"/>
  <c r="AF250" i="31" s="1"/>
  <c r="AE250" i="31" s="1"/>
  <c r="AG266" i="31"/>
  <c r="AF266" i="31" s="1"/>
  <c r="AE266" i="31" s="1"/>
  <c r="AG323" i="31"/>
  <c r="AG356" i="31"/>
  <c r="AG307" i="31"/>
  <c r="AG302" i="31"/>
  <c r="AG318" i="31"/>
  <c r="AG334" i="31"/>
  <c r="AG358" i="31"/>
  <c r="AG341" i="31"/>
  <c r="P16" i="30"/>
  <c r="AB176" i="29"/>
  <c r="V176" i="29" s="1"/>
  <c r="U176" i="29" s="1"/>
  <c r="AB172" i="29"/>
  <c r="V172" i="29" s="1"/>
  <c r="U172" i="29" s="1"/>
  <c r="AB133" i="29"/>
  <c r="V133" i="29" s="1"/>
  <c r="U133" i="29" s="1"/>
  <c r="AB56" i="29"/>
  <c r="V56" i="29" s="1"/>
  <c r="U56" i="29" s="1"/>
  <c r="AB136" i="29"/>
  <c r="V136" i="29" s="1"/>
  <c r="U136" i="29" s="1"/>
  <c r="AB156" i="29"/>
  <c r="V156" i="29" s="1"/>
  <c r="U156" i="29" s="1"/>
  <c r="AB22" i="29"/>
  <c r="AB53" i="29"/>
  <c r="V53" i="29" s="1"/>
  <c r="U53" i="29" s="1"/>
  <c r="AG246" i="29"/>
  <c r="AF246" i="29" s="1"/>
  <c r="AE246" i="29" s="1"/>
  <c r="AG159" i="29"/>
  <c r="AF159" i="29" s="1"/>
  <c r="AE159" i="29" s="1"/>
  <c r="AG311" i="29"/>
  <c r="AB11" i="29"/>
  <c r="AB23" i="29"/>
  <c r="AB101" i="29"/>
  <c r="V101" i="29" s="1"/>
  <c r="U101" i="29" s="1"/>
  <c r="AB126" i="29"/>
  <c r="V126" i="29" s="1"/>
  <c r="U126" i="29" s="1"/>
  <c r="AG356" i="29"/>
  <c r="AG210" i="29"/>
  <c r="AF210" i="29" s="1"/>
  <c r="AE210" i="29" s="1"/>
  <c r="AG155" i="29"/>
  <c r="AF155" i="29" s="1"/>
  <c r="AE155" i="29" s="1"/>
  <c r="AG303" i="29"/>
  <c r="AH49" i="29"/>
  <c r="AG49" i="29" s="1"/>
  <c r="AF49" i="29" s="1"/>
  <c r="AE49" i="29" s="1"/>
  <c r="AB125" i="29"/>
  <c r="V125" i="29" s="1"/>
  <c r="U125" i="29" s="1"/>
  <c r="AB127" i="29"/>
  <c r="V127" i="29" s="1"/>
  <c r="U127" i="29" s="1"/>
  <c r="AB137" i="29"/>
  <c r="V137" i="29" s="1"/>
  <c r="U137" i="29" s="1"/>
  <c r="AB73" i="29"/>
  <c r="V73" i="29" s="1"/>
  <c r="U73" i="29" s="1"/>
  <c r="AB117" i="29"/>
  <c r="V117" i="29" s="1"/>
  <c r="U117" i="29" s="1"/>
  <c r="AB158" i="29"/>
  <c r="V158" i="29" s="1"/>
  <c r="U158" i="29" s="1"/>
  <c r="AG169" i="29"/>
  <c r="AF169" i="29" s="1"/>
  <c r="AE169" i="29" s="1"/>
  <c r="AG288" i="29"/>
  <c r="AF288" i="29" s="1"/>
  <c r="AE288" i="29" s="1"/>
  <c r="AG284" i="29"/>
  <c r="AF284" i="29" s="1"/>
  <c r="AE284" i="29" s="1"/>
  <c r="AG252" i="29"/>
  <c r="AF252" i="29" s="1"/>
  <c r="AE252" i="29" s="1"/>
  <c r="J57" i="29"/>
  <c r="H59" i="29" s="1"/>
  <c r="L59" i="29" s="1"/>
  <c r="AH45" i="29"/>
  <c r="AG45" i="29" s="1"/>
  <c r="AF45" i="29" s="1"/>
  <c r="AE45" i="29" s="1"/>
  <c r="AH39" i="29"/>
  <c r="AG39" i="29" s="1"/>
  <c r="AF39" i="29" s="1"/>
  <c r="AE39" i="29" s="1"/>
  <c r="AH53" i="29"/>
  <c r="AG53" i="29" s="1"/>
  <c r="AF53" i="29" s="1"/>
  <c r="AE53" i="29" s="1"/>
  <c r="AH43" i="29"/>
  <c r="AG43" i="29" s="1"/>
  <c r="AF43" i="29" s="1"/>
  <c r="AE43" i="29" s="1"/>
  <c r="AH54" i="29"/>
  <c r="AG54" i="29" s="1"/>
  <c r="AF54" i="29" s="1"/>
  <c r="AE54" i="29" s="1"/>
  <c r="AH51" i="29"/>
  <c r="AG51" i="29" s="1"/>
  <c r="AF51" i="29" s="1"/>
  <c r="AE51" i="29" s="1"/>
  <c r="AH40" i="29"/>
  <c r="AG40" i="29" s="1"/>
  <c r="AF40" i="29" s="1"/>
  <c r="AE40" i="29" s="1"/>
  <c r="AH38" i="29"/>
  <c r="AG38" i="29" s="1"/>
  <c r="AF38" i="29" s="1"/>
  <c r="AE38" i="29" s="1"/>
  <c r="AH44" i="29"/>
  <c r="AG44" i="29" s="1"/>
  <c r="AF44" i="29" s="1"/>
  <c r="AE44" i="29" s="1"/>
  <c r="AB164" i="29"/>
  <c r="V164" i="29" s="1"/>
  <c r="U164" i="29" s="1"/>
  <c r="AB148" i="29"/>
  <c r="V148" i="29" s="1"/>
  <c r="U148" i="29" s="1"/>
  <c r="AB45" i="29"/>
  <c r="V45" i="29" s="1"/>
  <c r="U45" i="29" s="1"/>
  <c r="AG247" i="29"/>
  <c r="AF247" i="29" s="1"/>
  <c r="AE247" i="29" s="1"/>
  <c r="AG205" i="29"/>
  <c r="AF205" i="29" s="1"/>
  <c r="AE205" i="29" s="1"/>
  <c r="AG351" i="29"/>
  <c r="AG354" i="29"/>
  <c r="AH46" i="29"/>
  <c r="AG46" i="29" s="1"/>
  <c r="AF46" i="29" s="1"/>
  <c r="AE46" i="29" s="1"/>
  <c r="AH47" i="29"/>
  <c r="AG47" i="29" s="1"/>
  <c r="AF47" i="29" s="1"/>
  <c r="AE47" i="29" s="1"/>
  <c r="AH91" i="29"/>
  <c r="AG91" i="29" s="1"/>
  <c r="AF91" i="29" s="1"/>
  <c r="AE91" i="29" s="1"/>
  <c r="AH149" i="29"/>
  <c r="AH237" i="29"/>
  <c r="AH327" i="29"/>
  <c r="AH166" i="29"/>
  <c r="AH355" i="29"/>
  <c r="AH317" i="29"/>
  <c r="AG352" i="29"/>
  <c r="AG304" i="29"/>
  <c r="AG214" i="29"/>
  <c r="AF214" i="29" s="1"/>
  <c r="AE214" i="29" s="1"/>
  <c r="AG355" i="29"/>
  <c r="AG302" i="29"/>
  <c r="AG292" i="29"/>
  <c r="AG191" i="29"/>
  <c r="AF191" i="29" s="1"/>
  <c r="AE191" i="29" s="1"/>
  <c r="AG162" i="29"/>
  <c r="AF162" i="29" s="1"/>
  <c r="AE162" i="29" s="1"/>
  <c r="AG187" i="29"/>
  <c r="AF187" i="29" s="1"/>
  <c r="AE187" i="29" s="1"/>
  <c r="AG204" i="29"/>
  <c r="AF204" i="29" s="1"/>
  <c r="AE204" i="29" s="1"/>
  <c r="AG268" i="29"/>
  <c r="AF268" i="29" s="1"/>
  <c r="AE268" i="29" s="1"/>
  <c r="AH122" i="29"/>
  <c r="AG122" i="29" s="1"/>
  <c r="AF122" i="29" s="1"/>
  <c r="AE122" i="29" s="1"/>
  <c r="AH171" i="29"/>
  <c r="AH228" i="29"/>
  <c r="AH196" i="29"/>
  <c r="AH356" i="29"/>
  <c r="AH139" i="29"/>
  <c r="AG139" i="29" s="1"/>
  <c r="AF139" i="29" s="1"/>
  <c r="AE139" i="29" s="1"/>
  <c r="AH235" i="29"/>
  <c r="AH188" i="29"/>
  <c r="AB19" i="29"/>
  <c r="AB68" i="29"/>
  <c r="V68" i="29" s="1"/>
  <c r="U68" i="29" s="1"/>
  <c r="AB91" i="29"/>
  <c r="V91" i="29" s="1"/>
  <c r="U91" i="29" s="1"/>
  <c r="AB72" i="29"/>
  <c r="V72" i="29" s="1"/>
  <c r="U72" i="29" s="1"/>
  <c r="AB46" i="29"/>
  <c r="V46" i="29" s="1"/>
  <c r="U46" i="29" s="1"/>
  <c r="AB14" i="29"/>
  <c r="AB140" i="29"/>
  <c r="V140" i="29" s="1"/>
  <c r="U140" i="29" s="1"/>
  <c r="AB44" i="29"/>
  <c r="V44" i="29" s="1"/>
  <c r="U44" i="29" s="1"/>
  <c r="AB42" i="29"/>
  <c r="V42" i="29" s="1"/>
  <c r="U42" i="29" s="1"/>
  <c r="AB48" i="29"/>
  <c r="V48" i="29" s="1"/>
  <c r="U48" i="29" s="1"/>
  <c r="AB94" i="29"/>
  <c r="V94" i="29" s="1"/>
  <c r="U94" i="29" s="1"/>
  <c r="AG343" i="29"/>
  <c r="AG278" i="29"/>
  <c r="AF278" i="29" s="1"/>
  <c r="AE278" i="29" s="1"/>
  <c r="AG145" i="29"/>
  <c r="AF145" i="29" s="1"/>
  <c r="AE145" i="29" s="1"/>
  <c r="AG263" i="29"/>
  <c r="AF263" i="29" s="1"/>
  <c r="AE263" i="29" s="1"/>
  <c r="AG274" i="29"/>
  <c r="AF274" i="29" s="1"/>
  <c r="AE274" i="29" s="1"/>
  <c r="AG255" i="29"/>
  <c r="AF255" i="29" s="1"/>
  <c r="AE255" i="29" s="1"/>
  <c r="AG332" i="29"/>
  <c r="AG142" i="29"/>
  <c r="AF142" i="29" s="1"/>
  <c r="AE142" i="29" s="1"/>
  <c r="AG237" i="29"/>
  <c r="AF237" i="29" s="1"/>
  <c r="AE237" i="29" s="1"/>
  <c r="AG305" i="29"/>
  <c r="AG220" i="29"/>
  <c r="AF220" i="29" s="1"/>
  <c r="AE220" i="29" s="1"/>
  <c r="AH205" i="29"/>
  <c r="AH181" i="29"/>
  <c r="AH243" i="29"/>
  <c r="AH351" i="29"/>
  <c r="AH295" i="29"/>
  <c r="AH210" i="29"/>
  <c r="AH61" i="29"/>
  <c r="AG61" i="29" s="1"/>
  <c r="AF61" i="29" s="1"/>
  <c r="AE61" i="29" s="1"/>
  <c r="AH296" i="29"/>
  <c r="AH147" i="29"/>
  <c r="AH95" i="29"/>
  <c r="AG95" i="29" s="1"/>
  <c r="AF95" i="29" s="1"/>
  <c r="AE95" i="29" s="1"/>
  <c r="AH280" i="29"/>
  <c r="AH190" i="29"/>
  <c r="AH277" i="29"/>
  <c r="AH221" i="29"/>
  <c r="AH83" i="29"/>
  <c r="AG83" i="29" s="1"/>
  <c r="AF83" i="29" s="1"/>
  <c r="AE83" i="29" s="1"/>
  <c r="J53" i="29"/>
  <c r="H55" i="29" s="1"/>
  <c r="L55" i="29" s="1"/>
  <c r="AG346" i="29"/>
  <c r="AG276" i="29"/>
  <c r="AF276" i="29" s="1"/>
  <c r="AE276" i="29" s="1"/>
  <c r="AG244" i="29"/>
  <c r="AF244" i="29" s="1"/>
  <c r="AE244" i="29" s="1"/>
  <c r="AG212" i="29"/>
  <c r="AF212" i="29" s="1"/>
  <c r="AE212" i="29" s="1"/>
  <c r="AG340" i="29"/>
  <c r="AG331" i="29"/>
  <c r="AG229" i="29"/>
  <c r="AF229" i="29" s="1"/>
  <c r="AE229" i="29" s="1"/>
  <c r="AG171" i="29"/>
  <c r="AF171" i="29" s="1"/>
  <c r="AE171" i="29" s="1"/>
  <c r="AG269" i="29"/>
  <c r="AF269" i="29" s="1"/>
  <c r="AE269" i="29" s="1"/>
  <c r="AG146" i="29"/>
  <c r="AF146" i="29" s="1"/>
  <c r="AE146" i="29" s="1"/>
  <c r="AG158" i="29"/>
  <c r="AF158" i="29" s="1"/>
  <c r="AE158" i="29" s="1"/>
  <c r="AG175" i="29"/>
  <c r="AF175" i="29" s="1"/>
  <c r="AE175" i="29" s="1"/>
  <c r="AG161" i="29"/>
  <c r="AF161" i="29" s="1"/>
  <c r="AE161" i="29" s="1"/>
  <c r="AG241" i="29"/>
  <c r="AF241" i="29" s="1"/>
  <c r="AE241" i="29" s="1"/>
  <c r="AG223" i="29"/>
  <c r="AF223" i="29" s="1"/>
  <c r="AE223" i="29" s="1"/>
  <c r="AG194" i="29"/>
  <c r="AF194" i="29" s="1"/>
  <c r="AE194" i="29" s="1"/>
  <c r="AG258" i="29"/>
  <c r="AF258" i="29" s="1"/>
  <c r="AE258" i="29" s="1"/>
  <c r="AG141" i="29"/>
  <c r="AF141" i="29" s="1"/>
  <c r="AE141" i="29" s="1"/>
  <c r="AG211" i="29"/>
  <c r="AF211" i="29" s="1"/>
  <c r="AE211" i="29" s="1"/>
  <c r="AG257" i="29"/>
  <c r="AF257" i="29" s="1"/>
  <c r="AE257" i="29" s="1"/>
  <c r="AG185" i="29"/>
  <c r="AF185" i="29" s="1"/>
  <c r="AE185" i="29" s="1"/>
  <c r="AG177" i="29"/>
  <c r="AF177" i="29" s="1"/>
  <c r="AE177" i="29" s="1"/>
  <c r="AG195" i="29"/>
  <c r="AF195" i="29" s="1"/>
  <c r="AE195" i="29" s="1"/>
  <c r="AG198" i="29"/>
  <c r="AF198" i="29" s="1"/>
  <c r="AE198" i="29" s="1"/>
  <c r="AG262" i="29"/>
  <c r="AF262" i="29" s="1"/>
  <c r="AE262" i="29" s="1"/>
  <c r="AG235" i="29"/>
  <c r="AF235" i="29" s="1"/>
  <c r="AE235" i="29" s="1"/>
  <c r="AG349" i="29"/>
  <c r="AG328" i="29"/>
  <c r="AG260" i="29"/>
  <c r="AF260" i="29" s="1"/>
  <c r="AE260" i="29" s="1"/>
  <c r="AG228" i="29"/>
  <c r="AF228" i="29" s="1"/>
  <c r="AE228" i="29" s="1"/>
  <c r="AG196" i="29"/>
  <c r="AF196" i="29" s="1"/>
  <c r="AE196" i="29" s="1"/>
  <c r="AG245" i="29"/>
  <c r="AF245" i="29" s="1"/>
  <c r="AE245" i="29" s="1"/>
  <c r="AG293" i="29"/>
  <c r="AG336" i="29"/>
  <c r="AG178" i="29"/>
  <c r="AF178" i="29" s="1"/>
  <c r="AE178" i="29" s="1"/>
  <c r="AG190" i="29"/>
  <c r="AF190" i="29" s="1"/>
  <c r="AE190" i="29" s="1"/>
  <c r="AG279" i="29"/>
  <c r="AF279" i="29" s="1"/>
  <c r="AE279" i="29" s="1"/>
  <c r="AG143" i="29"/>
  <c r="AF143" i="29" s="1"/>
  <c r="AE143" i="29" s="1"/>
  <c r="AG157" i="29"/>
  <c r="AF157" i="29" s="1"/>
  <c r="AE157" i="29" s="1"/>
  <c r="AG164" i="29"/>
  <c r="AF164" i="29" s="1"/>
  <c r="AE164" i="29" s="1"/>
  <c r="AG324" i="29"/>
  <c r="AG297" i="29"/>
  <c r="AG226" i="29"/>
  <c r="AF226" i="29" s="1"/>
  <c r="AE226" i="29" s="1"/>
  <c r="AG253" i="29"/>
  <c r="AF253" i="29" s="1"/>
  <c r="AE253" i="29" s="1"/>
  <c r="AG180" i="29"/>
  <c r="AF180" i="29" s="1"/>
  <c r="AE180" i="29" s="1"/>
  <c r="AG281" i="29"/>
  <c r="AF281" i="29" s="1"/>
  <c r="AE281" i="29" s="1"/>
  <c r="AG314" i="29"/>
  <c r="AG153" i="29"/>
  <c r="AF153" i="29" s="1"/>
  <c r="AE153" i="29" s="1"/>
  <c r="AG286" i="29"/>
  <c r="AF286" i="29" s="1"/>
  <c r="AE286" i="29" s="1"/>
  <c r="AG290" i="29"/>
  <c r="AG294" i="29"/>
  <c r="AG230" i="29"/>
  <c r="AF230" i="29" s="1"/>
  <c r="AE230" i="29" s="1"/>
  <c r="AG156" i="29"/>
  <c r="AF156" i="29" s="1"/>
  <c r="AE156" i="29" s="1"/>
  <c r="AG243" i="29"/>
  <c r="AF243" i="29" s="1"/>
  <c r="AE243" i="29" s="1"/>
  <c r="AG337" i="29"/>
  <c r="AG357" i="29"/>
  <c r="J38" i="29"/>
  <c r="H40" i="29" s="1"/>
  <c r="L40" i="29" s="1"/>
  <c r="AB174" i="29"/>
  <c r="V174" i="29" s="1"/>
  <c r="U174" i="29" s="1"/>
  <c r="AB186" i="29"/>
  <c r="V186" i="29" s="1"/>
  <c r="U186" i="29" s="1"/>
  <c r="AB122" i="29"/>
  <c r="V122" i="29" s="1"/>
  <c r="U122" i="29" s="1"/>
  <c r="AB118" i="29"/>
  <c r="V118" i="29" s="1"/>
  <c r="U118" i="29" s="1"/>
  <c r="AB86" i="29"/>
  <c r="V86" i="29" s="1"/>
  <c r="U86" i="29" s="1"/>
  <c r="AB6" i="29"/>
  <c r="AB109" i="29"/>
  <c r="V109" i="29" s="1"/>
  <c r="U109" i="29" s="1"/>
  <c r="AB69" i="29"/>
  <c r="V69" i="29" s="1"/>
  <c r="U69" i="29" s="1"/>
  <c r="AB59" i="29"/>
  <c r="V59" i="29" s="1"/>
  <c r="U59" i="29" s="1"/>
  <c r="AB54" i="29"/>
  <c r="V54" i="29" s="1"/>
  <c r="U54" i="29" s="1"/>
  <c r="AB35" i="29"/>
  <c r="V35" i="29" s="1"/>
  <c r="U35" i="29" s="1"/>
  <c r="AB55" i="29"/>
  <c r="V55" i="29" s="1"/>
  <c r="U55" i="29" s="1"/>
  <c r="AB128" i="29"/>
  <c r="V128" i="29" s="1"/>
  <c r="U128" i="29" s="1"/>
  <c r="AB63" i="29"/>
  <c r="V63" i="29" s="1"/>
  <c r="U63" i="29" s="1"/>
  <c r="AB7" i="29"/>
  <c r="AB87" i="29"/>
  <c r="V87" i="29" s="1"/>
  <c r="U87" i="29" s="1"/>
  <c r="AB108" i="29"/>
  <c r="V108" i="29" s="1"/>
  <c r="U108" i="29" s="1"/>
  <c r="AB143" i="29"/>
  <c r="V143" i="29" s="1"/>
  <c r="U143" i="29" s="1"/>
  <c r="AB57" i="29"/>
  <c r="V57" i="29" s="1"/>
  <c r="U57" i="29" s="1"/>
  <c r="AB168" i="29"/>
  <c r="V168" i="29" s="1"/>
  <c r="U168" i="29" s="1"/>
  <c r="AB104" i="29"/>
  <c r="V104" i="29" s="1"/>
  <c r="U104" i="29" s="1"/>
  <c r="AB180" i="29"/>
  <c r="V180" i="29" s="1"/>
  <c r="U180" i="29" s="1"/>
  <c r="AB17" i="29"/>
  <c r="AB41" i="29"/>
  <c r="V41" i="29" s="1"/>
  <c r="U41" i="29" s="1"/>
  <c r="AB107" i="29"/>
  <c r="V107" i="29" s="1"/>
  <c r="U107" i="29" s="1"/>
  <c r="AB103" i="29"/>
  <c r="V103" i="29" s="1"/>
  <c r="U103" i="29" s="1"/>
  <c r="AB92" i="29"/>
  <c r="V92" i="29" s="1"/>
  <c r="U92" i="29" s="1"/>
  <c r="AB142" i="29"/>
  <c r="V142" i="29" s="1"/>
  <c r="U142" i="29" s="1"/>
  <c r="AB154" i="29"/>
  <c r="V154" i="29" s="1"/>
  <c r="U154" i="29" s="1"/>
  <c r="AB15" i="29"/>
  <c r="AB102" i="29"/>
  <c r="V102" i="29" s="1"/>
  <c r="U102" i="29" s="1"/>
  <c r="AB9" i="29"/>
  <c r="AB93" i="29"/>
  <c r="V93" i="29" s="1"/>
  <c r="U93" i="29" s="1"/>
  <c r="AB37" i="29"/>
  <c r="V37" i="29" s="1"/>
  <c r="U37" i="29" s="1"/>
  <c r="AB18" i="29"/>
  <c r="AB77" i="29"/>
  <c r="V77" i="29" s="1"/>
  <c r="U77" i="29" s="1"/>
  <c r="AB12" i="29"/>
  <c r="AB96" i="29"/>
  <c r="V96" i="29" s="1"/>
  <c r="U96" i="29" s="1"/>
  <c r="AB147" i="29"/>
  <c r="V147" i="29" s="1"/>
  <c r="U147" i="29" s="1"/>
  <c r="AB169" i="29"/>
  <c r="V169" i="29" s="1"/>
  <c r="U169" i="29" s="1"/>
  <c r="AB139" i="29"/>
  <c r="V139" i="29" s="1"/>
  <c r="U139" i="29" s="1"/>
  <c r="AB175" i="29"/>
  <c r="V175" i="29" s="1"/>
  <c r="U175" i="29" s="1"/>
  <c r="AB50" i="29"/>
  <c r="V50" i="29" s="1"/>
  <c r="U50" i="29" s="1"/>
  <c r="AB2" i="29"/>
  <c r="AB111" i="29"/>
  <c r="V111" i="29" s="1"/>
  <c r="U111" i="29" s="1"/>
  <c r="AB64" i="29"/>
  <c r="V64" i="29" s="1"/>
  <c r="U64" i="29" s="1"/>
  <c r="AB8" i="29"/>
  <c r="AB13" i="29"/>
  <c r="AB123" i="29"/>
  <c r="V123" i="29" s="1"/>
  <c r="U123" i="29" s="1"/>
  <c r="AB161" i="29"/>
  <c r="V161" i="29" s="1"/>
  <c r="U161" i="29" s="1"/>
  <c r="AB29" i="29"/>
  <c r="AB131" i="29"/>
  <c r="V131" i="29" s="1"/>
  <c r="U131" i="29" s="1"/>
  <c r="AB159" i="29"/>
  <c r="V159" i="29" s="1"/>
  <c r="U159" i="29" s="1"/>
  <c r="AB145" i="29"/>
  <c r="V145" i="29" s="1"/>
  <c r="U145" i="29" s="1"/>
  <c r="AB65" i="29"/>
  <c r="V65" i="29" s="1"/>
  <c r="U65" i="29" s="1"/>
  <c r="AB3" i="29"/>
  <c r="AB70" i="29"/>
  <c r="V70" i="29" s="1"/>
  <c r="U70" i="29" s="1"/>
  <c r="AB85" i="29"/>
  <c r="V85" i="29" s="1"/>
  <c r="U85" i="29" s="1"/>
  <c r="AB110" i="29"/>
  <c r="V110" i="29" s="1"/>
  <c r="U110" i="29" s="1"/>
  <c r="AB170" i="29"/>
  <c r="V170" i="29" s="1"/>
  <c r="U170" i="29" s="1"/>
  <c r="AG317" i="29"/>
  <c r="AG259" i="29"/>
  <c r="AF259" i="29" s="1"/>
  <c r="AE259" i="29" s="1"/>
  <c r="AG298" i="29"/>
  <c r="AG275" i="29"/>
  <c r="AF275" i="29" s="1"/>
  <c r="AE275" i="29" s="1"/>
  <c r="AG189" i="29"/>
  <c r="AF189" i="29" s="1"/>
  <c r="AE189" i="29" s="1"/>
  <c r="AG209" i="29"/>
  <c r="AF209" i="29" s="1"/>
  <c r="AE209" i="29" s="1"/>
  <c r="AG242" i="29"/>
  <c r="AF242" i="29" s="1"/>
  <c r="AE242" i="29" s="1"/>
  <c r="AG227" i="29"/>
  <c r="AF227" i="29" s="1"/>
  <c r="AE227" i="29" s="1"/>
  <c r="AG233" i="29"/>
  <c r="AF233" i="29" s="1"/>
  <c r="AE233" i="29" s="1"/>
  <c r="AG174" i="29"/>
  <c r="AF174" i="29" s="1"/>
  <c r="AE174" i="29" s="1"/>
  <c r="AG333" i="29"/>
  <c r="AG287" i="29"/>
  <c r="AF287" i="29" s="1"/>
  <c r="AE287" i="29" s="1"/>
  <c r="AG291" i="29"/>
  <c r="AG236" i="29"/>
  <c r="AF236" i="29" s="1"/>
  <c r="AE236" i="29" s="1"/>
  <c r="AG347" i="29"/>
  <c r="AH346" i="29"/>
  <c r="AH129" i="29"/>
  <c r="AG129" i="29" s="1"/>
  <c r="AF129" i="29" s="1"/>
  <c r="AE129" i="29" s="1"/>
  <c r="AH294" i="29"/>
  <c r="AH353" i="29"/>
  <c r="AH345" i="29"/>
  <c r="AH260" i="29"/>
  <c r="AH117" i="29"/>
  <c r="AG117" i="29" s="1"/>
  <c r="AF117" i="29" s="1"/>
  <c r="AE117" i="29" s="1"/>
  <c r="AH245" i="29"/>
  <c r="AH153" i="29"/>
  <c r="AH269" i="29"/>
  <c r="AH164" i="29"/>
  <c r="AH56" i="29"/>
  <c r="AG56" i="29" s="1"/>
  <c r="AF56" i="29" s="1"/>
  <c r="AE56" i="29" s="1"/>
  <c r="AH304" i="29"/>
  <c r="AH176" i="29"/>
  <c r="AH66" i="29"/>
  <c r="AG66" i="29" s="1"/>
  <c r="AF66" i="29" s="1"/>
  <c r="AE66" i="29" s="1"/>
  <c r="AH104" i="29"/>
  <c r="AG104" i="29" s="1"/>
  <c r="AF104" i="29" s="1"/>
  <c r="AE104" i="29" s="1"/>
  <c r="AH274" i="29"/>
  <c r="AH264" i="29"/>
  <c r="AH281" i="29"/>
  <c r="AH57" i="29"/>
  <c r="AG57" i="29" s="1"/>
  <c r="AF57" i="29" s="1"/>
  <c r="AE57" i="29" s="1"/>
  <c r="AH162" i="29"/>
  <c r="AH90" i="29"/>
  <c r="AG90" i="29" s="1"/>
  <c r="AF90" i="29" s="1"/>
  <c r="AE90" i="29" s="1"/>
  <c r="AH276" i="29"/>
  <c r="AH322" i="29"/>
  <c r="AH358" i="29"/>
  <c r="AH185" i="29"/>
  <c r="AH125" i="29"/>
  <c r="AG125" i="29" s="1"/>
  <c r="AF125" i="29" s="1"/>
  <c r="AE125" i="29" s="1"/>
  <c r="AH165" i="29"/>
  <c r="AH88" i="29"/>
  <c r="AG88" i="29" s="1"/>
  <c r="AF88" i="29" s="1"/>
  <c r="AE88" i="29" s="1"/>
  <c r="AH271" i="29"/>
  <c r="AH246" i="29"/>
  <c r="AH156" i="29"/>
  <c r="AH213" i="29"/>
  <c r="AH211" i="29"/>
  <c r="AH74" i="29"/>
  <c r="AG74" i="29" s="1"/>
  <c r="AF74" i="29" s="1"/>
  <c r="AE74" i="29" s="1"/>
  <c r="AH287" i="29"/>
  <c r="AH76" i="29"/>
  <c r="AG76" i="29" s="1"/>
  <c r="AF76" i="29" s="1"/>
  <c r="AE76" i="29" s="1"/>
  <c r="AH224" i="29"/>
  <c r="AH283" i="29"/>
  <c r="AH111" i="29"/>
  <c r="AG111" i="29" s="1"/>
  <c r="AF111" i="29" s="1"/>
  <c r="AE111" i="29" s="1"/>
  <c r="AH336" i="29"/>
  <c r="AH175" i="29"/>
  <c r="AH174" i="29"/>
  <c r="AH286" i="29"/>
  <c r="AH268" i="29"/>
  <c r="AH329" i="29"/>
  <c r="AH98" i="29"/>
  <c r="AG98" i="29" s="1"/>
  <c r="AF98" i="29" s="1"/>
  <c r="AE98" i="29" s="1"/>
  <c r="AH332" i="29"/>
  <c r="AH155" i="29"/>
  <c r="AH94" i="29"/>
  <c r="AG94" i="29" s="1"/>
  <c r="AF94" i="29" s="1"/>
  <c r="AE94" i="29" s="1"/>
  <c r="AH141" i="29"/>
  <c r="AH136" i="29"/>
  <c r="AG136" i="29" s="1"/>
  <c r="AF136" i="29" s="1"/>
  <c r="AE136" i="29" s="1"/>
  <c r="AH96" i="29"/>
  <c r="AG96" i="29" s="1"/>
  <c r="AF96" i="29" s="1"/>
  <c r="AE96" i="29" s="1"/>
  <c r="AH357" i="29"/>
  <c r="AH273" i="29"/>
  <c r="AH348" i="29"/>
  <c r="AH262" i="29"/>
  <c r="AH240" i="29"/>
  <c r="AH310" i="29"/>
  <c r="AH249" i="29"/>
  <c r="AH340" i="29"/>
  <c r="AH167" i="29"/>
  <c r="AH142" i="29"/>
  <c r="AH257" i="29"/>
  <c r="AH220" i="29"/>
  <c r="AH195" i="29"/>
  <c r="AH144" i="29"/>
  <c r="AH293" i="29"/>
  <c r="AH123" i="29"/>
  <c r="AG123" i="29" s="1"/>
  <c r="AF123" i="29" s="1"/>
  <c r="AE123" i="29" s="1"/>
  <c r="AH86" i="29"/>
  <c r="AG86" i="29" s="1"/>
  <c r="AF86" i="29" s="1"/>
  <c r="AE86" i="29" s="1"/>
  <c r="AH60" i="29"/>
  <c r="AG60" i="29" s="1"/>
  <c r="AF60" i="29" s="1"/>
  <c r="AE60" i="29" s="1"/>
  <c r="AH152" i="29"/>
  <c r="AH85" i="29"/>
  <c r="AG85" i="29" s="1"/>
  <c r="AF85" i="29" s="1"/>
  <c r="AE85" i="29" s="1"/>
  <c r="AH266" i="29"/>
  <c r="AH242" i="29"/>
  <c r="AH352" i="29"/>
  <c r="O16" i="29"/>
  <c r="P17" i="29"/>
  <c r="N16" i="29"/>
  <c r="AH216" i="29"/>
  <c r="AH186" i="29"/>
  <c r="AH349" i="29"/>
  <c r="AH126" i="29"/>
  <c r="AG126" i="29" s="1"/>
  <c r="AF126" i="29" s="1"/>
  <c r="AE126" i="29" s="1"/>
  <c r="AH306" i="29"/>
  <c r="AH170" i="29"/>
  <c r="AH324" i="29"/>
  <c r="AH145" i="29"/>
  <c r="AH215" i="29"/>
  <c r="AH81" i="29"/>
  <c r="AG81" i="29" s="1"/>
  <c r="AF81" i="29" s="1"/>
  <c r="AE81" i="29" s="1"/>
  <c r="AH342" i="29"/>
  <c r="AH157" i="29"/>
  <c r="AH79" i="29"/>
  <c r="AG79" i="29" s="1"/>
  <c r="AF79" i="29" s="1"/>
  <c r="AE79" i="29" s="1"/>
  <c r="AH63" i="29"/>
  <c r="AG63" i="29" s="1"/>
  <c r="AF63" i="29" s="1"/>
  <c r="AE63" i="29" s="1"/>
  <c r="AH337" i="29"/>
  <c r="AH198" i="29"/>
  <c r="AH282" i="29"/>
  <c r="AH312" i="29"/>
  <c r="AH200" i="29"/>
  <c r="AH169" i="29"/>
  <c r="AH339" i="29"/>
  <c r="AH130" i="29"/>
  <c r="AG130" i="29" s="1"/>
  <c r="AF130" i="29" s="1"/>
  <c r="AE130" i="29" s="1"/>
  <c r="AH309" i="29"/>
  <c r="AH212" i="29"/>
  <c r="AH93" i="29"/>
  <c r="AG93" i="29" s="1"/>
  <c r="AF93" i="29" s="1"/>
  <c r="AE93" i="29" s="1"/>
  <c r="AH320" i="29"/>
  <c r="AH115" i="29"/>
  <c r="AG115" i="29" s="1"/>
  <c r="AF115" i="29" s="1"/>
  <c r="AE115" i="29" s="1"/>
  <c r="AH189" i="29"/>
  <c r="AH214" i="29"/>
  <c r="AH124" i="29"/>
  <c r="AG124" i="29" s="1"/>
  <c r="AF124" i="29" s="1"/>
  <c r="AE124" i="29" s="1"/>
  <c r="AH223" i="29"/>
  <c r="AH334" i="29"/>
  <c r="AH255" i="29"/>
  <c r="AH134" i="29"/>
  <c r="AG134" i="29" s="1"/>
  <c r="AF134" i="29" s="1"/>
  <c r="AE134" i="29" s="1"/>
  <c r="AH146" i="29"/>
  <c r="AH244" i="29"/>
  <c r="AH158" i="29"/>
  <c r="AH316" i="29"/>
  <c r="AH301" i="29"/>
  <c r="AH263" i="29"/>
  <c r="AH89" i="29"/>
  <c r="AG89" i="29" s="1"/>
  <c r="AF89" i="29" s="1"/>
  <c r="AE89" i="29" s="1"/>
  <c r="AH297" i="29"/>
  <c r="AH159" i="29"/>
  <c r="AH203" i="29"/>
  <c r="AH161" i="29"/>
  <c r="AH236" i="29"/>
  <c r="AH279" i="29"/>
  <c r="AH100" i="29"/>
  <c r="AG100" i="29" s="1"/>
  <c r="AF100" i="29" s="1"/>
  <c r="AE100" i="29" s="1"/>
  <c r="AH62" i="29"/>
  <c r="AG62" i="29" s="1"/>
  <c r="AF62" i="29" s="1"/>
  <c r="AE62" i="29" s="1"/>
  <c r="AH121" i="29"/>
  <c r="AG121" i="29" s="1"/>
  <c r="AF121" i="29" s="1"/>
  <c r="AE121" i="29" s="1"/>
  <c r="AH177" i="29"/>
  <c r="AH193" i="29"/>
  <c r="AH168" i="29"/>
  <c r="AH140" i="29"/>
  <c r="AH250" i="29"/>
  <c r="AH338" i="29"/>
  <c r="AH259" i="29"/>
  <c r="AH270" i="29"/>
  <c r="AH208" i="29"/>
  <c r="AH163" i="29"/>
  <c r="AH55" i="29"/>
  <c r="AG55" i="29" s="1"/>
  <c r="AF55" i="29" s="1"/>
  <c r="AE55" i="29" s="1"/>
  <c r="AH288" i="29"/>
  <c r="AH151" i="29"/>
  <c r="AH101" i="29"/>
  <c r="AG101" i="29" s="1"/>
  <c r="AF101" i="29" s="1"/>
  <c r="AE101" i="29" s="1"/>
  <c r="AH84" i="29"/>
  <c r="AG84" i="29" s="1"/>
  <c r="AF84" i="29" s="1"/>
  <c r="AE84" i="29" s="1"/>
  <c r="AH335" i="29"/>
  <c r="AH182" i="29"/>
  <c r="AH73" i="29"/>
  <c r="AG73" i="29" s="1"/>
  <c r="AF73" i="29" s="1"/>
  <c r="AE73" i="29" s="1"/>
  <c r="AH267" i="29"/>
  <c r="AH265" i="29"/>
  <c r="AH64" i="29"/>
  <c r="AG64" i="29" s="1"/>
  <c r="AF64" i="29" s="1"/>
  <c r="AE64" i="29" s="1"/>
  <c r="AH173" i="29"/>
  <c r="AH184" i="29"/>
  <c r="AH112" i="29"/>
  <c r="AG112" i="29" s="1"/>
  <c r="AF112" i="29" s="1"/>
  <c r="AE112" i="29" s="1"/>
  <c r="AH218" i="29"/>
  <c r="AH326" i="29"/>
  <c r="AB62" i="29"/>
  <c r="V62" i="29" s="1"/>
  <c r="U62" i="29" s="1"/>
  <c r="AB84" i="29"/>
  <c r="V84" i="29" s="1"/>
  <c r="U84" i="29" s="1"/>
  <c r="AB173" i="29"/>
  <c r="V173" i="29" s="1"/>
  <c r="U173" i="29" s="1"/>
  <c r="AB99" i="29"/>
  <c r="V99" i="29" s="1"/>
  <c r="U99" i="29" s="1"/>
  <c r="AB38" i="29"/>
  <c r="V38" i="29" s="1"/>
  <c r="U38" i="29" s="1"/>
  <c r="AB79" i="29"/>
  <c r="V79" i="29" s="1"/>
  <c r="U79" i="29" s="1"/>
  <c r="AB52" i="29"/>
  <c r="V52" i="29" s="1"/>
  <c r="U52" i="29" s="1"/>
  <c r="AB181" i="29"/>
  <c r="V181" i="29" s="1"/>
  <c r="U181" i="29" s="1"/>
  <c r="AB144" i="29"/>
  <c r="V144" i="29" s="1"/>
  <c r="U144" i="29" s="1"/>
  <c r="AB188" i="29"/>
  <c r="V188" i="29" s="1"/>
  <c r="U188" i="29" s="1"/>
  <c r="AB88" i="29"/>
  <c r="V88" i="29" s="1"/>
  <c r="U88" i="29" s="1"/>
  <c r="AB152" i="29"/>
  <c r="V152" i="29" s="1"/>
  <c r="U152" i="29" s="1"/>
  <c r="AB49" i="29"/>
  <c r="V49" i="29" s="1"/>
  <c r="U49" i="29" s="1"/>
  <c r="AB20" i="29"/>
  <c r="AB183" i="29"/>
  <c r="V183" i="29" s="1"/>
  <c r="U183" i="29" s="1"/>
  <c r="AB151" i="29"/>
  <c r="V151" i="29" s="1"/>
  <c r="U151" i="29" s="1"/>
  <c r="AB171" i="29"/>
  <c r="V171" i="29" s="1"/>
  <c r="U171" i="29" s="1"/>
  <c r="AB165" i="29"/>
  <c r="V165" i="29" s="1"/>
  <c r="U165" i="29" s="1"/>
  <c r="AB76" i="29"/>
  <c r="V76" i="29" s="1"/>
  <c r="U76" i="29" s="1"/>
  <c r="AB119" i="29"/>
  <c r="V119" i="29" s="1"/>
  <c r="U119" i="29" s="1"/>
  <c r="AB31" i="29"/>
  <c r="AB185" i="29"/>
  <c r="V185" i="29" s="1"/>
  <c r="U185" i="29" s="1"/>
  <c r="AB121" i="29"/>
  <c r="V121" i="29" s="1"/>
  <c r="U121" i="29" s="1"/>
  <c r="AB179" i="29"/>
  <c r="V179" i="29" s="1"/>
  <c r="U179" i="29" s="1"/>
  <c r="AB149" i="29"/>
  <c r="V149" i="29" s="1"/>
  <c r="U149" i="29" s="1"/>
  <c r="AB160" i="29"/>
  <c r="V160" i="29" s="1"/>
  <c r="U160" i="29" s="1"/>
  <c r="AB157" i="29"/>
  <c r="V157" i="29" s="1"/>
  <c r="U157" i="29" s="1"/>
  <c r="AB80" i="29"/>
  <c r="V80" i="29" s="1"/>
  <c r="U80" i="29" s="1"/>
  <c r="AB26" i="29"/>
  <c r="AB21" i="29"/>
  <c r="AB71" i="29"/>
  <c r="V71" i="29" s="1"/>
  <c r="U71" i="29" s="1"/>
  <c r="AB24" i="29"/>
  <c r="AB60" i="29"/>
  <c r="V60" i="29" s="1"/>
  <c r="U60" i="29" s="1"/>
  <c r="AB40" i="29"/>
  <c r="V40" i="29" s="1"/>
  <c r="U40" i="29" s="1"/>
  <c r="AB78" i="29"/>
  <c r="V78" i="29" s="1"/>
  <c r="U78" i="29" s="1"/>
  <c r="AB39" i="29"/>
  <c r="V39" i="29" s="1"/>
  <c r="U39" i="29" s="1"/>
  <c r="AB82" i="29"/>
  <c r="V82" i="29" s="1"/>
  <c r="U82" i="29" s="1"/>
  <c r="AB98" i="29"/>
  <c r="V98" i="29" s="1"/>
  <c r="U98" i="29" s="1"/>
  <c r="AB114" i="29"/>
  <c r="V114" i="29" s="1"/>
  <c r="U114" i="29" s="1"/>
  <c r="AB16" i="29"/>
  <c r="AB81" i="29"/>
  <c r="V81" i="29" s="1"/>
  <c r="U81" i="29" s="1"/>
  <c r="AB97" i="29"/>
  <c r="V97" i="29" s="1"/>
  <c r="U97" i="29" s="1"/>
  <c r="AB113" i="29"/>
  <c r="V113" i="29" s="1"/>
  <c r="U113" i="29" s="1"/>
  <c r="AB28" i="29"/>
  <c r="AB146" i="29"/>
  <c r="V146" i="29" s="1"/>
  <c r="U146" i="29" s="1"/>
  <c r="AB178" i="29"/>
  <c r="V178" i="29" s="1"/>
  <c r="U178" i="29" s="1"/>
  <c r="AB134" i="29"/>
  <c r="V134" i="29" s="1"/>
  <c r="U134" i="29" s="1"/>
  <c r="AB166" i="29"/>
  <c r="V166" i="29" s="1"/>
  <c r="U166" i="29" s="1"/>
  <c r="AB32" i="29"/>
  <c r="AG348" i="29"/>
  <c r="AG306" i="29"/>
  <c r="AG329" i="29"/>
  <c r="AG330" i="29"/>
  <c r="AG148" i="29"/>
  <c r="AF148" i="29" s="1"/>
  <c r="AE148" i="29" s="1"/>
  <c r="AG173" i="29"/>
  <c r="AF173" i="29" s="1"/>
  <c r="AE173" i="29" s="1"/>
  <c r="AG345" i="29"/>
  <c r="AG254" i="29"/>
  <c r="AF254" i="29" s="1"/>
  <c r="AE254" i="29" s="1"/>
  <c r="AG222" i="29"/>
  <c r="AF222" i="29" s="1"/>
  <c r="AE222" i="29" s="1"/>
  <c r="AG341" i="29"/>
  <c r="AG199" i="29"/>
  <c r="AF199" i="29" s="1"/>
  <c r="AE199" i="29" s="1"/>
  <c r="AG181" i="29"/>
  <c r="AF181" i="29" s="1"/>
  <c r="AE181" i="29" s="1"/>
  <c r="AG176" i="29"/>
  <c r="AF176" i="29" s="1"/>
  <c r="AE176" i="29" s="1"/>
  <c r="AG203" i="29"/>
  <c r="AF203" i="29" s="1"/>
  <c r="AE203" i="29" s="1"/>
  <c r="AG184" i="29"/>
  <c r="AF184" i="29" s="1"/>
  <c r="AE184" i="29" s="1"/>
  <c r="AG152" i="29"/>
  <c r="AF152" i="29" s="1"/>
  <c r="AE152" i="29" s="1"/>
  <c r="AG321" i="29"/>
  <c r="AG296" i="29"/>
  <c r="AG310" i="29"/>
  <c r="AG219" i="29"/>
  <c r="AF219" i="29" s="1"/>
  <c r="AE219" i="29" s="1"/>
  <c r="AG201" i="29"/>
  <c r="AF201" i="29" s="1"/>
  <c r="AE201" i="29" s="1"/>
  <c r="AG353" i="29"/>
  <c r="AG250" i="29"/>
  <c r="AF250" i="29" s="1"/>
  <c r="AE250" i="29" s="1"/>
  <c r="AG218" i="29"/>
  <c r="AF218" i="29" s="1"/>
  <c r="AE218" i="29" s="1"/>
  <c r="AG326" i="29"/>
  <c r="AG271" i="29"/>
  <c r="AF271" i="29" s="1"/>
  <c r="AE271" i="29" s="1"/>
  <c r="AG207" i="29"/>
  <c r="AF207" i="29" s="1"/>
  <c r="AE207" i="29" s="1"/>
  <c r="AG251" i="29"/>
  <c r="AF251" i="29" s="1"/>
  <c r="AE251" i="29" s="1"/>
  <c r="AG318" i="29"/>
  <c r="AG149" i="29"/>
  <c r="AF149" i="29" s="1"/>
  <c r="AE149" i="29" s="1"/>
  <c r="AG160" i="29"/>
  <c r="AF160" i="29" s="1"/>
  <c r="AE160" i="29" s="1"/>
  <c r="AG193" i="29"/>
  <c r="AF193" i="29" s="1"/>
  <c r="AE193" i="29" s="1"/>
  <c r="AG265" i="29"/>
  <c r="AF265" i="29" s="1"/>
  <c r="AE265" i="29" s="1"/>
  <c r="AG154" i="29"/>
  <c r="AF154" i="29" s="1"/>
  <c r="AE154" i="29" s="1"/>
  <c r="AG186" i="29"/>
  <c r="AF186" i="29" s="1"/>
  <c r="AE186" i="29" s="1"/>
  <c r="AG319" i="29"/>
  <c r="AG163" i="29"/>
  <c r="AF163" i="29" s="1"/>
  <c r="AE163" i="29" s="1"/>
  <c r="AG217" i="29"/>
  <c r="AF217" i="29" s="1"/>
  <c r="AE217" i="29" s="1"/>
  <c r="AG167" i="29"/>
  <c r="AF167" i="29" s="1"/>
  <c r="AE167" i="29" s="1"/>
  <c r="AG249" i="29"/>
  <c r="AF249" i="29" s="1"/>
  <c r="AE249" i="29" s="1"/>
  <c r="AG335" i="29"/>
  <c r="AG166" i="29"/>
  <c r="AF166" i="29" s="1"/>
  <c r="AE166" i="29" s="1"/>
  <c r="AG213" i="29"/>
  <c r="AF213" i="29" s="1"/>
  <c r="AE213" i="29" s="1"/>
  <c r="AG312" i="29"/>
  <c r="AG316" i="29"/>
  <c r="AG327" i="29"/>
  <c r="AG289" i="29"/>
  <c r="AF289" i="29" s="1"/>
  <c r="AE289" i="29" s="1"/>
  <c r="AG300" i="29"/>
  <c r="AG200" i="29"/>
  <c r="AF200" i="29" s="1"/>
  <c r="AE200" i="29" s="1"/>
  <c r="AG216" i="29"/>
  <c r="AF216" i="29" s="1"/>
  <c r="AE216" i="29" s="1"/>
  <c r="AG232" i="29"/>
  <c r="AF232" i="29" s="1"/>
  <c r="AE232" i="29" s="1"/>
  <c r="AG248" i="29"/>
  <c r="AF248" i="29" s="1"/>
  <c r="AE248" i="29" s="1"/>
  <c r="AG264" i="29"/>
  <c r="AF264" i="29" s="1"/>
  <c r="AE264" i="29" s="1"/>
  <c r="AG283" i="29"/>
  <c r="AF283" i="29" s="1"/>
  <c r="AE283" i="29" s="1"/>
  <c r="AG339" i="29"/>
  <c r="AG350" i="29"/>
  <c r="AH230" i="29"/>
  <c r="AH238" i="29"/>
  <c r="AH206" i="29"/>
  <c r="AH114" i="29"/>
  <c r="AG114" i="29" s="1"/>
  <c r="AF114" i="29" s="1"/>
  <c r="AE114" i="29" s="1"/>
  <c r="AH231" i="29"/>
  <c r="AH179" i="29"/>
  <c r="AH106" i="29"/>
  <c r="AG106" i="29" s="1"/>
  <c r="AF106" i="29" s="1"/>
  <c r="AE106" i="29" s="1"/>
  <c r="AH307" i="29"/>
  <c r="AH261" i="29"/>
  <c r="AH131" i="29"/>
  <c r="AG131" i="29" s="1"/>
  <c r="AF131" i="29" s="1"/>
  <c r="AE131" i="29" s="1"/>
  <c r="AH128" i="29"/>
  <c r="AG128" i="29" s="1"/>
  <c r="AF128" i="29" s="1"/>
  <c r="AE128" i="29" s="1"/>
  <c r="AH311" i="29"/>
  <c r="AH143" i="29"/>
  <c r="AH253" i="29"/>
  <c r="AH148" i="29"/>
  <c r="AH204" i="29"/>
  <c r="AH303" i="29"/>
  <c r="AH350" i="29"/>
  <c r="AH318" i="29"/>
  <c r="AH103" i="29"/>
  <c r="AG103" i="29" s="1"/>
  <c r="AF103" i="29" s="1"/>
  <c r="AE103" i="29" s="1"/>
  <c r="AH78" i="29"/>
  <c r="AG78" i="29" s="1"/>
  <c r="AF78" i="29" s="1"/>
  <c r="AE78" i="29" s="1"/>
  <c r="AH275" i="29"/>
  <c r="AH227" i="29"/>
  <c r="AH201" i="29"/>
  <c r="AH258" i="29"/>
  <c r="AH254" i="29"/>
  <c r="AH80" i="29"/>
  <c r="AG80" i="29" s="1"/>
  <c r="AF80" i="29" s="1"/>
  <c r="AE80" i="29" s="1"/>
  <c r="AH331" i="29"/>
  <c r="AH299" i="29"/>
  <c r="AH209" i="29"/>
  <c r="AH70" i="29"/>
  <c r="AG70" i="29" s="1"/>
  <c r="AF70" i="29" s="1"/>
  <c r="AE70" i="29" s="1"/>
  <c r="AH292" i="29"/>
  <c r="AH135" i="29"/>
  <c r="AG135" i="29" s="1"/>
  <c r="AF135" i="29" s="1"/>
  <c r="AE135" i="29" s="1"/>
  <c r="AH119" i="29"/>
  <c r="AG119" i="29" s="1"/>
  <c r="AF119" i="29" s="1"/>
  <c r="AE119" i="29" s="1"/>
  <c r="AH105" i="29"/>
  <c r="AG105" i="29" s="1"/>
  <c r="AF105" i="29" s="1"/>
  <c r="AE105" i="29" s="1"/>
  <c r="AH343" i="29"/>
  <c r="AH137" i="29"/>
  <c r="AG137" i="29" s="1"/>
  <c r="AF137" i="29" s="1"/>
  <c r="AE137" i="29" s="1"/>
  <c r="AH323" i="29"/>
  <c r="AH278" i="29"/>
  <c r="AH118" i="29"/>
  <c r="AG118" i="29" s="1"/>
  <c r="AF118" i="29" s="1"/>
  <c r="AE118" i="29" s="1"/>
  <c r="AH132" i="29"/>
  <c r="AG132" i="29" s="1"/>
  <c r="AF132" i="29" s="1"/>
  <c r="AE132" i="29" s="1"/>
  <c r="AH219" i="29"/>
  <c r="AH284" i="29"/>
  <c r="AH172" i="29"/>
  <c r="AH226" i="29"/>
  <c r="AH222" i="29"/>
  <c r="AH313" i="29"/>
  <c r="AH192" i="29"/>
  <c r="AH75" i="29"/>
  <c r="AG75" i="29" s="1"/>
  <c r="AF75" i="29" s="1"/>
  <c r="AE75" i="29" s="1"/>
  <c r="AH290" i="29"/>
  <c r="AH68" i="29"/>
  <c r="AG68" i="29" s="1"/>
  <c r="AF68" i="29" s="1"/>
  <c r="AE68" i="29" s="1"/>
  <c r="AH82" i="29"/>
  <c r="AG82" i="29" s="1"/>
  <c r="AF82" i="29" s="1"/>
  <c r="AE82" i="29" s="1"/>
  <c r="AH97" i="29"/>
  <c r="AG97" i="29" s="1"/>
  <c r="AF97" i="29" s="1"/>
  <c r="AE97" i="29" s="1"/>
  <c r="AH305" i="29"/>
  <c r="AH154" i="29"/>
  <c r="AH247" i="29"/>
  <c r="AH225" i="29"/>
  <c r="AH248" i="29"/>
  <c r="AH138" i="29"/>
  <c r="AG138" i="29" s="1"/>
  <c r="AF138" i="29" s="1"/>
  <c r="AE138" i="29" s="1"/>
  <c r="AH285" i="29"/>
  <c r="AH107" i="29"/>
  <c r="AG107" i="29" s="1"/>
  <c r="AF107" i="29" s="1"/>
  <c r="AE107" i="29" s="1"/>
  <c r="AH65" i="29"/>
  <c r="AG65" i="29" s="1"/>
  <c r="AF65" i="29" s="1"/>
  <c r="AE65" i="29" s="1"/>
  <c r="AH241" i="29"/>
  <c r="AH328" i="29"/>
  <c r="AH325" i="29"/>
  <c r="AH160" i="29"/>
  <c r="AH178" i="29"/>
  <c r="AH59" i="29"/>
  <c r="AG59" i="29" s="1"/>
  <c r="AF59" i="29" s="1"/>
  <c r="AE59" i="29" s="1"/>
  <c r="AH180" i="29"/>
  <c r="AH330" i="29"/>
  <c r="AH113" i="29"/>
  <c r="AG113" i="29" s="1"/>
  <c r="AF113" i="29" s="1"/>
  <c r="AE113" i="29" s="1"/>
  <c r="AH217" i="29"/>
  <c r="AH108" i="29"/>
  <c r="AG108" i="29" s="1"/>
  <c r="AF108" i="29" s="1"/>
  <c r="AE108" i="29" s="1"/>
  <c r="AH133" i="29"/>
  <c r="AG133" i="29" s="1"/>
  <c r="AF133" i="29" s="1"/>
  <c r="AE133" i="29" s="1"/>
  <c r="AH72" i="29"/>
  <c r="AG72" i="29" s="1"/>
  <c r="AF72" i="29" s="1"/>
  <c r="AE72" i="29" s="1"/>
  <c r="AH207" i="29"/>
  <c r="AH302" i="29"/>
  <c r="AH344" i="29"/>
  <c r="AH232" i="29"/>
  <c r="AH321" i="29"/>
  <c r="AH58" i="29"/>
  <c r="AG58" i="29" s="1"/>
  <c r="AF58" i="29" s="1"/>
  <c r="AE58" i="29" s="1"/>
  <c r="AH291" i="29"/>
  <c r="AH99" i="29"/>
  <c r="AG99" i="29" s="1"/>
  <c r="AF99" i="29" s="1"/>
  <c r="AE99" i="29" s="1"/>
  <c r="AH256" i="29"/>
  <c r="AH197" i="29"/>
  <c r="AH109" i="29"/>
  <c r="AG109" i="29" s="1"/>
  <c r="AF109" i="29" s="1"/>
  <c r="AE109" i="29" s="1"/>
  <c r="AH354" i="29"/>
  <c r="AH191" i="29"/>
  <c r="AH127" i="29"/>
  <c r="AG127" i="29" s="1"/>
  <c r="AF127" i="29" s="1"/>
  <c r="AE127" i="29" s="1"/>
  <c r="AH87" i="29"/>
  <c r="AG87" i="29" s="1"/>
  <c r="AF87" i="29" s="1"/>
  <c r="AE87" i="29" s="1"/>
  <c r="AH71" i="29"/>
  <c r="AG71" i="29" s="1"/>
  <c r="AF71" i="29" s="1"/>
  <c r="AE71" i="29" s="1"/>
  <c r="AH319" i="29"/>
  <c r="AH150" i="29"/>
  <c r="AH289" i="29"/>
  <c r="AH199" i="29"/>
  <c r="AH110" i="29"/>
  <c r="AG110" i="29" s="1"/>
  <c r="AF110" i="29" s="1"/>
  <c r="AE110" i="29" s="1"/>
  <c r="AH67" i="29"/>
  <c r="AG67" i="29" s="1"/>
  <c r="AF67" i="29" s="1"/>
  <c r="AE67" i="29" s="1"/>
  <c r="AH194" i="29"/>
  <c r="AH77" i="29"/>
  <c r="AG77" i="29" s="1"/>
  <c r="AF77" i="29" s="1"/>
  <c r="AE77" i="29" s="1"/>
  <c r="AH234" i="29"/>
  <c r="AH314" i="29"/>
  <c r="AH308" i="29"/>
  <c r="AH239" i="29"/>
  <c r="AH272" i="29"/>
  <c r="AH229" i="29"/>
  <c r="AH233" i="29"/>
  <c r="AH347" i="29"/>
  <c r="AH183" i="29"/>
  <c r="AH341" i="29"/>
  <c r="AH315" i="29"/>
  <c r="AH252" i="29"/>
  <c r="AH251" i="29"/>
  <c r="AH116" i="29"/>
  <c r="AG116" i="29" s="1"/>
  <c r="AF116" i="29" s="1"/>
  <c r="AE116" i="29" s="1"/>
  <c r="AH333" i="29"/>
  <c r="AH187" i="29"/>
  <c r="AH102" i="29"/>
  <c r="AG102" i="29" s="1"/>
  <c r="AF102" i="29" s="1"/>
  <c r="AE102" i="29" s="1"/>
  <c r="AH92" i="29"/>
  <c r="AG92" i="29" s="1"/>
  <c r="AF92" i="29" s="1"/>
  <c r="AE92" i="29" s="1"/>
  <c r="AH120" i="29"/>
  <c r="AG120" i="29" s="1"/>
  <c r="AF120" i="29" s="1"/>
  <c r="AE120" i="29" s="1"/>
  <c r="AH69" i="29"/>
  <c r="AG69" i="29" s="1"/>
  <c r="AF69" i="29" s="1"/>
  <c r="AE69" i="29" s="1"/>
  <c r="AH202" i="29"/>
  <c r="AH300" i="29"/>
  <c r="AH298" i="29"/>
  <c r="AB155" i="29"/>
  <c r="V155" i="29" s="1"/>
  <c r="U155" i="29" s="1"/>
  <c r="AB132" i="29"/>
  <c r="V132" i="29" s="1"/>
  <c r="U132" i="29" s="1"/>
  <c r="AB27" i="29"/>
  <c r="AB129" i="29"/>
  <c r="V129" i="29" s="1"/>
  <c r="U129" i="29" s="1"/>
  <c r="AB47" i="29"/>
  <c r="V47" i="29" s="1"/>
  <c r="U47" i="29" s="1"/>
  <c r="AB115" i="29"/>
  <c r="V115" i="29" s="1"/>
  <c r="U115" i="29" s="1"/>
  <c r="AB83" i="29"/>
  <c r="V83" i="29" s="1"/>
  <c r="U83" i="29" s="1"/>
  <c r="AB66" i="29"/>
  <c r="V66" i="29" s="1"/>
  <c r="U66" i="29" s="1"/>
  <c r="AB163" i="29"/>
  <c r="V163" i="29" s="1"/>
  <c r="U163" i="29" s="1"/>
  <c r="AB116" i="29"/>
  <c r="V116" i="29" s="1"/>
  <c r="U116" i="29" s="1"/>
  <c r="AB124" i="29"/>
  <c r="V124" i="29" s="1"/>
  <c r="U124" i="29" s="1"/>
  <c r="AB4" i="29"/>
  <c r="AB184" i="29"/>
  <c r="V184" i="29" s="1"/>
  <c r="U184" i="29" s="1"/>
  <c r="AB67" i="29"/>
  <c r="V67" i="29" s="1"/>
  <c r="U67" i="29" s="1"/>
  <c r="AB43" i="29"/>
  <c r="V43" i="29" s="1"/>
  <c r="U43" i="29" s="1"/>
  <c r="AB167" i="29"/>
  <c r="V167" i="29" s="1"/>
  <c r="U167" i="29" s="1"/>
  <c r="AB135" i="29"/>
  <c r="V135" i="29" s="1"/>
  <c r="U135" i="29" s="1"/>
  <c r="AB120" i="29"/>
  <c r="V120" i="29" s="1"/>
  <c r="U120" i="29" s="1"/>
  <c r="AB5" i="29"/>
  <c r="AB177" i="29"/>
  <c r="V177" i="29" s="1"/>
  <c r="U177" i="29" s="1"/>
  <c r="AB141" i="29"/>
  <c r="V141" i="29" s="1"/>
  <c r="U141" i="29" s="1"/>
  <c r="AB153" i="29"/>
  <c r="V153" i="29" s="1"/>
  <c r="U153" i="29" s="1"/>
  <c r="AB33" i="29"/>
  <c r="AB36" i="29"/>
  <c r="V36" i="29" s="1"/>
  <c r="U36" i="29" s="1"/>
  <c r="AB100" i="29"/>
  <c r="V100" i="29" s="1"/>
  <c r="U100" i="29" s="1"/>
  <c r="AB95" i="29"/>
  <c r="V95" i="29" s="1"/>
  <c r="U95" i="29" s="1"/>
  <c r="AB112" i="29"/>
  <c r="V112" i="29" s="1"/>
  <c r="U112" i="29" s="1"/>
  <c r="AB25" i="29"/>
  <c r="AB10" i="29"/>
  <c r="AB30" i="29"/>
  <c r="AB75" i="29"/>
  <c r="V75" i="29" s="1"/>
  <c r="U75" i="29" s="1"/>
  <c r="AB51" i="29"/>
  <c r="V51" i="29" s="1"/>
  <c r="U51" i="29" s="1"/>
  <c r="AB74" i="29"/>
  <c r="V74" i="29" s="1"/>
  <c r="U74" i="29" s="1"/>
  <c r="AB58" i="29"/>
  <c r="V58" i="29" s="1"/>
  <c r="U58" i="29" s="1"/>
  <c r="AB34" i="29"/>
  <c r="V34" i="29" s="1"/>
  <c r="U34" i="29" s="1"/>
  <c r="AB61" i="29"/>
  <c r="V61" i="29" s="1"/>
  <c r="U61" i="29" s="1"/>
  <c r="AB90" i="29"/>
  <c r="V90" i="29" s="1"/>
  <c r="U90" i="29" s="1"/>
  <c r="AB106" i="29"/>
  <c r="V106" i="29" s="1"/>
  <c r="U106" i="29" s="1"/>
  <c r="AB89" i="29"/>
  <c r="V89" i="29" s="1"/>
  <c r="U89" i="29" s="1"/>
  <c r="AB105" i="29"/>
  <c r="V105" i="29" s="1"/>
  <c r="U105" i="29" s="1"/>
  <c r="AB130" i="29"/>
  <c r="V130" i="29" s="1"/>
  <c r="U130" i="29" s="1"/>
  <c r="AB162" i="29"/>
  <c r="V162" i="29" s="1"/>
  <c r="U162" i="29" s="1"/>
  <c r="AB150" i="29"/>
  <c r="V150" i="29" s="1"/>
  <c r="U150" i="29" s="1"/>
  <c r="AB182" i="29"/>
  <c r="V182" i="29" s="1"/>
  <c r="U182" i="29" s="1"/>
  <c r="AG344" i="29"/>
  <c r="AG282" i="29"/>
  <c r="AF282" i="29" s="1"/>
  <c r="AE282" i="29" s="1"/>
  <c r="AG267" i="29"/>
  <c r="AF267" i="29" s="1"/>
  <c r="AE267" i="29" s="1"/>
  <c r="AG322" i="29"/>
  <c r="AG309" i="29"/>
  <c r="AG221" i="29"/>
  <c r="AF221" i="29" s="1"/>
  <c r="AE221" i="29" s="1"/>
  <c r="AG270" i="29"/>
  <c r="AF270" i="29" s="1"/>
  <c r="AE270" i="29" s="1"/>
  <c r="AG238" i="29"/>
  <c r="AF238" i="29" s="1"/>
  <c r="AE238" i="29" s="1"/>
  <c r="AG206" i="29"/>
  <c r="AF206" i="29" s="1"/>
  <c r="AE206" i="29" s="1"/>
  <c r="AG334" i="29"/>
  <c r="AG285" i="29"/>
  <c r="AF285" i="29" s="1"/>
  <c r="AE285" i="29" s="1"/>
  <c r="AG320" i="29"/>
  <c r="AG144" i="29"/>
  <c r="AF144" i="29" s="1"/>
  <c r="AE144" i="29" s="1"/>
  <c r="AG172" i="29"/>
  <c r="AF172" i="29" s="1"/>
  <c r="AE172" i="29" s="1"/>
  <c r="AG168" i="29"/>
  <c r="AF168" i="29" s="1"/>
  <c r="AE168" i="29" s="1"/>
  <c r="AG308" i="29"/>
  <c r="AG225" i="29"/>
  <c r="AF225" i="29" s="1"/>
  <c r="AE225" i="29" s="1"/>
  <c r="AG280" i="29"/>
  <c r="AF280" i="29" s="1"/>
  <c r="AE280" i="29" s="1"/>
  <c r="AG215" i="29"/>
  <c r="AF215" i="29" s="1"/>
  <c r="AE215" i="29" s="1"/>
  <c r="AG165" i="29"/>
  <c r="AF165" i="29" s="1"/>
  <c r="AE165" i="29" s="1"/>
  <c r="AG188" i="29"/>
  <c r="AF188" i="29" s="1"/>
  <c r="AE188" i="29" s="1"/>
  <c r="AG313" i="29"/>
  <c r="AG266" i="29"/>
  <c r="AF266" i="29" s="1"/>
  <c r="AE266" i="29" s="1"/>
  <c r="AG234" i="29"/>
  <c r="AF234" i="29" s="1"/>
  <c r="AE234" i="29" s="1"/>
  <c r="AG202" i="29"/>
  <c r="AF202" i="29" s="1"/>
  <c r="AE202" i="29" s="1"/>
  <c r="AG338" i="29"/>
  <c r="AG239" i="29"/>
  <c r="AF239" i="29" s="1"/>
  <c r="AE239" i="29" s="1"/>
  <c r="AG325" i="29"/>
  <c r="AG273" i="29"/>
  <c r="AF273" i="29" s="1"/>
  <c r="AE273" i="29" s="1"/>
  <c r="AG231" i="29"/>
  <c r="AF231" i="29" s="1"/>
  <c r="AE231" i="29" s="1"/>
  <c r="AG192" i="29"/>
  <c r="AF192" i="29" s="1"/>
  <c r="AE192" i="29" s="1"/>
  <c r="AG140" i="29"/>
  <c r="AF140" i="29" s="1"/>
  <c r="AE140" i="29" s="1"/>
  <c r="AG170" i="29"/>
  <c r="AF170" i="29" s="1"/>
  <c r="AE170" i="29" s="1"/>
  <c r="AG197" i="29"/>
  <c r="AF197" i="29" s="1"/>
  <c r="AE197" i="29" s="1"/>
  <c r="AG147" i="29"/>
  <c r="AF147" i="29" s="1"/>
  <c r="AE147" i="29" s="1"/>
  <c r="AG179" i="29"/>
  <c r="AF179" i="29" s="1"/>
  <c r="AE179" i="29" s="1"/>
  <c r="AG151" i="29"/>
  <c r="AF151" i="29" s="1"/>
  <c r="AE151" i="29" s="1"/>
  <c r="AG183" i="29"/>
  <c r="AF183" i="29" s="1"/>
  <c r="AE183" i="29" s="1"/>
  <c r="AG307" i="29"/>
  <c r="AG150" i="29"/>
  <c r="AF150" i="29" s="1"/>
  <c r="AE150" i="29" s="1"/>
  <c r="AG182" i="29"/>
  <c r="AF182" i="29" s="1"/>
  <c r="AE182" i="29" s="1"/>
  <c r="AG301" i="29"/>
  <c r="AG261" i="29"/>
  <c r="AF261" i="29" s="1"/>
  <c r="AE261" i="29" s="1"/>
  <c r="AG277" i="29"/>
  <c r="AF277" i="29" s="1"/>
  <c r="AE277" i="29" s="1"/>
  <c r="AG295" i="29"/>
  <c r="AG323" i="29"/>
  <c r="AG208" i="29"/>
  <c r="AF208" i="29" s="1"/>
  <c r="AE208" i="29" s="1"/>
  <c r="AG224" i="29"/>
  <c r="AF224" i="29" s="1"/>
  <c r="AE224" i="29" s="1"/>
  <c r="AG240" i="29"/>
  <c r="AF240" i="29" s="1"/>
  <c r="AE240" i="29" s="1"/>
  <c r="AG256" i="29"/>
  <c r="AF256" i="29" s="1"/>
  <c r="AE256" i="29" s="1"/>
  <c r="AG272" i="29"/>
  <c r="AF272" i="29" s="1"/>
  <c r="AE272" i="29" s="1"/>
  <c r="AG315" i="29"/>
  <c r="AG342" i="29"/>
  <c r="AG358" i="29"/>
  <c r="K2" i="16"/>
  <c r="K5" i="16" s="1"/>
  <c r="L5" i="16" s="1"/>
  <c r="P52" i="32" l="1"/>
  <c r="O51" i="32"/>
  <c r="N51" i="32"/>
  <c r="P14" i="31"/>
  <c r="N13" i="31"/>
  <c r="O13" i="31"/>
  <c r="P17" i="30"/>
  <c r="P18" i="29"/>
  <c r="N17" i="29"/>
  <c r="O17" i="29"/>
  <c r="B8" i="16"/>
  <c r="P53" i="32" l="1"/>
  <c r="N52" i="32"/>
  <c r="O52" i="32"/>
  <c r="P15" i="31"/>
  <c r="O14" i="31"/>
  <c r="N14" i="31"/>
  <c r="P18" i="30"/>
  <c r="P19" i="29"/>
  <c r="N18" i="29"/>
  <c r="O18" i="29"/>
  <c r="E14" i="16"/>
  <c r="E13" i="16"/>
  <c r="E8" i="16"/>
  <c r="E9" i="16"/>
  <c r="E6" i="16"/>
  <c r="E4" i="16"/>
  <c r="E3" i="16"/>
  <c r="E7" i="16"/>
  <c r="E2" i="16"/>
  <c r="P2" i="24"/>
  <c r="P54" i="32" l="1"/>
  <c r="O53" i="32"/>
  <c r="N53" i="32"/>
  <c r="P16" i="31"/>
  <c r="O15" i="31"/>
  <c r="N15" i="31"/>
  <c r="P19" i="30"/>
  <c r="P20" i="29"/>
  <c r="N19" i="29"/>
  <c r="O19" i="29"/>
  <c r="U358" i="20"/>
  <c r="S358" i="20"/>
  <c r="R358" i="20"/>
  <c r="Q358" i="20"/>
  <c r="M358" i="20"/>
  <c r="U357" i="20"/>
  <c r="S357" i="20"/>
  <c r="R357" i="20"/>
  <c r="Q357" i="20"/>
  <c r="M357" i="20"/>
  <c r="U356" i="20"/>
  <c r="S356" i="20"/>
  <c r="R356" i="20"/>
  <c r="Q356" i="20"/>
  <c r="M356" i="20"/>
  <c r="U355" i="20"/>
  <c r="S355" i="20"/>
  <c r="R355" i="20"/>
  <c r="Q355" i="20"/>
  <c r="M355" i="20"/>
  <c r="U354" i="20"/>
  <c r="S354" i="20"/>
  <c r="R354" i="20"/>
  <c r="Q354" i="20"/>
  <c r="M354" i="20"/>
  <c r="U353" i="20"/>
  <c r="S353" i="20"/>
  <c r="R353" i="20"/>
  <c r="Q353" i="20"/>
  <c r="M353" i="20"/>
  <c r="U352" i="20"/>
  <c r="S352" i="20"/>
  <c r="R352" i="20"/>
  <c r="Q352" i="20"/>
  <c r="M352" i="20"/>
  <c r="U351" i="20"/>
  <c r="S351" i="20"/>
  <c r="R351" i="20"/>
  <c r="Q351" i="20"/>
  <c r="M351" i="20"/>
  <c r="U350" i="20"/>
  <c r="S350" i="20"/>
  <c r="R350" i="20"/>
  <c r="Q350" i="20"/>
  <c r="M350" i="20"/>
  <c r="U349" i="20"/>
  <c r="S349" i="20"/>
  <c r="R349" i="20"/>
  <c r="Q349" i="20"/>
  <c r="M349" i="20"/>
  <c r="U348" i="20"/>
  <c r="S348" i="20"/>
  <c r="R348" i="20"/>
  <c r="Q348" i="20"/>
  <c r="M348" i="20"/>
  <c r="U347" i="20"/>
  <c r="S347" i="20"/>
  <c r="R347" i="20"/>
  <c r="Q347" i="20"/>
  <c r="M347" i="20"/>
  <c r="U346" i="20"/>
  <c r="S346" i="20"/>
  <c r="R346" i="20"/>
  <c r="Q346" i="20"/>
  <c r="M346" i="20"/>
  <c r="U345" i="20"/>
  <c r="S345" i="20"/>
  <c r="R345" i="20"/>
  <c r="Q345" i="20"/>
  <c r="M345" i="20"/>
  <c r="U344" i="20"/>
  <c r="S344" i="20"/>
  <c r="R344" i="20"/>
  <c r="Q344" i="20"/>
  <c r="M344" i="20"/>
  <c r="U343" i="20"/>
  <c r="S343" i="20"/>
  <c r="R343" i="20"/>
  <c r="Q343" i="20"/>
  <c r="M343" i="20"/>
  <c r="U342" i="20"/>
  <c r="S342" i="20"/>
  <c r="R342" i="20"/>
  <c r="Q342" i="20"/>
  <c r="M342" i="20"/>
  <c r="U341" i="20"/>
  <c r="S341" i="20"/>
  <c r="R341" i="20"/>
  <c r="Q341" i="20"/>
  <c r="M341" i="20"/>
  <c r="U340" i="20"/>
  <c r="S340" i="20"/>
  <c r="R340" i="20"/>
  <c r="Q340" i="20"/>
  <c r="M340" i="20"/>
  <c r="U339" i="20"/>
  <c r="S339" i="20"/>
  <c r="R339" i="20"/>
  <c r="Q339" i="20"/>
  <c r="M339" i="20"/>
  <c r="U338" i="20"/>
  <c r="S338" i="20"/>
  <c r="R338" i="20"/>
  <c r="Q338" i="20"/>
  <c r="M338" i="20"/>
  <c r="U337" i="20"/>
  <c r="S337" i="20"/>
  <c r="R337" i="20"/>
  <c r="Q337" i="20"/>
  <c r="M337" i="20"/>
  <c r="U336" i="20"/>
  <c r="S336" i="20"/>
  <c r="R336" i="20"/>
  <c r="Q336" i="20"/>
  <c r="M336" i="20"/>
  <c r="U335" i="20"/>
  <c r="S335" i="20"/>
  <c r="R335" i="20"/>
  <c r="Q335" i="20"/>
  <c r="M335" i="20"/>
  <c r="U334" i="20"/>
  <c r="S334" i="20"/>
  <c r="R334" i="20"/>
  <c r="Q334" i="20"/>
  <c r="M334" i="20"/>
  <c r="U333" i="20"/>
  <c r="S333" i="20"/>
  <c r="R333" i="20"/>
  <c r="Q333" i="20"/>
  <c r="M333" i="20"/>
  <c r="U332" i="20"/>
  <c r="S332" i="20"/>
  <c r="R332" i="20"/>
  <c r="Q332" i="20"/>
  <c r="M332" i="20"/>
  <c r="U331" i="20"/>
  <c r="S331" i="20"/>
  <c r="R331" i="20"/>
  <c r="Q331" i="20"/>
  <c r="M331" i="20"/>
  <c r="U330" i="20"/>
  <c r="S330" i="20"/>
  <c r="R330" i="20"/>
  <c r="Q330" i="20"/>
  <c r="M330" i="20"/>
  <c r="U329" i="20"/>
  <c r="S329" i="20"/>
  <c r="R329" i="20"/>
  <c r="Q329" i="20"/>
  <c r="M329" i="20"/>
  <c r="U328" i="20"/>
  <c r="S328" i="20"/>
  <c r="R328" i="20"/>
  <c r="Q328" i="20"/>
  <c r="M328" i="20"/>
  <c r="U327" i="20"/>
  <c r="S327" i="20"/>
  <c r="R327" i="20"/>
  <c r="Q327" i="20"/>
  <c r="M327" i="20"/>
  <c r="U326" i="20"/>
  <c r="S326" i="20"/>
  <c r="R326" i="20"/>
  <c r="Q326" i="20"/>
  <c r="M326" i="20"/>
  <c r="U325" i="20"/>
  <c r="S325" i="20"/>
  <c r="R325" i="20"/>
  <c r="Q325" i="20"/>
  <c r="M325" i="20"/>
  <c r="U324" i="20"/>
  <c r="S324" i="20"/>
  <c r="R324" i="20"/>
  <c r="Q324" i="20"/>
  <c r="M324" i="20"/>
  <c r="U323" i="20"/>
  <c r="S323" i="20"/>
  <c r="R323" i="20"/>
  <c r="Q323" i="20"/>
  <c r="M323" i="20"/>
  <c r="U322" i="20"/>
  <c r="S322" i="20"/>
  <c r="R322" i="20"/>
  <c r="Q322" i="20"/>
  <c r="M322" i="20"/>
  <c r="U321" i="20"/>
  <c r="S321" i="20"/>
  <c r="R321" i="20"/>
  <c r="Q321" i="20"/>
  <c r="M321" i="20"/>
  <c r="U320" i="20"/>
  <c r="S320" i="20"/>
  <c r="R320" i="20"/>
  <c r="Q320" i="20"/>
  <c r="M320" i="20"/>
  <c r="U319" i="20"/>
  <c r="S319" i="20"/>
  <c r="R319" i="20"/>
  <c r="Q319" i="20"/>
  <c r="M319" i="20"/>
  <c r="U318" i="20"/>
  <c r="S318" i="20"/>
  <c r="R318" i="20"/>
  <c r="Q318" i="20"/>
  <c r="M318" i="20"/>
  <c r="U317" i="20"/>
  <c r="S317" i="20"/>
  <c r="R317" i="20"/>
  <c r="Q317" i="20"/>
  <c r="M317" i="20"/>
  <c r="U316" i="20"/>
  <c r="S316" i="20"/>
  <c r="R316" i="20"/>
  <c r="Q316" i="20"/>
  <c r="M316" i="20"/>
  <c r="U315" i="20"/>
  <c r="S315" i="20"/>
  <c r="R315" i="20"/>
  <c r="Q315" i="20"/>
  <c r="M315" i="20"/>
  <c r="U314" i="20"/>
  <c r="S314" i="20"/>
  <c r="R314" i="20"/>
  <c r="Q314" i="20"/>
  <c r="M314" i="20"/>
  <c r="U313" i="20"/>
  <c r="S313" i="20"/>
  <c r="R313" i="20"/>
  <c r="Q313" i="20"/>
  <c r="M313" i="20"/>
  <c r="U312" i="20"/>
  <c r="S312" i="20"/>
  <c r="R312" i="20"/>
  <c r="Q312" i="20"/>
  <c r="M312" i="20"/>
  <c r="U311" i="20"/>
  <c r="S311" i="20"/>
  <c r="R311" i="20"/>
  <c r="Q311" i="20"/>
  <c r="M311" i="20"/>
  <c r="U310" i="20"/>
  <c r="S310" i="20"/>
  <c r="R310" i="20"/>
  <c r="Q310" i="20"/>
  <c r="M310" i="20"/>
  <c r="U309" i="20"/>
  <c r="S309" i="20"/>
  <c r="R309" i="20"/>
  <c r="Q309" i="20"/>
  <c r="M309" i="20"/>
  <c r="U308" i="20"/>
  <c r="S308" i="20"/>
  <c r="R308" i="20"/>
  <c r="Q308" i="20"/>
  <c r="M308" i="20"/>
  <c r="U307" i="20"/>
  <c r="S307" i="20"/>
  <c r="R307" i="20"/>
  <c r="Q307" i="20"/>
  <c r="M307" i="20"/>
  <c r="U306" i="20"/>
  <c r="S306" i="20"/>
  <c r="R306" i="20"/>
  <c r="Q306" i="20"/>
  <c r="M306" i="20"/>
  <c r="U305" i="20"/>
  <c r="S305" i="20"/>
  <c r="R305" i="20"/>
  <c r="Q305" i="20"/>
  <c r="M305" i="20"/>
  <c r="U304" i="20"/>
  <c r="S304" i="20"/>
  <c r="R304" i="20"/>
  <c r="Q304" i="20"/>
  <c r="M304" i="20"/>
  <c r="U303" i="20"/>
  <c r="S303" i="20"/>
  <c r="R303" i="20"/>
  <c r="Q303" i="20"/>
  <c r="M303" i="20"/>
  <c r="U302" i="20"/>
  <c r="S302" i="20"/>
  <c r="R302" i="20"/>
  <c r="Q302" i="20"/>
  <c r="M302" i="20"/>
  <c r="U301" i="20"/>
  <c r="S301" i="20"/>
  <c r="R301" i="20"/>
  <c r="Q301" i="20"/>
  <c r="M301" i="20"/>
  <c r="U300" i="20"/>
  <c r="S300" i="20"/>
  <c r="R300" i="20"/>
  <c r="Q300" i="20"/>
  <c r="M300" i="20"/>
  <c r="U299" i="20"/>
  <c r="S299" i="20"/>
  <c r="R299" i="20"/>
  <c r="Q299" i="20"/>
  <c r="M299" i="20"/>
  <c r="U298" i="20"/>
  <c r="S298" i="20"/>
  <c r="R298" i="20"/>
  <c r="Q298" i="20"/>
  <c r="M298" i="20"/>
  <c r="U297" i="20"/>
  <c r="S297" i="20"/>
  <c r="R297" i="20"/>
  <c r="Q297" i="20"/>
  <c r="M297" i="20"/>
  <c r="U296" i="20"/>
  <c r="S296" i="20"/>
  <c r="R296" i="20"/>
  <c r="Q296" i="20"/>
  <c r="M296" i="20"/>
  <c r="U295" i="20"/>
  <c r="S295" i="20"/>
  <c r="R295" i="20"/>
  <c r="Q295" i="20"/>
  <c r="M295" i="20"/>
  <c r="U294" i="20"/>
  <c r="S294" i="20"/>
  <c r="R294" i="20"/>
  <c r="Q294" i="20"/>
  <c r="M294" i="20"/>
  <c r="U293" i="20"/>
  <c r="S293" i="20"/>
  <c r="R293" i="20"/>
  <c r="Q293" i="20"/>
  <c r="M293" i="20"/>
  <c r="U292" i="20"/>
  <c r="S292" i="20"/>
  <c r="R292" i="20"/>
  <c r="Q292" i="20"/>
  <c r="M292" i="20"/>
  <c r="U291" i="20"/>
  <c r="S291" i="20"/>
  <c r="R291" i="20"/>
  <c r="Q291" i="20"/>
  <c r="M291" i="20"/>
  <c r="U290" i="20"/>
  <c r="S290" i="20"/>
  <c r="R290" i="20"/>
  <c r="Q290" i="20"/>
  <c r="M290" i="20"/>
  <c r="U289" i="20"/>
  <c r="S289" i="20"/>
  <c r="R289" i="20"/>
  <c r="Q289" i="20"/>
  <c r="M289" i="20"/>
  <c r="U288" i="20"/>
  <c r="S288" i="20"/>
  <c r="R288" i="20"/>
  <c r="Q288" i="20"/>
  <c r="M288" i="20"/>
  <c r="U287" i="20"/>
  <c r="S287" i="20"/>
  <c r="R287" i="20"/>
  <c r="Q287" i="20"/>
  <c r="M287" i="20"/>
  <c r="U286" i="20"/>
  <c r="S286" i="20"/>
  <c r="R286" i="20"/>
  <c r="Q286" i="20"/>
  <c r="M286" i="20"/>
  <c r="U285" i="20"/>
  <c r="S285" i="20"/>
  <c r="R285" i="20"/>
  <c r="Q285" i="20"/>
  <c r="M285" i="20"/>
  <c r="U284" i="20"/>
  <c r="S284" i="20"/>
  <c r="R284" i="20"/>
  <c r="Q284" i="20"/>
  <c r="M284" i="20"/>
  <c r="U283" i="20"/>
  <c r="S283" i="20"/>
  <c r="R283" i="20"/>
  <c r="Q283" i="20"/>
  <c r="M283" i="20"/>
  <c r="U282" i="20"/>
  <c r="S282" i="20"/>
  <c r="R282" i="20"/>
  <c r="Q282" i="20"/>
  <c r="M282" i="20"/>
  <c r="U281" i="20"/>
  <c r="S281" i="20"/>
  <c r="R281" i="20"/>
  <c r="Q281" i="20"/>
  <c r="M281" i="20"/>
  <c r="U280" i="20"/>
  <c r="S280" i="20"/>
  <c r="R280" i="20"/>
  <c r="Q280" i="20"/>
  <c r="M280" i="20"/>
  <c r="U279" i="20"/>
  <c r="S279" i="20"/>
  <c r="R279" i="20"/>
  <c r="Q279" i="20"/>
  <c r="M279" i="20"/>
  <c r="U278" i="20"/>
  <c r="S278" i="20"/>
  <c r="R278" i="20"/>
  <c r="Q278" i="20"/>
  <c r="M278" i="20"/>
  <c r="U277" i="20"/>
  <c r="S277" i="20"/>
  <c r="R277" i="20"/>
  <c r="Q277" i="20"/>
  <c r="M277" i="20"/>
  <c r="U276" i="20"/>
  <c r="S276" i="20"/>
  <c r="R276" i="20"/>
  <c r="Q276" i="20"/>
  <c r="M276" i="20"/>
  <c r="U275" i="20"/>
  <c r="S275" i="20"/>
  <c r="R275" i="20"/>
  <c r="Q275" i="20"/>
  <c r="M275" i="20"/>
  <c r="U274" i="20"/>
  <c r="S274" i="20"/>
  <c r="R274" i="20"/>
  <c r="Q274" i="20"/>
  <c r="M274" i="20"/>
  <c r="U273" i="20"/>
  <c r="S273" i="20"/>
  <c r="R273" i="20"/>
  <c r="Q273" i="20"/>
  <c r="M273" i="20"/>
  <c r="U272" i="20"/>
  <c r="S272" i="20"/>
  <c r="R272" i="20"/>
  <c r="Q272" i="20"/>
  <c r="M272" i="20"/>
  <c r="U271" i="20"/>
  <c r="S271" i="20"/>
  <c r="R271" i="20"/>
  <c r="Q271" i="20"/>
  <c r="M271" i="20"/>
  <c r="U270" i="20"/>
  <c r="S270" i="20"/>
  <c r="R270" i="20"/>
  <c r="Q270" i="20"/>
  <c r="M270" i="20"/>
  <c r="U269" i="20"/>
  <c r="S269" i="20"/>
  <c r="R269" i="20"/>
  <c r="Q269" i="20"/>
  <c r="M269" i="20"/>
  <c r="U268" i="20"/>
  <c r="S268" i="20"/>
  <c r="R268" i="20"/>
  <c r="Q268" i="20"/>
  <c r="M268" i="20"/>
  <c r="U267" i="20"/>
  <c r="S267" i="20"/>
  <c r="R267" i="20"/>
  <c r="Q267" i="20"/>
  <c r="M267" i="20"/>
  <c r="U266" i="20"/>
  <c r="S266" i="20"/>
  <c r="R266" i="20"/>
  <c r="Q266" i="20"/>
  <c r="M266" i="20"/>
  <c r="U265" i="20"/>
  <c r="S265" i="20"/>
  <c r="R265" i="20"/>
  <c r="Q265" i="20"/>
  <c r="M265" i="20"/>
  <c r="U264" i="20"/>
  <c r="S264" i="20"/>
  <c r="R264" i="20"/>
  <c r="Q264" i="20"/>
  <c r="M264" i="20"/>
  <c r="U263" i="20"/>
  <c r="S263" i="20"/>
  <c r="R263" i="20"/>
  <c r="Q263" i="20"/>
  <c r="M263" i="20"/>
  <c r="U262" i="20"/>
  <c r="S262" i="20"/>
  <c r="R262" i="20"/>
  <c r="Q262" i="20"/>
  <c r="M262" i="20"/>
  <c r="U261" i="20"/>
  <c r="S261" i="20"/>
  <c r="R261" i="20"/>
  <c r="Q261" i="20"/>
  <c r="M261" i="20"/>
  <c r="U260" i="20"/>
  <c r="S260" i="20"/>
  <c r="R260" i="20"/>
  <c r="Q260" i="20"/>
  <c r="M260" i="20"/>
  <c r="U259" i="20"/>
  <c r="S259" i="20"/>
  <c r="R259" i="20"/>
  <c r="Q259" i="20"/>
  <c r="M259" i="20"/>
  <c r="U258" i="20"/>
  <c r="S258" i="20"/>
  <c r="R258" i="20"/>
  <c r="Q258" i="20"/>
  <c r="M258" i="20"/>
  <c r="U257" i="20"/>
  <c r="S257" i="20"/>
  <c r="R257" i="20"/>
  <c r="Q257" i="20"/>
  <c r="M257" i="20"/>
  <c r="U256" i="20"/>
  <c r="S256" i="20"/>
  <c r="R256" i="20"/>
  <c r="Q256" i="20"/>
  <c r="M256" i="20"/>
  <c r="U255" i="20"/>
  <c r="S255" i="20"/>
  <c r="R255" i="20"/>
  <c r="Q255" i="20"/>
  <c r="M255" i="20"/>
  <c r="U254" i="20"/>
  <c r="S254" i="20"/>
  <c r="R254" i="20"/>
  <c r="Q254" i="20"/>
  <c r="M254" i="20"/>
  <c r="U253" i="20"/>
  <c r="S253" i="20"/>
  <c r="R253" i="20"/>
  <c r="Q253" i="20"/>
  <c r="M253" i="20"/>
  <c r="U252" i="20"/>
  <c r="S252" i="20"/>
  <c r="R252" i="20"/>
  <c r="Q252" i="20"/>
  <c r="M252" i="20"/>
  <c r="U251" i="20"/>
  <c r="S251" i="20"/>
  <c r="R251" i="20"/>
  <c r="Q251" i="20"/>
  <c r="M251" i="20"/>
  <c r="U250" i="20"/>
  <c r="S250" i="20"/>
  <c r="R250" i="20"/>
  <c r="Q250" i="20"/>
  <c r="M250" i="20"/>
  <c r="U249" i="20"/>
  <c r="S249" i="20"/>
  <c r="R249" i="20"/>
  <c r="Q249" i="20"/>
  <c r="M249" i="20"/>
  <c r="U248" i="20"/>
  <c r="S248" i="20"/>
  <c r="R248" i="20"/>
  <c r="Q248" i="20"/>
  <c r="M248" i="20"/>
  <c r="U247" i="20"/>
  <c r="S247" i="20"/>
  <c r="R247" i="20"/>
  <c r="Q247" i="20"/>
  <c r="M247" i="20"/>
  <c r="U246" i="20"/>
  <c r="S246" i="20"/>
  <c r="R246" i="20"/>
  <c r="Q246" i="20"/>
  <c r="M246" i="20"/>
  <c r="U245" i="20"/>
  <c r="S245" i="20"/>
  <c r="R245" i="20"/>
  <c r="Q245" i="20"/>
  <c r="M245" i="20"/>
  <c r="U244" i="20"/>
  <c r="S244" i="20"/>
  <c r="R244" i="20"/>
  <c r="Q244" i="20"/>
  <c r="M244" i="20"/>
  <c r="U243" i="20"/>
  <c r="S243" i="20"/>
  <c r="R243" i="20"/>
  <c r="Q243" i="20"/>
  <c r="M243" i="20"/>
  <c r="U242" i="20"/>
  <c r="S242" i="20"/>
  <c r="R242" i="20"/>
  <c r="Q242" i="20"/>
  <c r="M242" i="20"/>
  <c r="U241" i="20"/>
  <c r="S241" i="20"/>
  <c r="R241" i="20"/>
  <c r="Q241" i="20"/>
  <c r="M241" i="20"/>
  <c r="U240" i="20"/>
  <c r="S240" i="20"/>
  <c r="R240" i="20"/>
  <c r="Q240" i="20"/>
  <c r="M240" i="20"/>
  <c r="U239" i="20"/>
  <c r="S239" i="20"/>
  <c r="R239" i="20"/>
  <c r="Q239" i="20"/>
  <c r="M239" i="20"/>
  <c r="U238" i="20"/>
  <c r="S238" i="20"/>
  <c r="R238" i="20"/>
  <c r="Q238" i="20"/>
  <c r="M238" i="20"/>
  <c r="U237" i="20"/>
  <c r="S237" i="20"/>
  <c r="R237" i="20"/>
  <c r="Q237" i="20"/>
  <c r="M237" i="20"/>
  <c r="U236" i="20"/>
  <c r="S236" i="20"/>
  <c r="R236" i="20"/>
  <c r="Q236" i="20"/>
  <c r="M236" i="20"/>
  <c r="U235" i="20"/>
  <c r="S235" i="20"/>
  <c r="R235" i="20"/>
  <c r="Q235" i="20"/>
  <c r="M235" i="20"/>
  <c r="U234" i="20"/>
  <c r="S234" i="20"/>
  <c r="R234" i="20"/>
  <c r="Q234" i="20"/>
  <c r="M234" i="20"/>
  <c r="U233" i="20"/>
  <c r="S233" i="20"/>
  <c r="R233" i="20"/>
  <c r="Q233" i="20"/>
  <c r="M233" i="20"/>
  <c r="U232" i="20"/>
  <c r="S232" i="20"/>
  <c r="R232" i="20"/>
  <c r="Q232" i="20"/>
  <c r="M232" i="20"/>
  <c r="U231" i="20"/>
  <c r="S231" i="20"/>
  <c r="R231" i="20"/>
  <c r="Q231" i="20"/>
  <c r="M231" i="20"/>
  <c r="U230" i="20"/>
  <c r="S230" i="20"/>
  <c r="R230" i="20"/>
  <c r="Q230" i="20"/>
  <c r="M230" i="20"/>
  <c r="U229" i="20"/>
  <c r="S229" i="20"/>
  <c r="R229" i="20"/>
  <c r="Q229" i="20"/>
  <c r="M229" i="20"/>
  <c r="U228" i="20"/>
  <c r="S228" i="20"/>
  <c r="R228" i="20"/>
  <c r="Q228" i="20"/>
  <c r="M228" i="20"/>
  <c r="U227" i="20"/>
  <c r="S227" i="20"/>
  <c r="R227" i="20"/>
  <c r="Q227" i="20"/>
  <c r="M227" i="20"/>
  <c r="U226" i="20"/>
  <c r="S226" i="20"/>
  <c r="R226" i="20"/>
  <c r="Q226" i="20"/>
  <c r="M226" i="20"/>
  <c r="U225" i="20"/>
  <c r="S225" i="20"/>
  <c r="R225" i="20"/>
  <c r="Q225" i="20"/>
  <c r="M225" i="20"/>
  <c r="U224" i="20"/>
  <c r="S224" i="20"/>
  <c r="R224" i="20"/>
  <c r="Q224" i="20"/>
  <c r="M224" i="20"/>
  <c r="U223" i="20"/>
  <c r="S223" i="20"/>
  <c r="R223" i="20"/>
  <c r="Q223" i="20"/>
  <c r="M223" i="20"/>
  <c r="U222" i="20"/>
  <c r="S222" i="20"/>
  <c r="R222" i="20"/>
  <c r="Q222" i="20"/>
  <c r="M222" i="20"/>
  <c r="U221" i="20"/>
  <c r="S221" i="20"/>
  <c r="R221" i="20"/>
  <c r="Q221" i="20"/>
  <c r="M221" i="20"/>
  <c r="U220" i="20"/>
  <c r="S220" i="20"/>
  <c r="R220" i="20"/>
  <c r="Q220" i="20"/>
  <c r="M220" i="20"/>
  <c r="U219" i="20"/>
  <c r="S219" i="20"/>
  <c r="R219" i="20"/>
  <c r="Q219" i="20"/>
  <c r="M219" i="20"/>
  <c r="U218" i="20"/>
  <c r="S218" i="20"/>
  <c r="R218" i="20"/>
  <c r="Q218" i="20"/>
  <c r="M218" i="20"/>
  <c r="U217" i="20"/>
  <c r="S217" i="20"/>
  <c r="R217" i="20"/>
  <c r="Q217" i="20"/>
  <c r="M217" i="20"/>
  <c r="U216" i="20"/>
  <c r="S216" i="20"/>
  <c r="R216" i="20"/>
  <c r="Q216" i="20"/>
  <c r="M216" i="20"/>
  <c r="U215" i="20"/>
  <c r="S215" i="20"/>
  <c r="R215" i="20"/>
  <c r="Q215" i="20"/>
  <c r="M215" i="20"/>
  <c r="U214" i="20"/>
  <c r="S214" i="20"/>
  <c r="R214" i="20"/>
  <c r="Q214" i="20"/>
  <c r="M214" i="20"/>
  <c r="U213" i="20"/>
  <c r="S213" i="20"/>
  <c r="R213" i="20"/>
  <c r="Q213" i="20"/>
  <c r="M213" i="20"/>
  <c r="U212" i="20"/>
  <c r="S212" i="20"/>
  <c r="R212" i="20"/>
  <c r="Q212" i="20"/>
  <c r="M212" i="20"/>
  <c r="U211" i="20"/>
  <c r="S211" i="20"/>
  <c r="R211" i="20"/>
  <c r="Q211" i="20"/>
  <c r="M211" i="20"/>
  <c r="U210" i="20"/>
  <c r="S210" i="20"/>
  <c r="R210" i="20"/>
  <c r="Q210" i="20"/>
  <c r="M210" i="20"/>
  <c r="U209" i="20"/>
  <c r="S209" i="20"/>
  <c r="R209" i="20"/>
  <c r="Q209" i="20"/>
  <c r="M209" i="20"/>
  <c r="U208" i="20"/>
  <c r="S208" i="20"/>
  <c r="R208" i="20"/>
  <c r="Q208" i="20"/>
  <c r="M208" i="20"/>
  <c r="U207" i="20"/>
  <c r="S207" i="20"/>
  <c r="R207" i="20"/>
  <c r="Q207" i="20"/>
  <c r="M207" i="20"/>
  <c r="U206" i="20"/>
  <c r="S206" i="20"/>
  <c r="R206" i="20"/>
  <c r="Q206" i="20"/>
  <c r="M206" i="20"/>
  <c r="U205" i="20"/>
  <c r="S205" i="20"/>
  <c r="R205" i="20"/>
  <c r="Q205" i="20"/>
  <c r="M205" i="20"/>
  <c r="U204" i="20"/>
  <c r="S204" i="20"/>
  <c r="R204" i="20"/>
  <c r="Q204" i="20"/>
  <c r="M204" i="20"/>
  <c r="U203" i="20"/>
  <c r="S203" i="20"/>
  <c r="R203" i="20"/>
  <c r="Q203" i="20"/>
  <c r="M203" i="20"/>
  <c r="U202" i="20"/>
  <c r="S202" i="20"/>
  <c r="R202" i="20"/>
  <c r="Q202" i="20"/>
  <c r="M202" i="20"/>
  <c r="U201" i="20"/>
  <c r="S201" i="20"/>
  <c r="R201" i="20"/>
  <c r="Q201" i="20"/>
  <c r="M201" i="20"/>
  <c r="U200" i="20"/>
  <c r="S200" i="20"/>
  <c r="R200" i="20"/>
  <c r="Q200" i="20"/>
  <c r="M200" i="20"/>
  <c r="U199" i="20"/>
  <c r="S199" i="20"/>
  <c r="R199" i="20"/>
  <c r="Q199" i="20"/>
  <c r="M199" i="20"/>
  <c r="U198" i="20"/>
  <c r="S198" i="20"/>
  <c r="R198" i="20"/>
  <c r="Q198" i="20"/>
  <c r="M198" i="20"/>
  <c r="U197" i="20"/>
  <c r="S197" i="20"/>
  <c r="R197" i="20"/>
  <c r="Q197" i="20"/>
  <c r="M197" i="20"/>
  <c r="U196" i="20"/>
  <c r="S196" i="20"/>
  <c r="R196" i="20"/>
  <c r="Q196" i="20"/>
  <c r="M196" i="20"/>
  <c r="U195" i="20"/>
  <c r="S195" i="20"/>
  <c r="R195" i="20"/>
  <c r="Q195" i="20"/>
  <c r="M195" i="20"/>
  <c r="U194" i="20"/>
  <c r="S194" i="20"/>
  <c r="R194" i="20"/>
  <c r="Q194" i="20"/>
  <c r="M194" i="20"/>
  <c r="U193" i="20"/>
  <c r="S193" i="20"/>
  <c r="R193" i="20"/>
  <c r="Q193" i="20"/>
  <c r="M193" i="20"/>
  <c r="U192" i="20"/>
  <c r="S192" i="20"/>
  <c r="R192" i="20"/>
  <c r="Q192" i="20"/>
  <c r="M192" i="20"/>
  <c r="U191" i="20"/>
  <c r="S191" i="20"/>
  <c r="R191" i="20"/>
  <c r="Q191" i="20"/>
  <c r="M191" i="20"/>
  <c r="U190" i="20"/>
  <c r="S190" i="20"/>
  <c r="R190" i="20"/>
  <c r="Q190" i="20"/>
  <c r="M190" i="20"/>
  <c r="U189" i="20"/>
  <c r="S189" i="20"/>
  <c r="R189" i="20"/>
  <c r="Q189" i="20"/>
  <c r="M189" i="20"/>
  <c r="U188" i="20"/>
  <c r="S188" i="20"/>
  <c r="R188" i="20"/>
  <c r="Q188" i="20"/>
  <c r="M188" i="20"/>
  <c r="U187" i="20"/>
  <c r="S187" i="20"/>
  <c r="R187" i="20"/>
  <c r="Q187" i="20"/>
  <c r="M187" i="20"/>
  <c r="U186" i="20"/>
  <c r="S186" i="20"/>
  <c r="R186" i="20"/>
  <c r="Q186" i="20"/>
  <c r="M186" i="20"/>
  <c r="U185" i="20"/>
  <c r="S185" i="20"/>
  <c r="R185" i="20"/>
  <c r="Q185" i="20"/>
  <c r="M185" i="20"/>
  <c r="U184" i="20"/>
  <c r="S184" i="20"/>
  <c r="R184" i="20"/>
  <c r="Q184" i="20"/>
  <c r="M184" i="20"/>
  <c r="U183" i="20"/>
  <c r="S183" i="20"/>
  <c r="R183" i="20"/>
  <c r="Q183" i="20"/>
  <c r="M183" i="20"/>
  <c r="U182" i="20"/>
  <c r="S182" i="20"/>
  <c r="R182" i="20"/>
  <c r="Q182" i="20"/>
  <c r="M182" i="20"/>
  <c r="U181" i="20"/>
  <c r="S181" i="20"/>
  <c r="R181" i="20"/>
  <c r="Q181" i="20"/>
  <c r="M181" i="20"/>
  <c r="U180" i="20"/>
  <c r="S180" i="20"/>
  <c r="R180" i="20"/>
  <c r="Q180" i="20"/>
  <c r="M180" i="20"/>
  <c r="U179" i="20"/>
  <c r="S179" i="20"/>
  <c r="R179" i="20"/>
  <c r="Q179" i="20"/>
  <c r="M179" i="20"/>
  <c r="U178" i="20"/>
  <c r="S178" i="20"/>
  <c r="R178" i="20"/>
  <c r="Q178" i="20"/>
  <c r="M178" i="20"/>
  <c r="U177" i="20"/>
  <c r="S177" i="20"/>
  <c r="R177" i="20"/>
  <c r="Q177" i="20"/>
  <c r="M177" i="20"/>
  <c r="U176" i="20"/>
  <c r="S176" i="20"/>
  <c r="R176" i="20"/>
  <c r="Q176" i="20"/>
  <c r="M176" i="20"/>
  <c r="U175" i="20"/>
  <c r="S175" i="20"/>
  <c r="R175" i="20"/>
  <c r="Q175" i="20"/>
  <c r="M175" i="20"/>
  <c r="U174" i="20"/>
  <c r="S174" i="20"/>
  <c r="R174" i="20"/>
  <c r="Q174" i="20"/>
  <c r="M174" i="20"/>
  <c r="U173" i="20"/>
  <c r="S173" i="20"/>
  <c r="R173" i="20"/>
  <c r="Q173" i="20"/>
  <c r="M173" i="20"/>
  <c r="U172" i="20"/>
  <c r="S172" i="20"/>
  <c r="R172" i="20"/>
  <c r="Q172" i="20"/>
  <c r="M172" i="20"/>
  <c r="U171" i="20"/>
  <c r="S171" i="20"/>
  <c r="R171" i="20"/>
  <c r="Q171" i="20"/>
  <c r="M171" i="20"/>
  <c r="U170" i="20"/>
  <c r="S170" i="20"/>
  <c r="R170" i="20"/>
  <c r="Q170" i="20"/>
  <c r="M170" i="20"/>
  <c r="U169" i="20"/>
  <c r="S169" i="20"/>
  <c r="R169" i="20"/>
  <c r="Q169" i="20"/>
  <c r="M169" i="20"/>
  <c r="U168" i="20"/>
  <c r="S168" i="20"/>
  <c r="R168" i="20"/>
  <c r="Q168" i="20"/>
  <c r="M168" i="20"/>
  <c r="U167" i="20"/>
  <c r="S167" i="20"/>
  <c r="R167" i="20"/>
  <c r="Q167" i="20"/>
  <c r="M167" i="20"/>
  <c r="U166" i="20"/>
  <c r="S166" i="20"/>
  <c r="R166" i="20"/>
  <c r="Q166" i="20"/>
  <c r="M166" i="20"/>
  <c r="U165" i="20"/>
  <c r="S165" i="20"/>
  <c r="R165" i="20"/>
  <c r="Q165" i="20"/>
  <c r="M165" i="20"/>
  <c r="U164" i="20"/>
  <c r="S164" i="20"/>
  <c r="R164" i="20"/>
  <c r="Q164" i="20"/>
  <c r="M164" i="20"/>
  <c r="U163" i="20"/>
  <c r="S163" i="20"/>
  <c r="R163" i="20"/>
  <c r="Q163" i="20"/>
  <c r="M163" i="20"/>
  <c r="U162" i="20"/>
  <c r="S162" i="20"/>
  <c r="R162" i="20"/>
  <c r="Q162" i="20"/>
  <c r="M162" i="20"/>
  <c r="U161" i="20"/>
  <c r="S161" i="20"/>
  <c r="R161" i="20"/>
  <c r="Q161" i="20"/>
  <c r="M161" i="20"/>
  <c r="U160" i="20"/>
  <c r="S160" i="20"/>
  <c r="R160" i="20"/>
  <c r="Q160" i="20"/>
  <c r="M160" i="20"/>
  <c r="U159" i="20"/>
  <c r="S159" i="20"/>
  <c r="R159" i="20"/>
  <c r="Q159" i="20"/>
  <c r="M159" i="20"/>
  <c r="U158" i="20"/>
  <c r="S158" i="20"/>
  <c r="R158" i="20"/>
  <c r="Q158" i="20"/>
  <c r="M158" i="20"/>
  <c r="U157" i="20"/>
  <c r="S157" i="20"/>
  <c r="R157" i="20"/>
  <c r="Q157" i="20"/>
  <c r="M157" i="20"/>
  <c r="U156" i="20"/>
  <c r="S156" i="20"/>
  <c r="R156" i="20"/>
  <c r="Q156" i="20"/>
  <c r="M156" i="20"/>
  <c r="U155" i="20"/>
  <c r="S155" i="20"/>
  <c r="R155" i="20"/>
  <c r="Q155" i="20"/>
  <c r="M155" i="20"/>
  <c r="U154" i="20"/>
  <c r="S154" i="20"/>
  <c r="R154" i="20"/>
  <c r="Q154" i="20"/>
  <c r="M154" i="20"/>
  <c r="U153" i="20"/>
  <c r="S153" i="20"/>
  <c r="R153" i="20"/>
  <c r="Q153" i="20"/>
  <c r="M153" i="20"/>
  <c r="U152" i="20"/>
  <c r="S152" i="20"/>
  <c r="R152" i="20"/>
  <c r="Q152" i="20"/>
  <c r="M152" i="20"/>
  <c r="U151" i="20"/>
  <c r="S151" i="20"/>
  <c r="R151" i="20"/>
  <c r="Q151" i="20"/>
  <c r="M151" i="20"/>
  <c r="U150" i="20"/>
  <c r="S150" i="20"/>
  <c r="R150" i="20"/>
  <c r="Q150" i="20"/>
  <c r="M150" i="20"/>
  <c r="U149" i="20"/>
  <c r="S149" i="20"/>
  <c r="R149" i="20"/>
  <c r="Q149" i="20"/>
  <c r="M149" i="20"/>
  <c r="U148" i="20"/>
  <c r="S148" i="20"/>
  <c r="R148" i="20"/>
  <c r="Q148" i="20"/>
  <c r="M148" i="20"/>
  <c r="U147" i="20"/>
  <c r="S147" i="20"/>
  <c r="R147" i="20"/>
  <c r="Q147" i="20"/>
  <c r="M147" i="20"/>
  <c r="U146" i="20"/>
  <c r="S146" i="20"/>
  <c r="R146" i="20"/>
  <c r="Q146" i="20"/>
  <c r="M146" i="20"/>
  <c r="U145" i="20"/>
  <c r="S145" i="20"/>
  <c r="R145" i="20"/>
  <c r="Q145" i="20"/>
  <c r="M145" i="20"/>
  <c r="U144" i="20"/>
  <c r="S144" i="20"/>
  <c r="R144" i="20"/>
  <c r="Q144" i="20"/>
  <c r="M144" i="20"/>
  <c r="U143" i="20"/>
  <c r="S143" i="20"/>
  <c r="R143" i="20"/>
  <c r="Q143" i="20"/>
  <c r="M143" i="20"/>
  <c r="U142" i="20"/>
  <c r="S142" i="20"/>
  <c r="R142" i="20"/>
  <c r="Q142" i="20"/>
  <c r="M142" i="20"/>
  <c r="U141" i="20"/>
  <c r="S141" i="20"/>
  <c r="R141" i="20"/>
  <c r="Q141" i="20"/>
  <c r="M141" i="20"/>
  <c r="U140" i="20"/>
  <c r="S140" i="20"/>
  <c r="R140" i="20"/>
  <c r="Q140" i="20"/>
  <c r="M140" i="20"/>
  <c r="U139" i="20"/>
  <c r="S139" i="20"/>
  <c r="R139" i="20"/>
  <c r="Q139" i="20"/>
  <c r="M139" i="20"/>
  <c r="U138" i="20"/>
  <c r="S138" i="20"/>
  <c r="R138" i="20"/>
  <c r="Q138" i="20"/>
  <c r="M138" i="20"/>
  <c r="U137" i="20"/>
  <c r="S137" i="20"/>
  <c r="R137" i="20"/>
  <c r="Q137" i="20"/>
  <c r="M137" i="20"/>
  <c r="U136" i="20"/>
  <c r="S136" i="20"/>
  <c r="R136" i="20"/>
  <c r="Q136" i="20"/>
  <c r="M136" i="20"/>
  <c r="U135" i="20"/>
  <c r="S135" i="20"/>
  <c r="R135" i="20"/>
  <c r="Q135" i="20"/>
  <c r="M135" i="20"/>
  <c r="U134" i="20"/>
  <c r="S134" i="20"/>
  <c r="R134" i="20"/>
  <c r="Q134" i="20"/>
  <c r="M134" i="20"/>
  <c r="U133" i="20"/>
  <c r="S133" i="20"/>
  <c r="R133" i="20"/>
  <c r="Q133" i="20"/>
  <c r="M133" i="20"/>
  <c r="U132" i="20"/>
  <c r="S132" i="20"/>
  <c r="R132" i="20"/>
  <c r="Q132" i="20"/>
  <c r="M132" i="20"/>
  <c r="U131" i="20"/>
  <c r="S131" i="20"/>
  <c r="R131" i="20"/>
  <c r="Q131" i="20"/>
  <c r="M131" i="20"/>
  <c r="U130" i="20"/>
  <c r="S130" i="20"/>
  <c r="R130" i="20"/>
  <c r="Q130" i="20"/>
  <c r="M130" i="20"/>
  <c r="U129" i="20"/>
  <c r="S129" i="20"/>
  <c r="R129" i="20"/>
  <c r="Q129" i="20"/>
  <c r="M129" i="20"/>
  <c r="U128" i="20"/>
  <c r="S128" i="20"/>
  <c r="R128" i="20"/>
  <c r="Q128" i="20"/>
  <c r="M128" i="20"/>
  <c r="U127" i="20"/>
  <c r="S127" i="20"/>
  <c r="R127" i="20"/>
  <c r="Q127" i="20"/>
  <c r="M127" i="20"/>
  <c r="U126" i="20"/>
  <c r="S126" i="20"/>
  <c r="R126" i="20"/>
  <c r="Q126" i="20"/>
  <c r="M126" i="20"/>
  <c r="U125" i="20"/>
  <c r="S125" i="20"/>
  <c r="R125" i="20"/>
  <c r="Q125" i="20"/>
  <c r="M125" i="20"/>
  <c r="U124" i="20"/>
  <c r="S124" i="20"/>
  <c r="R124" i="20"/>
  <c r="Q124" i="20"/>
  <c r="M124" i="20"/>
  <c r="U123" i="20"/>
  <c r="S123" i="20"/>
  <c r="R123" i="20"/>
  <c r="Q123" i="20"/>
  <c r="M123" i="20"/>
  <c r="U122" i="20"/>
  <c r="S122" i="20"/>
  <c r="R122" i="20"/>
  <c r="Q122" i="20"/>
  <c r="M122" i="20"/>
  <c r="U121" i="20"/>
  <c r="S121" i="20"/>
  <c r="R121" i="20"/>
  <c r="Q121" i="20"/>
  <c r="M121" i="20"/>
  <c r="U120" i="20"/>
  <c r="S120" i="20"/>
  <c r="R120" i="20"/>
  <c r="Q120" i="20"/>
  <c r="M120" i="20"/>
  <c r="U119" i="20"/>
  <c r="S119" i="20"/>
  <c r="R119" i="20"/>
  <c r="Q119" i="20"/>
  <c r="M119" i="20"/>
  <c r="U118" i="20"/>
  <c r="S118" i="20"/>
  <c r="R118" i="20"/>
  <c r="Q118" i="20"/>
  <c r="M118" i="20"/>
  <c r="U117" i="20"/>
  <c r="S117" i="20"/>
  <c r="R117" i="20"/>
  <c r="Q117" i="20"/>
  <c r="M117" i="20"/>
  <c r="U116" i="20"/>
  <c r="S116" i="20"/>
  <c r="R116" i="20"/>
  <c r="Q116" i="20"/>
  <c r="M116" i="20"/>
  <c r="U115" i="20"/>
  <c r="S115" i="20"/>
  <c r="R115" i="20"/>
  <c r="Q115" i="20"/>
  <c r="M115" i="20"/>
  <c r="U114" i="20"/>
  <c r="S114" i="20"/>
  <c r="R114" i="20"/>
  <c r="Q114" i="20"/>
  <c r="M114" i="20"/>
  <c r="U113" i="20"/>
  <c r="S113" i="20"/>
  <c r="R113" i="20"/>
  <c r="Q113" i="20"/>
  <c r="M113" i="20"/>
  <c r="U112" i="20"/>
  <c r="S112" i="20"/>
  <c r="R112" i="20"/>
  <c r="Q112" i="20"/>
  <c r="M112" i="20"/>
  <c r="U111" i="20"/>
  <c r="S111" i="20"/>
  <c r="R111" i="20"/>
  <c r="Q111" i="20"/>
  <c r="M111" i="20"/>
  <c r="U110" i="20"/>
  <c r="S110" i="20"/>
  <c r="R110" i="20"/>
  <c r="Q110" i="20"/>
  <c r="M110" i="20"/>
  <c r="U109" i="20"/>
  <c r="S109" i="20"/>
  <c r="R109" i="20"/>
  <c r="Q109" i="20"/>
  <c r="M109" i="20"/>
  <c r="U108" i="20"/>
  <c r="S108" i="20"/>
  <c r="R108" i="20"/>
  <c r="Q108" i="20"/>
  <c r="M108" i="20"/>
  <c r="U107" i="20"/>
  <c r="S107" i="20"/>
  <c r="R107" i="20"/>
  <c r="Q107" i="20"/>
  <c r="M107" i="20"/>
  <c r="U106" i="20"/>
  <c r="S106" i="20"/>
  <c r="R106" i="20"/>
  <c r="Q106" i="20"/>
  <c r="M106" i="20"/>
  <c r="U105" i="20"/>
  <c r="S105" i="20"/>
  <c r="R105" i="20"/>
  <c r="Q105" i="20"/>
  <c r="M105" i="20"/>
  <c r="U104" i="20"/>
  <c r="S104" i="20"/>
  <c r="R104" i="20"/>
  <c r="Q104" i="20"/>
  <c r="M104" i="20"/>
  <c r="U103" i="20"/>
  <c r="S103" i="20"/>
  <c r="R103" i="20"/>
  <c r="Q103" i="20"/>
  <c r="M103" i="20"/>
  <c r="U102" i="20"/>
  <c r="S102" i="20"/>
  <c r="R102" i="20"/>
  <c r="Q102" i="20"/>
  <c r="M102" i="20"/>
  <c r="U101" i="20"/>
  <c r="S101" i="20"/>
  <c r="R101" i="20"/>
  <c r="Q101" i="20"/>
  <c r="M101" i="20"/>
  <c r="U100" i="20"/>
  <c r="S100" i="20"/>
  <c r="R100" i="20"/>
  <c r="Q100" i="20"/>
  <c r="M100" i="20"/>
  <c r="U99" i="20"/>
  <c r="S99" i="20"/>
  <c r="R99" i="20"/>
  <c r="Q99" i="20"/>
  <c r="M99" i="20"/>
  <c r="U98" i="20"/>
  <c r="S98" i="20"/>
  <c r="R98" i="20"/>
  <c r="Q98" i="20"/>
  <c r="M98" i="20"/>
  <c r="U97" i="20"/>
  <c r="S97" i="20"/>
  <c r="R97" i="20"/>
  <c r="Q97" i="20"/>
  <c r="M97" i="20"/>
  <c r="U96" i="20"/>
  <c r="S96" i="20"/>
  <c r="R96" i="20"/>
  <c r="Q96" i="20"/>
  <c r="M96" i="20"/>
  <c r="U95" i="20"/>
  <c r="S95" i="20"/>
  <c r="R95" i="20"/>
  <c r="Q95" i="20"/>
  <c r="M95" i="20"/>
  <c r="U94" i="20"/>
  <c r="S94" i="20"/>
  <c r="R94" i="20"/>
  <c r="Q94" i="20"/>
  <c r="M94" i="20"/>
  <c r="U93" i="20"/>
  <c r="S93" i="20"/>
  <c r="R93" i="20"/>
  <c r="Q93" i="20"/>
  <c r="M93" i="20"/>
  <c r="U92" i="20"/>
  <c r="S92" i="20"/>
  <c r="R92" i="20"/>
  <c r="Q92" i="20"/>
  <c r="M92" i="20"/>
  <c r="U91" i="20"/>
  <c r="S91" i="20"/>
  <c r="R91" i="20"/>
  <c r="Q91" i="20"/>
  <c r="M91" i="20"/>
  <c r="U90" i="20"/>
  <c r="S90" i="20"/>
  <c r="R90" i="20"/>
  <c r="Q90" i="20"/>
  <c r="M90" i="20"/>
  <c r="U89" i="20"/>
  <c r="S89" i="20"/>
  <c r="R89" i="20"/>
  <c r="Q89" i="20"/>
  <c r="M89" i="20"/>
  <c r="U88" i="20"/>
  <c r="S88" i="20"/>
  <c r="R88" i="20"/>
  <c r="Q88" i="20"/>
  <c r="M88" i="20"/>
  <c r="U87" i="20"/>
  <c r="S87" i="20"/>
  <c r="R87" i="20"/>
  <c r="Q87" i="20"/>
  <c r="M87" i="20"/>
  <c r="U86" i="20"/>
  <c r="S86" i="20"/>
  <c r="R86" i="20"/>
  <c r="Q86" i="20"/>
  <c r="M86" i="20"/>
  <c r="U85" i="20"/>
  <c r="S85" i="20"/>
  <c r="R85" i="20"/>
  <c r="Q85" i="20"/>
  <c r="M85" i="20"/>
  <c r="U84" i="20"/>
  <c r="S84" i="20"/>
  <c r="R84" i="20"/>
  <c r="Q84" i="20"/>
  <c r="M84" i="20"/>
  <c r="U83" i="20"/>
  <c r="S83" i="20"/>
  <c r="R83" i="20"/>
  <c r="Q83" i="20"/>
  <c r="M83" i="20"/>
  <c r="U82" i="20"/>
  <c r="S82" i="20"/>
  <c r="R82" i="20"/>
  <c r="Q82" i="20"/>
  <c r="M82" i="20"/>
  <c r="U81" i="20"/>
  <c r="S81" i="20"/>
  <c r="R81" i="20"/>
  <c r="Q81" i="20"/>
  <c r="M81" i="20"/>
  <c r="U80" i="20"/>
  <c r="S80" i="20"/>
  <c r="R80" i="20"/>
  <c r="Q80" i="20"/>
  <c r="M80" i="20"/>
  <c r="U79" i="20"/>
  <c r="S79" i="20"/>
  <c r="R79" i="20"/>
  <c r="Q79" i="20"/>
  <c r="M79" i="20"/>
  <c r="U78" i="20"/>
  <c r="S78" i="20"/>
  <c r="R78" i="20"/>
  <c r="Q78" i="20"/>
  <c r="M78" i="20"/>
  <c r="U77" i="20"/>
  <c r="S77" i="20"/>
  <c r="R77" i="20"/>
  <c r="Q77" i="20"/>
  <c r="M77" i="20"/>
  <c r="U76" i="20"/>
  <c r="S76" i="20"/>
  <c r="R76" i="20"/>
  <c r="Q76" i="20"/>
  <c r="M76" i="20"/>
  <c r="U75" i="20"/>
  <c r="S75" i="20"/>
  <c r="R75" i="20"/>
  <c r="Q75" i="20"/>
  <c r="M75" i="20"/>
  <c r="U74" i="20"/>
  <c r="S74" i="20"/>
  <c r="R74" i="20"/>
  <c r="Q74" i="20"/>
  <c r="M74" i="20"/>
  <c r="U73" i="20"/>
  <c r="S73" i="20"/>
  <c r="R73" i="20"/>
  <c r="Q73" i="20"/>
  <c r="M73" i="20"/>
  <c r="U72" i="20"/>
  <c r="S72" i="20"/>
  <c r="R72" i="20"/>
  <c r="Q72" i="20"/>
  <c r="M72" i="20"/>
  <c r="U71" i="20"/>
  <c r="S71" i="20"/>
  <c r="R71" i="20"/>
  <c r="Q71" i="20"/>
  <c r="M71" i="20"/>
  <c r="U70" i="20"/>
  <c r="S70" i="20"/>
  <c r="R70" i="20"/>
  <c r="Q70" i="20"/>
  <c r="M70" i="20"/>
  <c r="U69" i="20"/>
  <c r="S69" i="20"/>
  <c r="R69" i="20"/>
  <c r="Q69" i="20"/>
  <c r="M69" i="20"/>
  <c r="U68" i="20"/>
  <c r="S68" i="20"/>
  <c r="R68" i="20"/>
  <c r="Q68" i="20"/>
  <c r="M68" i="20"/>
  <c r="U67" i="20"/>
  <c r="S67" i="20"/>
  <c r="R67" i="20"/>
  <c r="Q67" i="20"/>
  <c r="M67" i="20"/>
  <c r="U66" i="20"/>
  <c r="S66" i="20"/>
  <c r="R66" i="20"/>
  <c r="Q66" i="20"/>
  <c r="M66" i="20"/>
  <c r="U65" i="20"/>
  <c r="S65" i="20"/>
  <c r="R65" i="20"/>
  <c r="Q65" i="20"/>
  <c r="M65" i="20"/>
  <c r="U64" i="20"/>
  <c r="S64" i="20"/>
  <c r="R64" i="20"/>
  <c r="Q64" i="20"/>
  <c r="M64" i="20"/>
  <c r="U63" i="20"/>
  <c r="S63" i="20"/>
  <c r="R63" i="20"/>
  <c r="Q63" i="20"/>
  <c r="M63" i="20"/>
  <c r="U62" i="20"/>
  <c r="S62" i="20"/>
  <c r="R62" i="20"/>
  <c r="Q62" i="20"/>
  <c r="M62" i="20"/>
  <c r="U61" i="20"/>
  <c r="S61" i="20"/>
  <c r="R61" i="20"/>
  <c r="Q61" i="20"/>
  <c r="M61" i="20"/>
  <c r="U60" i="20"/>
  <c r="S60" i="20"/>
  <c r="R60" i="20"/>
  <c r="Q60" i="20"/>
  <c r="M60" i="20"/>
  <c r="U59" i="20"/>
  <c r="S59" i="20"/>
  <c r="R59" i="20"/>
  <c r="Q59" i="20"/>
  <c r="M59" i="20"/>
  <c r="U58" i="20"/>
  <c r="S58" i="20"/>
  <c r="R58" i="20"/>
  <c r="Q58" i="20"/>
  <c r="M58" i="20"/>
  <c r="U57" i="20"/>
  <c r="S57" i="20"/>
  <c r="R57" i="20"/>
  <c r="Q57" i="20"/>
  <c r="M57" i="20"/>
  <c r="U56" i="20"/>
  <c r="S56" i="20"/>
  <c r="R56" i="20"/>
  <c r="Q56" i="20"/>
  <c r="M56" i="20"/>
  <c r="U55" i="20"/>
  <c r="S55" i="20"/>
  <c r="R55" i="20"/>
  <c r="Q55" i="20"/>
  <c r="M55" i="20"/>
  <c r="U54" i="20"/>
  <c r="S54" i="20"/>
  <c r="R54" i="20"/>
  <c r="Q54" i="20"/>
  <c r="M54" i="20"/>
  <c r="U53" i="20"/>
  <c r="S53" i="20"/>
  <c r="R53" i="20"/>
  <c r="Q53" i="20"/>
  <c r="M53" i="20"/>
  <c r="U52" i="20"/>
  <c r="S52" i="20"/>
  <c r="R52" i="20"/>
  <c r="Q52" i="20"/>
  <c r="M52" i="20"/>
  <c r="U51" i="20"/>
  <c r="S51" i="20"/>
  <c r="R51" i="20"/>
  <c r="Q51" i="20"/>
  <c r="M51" i="20"/>
  <c r="U50" i="20"/>
  <c r="S50" i="20"/>
  <c r="R50" i="20"/>
  <c r="Q50" i="20"/>
  <c r="M50" i="20"/>
  <c r="U49" i="20"/>
  <c r="S49" i="20"/>
  <c r="R49" i="20"/>
  <c r="Q49" i="20"/>
  <c r="M49" i="20"/>
  <c r="U48" i="20"/>
  <c r="S48" i="20"/>
  <c r="R48" i="20"/>
  <c r="Q48" i="20"/>
  <c r="M48" i="20"/>
  <c r="U47" i="20"/>
  <c r="S47" i="20"/>
  <c r="R47" i="20"/>
  <c r="Q47" i="20"/>
  <c r="M47" i="20"/>
  <c r="U46" i="20"/>
  <c r="S46" i="20"/>
  <c r="R46" i="20"/>
  <c r="Q46" i="20"/>
  <c r="M46" i="20"/>
  <c r="U45" i="20"/>
  <c r="S45" i="20"/>
  <c r="R45" i="20"/>
  <c r="Q45" i="20"/>
  <c r="M45" i="20"/>
  <c r="U44" i="20"/>
  <c r="S44" i="20"/>
  <c r="R44" i="20"/>
  <c r="Q44" i="20"/>
  <c r="M44" i="20"/>
  <c r="U43" i="20"/>
  <c r="S43" i="20"/>
  <c r="R43" i="20"/>
  <c r="Q43" i="20"/>
  <c r="M43" i="20"/>
  <c r="U42" i="20"/>
  <c r="S42" i="20"/>
  <c r="R42" i="20"/>
  <c r="Q42" i="20"/>
  <c r="M42" i="20"/>
  <c r="U41" i="20"/>
  <c r="S41" i="20"/>
  <c r="R41" i="20"/>
  <c r="Q41" i="20"/>
  <c r="M41" i="20"/>
  <c r="U40" i="20"/>
  <c r="S40" i="20"/>
  <c r="R40" i="20"/>
  <c r="Q40" i="20"/>
  <c r="M40" i="20"/>
  <c r="U39" i="20"/>
  <c r="S39" i="20"/>
  <c r="R39" i="20"/>
  <c r="Q39" i="20"/>
  <c r="M39" i="20"/>
  <c r="U38" i="20"/>
  <c r="S38" i="20"/>
  <c r="R38" i="20"/>
  <c r="Q38" i="20"/>
  <c r="M38" i="20"/>
  <c r="U37" i="20"/>
  <c r="S37" i="20"/>
  <c r="R37" i="20"/>
  <c r="Q37" i="20"/>
  <c r="M37" i="20"/>
  <c r="U36" i="20"/>
  <c r="S36" i="20"/>
  <c r="R36" i="20"/>
  <c r="Q36" i="20"/>
  <c r="M36" i="20"/>
  <c r="U35" i="20"/>
  <c r="S35" i="20"/>
  <c r="R35" i="20"/>
  <c r="Q35" i="20"/>
  <c r="M35" i="20"/>
  <c r="U34" i="20"/>
  <c r="S34" i="20"/>
  <c r="R34" i="20"/>
  <c r="Q34" i="20"/>
  <c r="M34" i="20"/>
  <c r="U33" i="20"/>
  <c r="S33" i="20"/>
  <c r="R33" i="20"/>
  <c r="Q33" i="20"/>
  <c r="M33" i="20"/>
  <c r="U32" i="20"/>
  <c r="S32" i="20"/>
  <c r="R32" i="20"/>
  <c r="Q32" i="20"/>
  <c r="M32" i="20"/>
  <c r="U31" i="20"/>
  <c r="S31" i="20"/>
  <c r="R31" i="20"/>
  <c r="Q31" i="20"/>
  <c r="M31" i="20"/>
  <c r="U30" i="20"/>
  <c r="S30" i="20"/>
  <c r="R30" i="20"/>
  <c r="Q30" i="20"/>
  <c r="M30" i="20"/>
  <c r="U29" i="20"/>
  <c r="S29" i="20"/>
  <c r="R29" i="20"/>
  <c r="Q29" i="20"/>
  <c r="M29" i="20"/>
  <c r="U28" i="20"/>
  <c r="S28" i="20"/>
  <c r="R28" i="20"/>
  <c r="Q28" i="20"/>
  <c r="M28" i="20"/>
  <c r="U27" i="20"/>
  <c r="S27" i="20"/>
  <c r="R27" i="20"/>
  <c r="Q27" i="20"/>
  <c r="M27" i="20"/>
  <c r="U26" i="20"/>
  <c r="S26" i="20"/>
  <c r="R26" i="20"/>
  <c r="Q26" i="20"/>
  <c r="M26" i="20"/>
  <c r="U25" i="20"/>
  <c r="S25" i="20"/>
  <c r="R25" i="20"/>
  <c r="Q25" i="20"/>
  <c r="M25" i="20"/>
  <c r="U24" i="20"/>
  <c r="S24" i="20"/>
  <c r="R24" i="20"/>
  <c r="Q24" i="20"/>
  <c r="M24" i="20"/>
  <c r="U23" i="20"/>
  <c r="S23" i="20"/>
  <c r="R23" i="20"/>
  <c r="Q23" i="20"/>
  <c r="M23" i="20"/>
  <c r="U22" i="20"/>
  <c r="S22" i="20"/>
  <c r="R22" i="20"/>
  <c r="Q22" i="20"/>
  <c r="M22" i="20"/>
  <c r="U21" i="20"/>
  <c r="S21" i="20"/>
  <c r="R21" i="20"/>
  <c r="Q21" i="20"/>
  <c r="M21" i="20"/>
  <c r="U20" i="20"/>
  <c r="S20" i="20"/>
  <c r="R20" i="20"/>
  <c r="Q20" i="20"/>
  <c r="M20" i="20"/>
  <c r="U19" i="20"/>
  <c r="S19" i="20"/>
  <c r="R19" i="20"/>
  <c r="Q19" i="20"/>
  <c r="M19" i="20"/>
  <c r="U18" i="20"/>
  <c r="S18" i="20"/>
  <c r="R18" i="20"/>
  <c r="Q18" i="20"/>
  <c r="M18" i="20"/>
  <c r="U17" i="20"/>
  <c r="S17" i="20"/>
  <c r="R17" i="20"/>
  <c r="Q17" i="20"/>
  <c r="M17" i="20"/>
  <c r="U16" i="20"/>
  <c r="S16" i="20"/>
  <c r="R16" i="20"/>
  <c r="Q16" i="20"/>
  <c r="M16" i="20"/>
  <c r="B16" i="20"/>
  <c r="U15" i="20"/>
  <c r="S15" i="20"/>
  <c r="R15" i="20"/>
  <c r="Q15" i="20"/>
  <c r="M15" i="20"/>
  <c r="B15" i="20"/>
  <c r="U14" i="20"/>
  <c r="S14" i="20"/>
  <c r="R14" i="20"/>
  <c r="Q14" i="20"/>
  <c r="M14" i="20"/>
  <c r="B14" i="20"/>
  <c r="U13" i="20"/>
  <c r="S13" i="20"/>
  <c r="R13" i="20"/>
  <c r="Q13" i="20"/>
  <c r="M13" i="20"/>
  <c r="B13" i="20"/>
  <c r="U12" i="20"/>
  <c r="S12" i="20"/>
  <c r="R12" i="20"/>
  <c r="Q12" i="20"/>
  <c r="M12" i="20"/>
  <c r="B12" i="20"/>
  <c r="U11" i="20"/>
  <c r="S11" i="20"/>
  <c r="R11" i="20"/>
  <c r="Q11" i="20"/>
  <c r="M11" i="20"/>
  <c r="B11" i="20"/>
  <c r="U10" i="20"/>
  <c r="S10" i="20"/>
  <c r="R10" i="20"/>
  <c r="Q10" i="20"/>
  <c r="M10" i="20"/>
  <c r="U9" i="20"/>
  <c r="S9" i="20"/>
  <c r="R9" i="20"/>
  <c r="Q9" i="20"/>
  <c r="M9" i="20"/>
  <c r="B9" i="20"/>
  <c r="U8" i="20"/>
  <c r="S8" i="20"/>
  <c r="R8" i="20"/>
  <c r="Q8" i="20"/>
  <c r="P8" i="20"/>
  <c r="T8" i="20" s="1"/>
  <c r="V8" i="20" s="1"/>
  <c r="N8" i="20" s="1"/>
  <c r="M8" i="20"/>
  <c r="U7" i="20"/>
  <c r="S7" i="20"/>
  <c r="R7" i="20"/>
  <c r="Q7" i="20"/>
  <c r="M7" i="20"/>
  <c r="U6" i="20"/>
  <c r="S6" i="20"/>
  <c r="R6" i="20"/>
  <c r="Q6" i="20"/>
  <c r="M6" i="20"/>
  <c r="U5" i="20"/>
  <c r="S5" i="20"/>
  <c r="R5" i="20"/>
  <c r="Q5" i="20"/>
  <c r="M5" i="20"/>
  <c r="U4" i="20"/>
  <c r="S4" i="20"/>
  <c r="R4" i="20"/>
  <c r="Q4" i="20"/>
  <c r="M4" i="20"/>
  <c r="U3" i="20"/>
  <c r="S3" i="20"/>
  <c r="R3" i="20"/>
  <c r="Q3" i="20"/>
  <c r="M3" i="20"/>
  <c r="U2" i="20"/>
  <c r="S2" i="20"/>
  <c r="R2" i="20"/>
  <c r="Q2" i="20"/>
  <c r="M2" i="20"/>
  <c r="W358" i="17"/>
  <c r="S358" i="17"/>
  <c r="M358" i="17"/>
  <c r="W357" i="17"/>
  <c r="S357" i="17"/>
  <c r="M357" i="17"/>
  <c r="W356" i="17"/>
  <c r="S356" i="17"/>
  <c r="M356" i="17"/>
  <c r="W355" i="17"/>
  <c r="S355" i="17"/>
  <c r="M355" i="17"/>
  <c r="W354" i="17"/>
  <c r="S354" i="17"/>
  <c r="M354" i="17"/>
  <c r="W353" i="17"/>
  <c r="S353" i="17"/>
  <c r="M353" i="17"/>
  <c r="W352" i="17"/>
  <c r="S352" i="17"/>
  <c r="M352" i="17"/>
  <c r="W351" i="17"/>
  <c r="S351" i="17"/>
  <c r="M351" i="17"/>
  <c r="W350" i="17"/>
  <c r="S350" i="17"/>
  <c r="M350" i="17"/>
  <c r="W349" i="17"/>
  <c r="S349" i="17"/>
  <c r="M349" i="17"/>
  <c r="W348" i="17"/>
  <c r="S348" i="17"/>
  <c r="M348" i="17"/>
  <c r="W347" i="17"/>
  <c r="S347" i="17"/>
  <c r="M347" i="17"/>
  <c r="W346" i="17"/>
  <c r="S346" i="17"/>
  <c r="M346" i="17"/>
  <c r="W345" i="17"/>
  <c r="S345" i="17"/>
  <c r="M345" i="17"/>
  <c r="W344" i="17"/>
  <c r="S344" i="17"/>
  <c r="M344" i="17"/>
  <c r="W343" i="17"/>
  <c r="S343" i="17"/>
  <c r="M343" i="17"/>
  <c r="W342" i="17"/>
  <c r="S342" i="17"/>
  <c r="M342" i="17"/>
  <c r="W341" i="17"/>
  <c r="S341" i="17"/>
  <c r="M341" i="17"/>
  <c r="W340" i="17"/>
  <c r="S340" i="17"/>
  <c r="M340" i="17"/>
  <c r="W339" i="17"/>
  <c r="S339" i="17"/>
  <c r="M339" i="17"/>
  <c r="W338" i="17"/>
  <c r="S338" i="17"/>
  <c r="M338" i="17"/>
  <c r="W337" i="17"/>
  <c r="S337" i="17"/>
  <c r="M337" i="17"/>
  <c r="W336" i="17"/>
  <c r="S336" i="17"/>
  <c r="M336" i="17"/>
  <c r="W335" i="17"/>
  <c r="S335" i="17"/>
  <c r="M335" i="17"/>
  <c r="W334" i="17"/>
  <c r="S334" i="17"/>
  <c r="M334" i="17"/>
  <c r="W333" i="17"/>
  <c r="S333" i="17"/>
  <c r="M333" i="17"/>
  <c r="W332" i="17"/>
  <c r="S332" i="17"/>
  <c r="M332" i="17"/>
  <c r="W331" i="17"/>
  <c r="S331" i="17"/>
  <c r="M331" i="17"/>
  <c r="W330" i="17"/>
  <c r="S330" i="17"/>
  <c r="M330" i="17"/>
  <c r="W329" i="17"/>
  <c r="S329" i="17"/>
  <c r="M329" i="17"/>
  <c r="W328" i="17"/>
  <c r="S328" i="17"/>
  <c r="M328" i="17"/>
  <c r="W327" i="17"/>
  <c r="S327" i="17"/>
  <c r="M327" i="17"/>
  <c r="W326" i="17"/>
  <c r="S326" i="17"/>
  <c r="M326" i="17"/>
  <c r="W325" i="17"/>
  <c r="S325" i="17"/>
  <c r="M325" i="17"/>
  <c r="W324" i="17"/>
  <c r="S324" i="17"/>
  <c r="M324" i="17"/>
  <c r="W323" i="17"/>
  <c r="S323" i="17"/>
  <c r="M323" i="17"/>
  <c r="W322" i="17"/>
  <c r="S322" i="17"/>
  <c r="M322" i="17"/>
  <c r="W321" i="17"/>
  <c r="S321" i="17"/>
  <c r="M321" i="17"/>
  <c r="W320" i="17"/>
  <c r="S320" i="17"/>
  <c r="M320" i="17"/>
  <c r="W319" i="17"/>
  <c r="S319" i="17"/>
  <c r="M319" i="17"/>
  <c r="W318" i="17"/>
  <c r="S318" i="17"/>
  <c r="M318" i="17"/>
  <c r="W317" i="17"/>
  <c r="S317" i="17"/>
  <c r="M317" i="17"/>
  <c r="W316" i="17"/>
  <c r="S316" i="17"/>
  <c r="M316" i="17"/>
  <c r="W315" i="17"/>
  <c r="S315" i="17"/>
  <c r="M315" i="17"/>
  <c r="W314" i="17"/>
  <c r="S314" i="17"/>
  <c r="M314" i="17"/>
  <c r="W313" i="17"/>
  <c r="S313" i="17"/>
  <c r="M313" i="17"/>
  <c r="W312" i="17"/>
  <c r="S312" i="17"/>
  <c r="M312" i="17"/>
  <c r="W311" i="17"/>
  <c r="S311" i="17"/>
  <c r="M311" i="17"/>
  <c r="W310" i="17"/>
  <c r="S310" i="17"/>
  <c r="M310" i="17"/>
  <c r="W309" i="17"/>
  <c r="S309" i="17"/>
  <c r="M309" i="17"/>
  <c r="W308" i="17"/>
  <c r="S308" i="17"/>
  <c r="M308" i="17"/>
  <c r="W307" i="17"/>
  <c r="S307" i="17"/>
  <c r="M307" i="17"/>
  <c r="W306" i="17"/>
  <c r="S306" i="17"/>
  <c r="M306" i="17"/>
  <c r="W305" i="17"/>
  <c r="S305" i="17"/>
  <c r="M305" i="17"/>
  <c r="W304" i="17"/>
  <c r="S304" i="17"/>
  <c r="M304" i="17"/>
  <c r="W303" i="17"/>
  <c r="S303" i="17"/>
  <c r="M303" i="17"/>
  <c r="W302" i="17"/>
  <c r="S302" i="17"/>
  <c r="M302" i="17"/>
  <c r="W301" i="17"/>
  <c r="S301" i="17"/>
  <c r="M301" i="17"/>
  <c r="W300" i="17"/>
  <c r="S300" i="17"/>
  <c r="M300" i="17"/>
  <c r="W299" i="17"/>
  <c r="S299" i="17"/>
  <c r="M299" i="17"/>
  <c r="W298" i="17"/>
  <c r="S298" i="17"/>
  <c r="M298" i="17"/>
  <c r="W297" i="17"/>
  <c r="S297" i="17"/>
  <c r="M297" i="17"/>
  <c r="W296" i="17"/>
  <c r="S296" i="17"/>
  <c r="M296" i="17"/>
  <c r="W295" i="17"/>
  <c r="S295" i="17"/>
  <c r="M295" i="17"/>
  <c r="W294" i="17"/>
  <c r="S294" i="17"/>
  <c r="M294" i="17"/>
  <c r="W293" i="17"/>
  <c r="S293" i="17"/>
  <c r="M293" i="17"/>
  <c r="W292" i="17"/>
  <c r="S292" i="17"/>
  <c r="M292" i="17"/>
  <c r="W291" i="17"/>
  <c r="S291" i="17"/>
  <c r="M291" i="17"/>
  <c r="W290" i="17"/>
  <c r="S290" i="17"/>
  <c r="M290" i="17"/>
  <c r="W289" i="17"/>
  <c r="S289" i="17"/>
  <c r="M289" i="17"/>
  <c r="W288" i="17"/>
  <c r="S288" i="17"/>
  <c r="M288" i="17"/>
  <c r="W287" i="17"/>
  <c r="S287" i="17"/>
  <c r="M287" i="17"/>
  <c r="W286" i="17"/>
  <c r="S286" i="17"/>
  <c r="M286" i="17"/>
  <c r="W285" i="17"/>
  <c r="S285" i="17"/>
  <c r="M285" i="17"/>
  <c r="W284" i="17"/>
  <c r="S284" i="17"/>
  <c r="M284" i="17"/>
  <c r="W283" i="17"/>
  <c r="S283" i="17"/>
  <c r="M283" i="17"/>
  <c r="W282" i="17"/>
  <c r="S282" i="17"/>
  <c r="M282" i="17"/>
  <c r="W281" i="17"/>
  <c r="S281" i="17"/>
  <c r="M281" i="17"/>
  <c r="W280" i="17"/>
  <c r="S280" i="17"/>
  <c r="M280" i="17"/>
  <c r="W279" i="17"/>
  <c r="S279" i="17"/>
  <c r="M279" i="17"/>
  <c r="W278" i="17"/>
  <c r="S278" i="17"/>
  <c r="M278" i="17"/>
  <c r="W277" i="17"/>
  <c r="S277" i="17"/>
  <c r="M277" i="17"/>
  <c r="W276" i="17"/>
  <c r="S276" i="17"/>
  <c r="M276" i="17"/>
  <c r="W275" i="17"/>
  <c r="S275" i="17"/>
  <c r="M275" i="17"/>
  <c r="W274" i="17"/>
  <c r="S274" i="17"/>
  <c r="M274" i="17"/>
  <c r="W273" i="17"/>
  <c r="S273" i="17"/>
  <c r="M273" i="17"/>
  <c r="W272" i="17"/>
  <c r="S272" i="17"/>
  <c r="M272" i="17"/>
  <c r="W271" i="17"/>
  <c r="S271" i="17"/>
  <c r="M271" i="17"/>
  <c r="W270" i="17"/>
  <c r="S270" i="17"/>
  <c r="M270" i="17"/>
  <c r="W269" i="17"/>
  <c r="S269" i="17"/>
  <c r="M269" i="17"/>
  <c r="W268" i="17"/>
  <c r="S268" i="17"/>
  <c r="M268" i="17"/>
  <c r="W267" i="17"/>
  <c r="S267" i="17"/>
  <c r="M267" i="17"/>
  <c r="W266" i="17"/>
  <c r="S266" i="17"/>
  <c r="M266" i="17"/>
  <c r="W265" i="17"/>
  <c r="S265" i="17"/>
  <c r="M265" i="17"/>
  <c r="W264" i="17"/>
  <c r="S264" i="17"/>
  <c r="M264" i="17"/>
  <c r="W263" i="17"/>
  <c r="S263" i="17"/>
  <c r="M263" i="17"/>
  <c r="W262" i="17"/>
  <c r="S262" i="17"/>
  <c r="M262" i="17"/>
  <c r="W261" i="17"/>
  <c r="S261" i="17"/>
  <c r="M261" i="17"/>
  <c r="W260" i="17"/>
  <c r="S260" i="17"/>
  <c r="M260" i="17"/>
  <c r="W259" i="17"/>
  <c r="S259" i="17"/>
  <c r="M259" i="17"/>
  <c r="W258" i="17"/>
  <c r="S258" i="17"/>
  <c r="M258" i="17"/>
  <c r="W257" i="17"/>
  <c r="S257" i="17"/>
  <c r="M257" i="17"/>
  <c r="W256" i="17"/>
  <c r="S256" i="17"/>
  <c r="M256" i="17"/>
  <c r="W255" i="17"/>
  <c r="S255" i="17"/>
  <c r="M255" i="17"/>
  <c r="W254" i="17"/>
  <c r="S254" i="17"/>
  <c r="M254" i="17"/>
  <c r="W253" i="17"/>
  <c r="S253" i="17"/>
  <c r="M253" i="17"/>
  <c r="W252" i="17"/>
  <c r="S252" i="17"/>
  <c r="M252" i="17"/>
  <c r="W251" i="17"/>
  <c r="S251" i="17"/>
  <c r="M251" i="17"/>
  <c r="W250" i="17"/>
  <c r="S250" i="17"/>
  <c r="M250" i="17"/>
  <c r="W249" i="17"/>
  <c r="S249" i="17"/>
  <c r="M249" i="17"/>
  <c r="W248" i="17"/>
  <c r="S248" i="17"/>
  <c r="M248" i="17"/>
  <c r="W247" i="17"/>
  <c r="S247" i="17"/>
  <c r="M247" i="17"/>
  <c r="W246" i="17"/>
  <c r="S246" i="17"/>
  <c r="M246" i="17"/>
  <c r="W245" i="17"/>
  <c r="S245" i="17"/>
  <c r="M245" i="17"/>
  <c r="W244" i="17"/>
  <c r="S244" i="17"/>
  <c r="M244" i="17"/>
  <c r="W243" i="17"/>
  <c r="S243" i="17"/>
  <c r="M243" i="17"/>
  <c r="W242" i="17"/>
  <c r="S242" i="17"/>
  <c r="M242" i="17"/>
  <c r="W241" i="17"/>
  <c r="S241" i="17"/>
  <c r="M241" i="17"/>
  <c r="W240" i="17"/>
  <c r="S240" i="17"/>
  <c r="M240" i="17"/>
  <c r="W239" i="17"/>
  <c r="S239" i="17"/>
  <c r="M239" i="17"/>
  <c r="W238" i="17"/>
  <c r="S238" i="17"/>
  <c r="M238" i="17"/>
  <c r="W237" i="17"/>
  <c r="S237" i="17"/>
  <c r="M237" i="17"/>
  <c r="W236" i="17"/>
  <c r="S236" i="17"/>
  <c r="M236" i="17"/>
  <c r="W235" i="17"/>
  <c r="S235" i="17"/>
  <c r="M235" i="17"/>
  <c r="W234" i="17"/>
  <c r="S234" i="17"/>
  <c r="M234" i="17"/>
  <c r="W233" i="17"/>
  <c r="S233" i="17"/>
  <c r="M233" i="17"/>
  <c r="W232" i="17"/>
  <c r="S232" i="17"/>
  <c r="M232" i="17"/>
  <c r="W231" i="17"/>
  <c r="S231" i="17"/>
  <c r="M231" i="17"/>
  <c r="W230" i="17"/>
  <c r="S230" i="17"/>
  <c r="M230" i="17"/>
  <c r="W229" i="17"/>
  <c r="S229" i="17"/>
  <c r="M229" i="17"/>
  <c r="W228" i="17"/>
  <c r="S228" i="17"/>
  <c r="M228" i="17"/>
  <c r="W227" i="17"/>
  <c r="S227" i="17"/>
  <c r="M227" i="17"/>
  <c r="W226" i="17"/>
  <c r="S226" i="17"/>
  <c r="M226" i="17"/>
  <c r="W225" i="17"/>
  <c r="S225" i="17"/>
  <c r="M225" i="17"/>
  <c r="W224" i="17"/>
  <c r="S224" i="17"/>
  <c r="M224" i="17"/>
  <c r="W223" i="17"/>
  <c r="S223" i="17"/>
  <c r="M223" i="17"/>
  <c r="W222" i="17"/>
  <c r="S222" i="17"/>
  <c r="M222" i="17"/>
  <c r="W221" i="17"/>
  <c r="S221" i="17"/>
  <c r="M221" i="17"/>
  <c r="W220" i="17"/>
  <c r="S220" i="17"/>
  <c r="M220" i="17"/>
  <c r="W219" i="17"/>
  <c r="S219" i="17"/>
  <c r="M219" i="17"/>
  <c r="W218" i="17"/>
  <c r="S218" i="17"/>
  <c r="M218" i="17"/>
  <c r="W217" i="17"/>
  <c r="S217" i="17"/>
  <c r="M217" i="17"/>
  <c r="W216" i="17"/>
  <c r="S216" i="17"/>
  <c r="M216" i="17"/>
  <c r="W215" i="17"/>
  <c r="S215" i="17"/>
  <c r="M215" i="17"/>
  <c r="W214" i="17"/>
  <c r="S214" i="17"/>
  <c r="M214" i="17"/>
  <c r="W213" i="17"/>
  <c r="S213" i="17"/>
  <c r="M213" i="17"/>
  <c r="W212" i="17"/>
  <c r="S212" i="17"/>
  <c r="M212" i="17"/>
  <c r="W211" i="17"/>
  <c r="S211" i="17"/>
  <c r="M211" i="17"/>
  <c r="W210" i="17"/>
  <c r="S210" i="17"/>
  <c r="M210" i="17"/>
  <c r="W209" i="17"/>
  <c r="S209" i="17"/>
  <c r="M209" i="17"/>
  <c r="W208" i="17"/>
  <c r="S208" i="17"/>
  <c r="M208" i="17"/>
  <c r="W207" i="17"/>
  <c r="S207" i="17"/>
  <c r="M207" i="17"/>
  <c r="W206" i="17"/>
  <c r="S206" i="17"/>
  <c r="M206" i="17"/>
  <c r="W205" i="17"/>
  <c r="S205" i="17"/>
  <c r="M205" i="17"/>
  <c r="W204" i="17"/>
  <c r="S204" i="17"/>
  <c r="M204" i="17"/>
  <c r="W203" i="17"/>
  <c r="S203" i="17"/>
  <c r="M203" i="17"/>
  <c r="W202" i="17"/>
  <c r="S202" i="17"/>
  <c r="M202" i="17"/>
  <c r="W201" i="17"/>
  <c r="S201" i="17"/>
  <c r="M201" i="17"/>
  <c r="W200" i="17"/>
  <c r="S200" i="17"/>
  <c r="M200" i="17"/>
  <c r="W199" i="17"/>
  <c r="S199" i="17"/>
  <c r="M199" i="17"/>
  <c r="W198" i="17"/>
  <c r="S198" i="17"/>
  <c r="M198" i="17"/>
  <c r="W197" i="17"/>
  <c r="S197" i="17"/>
  <c r="M197" i="17"/>
  <c r="W196" i="17"/>
  <c r="S196" i="17"/>
  <c r="M196" i="17"/>
  <c r="W195" i="17"/>
  <c r="S195" i="17"/>
  <c r="M195" i="17"/>
  <c r="W194" i="17"/>
  <c r="S194" i="17"/>
  <c r="M194" i="17"/>
  <c r="W193" i="17"/>
  <c r="S193" i="17"/>
  <c r="M193" i="17"/>
  <c r="W192" i="17"/>
  <c r="S192" i="17"/>
  <c r="M192" i="17"/>
  <c r="W191" i="17"/>
  <c r="S191" i="17"/>
  <c r="M191" i="17"/>
  <c r="W190" i="17"/>
  <c r="S190" i="17"/>
  <c r="M190" i="17"/>
  <c r="W189" i="17"/>
  <c r="S189" i="17"/>
  <c r="M189" i="17"/>
  <c r="W188" i="17"/>
  <c r="S188" i="17"/>
  <c r="M188" i="17"/>
  <c r="W187" i="17"/>
  <c r="S187" i="17"/>
  <c r="M187" i="17"/>
  <c r="W186" i="17"/>
  <c r="S186" i="17"/>
  <c r="M186" i="17"/>
  <c r="W185" i="17"/>
  <c r="S185" i="17"/>
  <c r="M185" i="17"/>
  <c r="W184" i="17"/>
  <c r="S184" i="17"/>
  <c r="M184" i="17"/>
  <c r="W183" i="17"/>
  <c r="S183" i="17"/>
  <c r="M183" i="17"/>
  <c r="W182" i="17"/>
  <c r="S182" i="17"/>
  <c r="M182" i="17"/>
  <c r="W181" i="17"/>
  <c r="S181" i="17"/>
  <c r="M181" i="17"/>
  <c r="W180" i="17"/>
  <c r="S180" i="17"/>
  <c r="M180" i="17"/>
  <c r="W179" i="17"/>
  <c r="S179" i="17"/>
  <c r="M179" i="17"/>
  <c r="W178" i="17"/>
  <c r="S178" i="17"/>
  <c r="M178" i="17"/>
  <c r="W177" i="17"/>
  <c r="S177" i="17"/>
  <c r="M177" i="17"/>
  <c r="W176" i="17"/>
  <c r="S176" i="17"/>
  <c r="M176" i="17"/>
  <c r="W175" i="17"/>
  <c r="S175" i="17"/>
  <c r="M175" i="17"/>
  <c r="W174" i="17"/>
  <c r="S174" i="17"/>
  <c r="M174" i="17"/>
  <c r="W173" i="17"/>
  <c r="S173" i="17"/>
  <c r="M173" i="17"/>
  <c r="W172" i="17"/>
  <c r="S172" i="17"/>
  <c r="M172" i="17"/>
  <c r="W171" i="17"/>
  <c r="S171" i="17"/>
  <c r="M171" i="17"/>
  <c r="W170" i="17"/>
  <c r="S170" i="17"/>
  <c r="M170" i="17"/>
  <c r="W169" i="17"/>
  <c r="S169" i="17"/>
  <c r="M169" i="17"/>
  <c r="W168" i="17"/>
  <c r="S168" i="17"/>
  <c r="M168" i="17"/>
  <c r="W167" i="17"/>
  <c r="S167" i="17"/>
  <c r="M167" i="17"/>
  <c r="W166" i="17"/>
  <c r="S166" i="17"/>
  <c r="M166" i="17"/>
  <c r="W165" i="17"/>
  <c r="S165" i="17"/>
  <c r="M165" i="17"/>
  <c r="W164" i="17"/>
  <c r="S164" i="17"/>
  <c r="M164" i="17"/>
  <c r="W163" i="17"/>
  <c r="S163" i="17"/>
  <c r="M163" i="17"/>
  <c r="W162" i="17"/>
  <c r="S162" i="17"/>
  <c r="M162" i="17"/>
  <c r="W161" i="17"/>
  <c r="S161" i="17"/>
  <c r="M161" i="17"/>
  <c r="W160" i="17"/>
  <c r="S160" i="17"/>
  <c r="M160" i="17"/>
  <c r="W159" i="17"/>
  <c r="S159" i="17"/>
  <c r="M159" i="17"/>
  <c r="W158" i="17"/>
  <c r="S158" i="17"/>
  <c r="M158" i="17"/>
  <c r="W157" i="17"/>
  <c r="S157" i="17"/>
  <c r="M157" i="17"/>
  <c r="W156" i="17"/>
  <c r="S156" i="17"/>
  <c r="M156" i="17"/>
  <c r="W155" i="17"/>
  <c r="S155" i="17"/>
  <c r="M155" i="17"/>
  <c r="W154" i="17"/>
  <c r="S154" i="17"/>
  <c r="M154" i="17"/>
  <c r="W153" i="17"/>
  <c r="S153" i="17"/>
  <c r="M153" i="17"/>
  <c r="W152" i="17"/>
  <c r="S152" i="17"/>
  <c r="M152" i="17"/>
  <c r="W151" i="17"/>
  <c r="S151" i="17"/>
  <c r="M151" i="17"/>
  <c r="W150" i="17"/>
  <c r="S150" i="17"/>
  <c r="M150" i="17"/>
  <c r="W149" i="17"/>
  <c r="S149" i="17"/>
  <c r="M149" i="17"/>
  <c r="W148" i="17"/>
  <c r="S148" i="17"/>
  <c r="M148" i="17"/>
  <c r="W147" i="17"/>
  <c r="S147" i="17"/>
  <c r="M147" i="17"/>
  <c r="W146" i="17"/>
  <c r="S146" i="17"/>
  <c r="M146" i="17"/>
  <c r="W145" i="17"/>
  <c r="S145" i="17"/>
  <c r="M145" i="17"/>
  <c r="W144" i="17"/>
  <c r="S144" i="17"/>
  <c r="M144" i="17"/>
  <c r="W143" i="17"/>
  <c r="S143" i="17"/>
  <c r="M143" i="17"/>
  <c r="W142" i="17"/>
  <c r="S142" i="17"/>
  <c r="M142" i="17"/>
  <c r="W141" i="17"/>
  <c r="S141" i="17"/>
  <c r="M141" i="17"/>
  <c r="W140" i="17"/>
  <c r="S140" i="17"/>
  <c r="M140" i="17"/>
  <c r="W139" i="17"/>
  <c r="S139" i="17"/>
  <c r="M139" i="17"/>
  <c r="W138" i="17"/>
  <c r="S138" i="17"/>
  <c r="M138" i="17"/>
  <c r="W137" i="17"/>
  <c r="S137" i="17"/>
  <c r="M137" i="17"/>
  <c r="W136" i="17"/>
  <c r="S136" i="17"/>
  <c r="M136" i="17"/>
  <c r="W135" i="17"/>
  <c r="S135" i="17"/>
  <c r="M135" i="17"/>
  <c r="W134" i="17"/>
  <c r="S134" i="17"/>
  <c r="M134" i="17"/>
  <c r="W133" i="17"/>
  <c r="S133" i="17"/>
  <c r="M133" i="17"/>
  <c r="W132" i="17"/>
  <c r="S132" i="17"/>
  <c r="M132" i="17"/>
  <c r="W131" i="17"/>
  <c r="S131" i="17"/>
  <c r="M131" i="17"/>
  <c r="W130" i="17"/>
  <c r="S130" i="17"/>
  <c r="M130" i="17"/>
  <c r="W129" i="17"/>
  <c r="S129" i="17"/>
  <c r="M129" i="17"/>
  <c r="W128" i="17"/>
  <c r="S128" i="17"/>
  <c r="M128" i="17"/>
  <c r="W127" i="17"/>
  <c r="S127" i="17"/>
  <c r="M127" i="17"/>
  <c r="W126" i="17"/>
  <c r="S126" i="17"/>
  <c r="M126" i="17"/>
  <c r="W125" i="17"/>
  <c r="S125" i="17"/>
  <c r="M125" i="17"/>
  <c r="W124" i="17"/>
  <c r="S124" i="17"/>
  <c r="M124" i="17"/>
  <c r="W123" i="17"/>
  <c r="S123" i="17"/>
  <c r="M123" i="17"/>
  <c r="W122" i="17"/>
  <c r="S122" i="17"/>
  <c r="M122" i="17"/>
  <c r="W121" i="17"/>
  <c r="S121" i="17"/>
  <c r="M121" i="17"/>
  <c r="W120" i="17"/>
  <c r="S120" i="17"/>
  <c r="M120" i="17"/>
  <c r="W119" i="17"/>
  <c r="S119" i="17"/>
  <c r="M119" i="17"/>
  <c r="W118" i="17"/>
  <c r="S118" i="17"/>
  <c r="M118" i="17"/>
  <c r="W117" i="17"/>
  <c r="S117" i="17"/>
  <c r="M117" i="17"/>
  <c r="W116" i="17"/>
  <c r="S116" i="17"/>
  <c r="M116" i="17"/>
  <c r="W115" i="17"/>
  <c r="S115" i="17"/>
  <c r="M115" i="17"/>
  <c r="W114" i="17"/>
  <c r="S114" i="17"/>
  <c r="M114" i="17"/>
  <c r="W113" i="17"/>
  <c r="S113" i="17"/>
  <c r="M113" i="17"/>
  <c r="W112" i="17"/>
  <c r="S112" i="17"/>
  <c r="M112" i="17"/>
  <c r="W111" i="17"/>
  <c r="S111" i="17"/>
  <c r="M111" i="17"/>
  <c r="W110" i="17"/>
  <c r="S110" i="17"/>
  <c r="M110" i="17"/>
  <c r="W109" i="17"/>
  <c r="S109" i="17"/>
  <c r="M109" i="17"/>
  <c r="W108" i="17"/>
  <c r="S108" i="17"/>
  <c r="M108" i="17"/>
  <c r="W107" i="17"/>
  <c r="S107" i="17"/>
  <c r="M107" i="17"/>
  <c r="W106" i="17"/>
  <c r="S106" i="17"/>
  <c r="M106" i="17"/>
  <c r="W105" i="17"/>
  <c r="S105" i="17"/>
  <c r="M105" i="17"/>
  <c r="W104" i="17"/>
  <c r="S104" i="17"/>
  <c r="M104" i="17"/>
  <c r="W103" i="17"/>
  <c r="S103" i="17"/>
  <c r="M103" i="17"/>
  <c r="W102" i="17"/>
  <c r="S102" i="17"/>
  <c r="M102" i="17"/>
  <c r="W101" i="17"/>
  <c r="S101" i="17"/>
  <c r="M101" i="17"/>
  <c r="W100" i="17"/>
  <c r="S100" i="17"/>
  <c r="M100" i="17"/>
  <c r="W99" i="17"/>
  <c r="S99" i="17"/>
  <c r="M99" i="17"/>
  <c r="W98" i="17"/>
  <c r="S98" i="17"/>
  <c r="M98" i="17"/>
  <c r="W97" i="17"/>
  <c r="S97" i="17"/>
  <c r="M97" i="17"/>
  <c r="W96" i="17"/>
  <c r="S96" i="17"/>
  <c r="M96" i="17"/>
  <c r="W95" i="17"/>
  <c r="S95" i="17"/>
  <c r="M95" i="17"/>
  <c r="W94" i="17"/>
  <c r="S94" i="17"/>
  <c r="M94" i="17"/>
  <c r="W93" i="17"/>
  <c r="S93" i="17"/>
  <c r="M93" i="17"/>
  <c r="W92" i="17"/>
  <c r="S92" i="17"/>
  <c r="M92" i="17"/>
  <c r="W91" i="17"/>
  <c r="S91" i="17"/>
  <c r="M91" i="17"/>
  <c r="W90" i="17"/>
  <c r="S90" i="17"/>
  <c r="M90" i="17"/>
  <c r="W89" i="17"/>
  <c r="S89" i="17"/>
  <c r="M89" i="17"/>
  <c r="W88" i="17"/>
  <c r="S88" i="17"/>
  <c r="M88" i="17"/>
  <c r="W87" i="17"/>
  <c r="S87" i="17"/>
  <c r="M87" i="17"/>
  <c r="W86" i="17"/>
  <c r="S86" i="17"/>
  <c r="M86" i="17"/>
  <c r="W85" i="17"/>
  <c r="S85" i="17"/>
  <c r="M85" i="17"/>
  <c r="W84" i="17"/>
  <c r="S84" i="17"/>
  <c r="M84" i="17"/>
  <c r="W83" i="17"/>
  <c r="S83" i="17"/>
  <c r="M83" i="17"/>
  <c r="W82" i="17"/>
  <c r="S82" i="17"/>
  <c r="M82" i="17"/>
  <c r="W81" i="17"/>
  <c r="S81" i="17"/>
  <c r="M81" i="17"/>
  <c r="W80" i="17"/>
  <c r="S80" i="17"/>
  <c r="M80" i="17"/>
  <c r="W79" i="17"/>
  <c r="S79" i="17"/>
  <c r="M79" i="17"/>
  <c r="W78" i="17"/>
  <c r="S78" i="17"/>
  <c r="M78" i="17"/>
  <c r="W77" i="17"/>
  <c r="S77" i="17"/>
  <c r="M77" i="17"/>
  <c r="W76" i="17"/>
  <c r="S76" i="17"/>
  <c r="M76" i="17"/>
  <c r="W75" i="17"/>
  <c r="S75" i="17"/>
  <c r="M75" i="17"/>
  <c r="W74" i="17"/>
  <c r="S74" i="17"/>
  <c r="M74" i="17"/>
  <c r="W73" i="17"/>
  <c r="S73" i="17"/>
  <c r="M73" i="17"/>
  <c r="W72" i="17"/>
  <c r="S72" i="17"/>
  <c r="M72" i="17"/>
  <c r="W71" i="17"/>
  <c r="S71" i="17"/>
  <c r="M71" i="17"/>
  <c r="W70" i="17"/>
  <c r="S70" i="17"/>
  <c r="M70" i="17"/>
  <c r="W69" i="17"/>
  <c r="S69" i="17"/>
  <c r="M69" i="17"/>
  <c r="W68" i="17"/>
  <c r="S68" i="17"/>
  <c r="M68" i="17"/>
  <c r="W67" i="17"/>
  <c r="S67" i="17"/>
  <c r="M67" i="17"/>
  <c r="W66" i="17"/>
  <c r="S66" i="17"/>
  <c r="M66" i="17"/>
  <c r="W65" i="17"/>
  <c r="S65" i="17"/>
  <c r="M65" i="17"/>
  <c r="W64" i="17"/>
  <c r="S64" i="17"/>
  <c r="M64" i="17"/>
  <c r="W63" i="17"/>
  <c r="S63" i="17"/>
  <c r="M63" i="17"/>
  <c r="W62" i="17"/>
  <c r="S62" i="17"/>
  <c r="M62" i="17"/>
  <c r="W61" i="17"/>
  <c r="S61" i="17"/>
  <c r="M61" i="17"/>
  <c r="W60" i="17"/>
  <c r="S60" i="17"/>
  <c r="M60" i="17"/>
  <c r="W59" i="17"/>
  <c r="S59" i="17"/>
  <c r="M59" i="17"/>
  <c r="W58" i="17"/>
  <c r="S58" i="17"/>
  <c r="M58" i="17"/>
  <c r="W57" i="17"/>
  <c r="S57" i="17"/>
  <c r="M57" i="17"/>
  <c r="W56" i="17"/>
  <c r="S56" i="17"/>
  <c r="M56" i="17"/>
  <c r="W55" i="17"/>
  <c r="S55" i="17"/>
  <c r="M55" i="17"/>
  <c r="W54" i="17"/>
  <c r="S54" i="17"/>
  <c r="M54" i="17"/>
  <c r="W53" i="17"/>
  <c r="S53" i="17"/>
  <c r="M53" i="17"/>
  <c r="W52" i="17"/>
  <c r="S52" i="17"/>
  <c r="M52" i="17"/>
  <c r="W51" i="17"/>
  <c r="S51" i="17"/>
  <c r="M51" i="17"/>
  <c r="W50" i="17"/>
  <c r="S50" i="17"/>
  <c r="M50" i="17"/>
  <c r="W49" i="17"/>
  <c r="S49" i="17"/>
  <c r="M49" i="17"/>
  <c r="W48" i="17"/>
  <c r="S48" i="17"/>
  <c r="M48" i="17"/>
  <c r="W47" i="17"/>
  <c r="S47" i="17"/>
  <c r="M47" i="17"/>
  <c r="W46" i="17"/>
  <c r="S46" i="17"/>
  <c r="M46" i="17"/>
  <c r="W45" i="17"/>
  <c r="S45" i="17"/>
  <c r="M45" i="17"/>
  <c r="W44" i="17"/>
  <c r="S44" i="17"/>
  <c r="M44" i="17"/>
  <c r="W43" i="17"/>
  <c r="S43" i="17"/>
  <c r="M43" i="17"/>
  <c r="W42" i="17"/>
  <c r="S42" i="17"/>
  <c r="M42" i="17"/>
  <c r="W41" i="17"/>
  <c r="S41" i="17"/>
  <c r="M41" i="17"/>
  <c r="W40" i="17"/>
  <c r="S40" i="17"/>
  <c r="M40" i="17"/>
  <c r="W39" i="17"/>
  <c r="S39" i="17"/>
  <c r="M39" i="17"/>
  <c r="W38" i="17"/>
  <c r="S38" i="17"/>
  <c r="M38" i="17"/>
  <c r="W37" i="17"/>
  <c r="S37" i="17"/>
  <c r="M37" i="17"/>
  <c r="W36" i="17"/>
  <c r="S36" i="17"/>
  <c r="M36" i="17"/>
  <c r="W35" i="17"/>
  <c r="S35" i="17"/>
  <c r="M35" i="17"/>
  <c r="W34" i="17"/>
  <c r="S34" i="17"/>
  <c r="M34" i="17"/>
  <c r="W33" i="17"/>
  <c r="S33" i="17"/>
  <c r="M33" i="17"/>
  <c r="W32" i="17"/>
  <c r="S32" i="17"/>
  <c r="M32" i="17"/>
  <c r="W31" i="17"/>
  <c r="S31" i="17"/>
  <c r="M31" i="17"/>
  <c r="W30" i="17"/>
  <c r="S30" i="17"/>
  <c r="M30" i="17"/>
  <c r="W29" i="17"/>
  <c r="S29" i="17"/>
  <c r="M29" i="17"/>
  <c r="W28" i="17"/>
  <c r="S28" i="17"/>
  <c r="M28" i="17"/>
  <c r="W27" i="17"/>
  <c r="S27" i="17"/>
  <c r="M27" i="17"/>
  <c r="W26" i="17"/>
  <c r="S26" i="17"/>
  <c r="M26" i="17"/>
  <c r="W25" i="17"/>
  <c r="S25" i="17"/>
  <c r="M25" i="17"/>
  <c r="W24" i="17"/>
  <c r="S24" i="17"/>
  <c r="M24" i="17"/>
  <c r="W23" i="17"/>
  <c r="S23" i="17"/>
  <c r="M23" i="17"/>
  <c r="W22" i="17"/>
  <c r="S22" i="17"/>
  <c r="M22" i="17"/>
  <c r="W21" i="17"/>
  <c r="S21" i="17"/>
  <c r="M21" i="17"/>
  <c r="W20" i="17"/>
  <c r="S20" i="17"/>
  <c r="M20" i="17"/>
  <c r="W19" i="17"/>
  <c r="S19" i="17"/>
  <c r="M19" i="17"/>
  <c r="W18" i="17"/>
  <c r="S18" i="17"/>
  <c r="M18" i="17"/>
  <c r="W17" i="17"/>
  <c r="S17" i="17"/>
  <c r="M17" i="17"/>
  <c r="W16" i="17"/>
  <c r="S16" i="17"/>
  <c r="M16" i="17"/>
  <c r="W15" i="17"/>
  <c r="S15" i="17"/>
  <c r="M15" i="17"/>
  <c r="W14" i="17"/>
  <c r="S14" i="17"/>
  <c r="M14" i="17"/>
  <c r="W13" i="17"/>
  <c r="S13" i="17"/>
  <c r="M13" i="17"/>
  <c r="B13" i="17"/>
  <c r="W12" i="17"/>
  <c r="S12" i="17"/>
  <c r="M12" i="17"/>
  <c r="B12" i="17"/>
  <c r="W11" i="17"/>
  <c r="S11" i="17"/>
  <c r="M11" i="17"/>
  <c r="B11" i="17"/>
  <c r="W10" i="17"/>
  <c r="S10" i="17"/>
  <c r="M10" i="17"/>
  <c r="W9" i="17"/>
  <c r="S9" i="17"/>
  <c r="M9" i="17"/>
  <c r="B9" i="17"/>
  <c r="Q295" i="17" s="1"/>
  <c r="W8" i="17"/>
  <c r="S8" i="17"/>
  <c r="M8" i="17"/>
  <c r="B8" i="17"/>
  <c r="W7" i="17"/>
  <c r="S7" i="17"/>
  <c r="M7" i="17"/>
  <c r="W6" i="17"/>
  <c r="S6" i="17"/>
  <c r="M6" i="17"/>
  <c r="W5" i="17"/>
  <c r="S5" i="17"/>
  <c r="W4" i="17"/>
  <c r="S4" i="17"/>
  <c r="M4" i="17"/>
  <c r="W3" i="17"/>
  <c r="S3" i="17"/>
  <c r="M3" i="17"/>
  <c r="W2" i="17"/>
  <c r="S2" i="17"/>
  <c r="M2" i="17"/>
  <c r="T358" i="24"/>
  <c r="R358" i="24"/>
  <c r="R357" i="24"/>
  <c r="R356" i="24"/>
  <c r="R355" i="24"/>
  <c r="R354" i="24"/>
  <c r="R353" i="24"/>
  <c r="R352" i="24"/>
  <c r="R351" i="24"/>
  <c r="Q351" i="24" s="1"/>
  <c r="R350" i="24"/>
  <c r="R349" i="24"/>
  <c r="R348" i="24"/>
  <c r="R347" i="24"/>
  <c r="R346" i="24"/>
  <c r="R345" i="24"/>
  <c r="R344" i="24"/>
  <c r="R343" i="24"/>
  <c r="R342" i="24"/>
  <c r="R341" i="24"/>
  <c r="R340" i="24"/>
  <c r="R339" i="24"/>
  <c r="R338" i="24"/>
  <c r="R337" i="24"/>
  <c r="R336" i="24"/>
  <c r="R335" i="24"/>
  <c r="R334" i="24"/>
  <c r="R333" i="24"/>
  <c r="R332" i="24"/>
  <c r="R331" i="24"/>
  <c r="R330" i="24"/>
  <c r="R329" i="24"/>
  <c r="R328" i="24"/>
  <c r="R327" i="24"/>
  <c r="R326" i="24"/>
  <c r="R325" i="24"/>
  <c r="R324" i="24"/>
  <c r="R323" i="24"/>
  <c r="R322" i="24"/>
  <c r="R321" i="24"/>
  <c r="R320" i="24"/>
  <c r="R319" i="24"/>
  <c r="R318" i="24"/>
  <c r="R317" i="24"/>
  <c r="R316" i="24"/>
  <c r="R315" i="24"/>
  <c r="R314" i="24"/>
  <c r="R313" i="24"/>
  <c r="R312" i="24"/>
  <c r="R311" i="24"/>
  <c r="R310" i="24"/>
  <c r="R309" i="24"/>
  <c r="R308" i="24"/>
  <c r="R307" i="24"/>
  <c r="R306" i="24"/>
  <c r="R305" i="24"/>
  <c r="R304" i="24"/>
  <c r="R303" i="24"/>
  <c r="R302" i="24"/>
  <c r="R301" i="24"/>
  <c r="R300" i="24"/>
  <c r="R299" i="24"/>
  <c r="R298" i="24"/>
  <c r="R297" i="24"/>
  <c r="R296" i="24"/>
  <c r="R295" i="24"/>
  <c r="R294" i="24"/>
  <c r="R293" i="24"/>
  <c r="R292" i="24"/>
  <c r="R291" i="24"/>
  <c r="R290" i="24"/>
  <c r="R289" i="24"/>
  <c r="R288" i="24"/>
  <c r="R287" i="24"/>
  <c r="R286" i="24"/>
  <c r="R285" i="24"/>
  <c r="R284" i="24"/>
  <c r="R283" i="24"/>
  <c r="R282" i="24"/>
  <c r="R281" i="24"/>
  <c r="R280" i="24"/>
  <c r="R279" i="24"/>
  <c r="R278" i="24"/>
  <c r="R277" i="24"/>
  <c r="R276" i="24"/>
  <c r="R275" i="24"/>
  <c r="R274" i="24"/>
  <c r="R273" i="24"/>
  <c r="R272" i="24"/>
  <c r="R271" i="24"/>
  <c r="R270" i="24"/>
  <c r="R269" i="24"/>
  <c r="R268" i="24"/>
  <c r="R267" i="24"/>
  <c r="R266" i="24"/>
  <c r="R265" i="24"/>
  <c r="R264" i="24"/>
  <c r="R263" i="24"/>
  <c r="R262" i="24"/>
  <c r="R261" i="24"/>
  <c r="R260" i="24"/>
  <c r="R259" i="24"/>
  <c r="R258" i="24"/>
  <c r="R257" i="24"/>
  <c r="R256" i="24"/>
  <c r="R255" i="24"/>
  <c r="R254" i="24"/>
  <c r="R253" i="24"/>
  <c r="R252" i="24"/>
  <c r="R251" i="24"/>
  <c r="R250" i="24"/>
  <c r="R249" i="24"/>
  <c r="R248" i="24"/>
  <c r="R247" i="24"/>
  <c r="R246" i="24"/>
  <c r="R245" i="24"/>
  <c r="R244" i="24"/>
  <c r="R243" i="24"/>
  <c r="R242" i="24"/>
  <c r="R241" i="24"/>
  <c r="R240" i="24"/>
  <c r="R239" i="24"/>
  <c r="R238" i="24"/>
  <c r="R237" i="24"/>
  <c r="R236" i="24"/>
  <c r="R235" i="24"/>
  <c r="R234" i="24"/>
  <c r="R233" i="24"/>
  <c r="R232" i="24"/>
  <c r="R231" i="24"/>
  <c r="R230" i="24"/>
  <c r="R229" i="24"/>
  <c r="R228" i="24"/>
  <c r="R227" i="24"/>
  <c r="R226" i="24"/>
  <c r="R225" i="24"/>
  <c r="R224" i="24"/>
  <c r="R223" i="24"/>
  <c r="R222" i="24"/>
  <c r="R221" i="24"/>
  <c r="R220" i="24"/>
  <c r="R219" i="24"/>
  <c r="R218" i="24"/>
  <c r="R217" i="24"/>
  <c r="R216" i="24"/>
  <c r="R215" i="24"/>
  <c r="R214" i="24"/>
  <c r="R213" i="24"/>
  <c r="R212" i="24"/>
  <c r="R211" i="24"/>
  <c r="R210" i="24"/>
  <c r="R209" i="24"/>
  <c r="R208" i="24"/>
  <c r="R207" i="24"/>
  <c r="R206" i="24"/>
  <c r="R205" i="24"/>
  <c r="R204" i="24"/>
  <c r="R203" i="24"/>
  <c r="R202" i="24"/>
  <c r="R201" i="24"/>
  <c r="R200" i="24"/>
  <c r="R199" i="24"/>
  <c r="R198" i="24"/>
  <c r="R197" i="24"/>
  <c r="R196" i="24"/>
  <c r="R195" i="24"/>
  <c r="R194" i="24"/>
  <c r="R193" i="24"/>
  <c r="R192" i="24"/>
  <c r="R191" i="24"/>
  <c r="R190" i="24"/>
  <c r="R189" i="24"/>
  <c r="R188" i="24"/>
  <c r="R187" i="24"/>
  <c r="R186" i="24"/>
  <c r="R185" i="24"/>
  <c r="R184" i="24"/>
  <c r="R183" i="24"/>
  <c r="R182" i="24"/>
  <c r="R181" i="24"/>
  <c r="R180" i="24"/>
  <c r="R179" i="24"/>
  <c r="R178" i="24"/>
  <c r="R177" i="24"/>
  <c r="R176" i="24"/>
  <c r="R175" i="24"/>
  <c r="R174" i="24"/>
  <c r="R173" i="24"/>
  <c r="R172" i="24"/>
  <c r="R171" i="24"/>
  <c r="R170" i="24"/>
  <c r="R169" i="24"/>
  <c r="R168" i="24"/>
  <c r="R167" i="24"/>
  <c r="R166" i="24"/>
  <c r="R165" i="24"/>
  <c r="R164" i="24"/>
  <c r="R163" i="24"/>
  <c r="R162" i="24"/>
  <c r="R161" i="24"/>
  <c r="R160" i="24"/>
  <c r="R159" i="24"/>
  <c r="R158" i="24"/>
  <c r="R157" i="24"/>
  <c r="R156" i="24"/>
  <c r="R155" i="24"/>
  <c r="R154" i="24"/>
  <c r="R153" i="24"/>
  <c r="R152" i="24"/>
  <c r="R151" i="24"/>
  <c r="R150" i="24"/>
  <c r="R149" i="24"/>
  <c r="R148" i="24"/>
  <c r="R147" i="24"/>
  <c r="R146" i="24"/>
  <c r="R145" i="24"/>
  <c r="R144" i="24"/>
  <c r="R143" i="24"/>
  <c r="R142" i="24"/>
  <c r="R141" i="24"/>
  <c r="R140" i="24"/>
  <c r="R139" i="24"/>
  <c r="R138" i="24"/>
  <c r="R137" i="24"/>
  <c r="R136" i="24"/>
  <c r="R135" i="24"/>
  <c r="R134" i="24"/>
  <c r="R133" i="24"/>
  <c r="R132" i="24"/>
  <c r="R131" i="24"/>
  <c r="R130" i="24"/>
  <c r="R129" i="24"/>
  <c r="R128" i="24"/>
  <c r="R127" i="24"/>
  <c r="R126" i="24"/>
  <c r="R125" i="24"/>
  <c r="R124" i="24"/>
  <c r="R123" i="24"/>
  <c r="R122" i="24"/>
  <c r="R121" i="24"/>
  <c r="R120" i="24"/>
  <c r="R119" i="24"/>
  <c r="R118" i="24"/>
  <c r="R117" i="24"/>
  <c r="R116" i="24"/>
  <c r="R115" i="24"/>
  <c r="R114" i="24"/>
  <c r="R113" i="24"/>
  <c r="R112" i="24"/>
  <c r="R111" i="24"/>
  <c r="R110" i="24"/>
  <c r="R109" i="24"/>
  <c r="R108" i="24"/>
  <c r="R107" i="24"/>
  <c r="R106" i="24"/>
  <c r="R105" i="24"/>
  <c r="R104" i="24"/>
  <c r="R103" i="24"/>
  <c r="R102" i="24"/>
  <c r="R101" i="24"/>
  <c r="R100" i="24"/>
  <c r="R99" i="24"/>
  <c r="R98" i="24"/>
  <c r="R97" i="24"/>
  <c r="R96" i="24"/>
  <c r="R95" i="24"/>
  <c r="R94" i="24"/>
  <c r="R93" i="24"/>
  <c r="R92" i="24"/>
  <c r="R91" i="24"/>
  <c r="R90" i="24"/>
  <c r="R89" i="24"/>
  <c r="R88" i="24"/>
  <c r="R87" i="24"/>
  <c r="R86" i="24"/>
  <c r="R85" i="24"/>
  <c r="R84" i="24"/>
  <c r="R83" i="24"/>
  <c r="R82" i="24"/>
  <c r="R81" i="24"/>
  <c r="R80" i="24"/>
  <c r="R79" i="24"/>
  <c r="R78" i="24"/>
  <c r="R77" i="24"/>
  <c r="R76" i="24"/>
  <c r="R75" i="24"/>
  <c r="R74" i="24"/>
  <c r="R73" i="24"/>
  <c r="R72" i="24"/>
  <c r="R71" i="24"/>
  <c r="R70" i="24"/>
  <c r="R69" i="24"/>
  <c r="R68" i="24"/>
  <c r="R67" i="24"/>
  <c r="R66" i="24"/>
  <c r="R65" i="24"/>
  <c r="R64" i="24"/>
  <c r="R63" i="24"/>
  <c r="R62" i="24"/>
  <c r="R61" i="24"/>
  <c r="R60" i="24"/>
  <c r="R59" i="24"/>
  <c r="R58" i="24"/>
  <c r="R57" i="24"/>
  <c r="R56" i="24"/>
  <c r="R55" i="24"/>
  <c r="R54" i="24"/>
  <c r="R53" i="24"/>
  <c r="R52" i="24"/>
  <c r="R51" i="24"/>
  <c r="R50" i="24"/>
  <c r="R49" i="24"/>
  <c r="R48" i="24"/>
  <c r="R47" i="24"/>
  <c r="R46" i="24"/>
  <c r="R45" i="24"/>
  <c r="R44" i="24"/>
  <c r="R43" i="24"/>
  <c r="R42" i="24"/>
  <c r="R41" i="24"/>
  <c r="R40" i="24"/>
  <c r="R39" i="24"/>
  <c r="R38" i="24"/>
  <c r="R37" i="24"/>
  <c r="R36" i="24"/>
  <c r="R35" i="24"/>
  <c r="R34" i="24"/>
  <c r="R33" i="24"/>
  <c r="R32" i="24"/>
  <c r="I25" i="24"/>
  <c r="R31" i="24"/>
  <c r="I24" i="24"/>
  <c r="R30" i="24"/>
  <c r="I23" i="24"/>
  <c r="R29" i="24"/>
  <c r="I22" i="24"/>
  <c r="R28" i="24"/>
  <c r="R27" i="24"/>
  <c r="R26" i="24"/>
  <c r="R25" i="24"/>
  <c r="R24" i="24"/>
  <c r="R23" i="24"/>
  <c r="R22" i="24"/>
  <c r="R21" i="24"/>
  <c r="B21" i="24"/>
  <c r="E3" i="24" s="1"/>
  <c r="E7" i="24" s="1"/>
  <c r="R20" i="24"/>
  <c r="R19" i="24"/>
  <c r="R18" i="24"/>
  <c r="R17" i="24"/>
  <c r="E17" i="24"/>
  <c r="H47" i="24" s="1"/>
  <c r="R16" i="24"/>
  <c r="R15" i="24"/>
  <c r="R14" i="24"/>
  <c r="R13" i="24"/>
  <c r="R12" i="24"/>
  <c r="R11" i="24"/>
  <c r="R10" i="24"/>
  <c r="R9" i="24"/>
  <c r="R8" i="24"/>
  <c r="R6" i="24"/>
  <c r="R5" i="24"/>
  <c r="P3" i="24"/>
  <c r="P4" i="24" s="1"/>
  <c r="R2" i="24"/>
  <c r="L2" i="24"/>
  <c r="K2" i="24"/>
  <c r="J2" i="24"/>
  <c r="T1" i="24"/>
  <c r="S1" i="24"/>
  <c r="R1" i="24"/>
  <c r="P55" i="32" l="1"/>
  <c r="N54" i="32"/>
  <c r="O54" i="32"/>
  <c r="P17" i="31"/>
  <c r="N16" i="31"/>
  <c r="O16" i="31"/>
  <c r="P20" i="30"/>
  <c r="P21" i="29"/>
  <c r="N20" i="29"/>
  <c r="O20" i="29"/>
  <c r="K26" i="24"/>
  <c r="K27" i="24"/>
  <c r="K25" i="24"/>
  <c r="L66" i="24"/>
  <c r="J32" i="24" s="1"/>
  <c r="K32" i="24" s="1"/>
  <c r="Q17" i="24"/>
  <c r="Q151" i="24"/>
  <c r="Q175" i="24"/>
  <c r="Q223" i="24"/>
  <c r="Q57" i="24"/>
  <c r="Q63" i="24"/>
  <c r="Q87" i="24"/>
  <c r="Q111" i="24"/>
  <c r="Q21" i="24"/>
  <c r="Q135" i="24"/>
  <c r="Q143" i="24"/>
  <c r="Q147" i="24"/>
  <c r="Q295" i="24"/>
  <c r="Q319" i="24"/>
  <c r="Q327" i="24"/>
  <c r="Q3" i="24"/>
  <c r="Q19" i="24"/>
  <c r="Q33" i="24"/>
  <c r="Q79" i="24"/>
  <c r="Q83" i="24"/>
  <c r="Q159" i="24"/>
  <c r="Q163" i="24"/>
  <c r="Q167" i="24"/>
  <c r="Q10" i="24"/>
  <c r="Q23" i="24"/>
  <c r="Q31" i="24"/>
  <c r="Q95" i="24"/>
  <c r="Q99" i="24"/>
  <c r="Q103" i="24"/>
  <c r="Q179" i="24"/>
  <c r="Q191" i="24"/>
  <c r="Q199" i="24"/>
  <c r="Q8" i="24"/>
  <c r="Q30" i="24"/>
  <c r="Q39" i="24"/>
  <c r="Q69" i="24"/>
  <c r="Q115" i="24"/>
  <c r="Q119" i="24"/>
  <c r="Q127" i="24"/>
  <c r="Q131" i="24"/>
  <c r="Q231" i="24"/>
  <c r="Q255" i="24"/>
  <c r="Q263" i="24"/>
  <c r="Q287" i="24"/>
  <c r="Q7" i="24"/>
  <c r="Q13" i="24"/>
  <c r="Q18" i="24"/>
  <c r="Q26" i="24"/>
  <c r="Q32" i="24"/>
  <c r="Q45" i="24"/>
  <c r="Q62" i="24"/>
  <c r="Q65" i="24"/>
  <c r="Q72" i="24"/>
  <c r="Q85" i="24"/>
  <c r="Q98" i="24"/>
  <c r="Q114" i="24"/>
  <c r="Q120" i="24"/>
  <c r="Q133" i="24"/>
  <c r="Q149" i="24"/>
  <c r="Q162" i="24"/>
  <c r="Q168" i="24"/>
  <c r="Q181" i="24"/>
  <c r="Q184" i="24"/>
  <c r="Q201" i="24"/>
  <c r="Q230" i="24"/>
  <c r="Q237" i="24"/>
  <c r="Q251" i="24"/>
  <c r="Q258" i="24"/>
  <c r="Q265" i="24"/>
  <c r="Q272" i="24"/>
  <c r="Q276" i="24"/>
  <c r="Q294" i="24"/>
  <c r="Q301" i="24"/>
  <c r="Q304" i="24"/>
  <c r="Q308" i="24"/>
  <c r="Q326" i="24"/>
  <c r="Q333" i="24"/>
  <c r="Q336" i="24"/>
  <c r="Q340" i="24"/>
  <c r="Q354" i="24"/>
  <c r="Q27" i="24"/>
  <c r="Q36" i="24"/>
  <c r="Q42" i="24"/>
  <c r="Q49" i="24"/>
  <c r="Q56" i="24"/>
  <c r="Q59" i="24"/>
  <c r="Q86" i="24"/>
  <c r="Q92" i="24"/>
  <c r="Q102" i="24"/>
  <c r="Q108" i="24"/>
  <c r="Q121" i="24"/>
  <c r="Q134" i="24"/>
  <c r="Q150" i="24"/>
  <c r="Q166" i="24"/>
  <c r="Q182" i="24"/>
  <c r="Q185" i="24"/>
  <c r="Q188" i="24"/>
  <c r="Q206" i="24"/>
  <c r="Q213" i="24"/>
  <c r="Q216" i="24"/>
  <c r="Q220" i="24"/>
  <c r="Q227" i="24"/>
  <c r="Q234" i="24"/>
  <c r="Q241" i="24"/>
  <c r="Q259" i="24"/>
  <c r="Q266" i="24"/>
  <c r="Q273" i="24"/>
  <c r="Q291" i="24"/>
  <c r="Q302" i="24"/>
  <c r="Q323" i="24"/>
  <c r="Q330" i="24"/>
  <c r="Q337" i="24"/>
  <c r="Q344" i="24"/>
  <c r="Q348" i="24"/>
  <c r="Q5" i="24"/>
  <c r="Q11" i="24"/>
  <c r="Q15" i="24"/>
  <c r="Q24" i="24"/>
  <c r="Q28" i="24"/>
  <c r="Q37" i="24"/>
  <c r="Q40" i="24"/>
  <c r="Q43" i="24"/>
  <c r="Q47" i="24"/>
  <c r="Q50" i="24"/>
  <c r="Q54" i="24"/>
  <c r="Q60" i="24"/>
  <c r="Q67" i="24"/>
  <c r="Q70" i="24"/>
  <c r="Q74" i="24"/>
  <c r="Q77" i="24"/>
  <c r="Q80" i="24"/>
  <c r="Q90" i="24"/>
  <c r="Q93" i="24"/>
  <c r="Q96" i="24"/>
  <c r="Q106" i="24"/>
  <c r="Q109" i="24"/>
  <c r="Q112" i="24"/>
  <c r="Q122" i="24"/>
  <c r="Q125" i="24"/>
  <c r="Q128" i="24"/>
  <c r="Q138" i="24"/>
  <c r="Q141" i="24"/>
  <c r="Q144" i="24"/>
  <c r="Q154" i="24"/>
  <c r="Q157" i="24"/>
  <c r="Q160" i="24"/>
  <c r="Q170" i="24"/>
  <c r="Q173" i="24"/>
  <c r="Q176" i="24"/>
  <c r="Q183" i="24"/>
  <c r="Q186" i="24"/>
  <c r="Q189" i="24"/>
  <c r="Q192" i="24"/>
  <c r="Q196" i="24"/>
  <c r="Q203" i="24"/>
  <c r="Q207" i="24"/>
  <c r="Q210" i="24"/>
  <c r="Q214" i="24"/>
  <c r="Q217" i="24"/>
  <c r="Q221" i="24"/>
  <c r="Q224" i="24"/>
  <c r="Q228" i="24"/>
  <c r="Q235" i="24"/>
  <c r="Q239" i="24"/>
  <c r="Q242" i="24"/>
  <c r="Q246" i="24"/>
  <c r="Q249" i="24"/>
  <c r="Q253" i="24"/>
  <c r="Q256" i="24"/>
  <c r="Q260" i="24"/>
  <c r="Q267" i="24"/>
  <c r="Q271" i="24"/>
  <c r="Q274" i="24"/>
  <c r="Q278" i="24"/>
  <c r="Q281" i="24"/>
  <c r="Q285" i="24"/>
  <c r="Q288" i="24"/>
  <c r="Q292" i="24"/>
  <c r="Q299" i="24"/>
  <c r="Q303" i="24"/>
  <c r="Q306" i="24"/>
  <c r="Q310" i="24"/>
  <c r="Q313" i="24"/>
  <c r="Q317" i="24"/>
  <c r="Q320" i="24"/>
  <c r="Q324" i="24"/>
  <c r="Q331" i="24"/>
  <c r="Q335" i="24"/>
  <c r="Q338" i="24"/>
  <c r="Q342" i="24"/>
  <c r="Q345" i="24"/>
  <c r="Q349" i="24"/>
  <c r="Q352" i="24"/>
  <c r="Q356" i="24"/>
  <c r="Q2" i="24"/>
  <c r="Q29" i="24"/>
  <c r="Q35" i="24"/>
  <c r="Q48" i="24"/>
  <c r="Q52" i="24"/>
  <c r="Q58" i="24"/>
  <c r="Q82" i="24"/>
  <c r="Q88" i="24"/>
  <c r="Q101" i="24"/>
  <c r="Q104" i="24"/>
  <c r="Q117" i="24"/>
  <c r="Q130" i="24"/>
  <c r="Q136" i="24"/>
  <c r="Q146" i="24"/>
  <c r="Q152" i="24"/>
  <c r="Q165" i="24"/>
  <c r="Q178" i="24"/>
  <c r="Q194" i="24"/>
  <c r="Q198" i="24"/>
  <c r="Q205" i="24"/>
  <c r="Q208" i="24"/>
  <c r="Q212" i="24"/>
  <c r="Q219" i="24"/>
  <c r="Q226" i="24"/>
  <c r="Q233" i="24"/>
  <c r="Q240" i="24"/>
  <c r="Q244" i="24"/>
  <c r="Q262" i="24"/>
  <c r="Q269" i="24"/>
  <c r="Q283" i="24"/>
  <c r="Q290" i="24"/>
  <c r="Q297" i="24"/>
  <c r="Q315" i="24"/>
  <c r="Q322" i="24"/>
  <c r="Q329" i="24"/>
  <c r="Q347" i="24"/>
  <c r="Q358" i="24"/>
  <c r="Q4" i="24"/>
  <c r="Q14" i="24"/>
  <c r="Q46" i="24"/>
  <c r="Q53" i="24"/>
  <c r="Q66" i="24"/>
  <c r="Q73" i="24"/>
  <c r="Q76" i="24"/>
  <c r="Q89" i="24"/>
  <c r="Q105" i="24"/>
  <c r="Q118" i="24"/>
  <c r="Q124" i="24"/>
  <c r="Q137" i="24"/>
  <c r="Q140" i="24"/>
  <c r="Q153" i="24"/>
  <c r="Q156" i="24"/>
  <c r="Q169" i="24"/>
  <c r="Q172" i="24"/>
  <c r="Q195" i="24"/>
  <c r="Q202" i="24"/>
  <c r="Q209" i="24"/>
  <c r="Q238" i="24"/>
  <c r="Q245" i="24"/>
  <c r="Q248" i="24"/>
  <c r="Q252" i="24"/>
  <c r="Q270" i="24"/>
  <c r="Q277" i="24"/>
  <c r="Q280" i="24"/>
  <c r="Q284" i="24"/>
  <c r="Q298" i="24"/>
  <c r="Q305" i="24"/>
  <c r="Q309" i="24"/>
  <c r="Q312" i="24"/>
  <c r="Q316" i="24"/>
  <c r="Q334" i="24"/>
  <c r="Q341" i="24"/>
  <c r="Q355" i="24"/>
  <c r="Q6" i="24"/>
  <c r="Q9" i="24"/>
  <c r="Q12" i="24"/>
  <c r="Q16" i="24"/>
  <c r="Q20" i="24"/>
  <c r="Q22" i="24"/>
  <c r="Q25" i="24"/>
  <c r="Q34" i="24"/>
  <c r="Q38" i="24"/>
  <c r="Q41" i="24"/>
  <c r="Q44" i="24"/>
  <c r="Q51" i="24"/>
  <c r="Q55" i="24"/>
  <c r="Q61" i="24"/>
  <c r="Q64" i="24"/>
  <c r="Q68" i="24"/>
  <c r="Q71" i="24"/>
  <c r="Q75" i="24"/>
  <c r="Q78" i="24"/>
  <c r="Q81" i="24"/>
  <c r="Q84" i="24"/>
  <c r="Q91" i="24"/>
  <c r="Q94" i="24"/>
  <c r="Q97" i="24"/>
  <c r="Q100" i="24"/>
  <c r="Q107" i="24"/>
  <c r="Q110" i="24"/>
  <c r="Q113" i="24"/>
  <c r="Q116" i="24"/>
  <c r="Q123" i="24"/>
  <c r="Q126" i="24"/>
  <c r="Q129" i="24"/>
  <c r="Q132" i="24"/>
  <c r="Q139" i="24"/>
  <c r="Q142" i="24"/>
  <c r="Q145" i="24"/>
  <c r="Q148" i="24"/>
  <c r="Q155" i="24"/>
  <c r="Q158" i="24"/>
  <c r="Q161" i="24"/>
  <c r="Q164" i="24"/>
  <c r="Q171" i="24"/>
  <c r="Q174" i="24"/>
  <c r="Q177" i="24"/>
  <c r="Q180" i="24"/>
  <c r="Q187" i="24"/>
  <c r="Q190" i="24"/>
  <c r="Q193" i="24"/>
  <c r="Q197" i="24"/>
  <c r="Q200" i="24"/>
  <c r="Q204" i="24"/>
  <c r="Q211" i="24"/>
  <c r="Q215" i="24"/>
  <c r="Q218" i="24"/>
  <c r="Q222" i="24"/>
  <c r="Q225" i="24"/>
  <c r="Q229" i="24"/>
  <c r="Q232" i="24"/>
  <c r="Q236" i="24"/>
  <c r="Q243" i="24"/>
  <c r="Q247" i="24"/>
  <c r="Q250" i="24"/>
  <c r="Q254" i="24"/>
  <c r="Q257" i="24"/>
  <c r="Q261" i="24"/>
  <c r="Q264" i="24"/>
  <c r="Q268" i="24"/>
  <c r="Q275" i="24"/>
  <c r="Q279" i="24"/>
  <c r="Q282" i="24"/>
  <c r="Q286" i="24"/>
  <c r="Q289" i="24"/>
  <c r="Q293" i="24"/>
  <c r="Q296" i="24"/>
  <c r="Q300" i="24"/>
  <c r="Q307" i="24"/>
  <c r="Q311" i="24"/>
  <c r="Q314" i="24"/>
  <c r="Q318" i="24"/>
  <c r="Q321" i="24"/>
  <c r="Q325" i="24"/>
  <c r="Q328" i="24"/>
  <c r="Q332" i="24"/>
  <c r="Q339" i="24"/>
  <c r="Q343" i="24"/>
  <c r="Q346" i="24"/>
  <c r="Q350" i="24"/>
  <c r="Q353" i="24"/>
  <c r="Q357" i="24"/>
  <c r="P340" i="20"/>
  <c r="T340" i="20" s="1"/>
  <c r="V340" i="20" s="1"/>
  <c r="N340" i="20" s="1"/>
  <c r="P273" i="20"/>
  <c r="T273" i="20" s="1"/>
  <c r="V273" i="20" s="1"/>
  <c r="N273" i="20" s="1"/>
  <c r="P266" i="20"/>
  <c r="T266" i="20" s="1"/>
  <c r="V266" i="20" s="1"/>
  <c r="N266" i="20" s="1"/>
  <c r="P264" i="20"/>
  <c r="T264" i="20" s="1"/>
  <c r="V264" i="20" s="1"/>
  <c r="N264" i="20" s="1"/>
  <c r="P234" i="20"/>
  <c r="T234" i="20" s="1"/>
  <c r="V234" i="20" s="1"/>
  <c r="N234" i="20" s="1"/>
  <c r="P231" i="20"/>
  <c r="T231" i="20" s="1"/>
  <c r="V231" i="20" s="1"/>
  <c r="N231" i="20" s="1"/>
  <c r="P204" i="20"/>
  <c r="T204" i="20" s="1"/>
  <c r="V204" i="20" s="1"/>
  <c r="N204" i="20" s="1"/>
  <c r="P197" i="20"/>
  <c r="T197" i="20" s="1"/>
  <c r="V197" i="20" s="1"/>
  <c r="N197" i="20" s="1"/>
  <c r="P186" i="20"/>
  <c r="T186" i="20" s="1"/>
  <c r="V186" i="20" s="1"/>
  <c r="N186" i="20" s="1"/>
  <c r="P180" i="20"/>
  <c r="T180" i="20" s="1"/>
  <c r="V180" i="20" s="1"/>
  <c r="N180" i="20" s="1"/>
  <c r="P170" i="20"/>
  <c r="T170" i="20" s="1"/>
  <c r="V170" i="20" s="1"/>
  <c r="N170" i="20" s="1"/>
  <c r="P168" i="20"/>
  <c r="T168" i="20" s="1"/>
  <c r="V168" i="20" s="1"/>
  <c r="N168" i="20" s="1"/>
  <c r="P152" i="20"/>
  <c r="T152" i="20" s="1"/>
  <c r="V152" i="20" s="1"/>
  <c r="N152" i="20" s="1"/>
  <c r="P106" i="20"/>
  <c r="T106" i="20" s="1"/>
  <c r="V106" i="20" s="1"/>
  <c r="N106" i="20" s="1"/>
  <c r="P88" i="20"/>
  <c r="T88" i="20" s="1"/>
  <c r="V88" i="20" s="1"/>
  <c r="N88" i="20" s="1"/>
  <c r="P85" i="20"/>
  <c r="T85" i="20" s="1"/>
  <c r="V85" i="20" s="1"/>
  <c r="N85" i="20" s="1"/>
  <c r="P82" i="20"/>
  <c r="T82" i="20" s="1"/>
  <c r="V82" i="20" s="1"/>
  <c r="N82" i="20" s="1"/>
  <c r="P52" i="20"/>
  <c r="T52" i="20" s="1"/>
  <c r="V52" i="20" s="1"/>
  <c r="N52" i="20" s="1"/>
  <c r="P49" i="20"/>
  <c r="T49" i="20" s="1"/>
  <c r="V49" i="20" s="1"/>
  <c r="N49" i="20" s="1"/>
  <c r="P39" i="20"/>
  <c r="T39" i="20" s="1"/>
  <c r="V39" i="20" s="1"/>
  <c r="N39" i="20" s="1"/>
  <c r="P6" i="20"/>
  <c r="T6" i="20" s="1"/>
  <c r="V6" i="20" s="1"/>
  <c r="N6" i="20" s="1"/>
  <c r="P332" i="20"/>
  <c r="T332" i="20" s="1"/>
  <c r="V332" i="20" s="1"/>
  <c r="N332" i="20" s="1"/>
  <c r="P297" i="20"/>
  <c r="T297" i="20" s="1"/>
  <c r="V297" i="20" s="1"/>
  <c r="N297" i="20" s="1"/>
  <c r="P261" i="20"/>
  <c r="T261" i="20" s="1"/>
  <c r="V261" i="20" s="1"/>
  <c r="N261" i="20" s="1"/>
  <c r="P242" i="20"/>
  <c r="T242" i="20" s="1"/>
  <c r="V242" i="20" s="1"/>
  <c r="N242" i="20" s="1"/>
  <c r="P236" i="20"/>
  <c r="T236" i="20" s="1"/>
  <c r="V236" i="20" s="1"/>
  <c r="N236" i="20" s="1"/>
  <c r="P216" i="20"/>
  <c r="T216" i="20" s="1"/>
  <c r="V216" i="20" s="1"/>
  <c r="N216" i="20" s="1"/>
  <c r="P213" i="20"/>
  <c r="T213" i="20" s="1"/>
  <c r="V213" i="20" s="1"/>
  <c r="N213" i="20" s="1"/>
  <c r="P210" i="20"/>
  <c r="T210" i="20" s="1"/>
  <c r="V210" i="20" s="1"/>
  <c r="N210" i="20" s="1"/>
  <c r="P172" i="20"/>
  <c r="T172" i="20" s="1"/>
  <c r="V172" i="20" s="1"/>
  <c r="N172" i="20" s="1"/>
  <c r="P164" i="20"/>
  <c r="T164" i="20" s="1"/>
  <c r="V164" i="20" s="1"/>
  <c r="N164" i="20" s="1"/>
  <c r="P157" i="20"/>
  <c r="T157" i="20" s="1"/>
  <c r="V157" i="20" s="1"/>
  <c r="N157" i="20" s="1"/>
  <c r="P154" i="20"/>
  <c r="T154" i="20" s="1"/>
  <c r="V154" i="20" s="1"/>
  <c r="N154" i="20" s="1"/>
  <c r="P136" i="20"/>
  <c r="T136" i="20" s="1"/>
  <c r="V136" i="20" s="1"/>
  <c r="N136" i="20" s="1"/>
  <c r="P133" i="20"/>
  <c r="T133" i="20" s="1"/>
  <c r="V133" i="20" s="1"/>
  <c r="N133" i="20" s="1"/>
  <c r="P128" i="20"/>
  <c r="T128" i="20" s="1"/>
  <c r="V128" i="20" s="1"/>
  <c r="N128" i="20" s="1"/>
  <c r="P125" i="20"/>
  <c r="T125" i="20" s="1"/>
  <c r="V125" i="20" s="1"/>
  <c r="N125" i="20" s="1"/>
  <c r="P122" i="20"/>
  <c r="T122" i="20" s="1"/>
  <c r="V122" i="20" s="1"/>
  <c r="N122" i="20" s="1"/>
  <c r="P108" i="20"/>
  <c r="T108" i="20" s="1"/>
  <c r="V108" i="20" s="1"/>
  <c r="N108" i="20" s="1"/>
  <c r="P103" i="20"/>
  <c r="T103" i="20" s="1"/>
  <c r="V103" i="20" s="1"/>
  <c r="N103" i="20" s="1"/>
  <c r="P64" i="20"/>
  <c r="T64" i="20" s="1"/>
  <c r="V64" i="20" s="1"/>
  <c r="N64" i="20" s="1"/>
  <c r="P29" i="20"/>
  <c r="T29" i="20" s="1"/>
  <c r="V29" i="20" s="1"/>
  <c r="N29" i="20" s="1"/>
  <c r="P26" i="20"/>
  <c r="T26" i="20" s="1"/>
  <c r="V26" i="20" s="1"/>
  <c r="N26" i="20" s="1"/>
  <c r="P23" i="20"/>
  <c r="T23" i="20" s="1"/>
  <c r="V23" i="20" s="1"/>
  <c r="N23" i="20" s="1"/>
  <c r="P20" i="20"/>
  <c r="T20" i="20" s="1"/>
  <c r="V20" i="20" s="1"/>
  <c r="N20" i="20" s="1"/>
  <c r="P11" i="20"/>
  <c r="T11" i="20" s="1"/>
  <c r="V11" i="20" s="1"/>
  <c r="N11" i="20" s="1"/>
  <c r="P3" i="20"/>
  <c r="T3" i="20" s="1"/>
  <c r="V3" i="20" s="1"/>
  <c r="N3" i="20" s="1"/>
  <c r="P356" i="20"/>
  <c r="T356" i="20" s="1"/>
  <c r="V356" i="20" s="1"/>
  <c r="N356" i="20" s="1"/>
  <c r="P350" i="20"/>
  <c r="T350" i="20" s="1"/>
  <c r="V350" i="20" s="1"/>
  <c r="N350" i="20" s="1"/>
  <c r="P274" i="20"/>
  <c r="T274" i="20" s="1"/>
  <c r="V274" i="20" s="1"/>
  <c r="N274" i="20" s="1"/>
  <c r="P265" i="20"/>
  <c r="T265" i="20" s="1"/>
  <c r="V265" i="20" s="1"/>
  <c r="N265" i="20" s="1"/>
  <c r="P263" i="20"/>
  <c r="T263" i="20" s="1"/>
  <c r="V263" i="20" s="1"/>
  <c r="N263" i="20" s="1"/>
  <c r="P248" i="20"/>
  <c r="T248" i="20" s="1"/>
  <c r="V248" i="20" s="1"/>
  <c r="N248" i="20" s="1"/>
  <c r="P181" i="20"/>
  <c r="T181" i="20" s="1"/>
  <c r="V181" i="20" s="1"/>
  <c r="N181" i="20" s="1"/>
  <c r="P169" i="20"/>
  <c r="T169" i="20" s="1"/>
  <c r="V169" i="20" s="1"/>
  <c r="N169" i="20" s="1"/>
  <c r="P105" i="20"/>
  <c r="T105" i="20" s="1"/>
  <c r="V105" i="20" s="1"/>
  <c r="N105" i="20" s="1"/>
  <c r="P100" i="20"/>
  <c r="T100" i="20" s="1"/>
  <c r="V100" i="20" s="1"/>
  <c r="N100" i="20" s="1"/>
  <c r="P93" i="20"/>
  <c r="T93" i="20" s="1"/>
  <c r="V93" i="20" s="1"/>
  <c r="N93" i="20" s="1"/>
  <c r="P53" i="20"/>
  <c r="T53" i="20" s="1"/>
  <c r="V53" i="20" s="1"/>
  <c r="N53" i="20" s="1"/>
  <c r="P44" i="20"/>
  <c r="T44" i="20" s="1"/>
  <c r="V44" i="20" s="1"/>
  <c r="N44" i="20" s="1"/>
  <c r="P31" i="20"/>
  <c r="T31" i="20" s="1"/>
  <c r="V31" i="20" s="1"/>
  <c r="N31" i="20" s="1"/>
  <c r="P14" i="20"/>
  <c r="T14" i="20" s="1"/>
  <c r="V14" i="20" s="1"/>
  <c r="N14" i="20" s="1"/>
  <c r="P7" i="20"/>
  <c r="T7" i="20" s="1"/>
  <c r="V7" i="20" s="1"/>
  <c r="N7" i="20" s="1"/>
  <c r="P5" i="20"/>
  <c r="T5" i="20" s="1"/>
  <c r="V5" i="20" s="1"/>
  <c r="N5" i="20" s="1"/>
  <c r="P63" i="20"/>
  <c r="T63" i="20" s="1"/>
  <c r="V63" i="20" s="1"/>
  <c r="N63" i="20" s="1"/>
  <c r="P229" i="20"/>
  <c r="T229" i="20" s="1"/>
  <c r="V229" i="20" s="1"/>
  <c r="N229" i="20" s="1"/>
  <c r="P280" i="20"/>
  <c r="T280" i="20" s="1"/>
  <c r="V280" i="20" s="1"/>
  <c r="N280" i="20" s="1"/>
  <c r="P2" i="20"/>
  <c r="T2" i="20" s="1"/>
  <c r="V2" i="20" s="1"/>
  <c r="N2" i="20" s="1"/>
  <c r="O2" i="20" s="1"/>
  <c r="P33" i="20"/>
  <c r="T33" i="20" s="1"/>
  <c r="V33" i="20" s="1"/>
  <c r="N33" i="20" s="1"/>
  <c r="P117" i="20"/>
  <c r="T117" i="20" s="1"/>
  <c r="V117" i="20" s="1"/>
  <c r="N117" i="20" s="1"/>
  <c r="P241" i="20"/>
  <c r="T241" i="20" s="1"/>
  <c r="V241" i="20" s="1"/>
  <c r="N241" i="20" s="1"/>
  <c r="P352" i="20"/>
  <c r="T352" i="20" s="1"/>
  <c r="V352" i="20" s="1"/>
  <c r="N352" i="20" s="1"/>
  <c r="P129" i="20"/>
  <c r="T129" i="20" s="1"/>
  <c r="V129" i="20" s="1"/>
  <c r="N129" i="20" s="1"/>
  <c r="P132" i="20"/>
  <c r="T132" i="20" s="1"/>
  <c r="V132" i="20" s="1"/>
  <c r="N132" i="20" s="1"/>
  <c r="P65" i="20"/>
  <c r="T65" i="20" s="1"/>
  <c r="V65" i="20" s="1"/>
  <c r="N65" i="20" s="1"/>
  <c r="P76" i="20"/>
  <c r="T76" i="20" s="1"/>
  <c r="V76" i="20" s="1"/>
  <c r="N76" i="20" s="1"/>
  <c r="P250" i="20"/>
  <c r="T250" i="20" s="1"/>
  <c r="V250" i="20" s="1"/>
  <c r="N250" i="20" s="1"/>
  <c r="P253" i="20"/>
  <c r="T253" i="20" s="1"/>
  <c r="V253" i="20" s="1"/>
  <c r="N253" i="20" s="1"/>
  <c r="P256" i="20"/>
  <c r="T256" i="20" s="1"/>
  <c r="V256" i="20" s="1"/>
  <c r="N256" i="20" s="1"/>
  <c r="O105" i="20"/>
  <c r="P21" i="20"/>
  <c r="T21" i="20" s="1"/>
  <c r="V21" i="20" s="1"/>
  <c r="N21" i="20" s="1"/>
  <c r="P32" i="20"/>
  <c r="T32" i="20" s="1"/>
  <c r="V32" i="20" s="1"/>
  <c r="N32" i="20" s="1"/>
  <c r="P113" i="20"/>
  <c r="T113" i="20" s="1"/>
  <c r="V113" i="20" s="1"/>
  <c r="N113" i="20" s="1"/>
  <c r="P116" i="20"/>
  <c r="T116" i="20" s="1"/>
  <c r="V116" i="20" s="1"/>
  <c r="N116" i="20" s="1"/>
  <c r="P148" i="20"/>
  <c r="T148" i="20" s="1"/>
  <c r="V148" i="20" s="1"/>
  <c r="N148" i="20" s="1"/>
  <c r="P151" i="20"/>
  <c r="T151" i="20" s="1"/>
  <c r="V151" i="20" s="1"/>
  <c r="N151" i="20" s="1"/>
  <c r="P200" i="20"/>
  <c r="T200" i="20" s="1"/>
  <c r="V200" i="20" s="1"/>
  <c r="N200" i="20" s="1"/>
  <c r="P215" i="20"/>
  <c r="T215" i="20" s="1"/>
  <c r="V215" i="20" s="1"/>
  <c r="N215" i="20" s="1"/>
  <c r="P221" i="20"/>
  <c r="T221" i="20" s="1"/>
  <c r="V221" i="20" s="1"/>
  <c r="N221" i="20" s="1"/>
  <c r="P228" i="20"/>
  <c r="T228" i="20" s="1"/>
  <c r="V228" i="20" s="1"/>
  <c r="N228" i="20" s="1"/>
  <c r="P233" i="20"/>
  <c r="T233" i="20" s="1"/>
  <c r="V233" i="20" s="1"/>
  <c r="N233" i="20" s="1"/>
  <c r="O233" i="20" s="1"/>
  <c r="P244" i="20"/>
  <c r="T244" i="20" s="1"/>
  <c r="V244" i="20" s="1"/>
  <c r="N244" i="20" s="1"/>
  <c r="P247" i="20"/>
  <c r="T247" i="20" s="1"/>
  <c r="V247" i="20" s="1"/>
  <c r="N247" i="20" s="1"/>
  <c r="P255" i="20"/>
  <c r="T255" i="20" s="1"/>
  <c r="V255" i="20" s="1"/>
  <c r="N255" i="20" s="1"/>
  <c r="P257" i="20"/>
  <c r="T257" i="20" s="1"/>
  <c r="V257" i="20" s="1"/>
  <c r="N257" i="20" s="1"/>
  <c r="P260" i="20"/>
  <c r="T260" i="20" s="1"/>
  <c r="V260" i="20" s="1"/>
  <c r="N260" i="20" s="1"/>
  <c r="P276" i="20"/>
  <c r="T276" i="20" s="1"/>
  <c r="V276" i="20" s="1"/>
  <c r="N276" i="20" s="1"/>
  <c r="P279" i="20"/>
  <c r="T279" i="20" s="1"/>
  <c r="V279" i="20" s="1"/>
  <c r="N279" i="20" s="1"/>
  <c r="P289" i="20"/>
  <c r="T289" i="20" s="1"/>
  <c r="V289" i="20" s="1"/>
  <c r="N289" i="20" s="1"/>
  <c r="P311" i="20"/>
  <c r="T311" i="20" s="1"/>
  <c r="V311" i="20" s="1"/>
  <c r="N311" i="20" s="1"/>
  <c r="P326" i="20"/>
  <c r="T326" i="20" s="1"/>
  <c r="V326" i="20" s="1"/>
  <c r="N326" i="20" s="1"/>
  <c r="O63" i="20"/>
  <c r="O256" i="20"/>
  <c r="O31" i="20"/>
  <c r="O6" i="20"/>
  <c r="O273" i="20"/>
  <c r="O169" i="20"/>
  <c r="P358" i="20"/>
  <c r="T358" i="20" s="1"/>
  <c r="V358" i="20" s="1"/>
  <c r="N358" i="20" s="1"/>
  <c r="P357" i="20"/>
  <c r="T357" i="20" s="1"/>
  <c r="V357" i="20" s="1"/>
  <c r="N357" i="20" s="1"/>
  <c r="P355" i="20"/>
  <c r="T355" i="20" s="1"/>
  <c r="V355" i="20" s="1"/>
  <c r="N355" i="20" s="1"/>
  <c r="P353" i="20"/>
  <c r="T353" i="20" s="1"/>
  <c r="V353" i="20" s="1"/>
  <c r="N353" i="20" s="1"/>
  <c r="P351" i="20"/>
  <c r="T351" i="20" s="1"/>
  <c r="V351" i="20" s="1"/>
  <c r="N351" i="20" s="1"/>
  <c r="P349" i="20"/>
  <c r="T349" i="20" s="1"/>
  <c r="V349" i="20" s="1"/>
  <c r="N349" i="20" s="1"/>
  <c r="P347" i="20"/>
  <c r="T347" i="20" s="1"/>
  <c r="V347" i="20" s="1"/>
  <c r="N347" i="20" s="1"/>
  <c r="P345" i="20"/>
  <c r="T345" i="20" s="1"/>
  <c r="V345" i="20" s="1"/>
  <c r="N345" i="20" s="1"/>
  <c r="P343" i="20"/>
  <c r="T343" i="20" s="1"/>
  <c r="V343" i="20" s="1"/>
  <c r="N343" i="20" s="1"/>
  <c r="P341" i="20"/>
  <c r="T341" i="20" s="1"/>
  <c r="V341" i="20" s="1"/>
  <c r="N341" i="20" s="1"/>
  <c r="P339" i="20"/>
  <c r="T339" i="20" s="1"/>
  <c r="V339" i="20" s="1"/>
  <c r="N339" i="20" s="1"/>
  <c r="P337" i="20"/>
  <c r="T337" i="20" s="1"/>
  <c r="V337" i="20" s="1"/>
  <c r="N337" i="20" s="1"/>
  <c r="P335" i="20"/>
  <c r="T335" i="20" s="1"/>
  <c r="V335" i="20" s="1"/>
  <c r="N335" i="20" s="1"/>
  <c r="P333" i="20"/>
  <c r="T333" i="20" s="1"/>
  <c r="V333" i="20" s="1"/>
  <c r="N333" i="20" s="1"/>
  <c r="P331" i="20"/>
  <c r="T331" i="20" s="1"/>
  <c r="V331" i="20" s="1"/>
  <c r="N331" i="20" s="1"/>
  <c r="P329" i="20"/>
  <c r="T329" i="20" s="1"/>
  <c r="V329" i="20" s="1"/>
  <c r="N329" i="20" s="1"/>
  <c r="P327" i="20"/>
  <c r="T327" i="20" s="1"/>
  <c r="V327" i="20" s="1"/>
  <c r="N327" i="20" s="1"/>
  <c r="P325" i="20"/>
  <c r="T325" i="20" s="1"/>
  <c r="V325" i="20" s="1"/>
  <c r="N325" i="20" s="1"/>
  <c r="P323" i="20"/>
  <c r="T323" i="20" s="1"/>
  <c r="V323" i="20" s="1"/>
  <c r="N323" i="20" s="1"/>
  <c r="P321" i="20"/>
  <c r="T321" i="20" s="1"/>
  <c r="V321" i="20" s="1"/>
  <c r="N321" i="20" s="1"/>
  <c r="P319" i="20"/>
  <c r="T319" i="20" s="1"/>
  <c r="V319" i="20" s="1"/>
  <c r="N319" i="20" s="1"/>
  <c r="P317" i="20"/>
  <c r="T317" i="20" s="1"/>
  <c r="V317" i="20" s="1"/>
  <c r="N317" i="20" s="1"/>
  <c r="P314" i="20"/>
  <c r="T314" i="20" s="1"/>
  <c r="V314" i="20" s="1"/>
  <c r="N314" i="20" s="1"/>
  <c r="P312" i="20"/>
  <c r="T312" i="20" s="1"/>
  <c r="V312" i="20" s="1"/>
  <c r="N312" i="20" s="1"/>
  <c r="P310" i="20"/>
  <c r="T310" i="20" s="1"/>
  <c r="V310" i="20" s="1"/>
  <c r="N310" i="20" s="1"/>
  <c r="P308" i="20"/>
  <c r="T308" i="20" s="1"/>
  <c r="V308" i="20" s="1"/>
  <c r="N308" i="20" s="1"/>
  <c r="P306" i="20"/>
  <c r="T306" i="20" s="1"/>
  <c r="V306" i="20" s="1"/>
  <c r="N306" i="20" s="1"/>
  <c r="P304" i="20"/>
  <c r="T304" i="20" s="1"/>
  <c r="V304" i="20" s="1"/>
  <c r="N304" i="20" s="1"/>
  <c r="P302" i="20"/>
  <c r="T302" i="20" s="1"/>
  <c r="V302" i="20" s="1"/>
  <c r="N302" i="20" s="1"/>
  <c r="P300" i="20"/>
  <c r="T300" i="20" s="1"/>
  <c r="V300" i="20" s="1"/>
  <c r="N300" i="20" s="1"/>
  <c r="P298" i="20"/>
  <c r="T298" i="20" s="1"/>
  <c r="V298" i="20" s="1"/>
  <c r="N298" i="20" s="1"/>
  <c r="P296" i="20"/>
  <c r="T296" i="20" s="1"/>
  <c r="V296" i="20" s="1"/>
  <c r="N296" i="20" s="1"/>
  <c r="P294" i="20"/>
  <c r="T294" i="20" s="1"/>
  <c r="V294" i="20" s="1"/>
  <c r="N294" i="20" s="1"/>
  <c r="P292" i="20"/>
  <c r="T292" i="20" s="1"/>
  <c r="V292" i="20" s="1"/>
  <c r="N292" i="20" s="1"/>
  <c r="P290" i="20"/>
  <c r="T290" i="20" s="1"/>
  <c r="V290" i="20" s="1"/>
  <c r="N290" i="20" s="1"/>
  <c r="P288" i="20"/>
  <c r="T288" i="20" s="1"/>
  <c r="V288" i="20" s="1"/>
  <c r="N288" i="20" s="1"/>
  <c r="P286" i="20"/>
  <c r="T286" i="20" s="1"/>
  <c r="V286" i="20" s="1"/>
  <c r="N286" i="20" s="1"/>
  <c r="P284" i="20"/>
  <c r="T284" i="20" s="1"/>
  <c r="V284" i="20" s="1"/>
  <c r="N284" i="20" s="1"/>
  <c r="P354" i="20"/>
  <c r="T354" i="20" s="1"/>
  <c r="V354" i="20" s="1"/>
  <c r="N354" i="20" s="1"/>
  <c r="P346" i="20"/>
  <c r="T346" i="20" s="1"/>
  <c r="V346" i="20" s="1"/>
  <c r="N346" i="20" s="1"/>
  <c r="P338" i="20"/>
  <c r="T338" i="20" s="1"/>
  <c r="V338" i="20" s="1"/>
  <c r="N338" i="20" s="1"/>
  <c r="P330" i="20"/>
  <c r="T330" i="20" s="1"/>
  <c r="V330" i="20" s="1"/>
  <c r="N330" i="20" s="1"/>
  <c r="P322" i="20"/>
  <c r="T322" i="20" s="1"/>
  <c r="V322" i="20" s="1"/>
  <c r="N322" i="20" s="1"/>
  <c r="P348" i="20"/>
  <c r="T348" i="20" s="1"/>
  <c r="V348" i="20" s="1"/>
  <c r="N348" i="20" s="1"/>
  <c r="P342" i="20"/>
  <c r="T342" i="20" s="1"/>
  <c r="V342" i="20" s="1"/>
  <c r="N342" i="20" s="1"/>
  <c r="P328" i="20"/>
  <c r="T328" i="20" s="1"/>
  <c r="V328" i="20" s="1"/>
  <c r="N328" i="20" s="1"/>
  <c r="P316" i="20"/>
  <c r="T316" i="20" s="1"/>
  <c r="V316" i="20" s="1"/>
  <c r="N316" i="20" s="1"/>
  <c r="P315" i="20"/>
  <c r="T315" i="20" s="1"/>
  <c r="V315" i="20" s="1"/>
  <c r="N315" i="20" s="1"/>
  <c r="P307" i="20"/>
  <c r="T307" i="20" s="1"/>
  <c r="V307" i="20" s="1"/>
  <c r="N307" i="20" s="1"/>
  <c r="P299" i="20"/>
  <c r="T299" i="20" s="1"/>
  <c r="V299" i="20" s="1"/>
  <c r="N299" i="20" s="1"/>
  <c r="P291" i="20"/>
  <c r="T291" i="20" s="1"/>
  <c r="V291" i="20" s="1"/>
  <c r="N291" i="20" s="1"/>
  <c r="P283" i="20"/>
  <c r="T283" i="20" s="1"/>
  <c r="V283" i="20" s="1"/>
  <c r="N283" i="20" s="1"/>
  <c r="P278" i="20"/>
  <c r="T278" i="20" s="1"/>
  <c r="V278" i="20" s="1"/>
  <c r="N278" i="20" s="1"/>
  <c r="P275" i="20"/>
  <c r="T275" i="20" s="1"/>
  <c r="V275" i="20" s="1"/>
  <c r="N275" i="20" s="1"/>
  <c r="P270" i="20"/>
  <c r="T270" i="20" s="1"/>
  <c r="V270" i="20" s="1"/>
  <c r="N270" i="20" s="1"/>
  <c r="P267" i="20"/>
  <c r="T267" i="20" s="1"/>
  <c r="V267" i="20" s="1"/>
  <c r="N267" i="20" s="1"/>
  <c r="P262" i="20"/>
  <c r="T262" i="20" s="1"/>
  <c r="V262" i="20" s="1"/>
  <c r="N262" i="20" s="1"/>
  <c r="P259" i="20"/>
  <c r="T259" i="20" s="1"/>
  <c r="V259" i="20" s="1"/>
  <c r="N259" i="20" s="1"/>
  <c r="P254" i="20"/>
  <c r="T254" i="20" s="1"/>
  <c r="V254" i="20" s="1"/>
  <c r="N254" i="20" s="1"/>
  <c r="P251" i="20"/>
  <c r="T251" i="20" s="1"/>
  <c r="V251" i="20" s="1"/>
  <c r="N251" i="20" s="1"/>
  <c r="P246" i="20"/>
  <c r="T246" i="20" s="1"/>
  <c r="V246" i="20" s="1"/>
  <c r="N246" i="20" s="1"/>
  <c r="P243" i="20"/>
  <c r="T243" i="20" s="1"/>
  <c r="V243" i="20" s="1"/>
  <c r="N243" i="20" s="1"/>
  <c r="P238" i="20"/>
  <c r="T238" i="20" s="1"/>
  <c r="V238" i="20" s="1"/>
  <c r="N238" i="20" s="1"/>
  <c r="P235" i="20"/>
  <c r="T235" i="20" s="1"/>
  <c r="V235" i="20" s="1"/>
  <c r="N235" i="20" s="1"/>
  <c r="P230" i="20"/>
  <c r="T230" i="20" s="1"/>
  <c r="V230" i="20" s="1"/>
  <c r="N230" i="20" s="1"/>
  <c r="P227" i="20"/>
  <c r="T227" i="20" s="1"/>
  <c r="V227" i="20" s="1"/>
  <c r="N227" i="20" s="1"/>
  <c r="P222" i="20"/>
  <c r="T222" i="20" s="1"/>
  <c r="V222" i="20" s="1"/>
  <c r="N222" i="20" s="1"/>
  <c r="P219" i="20"/>
  <c r="T219" i="20" s="1"/>
  <c r="V219" i="20" s="1"/>
  <c r="N219" i="20" s="1"/>
  <c r="P214" i="20"/>
  <c r="T214" i="20" s="1"/>
  <c r="V214" i="20" s="1"/>
  <c r="N214" i="20" s="1"/>
  <c r="P211" i="20"/>
  <c r="T211" i="20" s="1"/>
  <c r="V211" i="20" s="1"/>
  <c r="N211" i="20" s="1"/>
  <c r="P206" i="20"/>
  <c r="T206" i="20" s="1"/>
  <c r="V206" i="20" s="1"/>
  <c r="N206" i="20" s="1"/>
  <c r="P203" i="20"/>
  <c r="T203" i="20" s="1"/>
  <c r="V203" i="20" s="1"/>
  <c r="N203" i="20" s="1"/>
  <c r="P198" i="20"/>
  <c r="T198" i="20" s="1"/>
  <c r="V198" i="20" s="1"/>
  <c r="N198" i="20" s="1"/>
  <c r="P195" i="20"/>
  <c r="T195" i="20" s="1"/>
  <c r="V195" i="20" s="1"/>
  <c r="N195" i="20" s="1"/>
  <c r="P190" i="20"/>
  <c r="T190" i="20" s="1"/>
  <c r="V190" i="20" s="1"/>
  <c r="N190" i="20" s="1"/>
  <c r="P187" i="20"/>
  <c r="T187" i="20" s="1"/>
  <c r="V187" i="20" s="1"/>
  <c r="N187" i="20" s="1"/>
  <c r="P182" i="20"/>
  <c r="T182" i="20" s="1"/>
  <c r="V182" i="20" s="1"/>
  <c r="N182" i="20" s="1"/>
  <c r="P179" i="20"/>
  <c r="T179" i="20" s="1"/>
  <c r="V179" i="20" s="1"/>
  <c r="N179" i="20" s="1"/>
  <c r="P174" i="20"/>
  <c r="T174" i="20" s="1"/>
  <c r="V174" i="20" s="1"/>
  <c r="N174" i="20" s="1"/>
  <c r="P171" i="20"/>
  <c r="T171" i="20" s="1"/>
  <c r="V171" i="20" s="1"/>
  <c r="N171" i="20" s="1"/>
  <c r="P166" i="20"/>
  <c r="T166" i="20" s="1"/>
  <c r="V166" i="20" s="1"/>
  <c r="N166" i="20" s="1"/>
  <c r="P163" i="20"/>
  <c r="T163" i="20" s="1"/>
  <c r="V163" i="20" s="1"/>
  <c r="N163" i="20" s="1"/>
  <c r="P158" i="20"/>
  <c r="T158" i="20" s="1"/>
  <c r="V158" i="20" s="1"/>
  <c r="N158" i="20" s="1"/>
  <c r="P155" i="20"/>
  <c r="T155" i="20" s="1"/>
  <c r="V155" i="20" s="1"/>
  <c r="N155" i="20" s="1"/>
  <c r="P150" i="20"/>
  <c r="T150" i="20" s="1"/>
  <c r="V150" i="20" s="1"/>
  <c r="N150" i="20" s="1"/>
  <c r="P147" i="20"/>
  <c r="T147" i="20" s="1"/>
  <c r="V147" i="20" s="1"/>
  <c r="N147" i="20" s="1"/>
  <c r="P142" i="20"/>
  <c r="T142" i="20" s="1"/>
  <c r="V142" i="20" s="1"/>
  <c r="N142" i="20" s="1"/>
  <c r="P139" i="20"/>
  <c r="T139" i="20" s="1"/>
  <c r="V139" i="20" s="1"/>
  <c r="N139" i="20" s="1"/>
  <c r="P134" i="20"/>
  <c r="T134" i="20" s="1"/>
  <c r="V134" i="20" s="1"/>
  <c r="N134" i="20" s="1"/>
  <c r="P131" i="20"/>
  <c r="T131" i="20" s="1"/>
  <c r="V131" i="20" s="1"/>
  <c r="N131" i="20" s="1"/>
  <c r="P126" i="20"/>
  <c r="T126" i="20" s="1"/>
  <c r="V126" i="20" s="1"/>
  <c r="N126" i="20" s="1"/>
  <c r="P123" i="20"/>
  <c r="T123" i="20" s="1"/>
  <c r="V123" i="20" s="1"/>
  <c r="N123" i="20" s="1"/>
  <c r="P118" i="20"/>
  <c r="T118" i="20" s="1"/>
  <c r="V118" i="20" s="1"/>
  <c r="N118" i="20" s="1"/>
  <c r="P115" i="20"/>
  <c r="T115" i="20" s="1"/>
  <c r="V115" i="20" s="1"/>
  <c r="N115" i="20" s="1"/>
  <c r="P110" i="20"/>
  <c r="T110" i="20" s="1"/>
  <c r="V110" i="20" s="1"/>
  <c r="N110" i="20" s="1"/>
  <c r="P107" i="20"/>
  <c r="T107" i="20" s="1"/>
  <c r="V107" i="20" s="1"/>
  <c r="N107" i="20" s="1"/>
  <c r="P102" i="20"/>
  <c r="T102" i="20" s="1"/>
  <c r="V102" i="20" s="1"/>
  <c r="N102" i="20" s="1"/>
  <c r="P99" i="20"/>
  <c r="T99" i="20" s="1"/>
  <c r="V99" i="20" s="1"/>
  <c r="N99" i="20" s="1"/>
  <c r="P94" i="20"/>
  <c r="T94" i="20" s="1"/>
  <c r="V94" i="20" s="1"/>
  <c r="N94" i="20" s="1"/>
  <c r="P91" i="20"/>
  <c r="T91" i="20" s="1"/>
  <c r="V91" i="20" s="1"/>
  <c r="N91" i="20" s="1"/>
  <c r="P86" i="20"/>
  <c r="T86" i="20" s="1"/>
  <c r="V86" i="20" s="1"/>
  <c r="N86" i="20" s="1"/>
  <c r="P83" i="20"/>
  <c r="T83" i="20" s="1"/>
  <c r="V83" i="20" s="1"/>
  <c r="N83" i="20" s="1"/>
  <c r="P78" i="20"/>
  <c r="T78" i="20" s="1"/>
  <c r="V78" i="20" s="1"/>
  <c r="N78" i="20" s="1"/>
  <c r="P75" i="20"/>
  <c r="T75" i="20" s="1"/>
  <c r="V75" i="20" s="1"/>
  <c r="N75" i="20" s="1"/>
  <c r="P70" i="20"/>
  <c r="T70" i="20" s="1"/>
  <c r="V70" i="20" s="1"/>
  <c r="N70" i="20" s="1"/>
  <c r="P67" i="20"/>
  <c r="T67" i="20" s="1"/>
  <c r="V67" i="20" s="1"/>
  <c r="N67" i="20" s="1"/>
  <c r="P62" i="20"/>
  <c r="T62" i="20" s="1"/>
  <c r="V62" i="20" s="1"/>
  <c r="N62" i="20" s="1"/>
  <c r="P59" i="20"/>
  <c r="T59" i="20" s="1"/>
  <c r="V59" i="20" s="1"/>
  <c r="N59" i="20" s="1"/>
  <c r="P54" i="20"/>
  <c r="T54" i="20" s="1"/>
  <c r="V54" i="20" s="1"/>
  <c r="N54" i="20" s="1"/>
  <c r="P51" i="20"/>
  <c r="T51" i="20" s="1"/>
  <c r="V51" i="20" s="1"/>
  <c r="N51" i="20" s="1"/>
  <c r="P46" i="20"/>
  <c r="T46" i="20" s="1"/>
  <c r="V46" i="20" s="1"/>
  <c r="N46" i="20" s="1"/>
  <c r="P43" i="20"/>
  <c r="T43" i="20" s="1"/>
  <c r="V43" i="20" s="1"/>
  <c r="N43" i="20" s="1"/>
  <c r="P38" i="20"/>
  <c r="T38" i="20" s="1"/>
  <c r="V38" i="20" s="1"/>
  <c r="N38" i="20" s="1"/>
  <c r="P35" i="20"/>
  <c r="T35" i="20" s="1"/>
  <c r="V35" i="20" s="1"/>
  <c r="N35" i="20" s="1"/>
  <c r="P30" i="20"/>
  <c r="T30" i="20" s="1"/>
  <c r="V30" i="20" s="1"/>
  <c r="N30" i="20" s="1"/>
  <c r="P27" i="20"/>
  <c r="T27" i="20" s="1"/>
  <c r="V27" i="20" s="1"/>
  <c r="N27" i="20" s="1"/>
  <c r="P15" i="20"/>
  <c r="T15" i="20" s="1"/>
  <c r="V15" i="20" s="1"/>
  <c r="N15" i="20" s="1"/>
  <c r="P318" i="20"/>
  <c r="T318" i="20" s="1"/>
  <c r="V318" i="20" s="1"/>
  <c r="N318" i="20" s="1"/>
  <c r="P313" i="20"/>
  <c r="T313" i="20" s="1"/>
  <c r="V313" i="20" s="1"/>
  <c r="N313" i="20" s="1"/>
  <c r="P301" i="20"/>
  <c r="T301" i="20" s="1"/>
  <c r="V301" i="20" s="1"/>
  <c r="N301" i="20" s="1"/>
  <c r="P295" i="20"/>
  <c r="T295" i="20" s="1"/>
  <c r="V295" i="20" s="1"/>
  <c r="N295" i="20" s="1"/>
  <c r="P281" i="20"/>
  <c r="T281" i="20" s="1"/>
  <c r="V281" i="20" s="1"/>
  <c r="N281" i="20" s="1"/>
  <c r="P272" i="20"/>
  <c r="T272" i="20" s="1"/>
  <c r="V272" i="20" s="1"/>
  <c r="N272" i="20" s="1"/>
  <c r="P271" i="20"/>
  <c r="T271" i="20" s="1"/>
  <c r="V271" i="20" s="1"/>
  <c r="N271" i="20" s="1"/>
  <c r="P269" i="20"/>
  <c r="T269" i="20" s="1"/>
  <c r="V269" i="20" s="1"/>
  <c r="N269" i="20" s="1"/>
  <c r="P258" i="20"/>
  <c r="T258" i="20" s="1"/>
  <c r="V258" i="20" s="1"/>
  <c r="N258" i="20" s="1"/>
  <c r="P252" i="20"/>
  <c r="T252" i="20" s="1"/>
  <c r="V252" i="20" s="1"/>
  <c r="N252" i="20" s="1"/>
  <c r="P249" i="20"/>
  <c r="T249" i="20" s="1"/>
  <c r="V249" i="20" s="1"/>
  <c r="N249" i="20" s="1"/>
  <c r="P240" i="20"/>
  <c r="T240" i="20" s="1"/>
  <c r="V240" i="20" s="1"/>
  <c r="N240" i="20" s="1"/>
  <c r="P239" i="20"/>
  <c r="T239" i="20" s="1"/>
  <c r="V239" i="20" s="1"/>
  <c r="N239" i="20" s="1"/>
  <c r="P237" i="20"/>
  <c r="T237" i="20" s="1"/>
  <c r="V237" i="20" s="1"/>
  <c r="N237" i="20" s="1"/>
  <c r="P226" i="20"/>
  <c r="T226" i="20" s="1"/>
  <c r="V226" i="20" s="1"/>
  <c r="N226" i="20" s="1"/>
  <c r="P220" i="20"/>
  <c r="T220" i="20" s="1"/>
  <c r="V220" i="20" s="1"/>
  <c r="N220" i="20" s="1"/>
  <c r="P217" i="20"/>
  <c r="T217" i="20" s="1"/>
  <c r="V217" i="20" s="1"/>
  <c r="N217" i="20" s="1"/>
  <c r="P208" i="20"/>
  <c r="T208" i="20" s="1"/>
  <c r="V208" i="20" s="1"/>
  <c r="N208" i="20" s="1"/>
  <c r="P207" i="20"/>
  <c r="T207" i="20" s="1"/>
  <c r="V207" i="20" s="1"/>
  <c r="N207" i="20" s="1"/>
  <c r="P205" i="20"/>
  <c r="T205" i="20" s="1"/>
  <c r="V205" i="20" s="1"/>
  <c r="N205" i="20" s="1"/>
  <c r="P194" i="20"/>
  <c r="T194" i="20" s="1"/>
  <c r="V194" i="20" s="1"/>
  <c r="N194" i="20" s="1"/>
  <c r="P188" i="20"/>
  <c r="T188" i="20" s="1"/>
  <c r="V188" i="20" s="1"/>
  <c r="N188" i="20" s="1"/>
  <c r="P185" i="20"/>
  <c r="T185" i="20" s="1"/>
  <c r="V185" i="20" s="1"/>
  <c r="N185" i="20" s="1"/>
  <c r="P176" i="20"/>
  <c r="T176" i="20" s="1"/>
  <c r="V176" i="20" s="1"/>
  <c r="N176" i="20" s="1"/>
  <c r="P175" i="20"/>
  <c r="T175" i="20" s="1"/>
  <c r="V175" i="20" s="1"/>
  <c r="N175" i="20" s="1"/>
  <c r="P173" i="20"/>
  <c r="T173" i="20" s="1"/>
  <c r="V173" i="20" s="1"/>
  <c r="N173" i="20" s="1"/>
  <c r="P162" i="20"/>
  <c r="T162" i="20" s="1"/>
  <c r="V162" i="20" s="1"/>
  <c r="N162" i="20" s="1"/>
  <c r="P156" i="20"/>
  <c r="T156" i="20" s="1"/>
  <c r="V156" i="20" s="1"/>
  <c r="N156" i="20" s="1"/>
  <c r="P153" i="20"/>
  <c r="T153" i="20" s="1"/>
  <c r="V153" i="20" s="1"/>
  <c r="N153" i="20" s="1"/>
  <c r="P144" i="20"/>
  <c r="T144" i="20" s="1"/>
  <c r="V144" i="20" s="1"/>
  <c r="N144" i="20" s="1"/>
  <c r="P143" i="20"/>
  <c r="T143" i="20" s="1"/>
  <c r="V143" i="20" s="1"/>
  <c r="N143" i="20" s="1"/>
  <c r="P141" i="20"/>
  <c r="T141" i="20" s="1"/>
  <c r="V141" i="20" s="1"/>
  <c r="N141" i="20" s="1"/>
  <c r="P130" i="20"/>
  <c r="T130" i="20" s="1"/>
  <c r="V130" i="20" s="1"/>
  <c r="N130" i="20" s="1"/>
  <c r="P124" i="20"/>
  <c r="T124" i="20" s="1"/>
  <c r="V124" i="20" s="1"/>
  <c r="N124" i="20" s="1"/>
  <c r="P121" i="20"/>
  <c r="T121" i="20" s="1"/>
  <c r="V121" i="20" s="1"/>
  <c r="N121" i="20" s="1"/>
  <c r="P112" i="20"/>
  <c r="T112" i="20" s="1"/>
  <c r="V112" i="20" s="1"/>
  <c r="N112" i="20" s="1"/>
  <c r="P111" i="20"/>
  <c r="T111" i="20" s="1"/>
  <c r="V111" i="20" s="1"/>
  <c r="N111" i="20" s="1"/>
  <c r="P109" i="20"/>
  <c r="T109" i="20" s="1"/>
  <c r="V109" i="20" s="1"/>
  <c r="N109" i="20" s="1"/>
  <c r="P98" i="20"/>
  <c r="T98" i="20" s="1"/>
  <c r="V98" i="20" s="1"/>
  <c r="N98" i="20" s="1"/>
  <c r="P92" i="20"/>
  <c r="T92" i="20" s="1"/>
  <c r="V92" i="20" s="1"/>
  <c r="N92" i="20" s="1"/>
  <c r="P89" i="20"/>
  <c r="T89" i="20" s="1"/>
  <c r="V89" i="20" s="1"/>
  <c r="N89" i="20" s="1"/>
  <c r="P80" i="20"/>
  <c r="T80" i="20" s="1"/>
  <c r="V80" i="20" s="1"/>
  <c r="N80" i="20" s="1"/>
  <c r="P79" i="20"/>
  <c r="T79" i="20" s="1"/>
  <c r="V79" i="20" s="1"/>
  <c r="N79" i="20" s="1"/>
  <c r="P77" i="20"/>
  <c r="T77" i="20" s="1"/>
  <c r="V77" i="20" s="1"/>
  <c r="N77" i="20" s="1"/>
  <c r="P66" i="20"/>
  <c r="T66" i="20" s="1"/>
  <c r="V66" i="20" s="1"/>
  <c r="N66" i="20" s="1"/>
  <c r="P60" i="20"/>
  <c r="T60" i="20" s="1"/>
  <c r="V60" i="20" s="1"/>
  <c r="N60" i="20" s="1"/>
  <c r="P57" i="20"/>
  <c r="T57" i="20" s="1"/>
  <c r="V57" i="20" s="1"/>
  <c r="N57" i="20" s="1"/>
  <c r="P48" i="20"/>
  <c r="T48" i="20" s="1"/>
  <c r="V48" i="20" s="1"/>
  <c r="N48" i="20" s="1"/>
  <c r="P47" i="20"/>
  <c r="T47" i="20" s="1"/>
  <c r="V47" i="20" s="1"/>
  <c r="N47" i="20" s="1"/>
  <c r="P45" i="20"/>
  <c r="T45" i="20" s="1"/>
  <c r="V45" i="20" s="1"/>
  <c r="N45" i="20" s="1"/>
  <c r="P34" i="20"/>
  <c r="T34" i="20" s="1"/>
  <c r="V34" i="20" s="1"/>
  <c r="N34" i="20" s="1"/>
  <c r="P28" i="20"/>
  <c r="T28" i="20" s="1"/>
  <c r="V28" i="20" s="1"/>
  <c r="N28" i="20" s="1"/>
  <c r="P25" i="20"/>
  <c r="T25" i="20" s="1"/>
  <c r="V25" i="20" s="1"/>
  <c r="N25" i="20" s="1"/>
  <c r="P22" i="20"/>
  <c r="T22" i="20" s="1"/>
  <c r="V22" i="20" s="1"/>
  <c r="N22" i="20" s="1"/>
  <c r="P17" i="20"/>
  <c r="T17" i="20" s="1"/>
  <c r="V17" i="20" s="1"/>
  <c r="N17" i="20" s="1"/>
  <c r="P12" i="20"/>
  <c r="T12" i="20" s="1"/>
  <c r="V12" i="20" s="1"/>
  <c r="N12" i="20" s="1"/>
  <c r="P9" i="20"/>
  <c r="T9" i="20" s="1"/>
  <c r="V9" i="20" s="1"/>
  <c r="N9" i="20" s="1"/>
  <c r="P324" i="20"/>
  <c r="T324" i="20" s="1"/>
  <c r="V324" i="20" s="1"/>
  <c r="N324" i="20" s="1"/>
  <c r="P320" i="20"/>
  <c r="T320" i="20" s="1"/>
  <c r="V320" i="20" s="1"/>
  <c r="N320" i="20" s="1"/>
  <c r="P303" i="20"/>
  <c r="T303" i="20" s="1"/>
  <c r="V303" i="20" s="1"/>
  <c r="N303" i="20" s="1"/>
  <c r="P287" i="20"/>
  <c r="T287" i="20" s="1"/>
  <c r="V287" i="20" s="1"/>
  <c r="N287" i="20" s="1"/>
  <c r="P277" i="20"/>
  <c r="T277" i="20" s="1"/>
  <c r="V277" i="20" s="1"/>
  <c r="N277" i="20" s="1"/>
  <c r="P268" i="20"/>
  <c r="T268" i="20" s="1"/>
  <c r="V268" i="20" s="1"/>
  <c r="N268" i="20" s="1"/>
  <c r="P232" i="20"/>
  <c r="T232" i="20" s="1"/>
  <c r="V232" i="20" s="1"/>
  <c r="N232" i="20" s="1"/>
  <c r="P225" i="20"/>
  <c r="T225" i="20" s="1"/>
  <c r="V225" i="20" s="1"/>
  <c r="N225" i="20" s="1"/>
  <c r="P224" i="20"/>
  <c r="T224" i="20" s="1"/>
  <c r="V224" i="20" s="1"/>
  <c r="N224" i="20" s="1"/>
  <c r="P223" i="20"/>
  <c r="T223" i="20" s="1"/>
  <c r="V223" i="20" s="1"/>
  <c r="N223" i="20" s="1"/>
  <c r="P218" i="20"/>
  <c r="T218" i="20" s="1"/>
  <c r="V218" i="20" s="1"/>
  <c r="N218" i="20" s="1"/>
  <c r="P212" i="20"/>
  <c r="T212" i="20" s="1"/>
  <c r="V212" i="20" s="1"/>
  <c r="N212" i="20" s="1"/>
  <c r="P209" i="20"/>
  <c r="T209" i="20" s="1"/>
  <c r="V209" i="20" s="1"/>
  <c r="N209" i="20" s="1"/>
  <c r="P202" i="20"/>
  <c r="T202" i="20" s="1"/>
  <c r="V202" i="20" s="1"/>
  <c r="N202" i="20" s="1"/>
  <c r="P201" i="20"/>
  <c r="T201" i="20" s="1"/>
  <c r="V201" i="20" s="1"/>
  <c r="N201" i="20" s="1"/>
  <c r="P199" i="20"/>
  <c r="T199" i="20" s="1"/>
  <c r="V199" i="20" s="1"/>
  <c r="N199" i="20" s="1"/>
  <c r="P196" i="20"/>
  <c r="T196" i="20" s="1"/>
  <c r="V196" i="20" s="1"/>
  <c r="N196" i="20" s="1"/>
  <c r="P189" i="20"/>
  <c r="T189" i="20" s="1"/>
  <c r="V189" i="20" s="1"/>
  <c r="N189" i="20" s="1"/>
  <c r="P184" i="20"/>
  <c r="T184" i="20" s="1"/>
  <c r="V184" i="20" s="1"/>
  <c r="N184" i="20" s="1"/>
  <c r="P183" i="20"/>
  <c r="T183" i="20" s="1"/>
  <c r="V183" i="20" s="1"/>
  <c r="N183" i="20" s="1"/>
  <c r="P178" i="20"/>
  <c r="T178" i="20" s="1"/>
  <c r="V178" i="20" s="1"/>
  <c r="N178" i="20" s="1"/>
  <c r="P165" i="20"/>
  <c r="T165" i="20" s="1"/>
  <c r="V165" i="20" s="1"/>
  <c r="N165" i="20" s="1"/>
  <c r="P149" i="20"/>
  <c r="T149" i="20" s="1"/>
  <c r="V149" i="20" s="1"/>
  <c r="N149" i="20" s="1"/>
  <c r="P140" i="20"/>
  <c r="T140" i="20" s="1"/>
  <c r="V140" i="20" s="1"/>
  <c r="N140" i="20" s="1"/>
  <c r="P104" i="20"/>
  <c r="T104" i="20" s="1"/>
  <c r="V104" i="20" s="1"/>
  <c r="N104" i="20" s="1"/>
  <c r="P97" i="20"/>
  <c r="T97" i="20" s="1"/>
  <c r="V97" i="20" s="1"/>
  <c r="N97" i="20" s="1"/>
  <c r="P96" i="20"/>
  <c r="T96" i="20" s="1"/>
  <c r="V96" i="20" s="1"/>
  <c r="N96" i="20" s="1"/>
  <c r="P95" i="20"/>
  <c r="T95" i="20" s="1"/>
  <c r="V95" i="20" s="1"/>
  <c r="N95" i="20" s="1"/>
  <c r="P90" i="20"/>
  <c r="T90" i="20" s="1"/>
  <c r="V90" i="20" s="1"/>
  <c r="N90" i="20" s="1"/>
  <c r="P84" i="20"/>
  <c r="T84" i="20" s="1"/>
  <c r="V84" i="20" s="1"/>
  <c r="N84" i="20" s="1"/>
  <c r="P81" i="20"/>
  <c r="T81" i="20" s="1"/>
  <c r="V81" i="20" s="1"/>
  <c r="N81" i="20" s="1"/>
  <c r="P74" i="20"/>
  <c r="T74" i="20" s="1"/>
  <c r="V74" i="20" s="1"/>
  <c r="N74" i="20" s="1"/>
  <c r="P73" i="20"/>
  <c r="T73" i="20" s="1"/>
  <c r="V73" i="20" s="1"/>
  <c r="N73" i="20" s="1"/>
  <c r="P71" i="20"/>
  <c r="T71" i="20" s="1"/>
  <c r="V71" i="20" s="1"/>
  <c r="N71" i="20" s="1"/>
  <c r="P68" i="20"/>
  <c r="T68" i="20" s="1"/>
  <c r="V68" i="20" s="1"/>
  <c r="N68" i="20" s="1"/>
  <c r="P61" i="20"/>
  <c r="T61" i="20" s="1"/>
  <c r="V61" i="20" s="1"/>
  <c r="N61" i="20" s="1"/>
  <c r="P56" i="20"/>
  <c r="T56" i="20" s="1"/>
  <c r="V56" i="20" s="1"/>
  <c r="N56" i="20" s="1"/>
  <c r="P55" i="20"/>
  <c r="T55" i="20" s="1"/>
  <c r="V55" i="20" s="1"/>
  <c r="N55" i="20" s="1"/>
  <c r="P50" i="20"/>
  <c r="T50" i="20" s="1"/>
  <c r="V50" i="20" s="1"/>
  <c r="N50" i="20" s="1"/>
  <c r="P37" i="20"/>
  <c r="T37" i="20" s="1"/>
  <c r="V37" i="20" s="1"/>
  <c r="N37" i="20" s="1"/>
  <c r="P19" i="20"/>
  <c r="T19" i="20" s="1"/>
  <c r="V19" i="20" s="1"/>
  <c r="N19" i="20" s="1"/>
  <c r="P18" i="20"/>
  <c r="T18" i="20" s="1"/>
  <c r="V18" i="20" s="1"/>
  <c r="N18" i="20" s="1"/>
  <c r="P16" i="20"/>
  <c r="T16" i="20" s="1"/>
  <c r="V16" i="20" s="1"/>
  <c r="N16" i="20" s="1"/>
  <c r="P13" i="20"/>
  <c r="T13" i="20" s="1"/>
  <c r="V13" i="20" s="1"/>
  <c r="N13" i="20" s="1"/>
  <c r="P10" i="20"/>
  <c r="T10" i="20" s="1"/>
  <c r="V10" i="20" s="1"/>
  <c r="N10" i="20" s="1"/>
  <c r="P4" i="20"/>
  <c r="T4" i="20" s="1"/>
  <c r="V4" i="20" s="1"/>
  <c r="N4" i="20" s="1"/>
  <c r="P24" i="20"/>
  <c r="T24" i="20" s="1"/>
  <c r="V24" i="20" s="1"/>
  <c r="N24" i="20" s="1"/>
  <c r="P36" i="20"/>
  <c r="T36" i="20" s="1"/>
  <c r="V36" i="20" s="1"/>
  <c r="N36" i="20" s="1"/>
  <c r="P40" i="20"/>
  <c r="T40" i="20" s="1"/>
  <c r="V40" i="20" s="1"/>
  <c r="N40" i="20" s="1"/>
  <c r="P41" i="20"/>
  <c r="T41" i="20" s="1"/>
  <c r="V41" i="20" s="1"/>
  <c r="N41" i="20" s="1"/>
  <c r="P42" i="20"/>
  <c r="T42" i="20" s="1"/>
  <c r="V42" i="20" s="1"/>
  <c r="N42" i="20" s="1"/>
  <c r="P58" i="20"/>
  <c r="T58" i="20" s="1"/>
  <c r="V58" i="20" s="1"/>
  <c r="N58" i="20" s="1"/>
  <c r="P69" i="20"/>
  <c r="T69" i="20" s="1"/>
  <c r="V69" i="20" s="1"/>
  <c r="N69" i="20" s="1"/>
  <c r="P72" i="20"/>
  <c r="T72" i="20" s="1"/>
  <c r="V72" i="20" s="1"/>
  <c r="N72" i="20" s="1"/>
  <c r="P87" i="20"/>
  <c r="T87" i="20" s="1"/>
  <c r="V87" i="20" s="1"/>
  <c r="N87" i="20" s="1"/>
  <c r="P101" i="20"/>
  <c r="T101" i="20" s="1"/>
  <c r="V101" i="20" s="1"/>
  <c r="N101" i="20" s="1"/>
  <c r="P114" i="20"/>
  <c r="T114" i="20" s="1"/>
  <c r="V114" i="20" s="1"/>
  <c r="N114" i="20" s="1"/>
  <c r="P119" i="20"/>
  <c r="T119" i="20" s="1"/>
  <c r="V119" i="20" s="1"/>
  <c r="N119" i="20" s="1"/>
  <c r="P120" i="20"/>
  <c r="T120" i="20" s="1"/>
  <c r="V120" i="20" s="1"/>
  <c r="N120" i="20" s="1"/>
  <c r="P127" i="20"/>
  <c r="T127" i="20" s="1"/>
  <c r="V127" i="20" s="1"/>
  <c r="N127" i="20" s="1"/>
  <c r="P135" i="20"/>
  <c r="T135" i="20" s="1"/>
  <c r="V135" i="20" s="1"/>
  <c r="N135" i="20" s="1"/>
  <c r="P137" i="20"/>
  <c r="T137" i="20" s="1"/>
  <c r="V137" i="20" s="1"/>
  <c r="N137" i="20" s="1"/>
  <c r="P138" i="20"/>
  <c r="T138" i="20" s="1"/>
  <c r="V138" i="20" s="1"/>
  <c r="N138" i="20" s="1"/>
  <c r="P145" i="20"/>
  <c r="T145" i="20" s="1"/>
  <c r="V145" i="20" s="1"/>
  <c r="N145" i="20" s="1"/>
  <c r="P146" i="20"/>
  <c r="T146" i="20" s="1"/>
  <c r="V146" i="20" s="1"/>
  <c r="N146" i="20" s="1"/>
  <c r="P159" i="20"/>
  <c r="T159" i="20" s="1"/>
  <c r="V159" i="20" s="1"/>
  <c r="N159" i="20" s="1"/>
  <c r="P160" i="20"/>
  <c r="T160" i="20" s="1"/>
  <c r="V160" i="20" s="1"/>
  <c r="N160" i="20" s="1"/>
  <c r="P161" i="20"/>
  <c r="T161" i="20" s="1"/>
  <c r="V161" i="20" s="1"/>
  <c r="N161" i="20" s="1"/>
  <c r="P167" i="20"/>
  <c r="T167" i="20" s="1"/>
  <c r="V167" i="20" s="1"/>
  <c r="N167" i="20" s="1"/>
  <c r="P177" i="20"/>
  <c r="T177" i="20" s="1"/>
  <c r="V177" i="20" s="1"/>
  <c r="N177" i="20" s="1"/>
  <c r="P191" i="20"/>
  <c r="T191" i="20" s="1"/>
  <c r="V191" i="20" s="1"/>
  <c r="N191" i="20" s="1"/>
  <c r="P192" i="20"/>
  <c r="T192" i="20" s="1"/>
  <c r="V192" i="20" s="1"/>
  <c r="N192" i="20" s="1"/>
  <c r="P193" i="20"/>
  <c r="T193" i="20" s="1"/>
  <c r="V193" i="20" s="1"/>
  <c r="N193" i="20" s="1"/>
  <c r="P245" i="20"/>
  <c r="T245" i="20" s="1"/>
  <c r="V245" i="20" s="1"/>
  <c r="N245" i="20" s="1"/>
  <c r="P282" i="20"/>
  <c r="T282" i="20" s="1"/>
  <c r="V282" i="20" s="1"/>
  <c r="N282" i="20" s="1"/>
  <c r="P285" i="20"/>
  <c r="T285" i="20" s="1"/>
  <c r="V285" i="20" s="1"/>
  <c r="N285" i="20" s="1"/>
  <c r="P293" i="20"/>
  <c r="T293" i="20" s="1"/>
  <c r="V293" i="20" s="1"/>
  <c r="N293" i="20" s="1"/>
  <c r="P305" i="20"/>
  <c r="T305" i="20" s="1"/>
  <c r="V305" i="20" s="1"/>
  <c r="N305" i="20" s="1"/>
  <c r="P309" i="20"/>
  <c r="T309" i="20" s="1"/>
  <c r="V309" i="20" s="1"/>
  <c r="N309" i="20" s="1"/>
  <c r="P334" i="20"/>
  <c r="T334" i="20" s="1"/>
  <c r="V334" i="20" s="1"/>
  <c r="N334" i="20" s="1"/>
  <c r="P336" i="20"/>
  <c r="T336" i="20" s="1"/>
  <c r="V336" i="20" s="1"/>
  <c r="N336" i="20" s="1"/>
  <c r="P344" i="20"/>
  <c r="T344" i="20" s="1"/>
  <c r="V344" i="20" s="1"/>
  <c r="N344" i="20" s="1"/>
  <c r="K21" i="24"/>
  <c r="R2" i="17"/>
  <c r="Q3" i="17"/>
  <c r="R5" i="17"/>
  <c r="Q6" i="17"/>
  <c r="Q7" i="17"/>
  <c r="R206" i="17"/>
  <c r="Q207" i="17"/>
  <c r="R270" i="17"/>
  <c r="Q271" i="17"/>
  <c r="R7" i="17"/>
  <c r="R238" i="17"/>
  <c r="Q239" i="17"/>
  <c r="Q5" i="17"/>
  <c r="R315" i="17"/>
  <c r="Q316" i="17"/>
  <c r="R317" i="17"/>
  <c r="Q318" i="17"/>
  <c r="R323" i="17"/>
  <c r="Q324" i="17"/>
  <c r="R325" i="17"/>
  <c r="Q326" i="17"/>
  <c r="R9" i="17"/>
  <c r="R13" i="17"/>
  <c r="Q14" i="17"/>
  <c r="R45" i="17"/>
  <c r="Q46" i="17"/>
  <c r="R29" i="17"/>
  <c r="Q30" i="17"/>
  <c r="R61" i="17"/>
  <c r="Q62" i="17"/>
  <c r="Q12" i="17"/>
  <c r="R30" i="17"/>
  <c r="P30" i="17" s="1"/>
  <c r="Q31" i="17"/>
  <c r="R32" i="17"/>
  <c r="Q33" i="17"/>
  <c r="R38" i="17"/>
  <c r="Q39" i="17"/>
  <c r="R40" i="17"/>
  <c r="Q41" i="17"/>
  <c r="R70" i="17"/>
  <c r="Q71" i="17"/>
  <c r="R72" i="17"/>
  <c r="R77" i="17"/>
  <c r="Q78" i="17"/>
  <c r="R109" i="17"/>
  <c r="Q110" i="17"/>
  <c r="R141" i="17"/>
  <c r="Q142" i="17"/>
  <c r="R173" i="17"/>
  <c r="Q174" i="17"/>
  <c r="R191" i="17"/>
  <c r="Q192" i="17"/>
  <c r="R193" i="17"/>
  <c r="Q194" i="17"/>
  <c r="R195" i="17"/>
  <c r="Q196" i="17"/>
  <c r="R197" i="17"/>
  <c r="Q198" i="17"/>
  <c r="R255" i="17"/>
  <c r="Q256" i="17"/>
  <c r="R257" i="17"/>
  <c r="Q258" i="17"/>
  <c r="R259" i="17"/>
  <c r="Q260" i="17"/>
  <c r="R261" i="17"/>
  <c r="Q262" i="17"/>
  <c r="R358" i="17"/>
  <c r="Q9" i="17"/>
  <c r="B10" i="17"/>
  <c r="R14" i="17"/>
  <c r="Q15" i="17"/>
  <c r="R16" i="17"/>
  <c r="Q17" i="17"/>
  <c r="R22" i="17"/>
  <c r="Q23" i="17"/>
  <c r="R24" i="17"/>
  <c r="Q25" i="17"/>
  <c r="R54" i="17"/>
  <c r="Q55" i="17"/>
  <c r="R56" i="17"/>
  <c r="Q57" i="17"/>
  <c r="R93" i="17"/>
  <c r="Q94" i="17"/>
  <c r="R125" i="17"/>
  <c r="Q126" i="17"/>
  <c r="R157" i="17"/>
  <c r="Q158" i="17"/>
  <c r="R223" i="17"/>
  <c r="Q224" i="17"/>
  <c r="R225" i="17"/>
  <c r="Q226" i="17"/>
  <c r="R227" i="17"/>
  <c r="Q228" i="17"/>
  <c r="R229" i="17"/>
  <c r="Q230" i="17"/>
  <c r="R287" i="17"/>
  <c r="Q288" i="17"/>
  <c r="R289" i="17"/>
  <c r="R294" i="17"/>
  <c r="Q343" i="17"/>
  <c r="R342" i="17"/>
  <c r="Q311" i="17"/>
  <c r="R310" i="17"/>
  <c r="Q186" i="17"/>
  <c r="R185" i="17"/>
  <c r="Q178" i="17"/>
  <c r="R177" i="17"/>
  <c r="Q170" i="17"/>
  <c r="R169" i="17"/>
  <c r="Q162" i="17"/>
  <c r="R161" i="17"/>
  <c r="Q154" i="17"/>
  <c r="R153" i="17"/>
  <c r="Q146" i="17"/>
  <c r="R145" i="17"/>
  <c r="Q138" i="17"/>
  <c r="R137" i="17"/>
  <c r="Q130" i="17"/>
  <c r="R129" i="17"/>
  <c r="Q122" i="17"/>
  <c r="R121" i="17"/>
  <c r="Q114" i="17"/>
  <c r="R113" i="17"/>
  <c r="Q106" i="17"/>
  <c r="R105" i="17"/>
  <c r="Q98" i="17"/>
  <c r="R97" i="17"/>
  <c r="Q90" i="17"/>
  <c r="R89" i="17"/>
  <c r="Q82" i="17"/>
  <c r="R81" i="17"/>
  <c r="Q74" i="17"/>
  <c r="R73" i="17"/>
  <c r="Q66" i="17"/>
  <c r="R65" i="17"/>
  <c r="Q58" i="17"/>
  <c r="R57" i="17"/>
  <c r="Q50" i="17"/>
  <c r="R49" i="17"/>
  <c r="Q42" i="17"/>
  <c r="R41" i="17"/>
  <c r="Q34" i="17"/>
  <c r="R33" i="17"/>
  <c r="Q26" i="17"/>
  <c r="R25" i="17"/>
  <c r="Q18" i="17"/>
  <c r="R17" i="17"/>
  <c r="R11" i="17"/>
  <c r="Q8" i="17"/>
  <c r="R4" i="17"/>
  <c r="R3" i="17"/>
  <c r="Q342" i="17"/>
  <c r="R341" i="17"/>
  <c r="Q340" i="17"/>
  <c r="R339" i="17"/>
  <c r="Q334" i="17"/>
  <c r="R333" i="17"/>
  <c r="Q332" i="17"/>
  <c r="R331" i="17"/>
  <c r="Q310" i="17"/>
  <c r="R309" i="17"/>
  <c r="Q308" i="17"/>
  <c r="R307" i="17"/>
  <c r="Q302" i="17"/>
  <c r="R301" i="17"/>
  <c r="Q300" i="17"/>
  <c r="R299" i="17"/>
  <c r="Q279" i="17"/>
  <c r="R278" i="17"/>
  <c r="Q263" i="17"/>
  <c r="R262" i="17"/>
  <c r="Q247" i="17"/>
  <c r="R246" i="17"/>
  <c r="Q231" i="17"/>
  <c r="R230" i="17"/>
  <c r="Q215" i="17"/>
  <c r="R214" i="17"/>
  <c r="Q199" i="17"/>
  <c r="R198" i="17"/>
  <c r="Q185" i="17"/>
  <c r="R184" i="17"/>
  <c r="Q183" i="17"/>
  <c r="R182" i="17"/>
  <c r="Q177" i="17"/>
  <c r="R176" i="17"/>
  <c r="Q175" i="17"/>
  <c r="R174" i="17"/>
  <c r="Q169" i="17"/>
  <c r="R168" i="17"/>
  <c r="Q167" i="17"/>
  <c r="R166" i="17"/>
  <c r="Q161" i="17"/>
  <c r="R160" i="17"/>
  <c r="Q159" i="17"/>
  <c r="R158" i="17"/>
  <c r="Q153" i="17"/>
  <c r="R152" i="17"/>
  <c r="Q151" i="17"/>
  <c r="R150" i="17"/>
  <c r="Q145" i="17"/>
  <c r="R144" i="17"/>
  <c r="Q143" i="17"/>
  <c r="R142" i="17"/>
  <c r="Q137" i="17"/>
  <c r="R136" i="17"/>
  <c r="Q135" i="17"/>
  <c r="R134" i="17"/>
  <c r="Q129" i="17"/>
  <c r="R128" i="17"/>
  <c r="Q127" i="17"/>
  <c r="R126" i="17"/>
  <c r="Q121" i="17"/>
  <c r="R120" i="17"/>
  <c r="Q119" i="17"/>
  <c r="R118" i="17"/>
  <c r="Q113" i="17"/>
  <c r="R112" i="17"/>
  <c r="Q111" i="17"/>
  <c r="R110" i="17"/>
  <c r="Q105" i="17"/>
  <c r="R104" i="17"/>
  <c r="Q103" i="17"/>
  <c r="R102" i="17"/>
  <c r="Q97" i="17"/>
  <c r="R96" i="17"/>
  <c r="Q95" i="17"/>
  <c r="R94" i="17"/>
  <c r="Q89" i="17"/>
  <c r="R88" i="17"/>
  <c r="Q87" i="17"/>
  <c r="R86" i="17"/>
  <c r="Q81" i="17"/>
  <c r="R80" i="17"/>
  <c r="Q79" i="17"/>
  <c r="R78" i="17"/>
  <c r="Q73" i="17"/>
  <c r="Q11" i="17"/>
  <c r="R21" i="17"/>
  <c r="Q22" i="17"/>
  <c r="R37" i="17"/>
  <c r="Q38" i="17"/>
  <c r="R53" i="17"/>
  <c r="Q54" i="17"/>
  <c r="R69" i="17"/>
  <c r="Q70" i="17"/>
  <c r="R190" i="17"/>
  <c r="Q191" i="17"/>
  <c r="R222" i="17"/>
  <c r="Q223" i="17"/>
  <c r="R254" i="17"/>
  <c r="Q255" i="17"/>
  <c r="R286" i="17"/>
  <c r="Q287" i="17"/>
  <c r="R291" i="17"/>
  <c r="Q292" i="17"/>
  <c r="R293" i="17"/>
  <c r="Q294" i="17"/>
  <c r="R347" i="17"/>
  <c r="Q348" i="17"/>
  <c r="R349" i="17"/>
  <c r="Q350" i="17"/>
  <c r="R355" i="17"/>
  <c r="Q356" i="17"/>
  <c r="R357" i="17"/>
  <c r="Q358" i="17"/>
  <c r="R46" i="17"/>
  <c r="P46" i="17" s="1"/>
  <c r="Q47" i="17"/>
  <c r="R48" i="17"/>
  <c r="Q49" i="17"/>
  <c r="R62" i="17"/>
  <c r="Q63" i="17"/>
  <c r="R64" i="17"/>
  <c r="Q65" i="17"/>
  <c r="R85" i="17"/>
  <c r="Q86" i="17"/>
  <c r="R101" i="17"/>
  <c r="Q102" i="17"/>
  <c r="R117" i="17"/>
  <c r="Q118" i="17"/>
  <c r="R133" i="17"/>
  <c r="Q134" i="17"/>
  <c r="R149" i="17"/>
  <c r="Q150" i="17"/>
  <c r="R165" i="17"/>
  <c r="Q166" i="17"/>
  <c r="R181" i="17"/>
  <c r="Q182" i="17"/>
  <c r="R207" i="17"/>
  <c r="P207" i="17" s="1"/>
  <c r="Q208" i="17"/>
  <c r="R209" i="17"/>
  <c r="Q210" i="17"/>
  <c r="R211" i="17"/>
  <c r="Q212" i="17"/>
  <c r="R213" i="17"/>
  <c r="Q214" i="17"/>
  <c r="R239" i="17"/>
  <c r="P239" i="17" s="1"/>
  <c r="Q240" i="17"/>
  <c r="R241" i="17"/>
  <c r="Q242" i="17"/>
  <c r="R243" i="17"/>
  <c r="Q244" i="17"/>
  <c r="R245" i="17"/>
  <c r="Q246" i="17"/>
  <c r="R271" i="17"/>
  <c r="Q272" i="17"/>
  <c r="R273" i="17"/>
  <c r="Q274" i="17"/>
  <c r="R275" i="17"/>
  <c r="Q276" i="17"/>
  <c r="R277" i="17"/>
  <c r="Q278" i="17"/>
  <c r="R326" i="17"/>
  <c r="Q327" i="17"/>
  <c r="P7" i="17"/>
  <c r="T7" i="17" s="1"/>
  <c r="U7" i="17" s="1"/>
  <c r="Q357" i="17"/>
  <c r="R356" i="17"/>
  <c r="Q353" i="17"/>
  <c r="R352" i="17"/>
  <c r="Q349" i="17"/>
  <c r="R348" i="17"/>
  <c r="Q345" i="17"/>
  <c r="R344" i="17"/>
  <c r="Q341" i="17"/>
  <c r="R340" i="17"/>
  <c r="Q337" i="17"/>
  <c r="R336" i="17"/>
  <c r="Q333" i="17"/>
  <c r="R332" i="17"/>
  <c r="Q329" i="17"/>
  <c r="R328" i="17"/>
  <c r="Q325" i="17"/>
  <c r="R324" i="17"/>
  <c r="P324" i="17" s="1"/>
  <c r="Q321" i="17"/>
  <c r="R320" i="17"/>
  <c r="Q317" i="17"/>
  <c r="R316" i="17"/>
  <c r="P316" i="17" s="1"/>
  <c r="Q313" i="17"/>
  <c r="R312" i="17"/>
  <c r="Q309" i="17"/>
  <c r="R308" i="17"/>
  <c r="Q305" i="17"/>
  <c r="R304" i="17"/>
  <c r="Q301" i="17"/>
  <c r="R300" i="17"/>
  <c r="Q297" i="17"/>
  <c r="R296" i="17"/>
  <c r="Q293" i="17"/>
  <c r="R292" i="17"/>
  <c r="Q289" i="17"/>
  <c r="R288" i="17"/>
  <c r="Q285" i="17"/>
  <c r="R284" i="17"/>
  <c r="Q281" i="17"/>
  <c r="R280" i="17"/>
  <c r="Q277" i="17"/>
  <c r="R276" i="17"/>
  <c r="Q273" i="17"/>
  <c r="R272" i="17"/>
  <c r="Q269" i="17"/>
  <c r="R268" i="17"/>
  <c r="Q265" i="17"/>
  <c r="R264" i="17"/>
  <c r="Q261" i="17"/>
  <c r="R260" i="17"/>
  <c r="Q257" i="17"/>
  <c r="R256" i="17"/>
  <c r="Q253" i="17"/>
  <c r="R252" i="17"/>
  <c r="Q249" i="17"/>
  <c r="R248" i="17"/>
  <c r="Q245" i="17"/>
  <c r="R244" i="17"/>
  <c r="Q241" i="17"/>
  <c r="R240" i="17"/>
  <c r="Q237" i="17"/>
  <c r="R236" i="17"/>
  <c r="Q233" i="17"/>
  <c r="R232" i="17"/>
  <c r="Q229" i="17"/>
  <c r="R228" i="17"/>
  <c r="Q225" i="17"/>
  <c r="R224" i="17"/>
  <c r="Q221" i="17"/>
  <c r="R220" i="17"/>
  <c r="Q217" i="17"/>
  <c r="R216" i="17"/>
  <c r="Q213" i="17"/>
  <c r="R212" i="17"/>
  <c r="Q209" i="17"/>
  <c r="R208" i="17"/>
  <c r="Q205" i="17"/>
  <c r="R204" i="17"/>
  <c r="Q201" i="17"/>
  <c r="R200" i="17"/>
  <c r="Q197" i="17"/>
  <c r="R196" i="17"/>
  <c r="Q193" i="17"/>
  <c r="R192" i="17"/>
  <c r="Q189" i="17"/>
  <c r="Q355" i="17"/>
  <c r="R354" i="17"/>
  <c r="Q347" i="17"/>
  <c r="P347" i="17" s="1"/>
  <c r="R346" i="17"/>
  <c r="Q339" i="17"/>
  <c r="R338" i="17"/>
  <c r="Q331" i="17"/>
  <c r="R330" i="17"/>
  <c r="Q323" i="17"/>
  <c r="R322" i="17"/>
  <c r="Q315" i="17"/>
  <c r="P315" i="17" s="1"/>
  <c r="T315" i="17" s="1"/>
  <c r="U315" i="17" s="1"/>
  <c r="R314" i="17"/>
  <c r="Q307" i="17"/>
  <c r="R306" i="17"/>
  <c r="Q299" i="17"/>
  <c r="R298" i="17"/>
  <c r="Q291" i="17"/>
  <c r="R290" i="17"/>
  <c r="Q283" i="17"/>
  <c r="R282" i="17"/>
  <c r="Q275" i="17"/>
  <c r="R274" i="17"/>
  <c r="Q267" i="17"/>
  <c r="R266" i="17"/>
  <c r="Q259" i="17"/>
  <c r="R258" i="17"/>
  <c r="Q251" i="17"/>
  <c r="R250" i="17"/>
  <c r="Q243" i="17"/>
  <c r="R242" i="17"/>
  <c r="Q235" i="17"/>
  <c r="R234" i="17"/>
  <c r="Q227" i="17"/>
  <c r="R226" i="17"/>
  <c r="Q219" i="17"/>
  <c r="R218" i="17"/>
  <c r="Q211" i="17"/>
  <c r="R210" i="17"/>
  <c r="Q203" i="17"/>
  <c r="R202" i="17"/>
  <c r="Q195" i="17"/>
  <c r="R194" i="17"/>
  <c r="Q188" i="17"/>
  <c r="R187" i="17"/>
  <c r="Q184" i="17"/>
  <c r="R183" i="17"/>
  <c r="Q180" i="17"/>
  <c r="R179" i="17"/>
  <c r="Q176" i="17"/>
  <c r="R175" i="17"/>
  <c r="Q172" i="17"/>
  <c r="R171" i="17"/>
  <c r="Q168" i="17"/>
  <c r="R167" i="17"/>
  <c r="Q164" i="17"/>
  <c r="R163" i="17"/>
  <c r="Q160" i="17"/>
  <c r="R159" i="17"/>
  <c r="Q156" i="17"/>
  <c r="R155" i="17"/>
  <c r="Q152" i="17"/>
  <c r="R151" i="17"/>
  <c r="Q148" i="17"/>
  <c r="R147" i="17"/>
  <c r="Q144" i="17"/>
  <c r="R143" i="17"/>
  <c r="Q140" i="17"/>
  <c r="R139" i="17"/>
  <c r="Q136" i="17"/>
  <c r="R135" i="17"/>
  <c r="Q132" i="17"/>
  <c r="R131" i="17"/>
  <c r="Q128" i="17"/>
  <c r="R127" i="17"/>
  <c r="Q124" i="17"/>
  <c r="R123" i="17"/>
  <c r="Q120" i="17"/>
  <c r="R119" i="17"/>
  <c r="Q116" i="17"/>
  <c r="R115" i="17"/>
  <c r="Q112" i="17"/>
  <c r="R111" i="17"/>
  <c r="Q108" i="17"/>
  <c r="R107" i="17"/>
  <c r="Q104" i="17"/>
  <c r="R103" i="17"/>
  <c r="Q100" i="17"/>
  <c r="R99" i="17"/>
  <c r="Q96" i="17"/>
  <c r="R95" i="17"/>
  <c r="Q92" i="17"/>
  <c r="R91" i="17"/>
  <c r="Q88" i="17"/>
  <c r="R87" i="17"/>
  <c r="Q84" i="17"/>
  <c r="R83" i="17"/>
  <c r="Q80" i="17"/>
  <c r="R79" i="17"/>
  <c r="Q76" i="17"/>
  <c r="R75" i="17"/>
  <c r="Q72" i="17"/>
  <c r="R71" i="17"/>
  <c r="Q68" i="17"/>
  <c r="R67" i="17"/>
  <c r="Q64" i="17"/>
  <c r="R63" i="17"/>
  <c r="Q60" i="17"/>
  <c r="R59" i="17"/>
  <c r="Q56" i="17"/>
  <c r="R55" i="17"/>
  <c r="Q52" i="17"/>
  <c r="R51" i="17"/>
  <c r="Q48" i="17"/>
  <c r="R47" i="17"/>
  <c r="Q44" i="17"/>
  <c r="R43" i="17"/>
  <c r="Q40" i="17"/>
  <c r="R39" i="17"/>
  <c r="Q36" i="17"/>
  <c r="R35" i="17"/>
  <c r="Q32" i="17"/>
  <c r="R31" i="17"/>
  <c r="Q28" i="17"/>
  <c r="R27" i="17"/>
  <c r="Q24" i="17"/>
  <c r="R23" i="17"/>
  <c r="Q20" i="17"/>
  <c r="R19" i="17"/>
  <c r="Q16" i="17"/>
  <c r="R15" i="17"/>
  <c r="R12" i="17"/>
  <c r="R10" i="17"/>
  <c r="R8" i="17"/>
  <c r="R6" i="17"/>
  <c r="Q4" i="17"/>
  <c r="P4" i="17" s="1"/>
  <c r="Q2" i="17"/>
  <c r="Q354" i="17"/>
  <c r="R353" i="17"/>
  <c r="P353" i="17" s="1"/>
  <c r="Q352" i="17"/>
  <c r="R351" i="17"/>
  <c r="Q346" i="17"/>
  <c r="R345" i="17"/>
  <c r="P345" i="17" s="1"/>
  <c r="Q344" i="17"/>
  <c r="R343" i="17"/>
  <c r="Q338" i="17"/>
  <c r="R337" i="17"/>
  <c r="P337" i="17" s="1"/>
  <c r="T337" i="17" s="1"/>
  <c r="U337" i="17" s="1"/>
  <c r="Q336" i="17"/>
  <c r="R335" i="17"/>
  <c r="Q330" i="17"/>
  <c r="R329" i="17"/>
  <c r="P329" i="17" s="1"/>
  <c r="Q328" i="17"/>
  <c r="R327" i="17"/>
  <c r="Q322" i="17"/>
  <c r="R321" i="17"/>
  <c r="P321" i="17" s="1"/>
  <c r="T321" i="17" s="1"/>
  <c r="U321" i="17" s="1"/>
  <c r="Q320" i="17"/>
  <c r="P320" i="17" s="1"/>
  <c r="T320" i="17" s="1"/>
  <c r="U320" i="17" s="1"/>
  <c r="R319" i="17"/>
  <c r="Q314" i="17"/>
  <c r="R313" i="17"/>
  <c r="P313" i="17" s="1"/>
  <c r="Q312" i="17"/>
  <c r="R311" i="17"/>
  <c r="Q306" i="17"/>
  <c r="R305" i="17"/>
  <c r="P305" i="17" s="1"/>
  <c r="Q304" i="17"/>
  <c r="P304" i="17" s="1"/>
  <c r="T304" i="17" s="1"/>
  <c r="U304" i="17" s="1"/>
  <c r="R303" i="17"/>
  <c r="Q298" i="17"/>
  <c r="R297" i="17"/>
  <c r="P297" i="17" s="1"/>
  <c r="T297" i="17" s="1"/>
  <c r="U297" i="17" s="1"/>
  <c r="Q296" i="17"/>
  <c r="P296" i="17" s="1"/>
  <c r="R295" i="17"/>
  <c r="P295" i="17" s="1"/>
  <c r="T295" i="17" s="1"/>
  <c r="U295" i="17" s="1"/>
  <c r="Q290" i="17"/>
  <c r="Q10" i="17"/>
  <c r="Q13" i="17"/>
  <c r="R18" i="17"/>
  <c r="Q19" i="17"/>
  <c r="R20" i="17"/>
  <c r="Q21" i="17"/>
  <c r="P21" i="17" s="1"/>
  <c r="T21" i="17" s="1"/>
  <c r="R26" i="17"/>
  <c r="Q27" i="17"/>
  <c r="R28" i="17"/>
  <c r="Q29" i="17"/>
  <c r="R34" i="17"/>
  <c r="Q35" i="17"/>
  <c r="R36" i="17"/>
  <c r="Q37" i="17"/>
  <c r="R42" i="17"/>
  <c r="Q43" i="17"/>
  <c r="R44" i="17"/>
  <c r="Q45" i="17"/>
  <c r="R50" i="17"/>
  <c r="Q51" i="17"/>
  <c r="R52" i="17"/>
  <c r="Q53" i="17"/>
  <c r="R58" i="17"/>
  <c r="Q59" i="17"/>
  <c r="R60" i="17"/>
  <c r="Q61" i="17"/>
  <c r="R66" i="17"/>
  <c r="Q67" i="17"/>
  <c r="R68" i="17"/>
  <c r="Q69" i="17"/>
  <c r="R74" i="17"/>
  <c r="Q75" i="17"/>
  <c r="R76" i="17"/>
  <c r="Q77" i="17"/>
  <c r="R82" i="17"/>
  <c r="Q83" i="17"/>
  <c r="R84" i="17"/>
  <c r="Q85" i="17"/>
  <c r="P85" i="17" s="1"/>
  <c r="T85" i="17" s="1"/>
  <c r="R90" i="17"/>
  <c r="Q91" i="17"/>
  <c r="R92" i="17"/>
  <c r="Q93" i="17"/>
  <c r="R98" i="17"/>
  <c r="Q99" i="17"/>
  <c r="R100" i="17"/>
  <c r="Q101" i="17"/>
  <c r="R106" i="17"/>
  <c r="Q107" i="17"/>
  <c r="R108" i="17"/>
  <c r="Q109" i="17"/>
  <c r="R114" i="17"/>
  <c r="Q115" i="17"/>
  <c r="R116" i="17"/>
  <c r="Q117" i="17"/>
  <c r="R122" i="17"/>
  <c r="Q123" i="17"/>
  <c r="R124" i="17"/>
  <c r="Q125" i="17"/>
  <c r="R130" i="17"/>
  <c r="Q131" i="17"/>
  <c r="R132" i="17"/>
  <c r="Q133" i="17"/>
  <c r="R138" i="17"/>
  <c r="Q139" i="17"/>
  <c r="R140" i="17"/>
  <c r="Q141" i="17"/>
  <c r="R146" i="17"/>
  <c r="Q147" i="17"/>
  <c r="R148" i="17"/>
  <c r="Q149" i="17"/>
  <c r="P149" i="17" s="1"/>
  <c r="T149" i="17" s="1"/>
  <c r="R154" i="17"/>
  <c r="Q155" i="17"/>
  <c r="R156" i="17"/>
  <c r="Q157" i="17"/>
  <c r="R162" i="17"/>
  <c r="Q163" i="17"/>
  <c r="R164" i="17"/>
  <c r="Q165" i="17"/>
  <c r="R170" i="17"/>
  <c r="Q171" i="17"/>
  <c r="R172" i="17"/>
  <c r="Q173" i="17"/>
  <c r="R178" i="17"/>
  <c r="Q179" i="17"/>
  <c r="R180" i="17"/>
  <c r="Q181" i="17"/>
  <c r="P181" i="17" s="1"/>
  <c r="T181" i="17" s="1"/>
  <c r="R186" i="17"/>
  <c r="Q187" i="17"/>
  <c r="R188" i="17"/>
  <c r="R189" i="17"/>
  <c r="Q190" i="17"/>
  <c r="R199" i="17"/>
  <c r="Q200" i="17"/>
  <c r="R201" i="17"/>
  <c r="Q202" i="17"/>
  <c r="R203" i="17"/>
  <c r="Q204" i="17"/>
  <c r="R205" i="17"/>
  <c r="Q206" i="17"/>
  <c r="R215" i="17"/>
  <c r="P215" i="17" s="1"/>
  <c r="Q216" i="17"/>
  <c r="R217" i="17"/>
  <c r="Q218" i="17"/>
  <c r="R219" i="17"/>
  <c r="Q220" i="17"/>
  <c r="R221" i="17"/>
  <c r="Q222" i="17"/>
  <c r="R231" i="17"/>
  <c r="Q232" i="17"/>
  <c r="R233" i="17"/>
  <c r="Q234" i="17"/>
  <c r="R235" i="17"/>
  <c r="Q236" i="17"/>
  <c r="R237" i="17"/>
  <c r="Q238" i="17"/>
  <c r="R247" i="17"/>
  <c r="P247" i="17" s="1"/>
  <c r="Q248" i="17"/>
  <c r="R249" i="17"/>
  <c r="Q250" i="17"/>
  <c r="R251" i="17"/>
  <c r="Q252" i="17"/>
  <c r="R253" i="17"/>
  <c r="Q254" i="17"/>
  <c r="R263" i="17"/>
  <c r="Q264" i="17"/>
  <c r="R265" i="17"/>
  <c r="Q266" i="17"/>
  <c r="R267" i="17"/>
  <c r="Q268" i="17"/>
  <c r="R269" i="17"/>
  <c r="Q270" i="17"/>
  <c r="R279" i="17"/>
  <c r="P279" i="17" s="1"/>
  <c r="Q280" i="17"/>
  <c r="R281" i="17"/>
  <c r="Q282" i="17"/>
  <c r="P282" i="17" s="1"/>
  <c r="R283" i="17"/>
  <c r="Q284" i="17"/>
  <c r="R285" i="17"/>
  <c r="Q286" i="17"/>
  <c r="R302" i="17"/>
  <c r="P302" i="17" s="1"/>
  <c r="T302" i="17" s="1"/>
  <c r="U302" i="17" s="1"/>
  <c r="Q303" i="17"/>
  <c r="R318" i="17"/>
  <c r="Q319" i="17"/>
  <c r="R334" i="17"/>
  <c r="P334" i="17" s="1"/>
  <c r="Q335" i="17"/>
  <c r="R350" i="17"/>
  <c r="Q351" i="17"/>
  <c r="P118" i="17"/>
  <c r="P5" i="24"/>
  <c r="E2" i="24"/>
  <c r="P56" i="32" l="1"/>
  <c r="O55" i="32"/>
  <c r="N55" i="32"/>
  <c r="P18" i="31"/>
  <c r="O17" i="31"/>
  <c r="N17" i="31"/>
  <c r="P21" i="30"/>
  <c r="P22" i="29"/>
  <c r="N21" i="29"/>
  <c r="O21" i="29"/>
  <c r="O260" i="20"/>
  <c r="O168" i="20"/>
  <c r="O264" i="20"/>
  <c r="O265" i="20"/>
  <c r="O132" i="20"/>
  <c r="O52" i="20"/>
  <c r="O180" i="20"/>
  <c r="O116" i="20"/>
  <c r="O263" i="20"/>
  <c r="O5" i="20"/>
  <c r="O279" i="20"/>
  <c r="O255" i="20"/>
  <c r="O241" i="20"/>
  <c r="O215" i="20"/>
  <c r="O228" i="20"/>
  <c r="O128" i="20"/>
  <c r="O64" i="20"/>
  <c r="O7" i="20"/>
  <c r="O151" i="20"/>
  <c r="O32" i="20"/>
  <c r="O20" i="20"/>
  <c r="O247" i="20"/>
  <c r="O12" i="20"/>
  <c r="O13" i="20"/>
  <c r="O36" i="20"/>
  <c r="O60" i="20"/>
  <c r="O73" i="20"/>
  <c r="O94" i="20"/>
  <c r="O139" i="20"/>
  <c r="O182" i="20"/>
  <c r="O198" i="20"/>
  <c r="O199" i="20"/>
  <c r="O211" i="20"/>
  <c r="O212" i="20"/>
  <c r="O224" i="20"/>
  <c r="O286" i="20"/>
  <c r="O8" i="20"/>
  <c r="O24" i="20"/>
  <c r="O25" i="20"/>
  <c r="O46" i="20"/>
  <c r="O65" i="20"/>
  <c r="O88" i="20"/>
  <c r="O110" i="20"/>
  <c r="O129" i="20"/>
  <c r="O152" i="20"/>
  <c r="O153" i="20"/>
  <c r="O174" i="20"/>
  <c r="O193" i="20"/>
  <c r="O216" i="20"/>
  <c r="O238" i="20"/>
  <c r="O257" i="20"/>
  <c r="O280" i="20"/>
  <c r="O317" i="20"/>
  <c r="O34" i="20"/>
  <c r="O50" i="20"/>
  <c r="O51" i="20"/>
  <c r="O66" i="20"/>
  <c r="O82" i="20"/>
  <c r="O98" i="20"/>
  <c r="O99" i="20"/>
  <c r="O114" i="20"/>
  <c r="O115" i="20"/>
  <c r="O130" i="20"/>
  <c r="O131" i="20"/>
  <c r="O146" i="20"/>
  <c r="O147" i="20"/>
  <c r="O162" i="20"/>
  <c r="O163" i="20"/>
  <c r="O178" i="20"/>
  <c r="O179" i="20"/>
  <c r="O194" i="20"/>
  <c r="O210" i="20"/>
  <c r="O226" i="20"/>
  <c r="O227" i="20"/>
  <c r="O242" i="20"/>
  <c r="O243" i="20"/>
  <c r="O258" i="20"/>
  <c r="O259" i="20"/>
  <c r="O274" i="20"/>
  <c r="O275" i="20"/>
  <c r="O298" i="20"/>
  <c r="O327" i="20"/>
  <c r="O329" i="20"/>
  <c r="O283" i="20"/>
  <c r="O291" i="20"/>
  <c r="O299" i="20"/>
  <c r="O307" i="20"/>
  <c r="O316" i="20"/>
  <c r="O324" i="20"/>
  <c r="O325" i="20"/>
  <c r="O332" i="20"/>
  <c r="O340" i="20"/>
  <c r="O348" i="20"/>
  <c r="O349" i="20"/>
  <c r="O356" i="20"/>
  <c r="O15" i="20"/>
  <c r="O49" i="20"/>
  <c r="O67" i="20"/>
  <c r="O80" i="20"/>
  <c r="O81" i="20"/>
  <c r="O95" i="20"/>
  <c r="O148" i="20"/>
  <c r="O183" i="20"/>
  <c r="O200" i="20"/>
  <c r="O217" i="20"/>
  <c r="O231" i="20"/>
  <c r="O232" i="20"/>
  <c r="O302" i="20"/>
  <c r="O11" i="20"/>
  <c r="O27" i="20"/>
  <c r="O28" i="20"/>
  <c r="O47" i="20"/>
  <c r="O48" i="20"/>
  <c r="O76" i="20"/>
  <c r="O91" i="20"/>
  <c r="O92" i="20"/>
  <c r="O111" i="20"/>
  <c r="O112" i="20"/>
  <c r="O140" i="20"/>
  <c r="O155" i="20"/>
  <c r="O156" i="20"/>
  <c r="O175" i="20"/>
  <c r="O204" i="20"/>
  <c r="O219" i="20"/>
  <c r="O220" i="20"/>
  <c r="O239" i="20"/>
  <c r="O240" i="20"/>
  <c r="O268" i="20"/>
  <c r="O294" i="20"/>
  <c r="O14" i="20"/>
  <c r="O37" i="20"/>
  <c r="O38" i="20"/>
  <c r="O53" i="20"/>
  <c r="O69" i="20"/>
  <c r="O85" i="20"/>
  <c r="O101" i="20"/>
  <c r="O102" i="20"/>
  <c r="O117" i="20"/>
  <c r="O133" i="20"/>
  <c r="O149" i="20"/>
  <c r="O150" i="20"/>
  <c r="O165" i="20"/>
  <c r="O181" i="20"/>
  <c r="O197" i="20"/>
  <c r="O213" i="20"/>
  <c r="O214" i="20"/>
  <c r="O229" i="20"/>
  <c r="O230" i="20"/>
  <c r="O245" i="20"/>
  <c r="O246" i="20"/>
  <c r="O261" i="20"/>
  <c r="O262" i="20"/>
  <c r="O277" i="20"/>
  <c r="O278" i="20"/>
  <c r="O306" i="20"/>
  <c r="O341" i="20"/>
  <c r="O337" i="20"/>
  <c r="O285" i="20"/>
  <c r="O293" i="20"/>
  <c r="O301" i="20"/>
  <c r="O309" i="20"/>
  <c r="O310" i="20"/>
  <c r="O318" i="20"/>
  <c r="O326" i="20"/>
  <c r="O334" i="20"/>
  <c r="O342" i="20"/>
  <c r="O350" i="20"/>
  <c r="O351" i="20"/>
  <c r="O357" i="20"/>
  <c r="O3" i="20"/>
  <c r="O4" i="20"/>
  <c r="O17" i="20"/>
  <c r="O54" i="20"/>
  <c r="O70" i="20"/>
  <c r="O83" i="20"/>
  <c r="O84" i="20"/>
  <c r="O96" i="20"/>
  <c r="O164" i="20"/>
  <c r="O188" i="20"/>
  <c r="O201" i="20"/>
  <c r="O222" i="20"/>
  <c r="O267" i="20"/>
  <c r="O319" i="20"/>
  <c r="O16" i="20"/>
  <c r="O33" i="20"/>
  <c r="O56" i="20"/>
  <c r="O78" i="20"/>
  <c r="O97" i="20"/>
  <c r="O120" i="20"/>
  <c r="O121" i="20"/>
  <c r="O142" i="20"/>
  <c r="O161" i="20"/>
  <c r="O184" i="20"/>
  <c r="O185" i="20"/>
  <c r="O206" i="20"/>
  <c r="O225" i="20"/>
  <c r="O248" i="20"/>
  <c r="O249" i="20"/>
  <c r="O270" i="20"/>
  <c r="O300" i="20"/>
  <c r="O26" i="20"/>
  <c r="O42" i="20"/>
  <c r="O43" i="20"/>
  <c r="O58" i="20"/>
  <c r="O74" i="20"/>
  <c r="O75" i="20"/>
  <c r="O90" i="20"/>
  <c r="O106" i="20"/>
  <c r="O107" i="20"/>
  <c r="O122" i="20"/>
  <c r="O138" i="20"/>
  <c r="O154" i="20"/>
  <c r="O170" i="20"/>
  <c r="O171" i="20"/>
  <c r="O186" i="20"/>
  <c r="O202" i="20"/>
  <c r="O203" i="20"/>
  <c r="O218" i="20"/>
  <c r="O234" i="20"/>
  <c r="O235" i="20"/>
  <c r="O250" i="20"/>
  <c r="O266" i="20"/>
  <c r="O282" i="20"/>
  <c r="O314" i="20"/>
  <c r="O347" i="20"/>
  <c r="O345" i="20"/>
  <c r="O287" i="20"/>
  <c r="O288" i="20"/>
  <c r="O295" i="20"/>
  <c r="O296" i="20"/>
  <c r="O303" i="20"/>
  <c r="O311" i="20"/>
  <c r="O320" i="20"/>
  <c r="O328" i="20"/>
  <c r="O336" i="20"/>
  <c r="O344" i="20"/>
  <c r="O352" i="20"/>
  <c r="O9" i="20"/>
  <c r="O10" i="20"/>
  <c r="O18" i="20"/>
  <c r="O19" i="20"/>
  <c r="O55" i="20"/>
  <c r="O72" i="20"/>
  <c r="O89" i="20"/>
  <c r="O103" i="20"/>
  <c r="O104" i="20"/>
  <c r="O177" i="20"/>
  <c r="O195" i="20"/>
  <c r="O196" i="20"/>
  <c r="O208" i="20"/>
  <c r="O209" i="20"/>
  <c r="O223" i="20"/>
  <c r="O276" i="20"/>
  <c r="O323" i="20"/>
  <c r="O21" i="20"/>
  <c r="O22" i="20"/>
  <c r="O44" i="20"/>
  <c r="O59" i="20"/>
  <c r="O79" i="20"/>
  <c r="O108" i="20"/>
  <c r="O123" i="20"/>
  <c r="O124" i="20"/>
  <c r="O143" i="20"/>
  <c r="O172" i="20"/>
  <c r="O187" i="20"/>
  <c r="O207" i="20"/>
  <c r="O236" i="20"/>
  <c r="O251" i="20"/>
  <c r="O252" i="20"/>
  <c r="O271" i="20"/>
  <c r="O272" i="20"/>
  <c r="O312" i="20"/>
  <c r="O29" i="20"/>
  <c r="O30" i="20"/>
  <c r="O45" i="20"/>
  <c r="O61" i="20"/>
  <c r="O62" i="20"/>
  <c r="O77" i="20"/>
  <c r="O93" i="20"/>
  <c r="O109" i="20"/>
  <c r="O125" i="20"/>
  <c r="O141" i="20"/>
  <c r="O157" i="20"/>
  <c r="O173" i="20"/>
  <c r="O189" i="20"/>
  <c r="O205" i="20"/>
  <c r="O221" i="20"/>
  <c r="O237" i="20"/>
  <c r="O253" i="20"/>
  <c r="O254" i="20"/>
  <c r="O269" i="20"/>
  <c r="O290" i="20"/>
  <c r="O315" i="20"/>
  <c r="O321" i="20"/>
  <c r="O353" i="20"/>
  <c r="O289" i="20"/>
  <c r="O297" i="20"/>
  <c r="O305" i="20"/>
  <c r="O313" i="20"/>
  <c r="O322" i="20"/>
  <c r="O330" i="20"/>
  <c r="O331" i="20"/>
  <c r="O338" i="20"/>
  <c r="O339" i="20"/>
  <c r="O346" i="20"/>
  <c r="O354" i="20"/>
  <c r="O355" i="20"/>
  <c r="O335" i="20"/>
  <c r="O308" i="20"/>
  <c r="O292" i="20"/>
  <c r="O281" i="20"/>
  <c r="O192" i="20"/>
  <c r="O190" i="20"/>
  <c r="O166" i="20"/>
  <c r="O159" i="20"/>
  <c r="O145" i="20"/>
  <c r="O137" i="20"/>
  <c r="O134" i="20"/>
  <c r="O119" i="20"/>
  <c r="O113" i="20"/>
  <c r="O86" i="20"/>
  <c r="O68" i="20"/>
  <c r="O41" i="20"/>
  <c r="O39" i="20"/>
  <c r="O23" i="20"/>
  <c r="O167" i="20"/>
  <c r="O87" i="20"/>
  <c r="O343" i="20"/>
  <c r="O333" i="20"/>
  <c r="O304" i="20"/>
  <c r="O284" i="20"/>
  <c r="O244" i="20"/>
  <c r="O191" i="20"/>
  <c r="O176" i="20"/>
  <c r="O160" i="20"/>
  <c r="O158" i="20"/>
  <c r="O144" i="20"/>
  <c r="O136" i="20"/>
  <c r="O126" i="20"/>
  <c r="O118" i="20"/>
  <c r="O100" i="20"/>
  <c r="O71" i="20"/>
  <c r="O57" i="20"/>
  <c r="O40" i="20"/>
  <c r="O35" i="20"/>
  <c r="O127" i="20"/>
  <c r="O135" i="20"/>
  <c r="P77" i="17"/>
  <c r="T77" i="17" s="1"/>
  <c r="P29" i="17"/>
  <c r="T29" i="17" s="1"/>
  <c r="U29" i="17" s="1"/>
  <c r="P13" i="17"/>
  <c r="T13" i="17" s="1"/>
  <c r="U13" i="17" s="1"/>
  <c r="P12" i="17"/>
  <c r="V12" i="17" s="1"/>
  <c r="P340" i="17"/>
  <c r="V340" i="17" s="1"/>
  <c r="P6" i="17"/>
  <c r="V6" i="17" s="1"/>
  <c r="P5" i="17"/>
  <c r="V5" i="17" s="1"/>
  <c r="P194" i="17"/>
  <c r="T194" i="17" s="1"/>
  <c r="U194" i="17" s="1"/>
  <c r="P258" i="17"/>
  <c r="T258" i="17" s="1"/>
  <c r="U258" i="17" s="1"/>
  <c r="P225" i="17"/>
  <c r="T225" i="17" s="1"/>
  <c r="U225" i="17" s="1"/>
  <c r="P289" i="17"/>
  <c r="V289" i="17" s="1"/>
  <c r="V247" i="17"/>
  <c r="P160" i="17"/>
  <c r="T160" i="17" s="1"/>
  <c r="U160" i="17" s="1"/>
  <c r="P323" i="17"/>
  <c r="V323" i="17" s="1"/>
  <c r="P228" i="17"/>
  <c r="V228" i="17" s="1"/>
  <c r="V316" i="17"/>
  <c r="P326" i="17"/>
  <c r="V326" i="17" s="1"/>
  <c r="P271" i="17"/>
  <c r="T271" i="17" s="1"/>
  <c r="U271" i="17" s="1"/>
  <c r="V239" i="17"/>
  <c r="V207" i="17"/>
  <c r="P64" i="17"/>
  <c r="V64" i="17" s="1"/>
  <c r="P169" i="17"/>
  <c r="V169" i="17" s="1"/>
  <c r="P9" i="17"/>
  <c r="T9" i="17" s="1"/>
  <c r="U9" i="17" s="1"/>
  <c r="P270" i="17"/>
  <c r="T270" i="17" s="1"/>
  <c r="U270" i="17" s="1"/>
  <c r="P206" i="17"/>
  <c r="V206" i="17" s="1"/>
  <c r="P2" i="17"/>
  <c r="T2" i="17" s="1"/>
  <c r="U2" i="17" s="1"/>
  <c r="P317" i="17"/>
  <c r="V317" i="17" s="1"/>
  <c r="P325" i="17"/>
  <c r="T325" i="17" s="1"/>
  <c r="U325" i="17" s="1"/>
  <c r="P78" i="17"/>
  <c r="T78" i="17" s="1"/>
  <c r="U78" i="17" s="1"/>
  <c r="P142" i="17"/>
  <c r="T142" i="17" s="1"/>
  <c r="U142" i="17" s="1"/>
  <c r="P3" i="17"/>
  <c r="T3" i="17" s="1"/>
  <c r="U3" i="17" s="1"/>
  <c r="P275" i="17"/>
  <c r="V275" i="17" s="1"/>
  <c r="P243" i="17"/>
  <c r="T243" i="17" s="1"/>
  <c r="U243" i="17" s="1"/>
  <c r="P48" i="17"/>
  <c r="V48" i="17" s="1"/>
  <c r="P238" i="17"/>
  <c r="T238" i="17" s="1"/>
  <c r="U238" i="17" s="1"/>
  <c r="P82" i="17"/>
  <c r="V82" i="17" s="1"/>
  <c r="P311" i="17"/>
  <c r="T311" i="17" s="1"/>
  <c r="U311" i="17" s="1"/>
  <c r="P277" i="17"/>
  <c r="T277" i="17" s="1"/>
  <c r="U277" i="17" s="1"/>
  <c r="P63" i="17"/>
  <c r="T63" i="17" s="1"/>
  <c r="U63" i="17" s="1"/>
  <c r="P255" i="17"/>
  <c r="T255" i="17" s="1"/>
  <c r="U255" i="17" s="1"/>
  <c r="P191" i="17"/>
  <c r="T191" i="17" s="1"/>
  <c r="U191" i="17" s="1"/>
  <c r="P94" i="17"/>
  <c r="V94" i="17" s="1"/>
  <c r="P158" i="17"/>
  <c r="V158" i="17" s="1"/>
  <c r="P230" i="17"/>
  <c r="T230" i="17" s="1"/>
  <c r="U230" i="17" s="1"/>
  <c r="P33" i="17"/>
  <c r="T33" i="17" s="1"/>
  <c r="U33" i="17" s="1"/>
  <c r="P132" i="17"/>
  <c r="V132" i="17" s="1"/>
  <c r="V215" i="17"/>
  <c r="P318" i="17"/>
  <c r="V318" i="17" s="1"/>
  <c r="P109" i="17"/>
  <c r="V109" i="17" s="1"/>
  <c r="P45" i="17"/>
  <c r="T45" i="17" s="1"/>
  <c r="U45" i="17" s="1"/>
  <c r="P241" i="17"/>
  <c r="V241" i="17" s="1"/>
  <c r="P53" i="17"/>
  <c r="T53" i="17" s="1"/>
  <c r="U53" i="17" s="1"/>
  <c r="P226" i="17"/>
  <c r="V226" i="17" s="1"/>
  <c r="P141" i="17"/>
  <c r="V141" i="17" s="1"/>
  <c r="P75" i="17"/>
  <c r="V75" i="17" s="1"/>
  <c r="P284" i="17"/>
  <c r="T284" i="17" s="1"/>
  <c r="U284" i="17" s="1"/>
  <c r="P268" i="17"/>
  <c r="T268" i="17" s="1"/>
  <c r="U268" i="17" s="1"/>
  <c r="P252" i="17"/>
  <c r="V252" i="17" s="1"/>
  <c r="P236" i="17"/>
  <c r="V236" i="17" s="1"/>
  <c r="P220" i="17"/>
  <c r="V220" i="17" s="1"/>
  <c r="V305" i="17"/>
  <c r="V313" i="17"/>
  <c r="V329" i="17"/>
  <c r="V345" i="17"/>
  <c r="V353" i="17"/>
  <c r="P39" i="17"/>
  <c r="V39" i="17" s="1"/>
  <c r="P71" i="17"/>
  <c r="T71" i="17" s="1"/>
  <c r="U71" i="17" s="1"/>
  <c r="V194" i="17"/>
  <c r="V258" i="17"/>
  <c r="P290" i="17"/>
  <c r="V290" i="17" s="1"/>
  <c r="P306" i="17"/>
  <c r="V306" i="17" s="1"/>
  <c r="P322" i="17"/>
  <c r="T322" i="17" s="1"/>
  <c r="U322" i="17" s="1"/>
  <c r="P354" i="17"/>
  <c r="V354" i="17" s="1"/>
  <c r="P193" i="17"/>
  <c r="V193" i="17" s="1"/>
  <c r="P257" i="17"/>
  <c r="T257" i="17" s="1"/>
  <c r="U257" i="17" s="1"/>
  <c r="P276" i="17"/>
  <c r="T276" i="17" s="1"/>
  <c r="U276" i="17" s="1"/>
  <c r="P212" i="17"/>
  <c r="V212" i="17" s="1"/>
  <c r="P11" i="17"/>
  <c r="T11" i="17" s="1"/>
  <c r="U11" i="17" s="1"/>
  <c r="P80" i="17"/>
  <c r="V80" i="17" s="1"/>
  <c r="P88" i="17"/>
  <c r="V88" i="17" s="1"/>
  <c r="P96" i="17"/>
  <c r="V96" i="17" s="1"/>
  <c r="P104" i="17"/>
  <c r="T104" i="17" s="1"/>
  <c r="U104" i="17" s="1"/>
  <c r="P112" i="17"/>
  <c r="T112" i="17" s="1"/>
  <c r="U112" i="17" s="1"/>
  <c r="P120" i="17"/>
  <c r="V120" i="17" s="1"/>
  <c r="P128" i="17"/>
  <c r="V128" i="17" s="1"/>
  <c r="P136" i="17"/>
  <c r="V136" i="17" s="1"/>
  <c r="P144" i="17"/>
  <c r="V144" i="17" s="1"/>
  <c r="P152" i="17"/>
  <c r="T152" i="17" s="1"/>
  <c r="U152" i="17" s="1"/>
  <c r="P168" i="17"/>
  <c r="V168" i="17" s="1"/>
  <c r="P176" i="17"/>
  <c r="T176" i="17" s="1"/>
  <c r="U176" i="17" s="1"/>
  <c r="P184" i="17"/>
  <c r="V184" i="17" s="1"/>
  <c r="P8" i="17"/>
  <c r="T8" i="17" s="1"/>
  <c r="U8" i="17" s="1"/>
  <c r="P25" i="17"/>
  <c r="T25" i="17" s="1"/>
  <c r="U25" i="17" s="1"/>
  <c r="P57" i="17"/>
  <c r="V57" i="17" s="1"/>
  <c r="P73" i="17"/>
  <c r="V73" i="17" s="1"/>
  <c r="P89" i="17"/>
  <c r="V89" i="17" s="1"/>
  <c r="P105" i="17"/>
  <c r="T105" i="17" s="1"/>
  <c r="U105" i="17" s="1"/>
  <c r="P121" i="17"/>
  <c r="V121" i="17" s="1"/>
  <c r="P137" i="17"/>
  <c r="V137" i="17" s="1"/>
  <c r="P153" i="17"/>
  <c r="V153" i="17" s="1"/>
  <c r="P185" i="17"/>
  <c r="V185" i="17" s="1"/>
  <c r="P342" i="17"/>
  <c r="T342" i="17" s="1"/>
  <c r="U342" i="17" s="1"/>
  <c r="P14" i="17"/>
  <c r="V14" i="17" s="1"/>
  <c r="P72" i="17"/>
  <c r="T72" i="17" s="1"/>
  <c r="U72" i="17" s="1"/>
  <c r="P40" i="17"/>
  <c r="V40" i="17" s="1"/>
  <c r="P32" i="17"/>
  <c r="V32" i="17" s="1"/>
  <c r="P280" i="17"/>
  <c r="V280" i="17" s="1"/>
  <c r="P248" i="17"/>
  <c r="V248" i="17" s="1"/>
  <c r="P232" i="17"/>
  <c r="P188" i="17"/>
  <c r="P116" i="17"/>
  <c r="V116" i="17" s="1"/>
  <c r="P76" i="17"/>
  <c r="V76" i="17" s="1"/>
  <c r="P15" i="17"/>
  <c r="P23" i="17"/>
  <c r="V23" i="17" s="1"/>
  <c r="P47" i="17"/>
  <c r="V47" i="17" s="1"/>
  <c r="P55" i="17"/>
  <c r="T55" i="17" s="1"/>
  <c r="U55" i="17" s="1"/>
  <c r="P79" i="17"/>
  <c r="V79" i="17" s="1"/>
  <c r="P87" i="17"/>
  <c r="P95" i="17"/>
  <c r="V95" i="17" s="1"/>
  <c r="P127" i="17"/>
  <c r="T127" i="17" s="1"/>
  <c r="U127" i="17" s="1"/>
  <c r="P151" i="17"/>
  <c r="V151" i="17" s="1"/>
  <c r="P183" i="17"/>
  <c r="V183" i="17" s="1"/>
  <c r="P201" i="17"/>
  <c r="V201" i="17" s="1"/>
  <c r="P209" i="17"/>
  <c r="T209" i="17" s="1"/>
  <c r="U209" i="17" s="1"/>
  <c r="P233" i="17"/>
  <c r="V233" i="17" s="1"/>
  <c r="P273" i="17"/>
  <c r="V273" i="17" s="1"/>
  <c r="P166" i="17"/>
  <c r="V166" i="17" s="1"/>
  <c r="P65" i="17"/>
  <c r="V65" i="17" s="1"/>
  <c r="P358" i="17"/>
  <c r="V358" i="17" s="1"/>
  <c r="P294" i="17"/>
  <c r="V294" i="17" s="1"/>
  <c r="P287" i="17"/>
  <c r="V287" i="17" s="1"/>
  <c r="P341" i="17"/>
  <c r="T341" i="17" s="1"/>
  <c r="U341" i="17" s="1"/>
  <c r="P41" i="17"/>
  <c r="T41" i="17" s="1"/>
  <c r="U41" i="17" s="1"/>
  <c r="P198" i="17"/>
  <c r="P110" i="17"/>
  <c r="V110" i="17" s="1"/>
  <c r="P62" i="17"/>
  <c r="V62" i="17" s="1"/>
  <c r="P283" i="17"/>
  <c r="T283" i="17" s="1"/>
  <c r="U283" i="17" s="1"/>
  <c r="P263" i="17"/>
  <c r="T263" i="17" s="1"/>
  <c r="U263" i="17" s="1"/>
  <c r="P231" i="17"/>
  <c r="T231" i="17" s="1"/>
  <c r="U231" i="17" s="1"/>
  <c r="P195" i="17"/>
  <c r="P259" i="17"/>
  <c r="P339" i="17"/>
  <c r="V339" i="17" s="1"/>
  <c r="P204" i="17"/>
  <c r="V204" i="17" s="1"/>
  <c r="P292" i="17"/>
  <c r="V292" i="17" s="1"/>
  <c r="P308" i="17"/>
  <c r="V308" i="17" s="1"/>
  <c r="P211" i="17"/>
  <c r="T211" i="17" s="1"/>
  <c r="U211" i="17" s="1"/>
  <c r="P101" i="17"/>
  <c r="V101" i="17" s="1"/>
  <c r="P293" i="17"/>
  <c r="P288" i="17"/>
  <c r="V288" i="17" s="1"/>
  <c r="P61" i="17"/>
  <c r="V61" i="17" s="1"/>
  <c r="V118" i="17"/>
  <c r="P31" i="17"/>
  <c r="P244" i="17"/>
  <c r="T244" i="17" s="1"/>
  <c r="U244" i="17" s="1"/>
  <c r="P222" i="17"/>
  <c r="P186" i="17"/>
  <c r="T186" i="17" s="1"/>
  <c r="U186" i="17" s="1"/>
  <c r="P170" i="17"/>
  <c r="T170" i="17" s="1"/>
  <c r="U170" i="17" s="1"/>
  <c r="P154" i="17"/>
  <c r="P138" i="17"/>
  <c r="T138" i="17" s="1"/>
  <c r="U138" i="17" s="1"/>
  <c r="P122" i="17"/>
  <c r="T122" i="17" s="1"/>
  <c r="U122" i="17" s="1"/>
  <c r="P106" i="17"/>
  <c r="P90" i="17"/>
  <c r="T90" i="17" s="1"/>
  <c r="U90" i="17" s="1"/>
  <c r="P74" i="17"/>
  <c r="T74" i="17" s="1"/>
  <c r="U74" i="17" s="1"/>
  <c r="P58" i="17"/>
  <c r="V58" i="17" s="1"/>
  <c r="P42" i="17"/>
  <c r="V42" i="17" s="1"/>
  <c r="P26" i="17"/>
  <c r="V26" i="17" s="1"/>
  <c r="P303" i="17"/>
  <c r="T303" i="17" s="1"/>
  <c r="U303" i="17" s="1"/>
  <c r="P327" i="17"/>
  <c r="V327" i="17" s="1"/>
  <c r="P335" i="17"/>
  <c r="V335" i="17" s="1"/>
  <c r="P343" i="17"/>
  <c r="V343" i="17" s="1"/>
  <c r="P10" i="17"/>
  <c r="P19" i="17"/>
  <c r="V19" i="17" s="1"/>
  <c r="P27" i="17"/>
  <c r="V27" i="17" s="1"/>
  <c r="P35" i="17"/>
  <c r="T35" i="17" s="1"/>
  <c r="U35" i="17" s="1"/>
  <c r="P43" i="17"/>
  <c r="V43" i="17" s="1"/>
  <c r="P51" i="17"/>
  <c r="T51" i="17" s="1"/>
  <c r="U51" i="17" s="1"/>
  <c r="P59" i="17"/>
  <c r="V59" i="17" s="1"/>
  <c r="P67" i="17"/>
  <c r="V67" i="17" s="1"/>
  <c r="P83" i="17"/>
  <c r="P91" i="17"/>
  <c r="V91" i="17" s="1"/>
  <c r="P99" i="17"/>
  <c r="V99" i="17" s="1"/>
  <c r="P131" i="17"/>
  <c r="V131" i="17" s="1"/>
  <c r="P139" i="17"/>
  <c r="V139" i="17" s="1"/>
  <c r="P163" i="17"/>
  <c r="V163" i="17" s="1"/>
  <c r="P179" i="17"/>
  <c r="V179" i="17" s="1"/>
  <c r="P202" i="17"/>
  <c r="T202" i="17" s="1"/>
  <c r="U202" i="17" s="1"/>
  <c r="P197" i="17"/>
  <c r="P229" i="17"/>
  <c r="V229" i="17" s="1"/>
  <c r="P261" i="17"/>
  <c r="T261" i="17" s="1"/>
  <c r="U261" i="17" s="1"/>
  <c r="P301" i="17"/>
  <c r="V301" i="17" s="1"/>
  <c r="P309" i="17"/>
  <c r="P333" i="17"/>
  <c r="V333" i="17" s="1"/>
  <c r="P349" i="17"/>
  <c r="V349" i="17" s="1"/>
  <c r="P357" i="17"/>
  <c r="T357" i="17" s="1"/>
  <c r="U357" i="17" s="1"/>
  <c r="P278" i="17"/>
  <c r="V278" i="17" s="1"/>
  <c r="P246" i="17"/>
  <c r="V246" i="17" s="1"/>
  <c r="P214" i="17"/>
  <c r="T214" i="17" s="1"/>
  <c r="U214" i="17" s="1"/>
  <c r="P356" i="17"/>
  <c r="V356" i="17" s="1"/>
  <c r="P348" i="17"/>
  <c r="V348" i="17" s="1"/>
  <c r="P22" i="17"/>
  <c r="T22" i="17" s="1"/>
  <c r="U22" i="17" s="1"/>
  <c r="P86" i="17"/>
  <c r="V86" i="17" s="1"/>
  <c r="P102" i="17"/>
  <c r="V102" i="17" s="1"/>
  <c r="P126" i="17"/>
  <c r="V126" i="17" s="1"/>
  <c r="P134" i="17"/>
  <c r="P174" i="17"/>
  <c r="V174" i="17" s="1"/>
  <c r="P182" i="17"/>
  <c r="V182" i="17" s="1"/>
  <c r="P262" i="17"/>
  <c r="V262" i="17" s="1"/>
  <c r="P299" i="17"/>
  <c r="T299" i="17" s="1"/>
  <c r="U299" i="17" s="1"/>
  <c r="P307" i="17"/>
  <c r="V307" i="17" s="1"/>
  <c r="P17" i="17"/>
  <c r="T17" i="17" s="1"/>
  <c r="U17" i="17" s="1"/>
  <c r="P49" i="17"/>
  <c r="P81" i="17"/>
  <c r="P97" i="17"/>
  <c r="V97" i="17" s="1"/>
  <c r="P113" i="17"/>
  <c r="T113" i="17" s="1"/>
  <c r="U113" i="17" s="1"/>
  <c r="P129" i="17"/>
  <c r="P145" i="17"/>
  <c r="P161" i="17"/>
  <c r="V161" i="17" s="1"/>
  <c r="P177" i="17"/>
  <c r="T177" i="17" s="1"/>
  <c r="U177" i="17" s="1"/>
  <c r="P310" i="17"/>
  <c r="P227" i="17"/>
  <c r="P223" i="17"/>
  <c r="T223" i="17" s="1"/>
  <c r="U223" i="17" s="1"/>
  <c r="P56" i="17"/>
  <c r="T56" i="17" s="1"/>
  <c r="U56" i="17" s="1"/>
  <c r="P24" i="17"/>
  <c r="V24" i="17" s="1"/>
  <c r="P16" i="17"/>
  <c r="P260" i="17"/>
  <c r="T260" i="17" s="1"/>
  <c r="U260" i="17" s="1"/>
  <c r="P196" i="17"/>
  <c r="V196" i="17" s="1"/>
  <c r="P70" i="17"/>
  <c r="V70" i="17" s="1"/>
  <c r="P38" i="17"/>
  <c r="P286" i="17"/>
  <c r="T286" i="17" s="1"/>
  <c r="U286" i="17" s="1"/>
  <c r="P173" i="17"/>
  <c r="T173" i="17" s="1"/>
  <c r="U173" i="17" s="1"/>
  <c r="P165" i="17"/>
  <c r="V165" i="17" s="1"/>
  <c r="P133" i="17"/>
  <c r="V133" i="17" s="1"/>
  <c r="P69" i="17"/>
  <c r="V69" i="17" s="1"/>
  <c r="P37" i="17"/>
  <c r="T37" i="17" s="1"/>
  <c r="U37" i="17" s="1"/>
  <c r="V296" i="17"/>
  <c r="V347" i="17"/>
  <c r="P224" i="17"/>
  <c r="V46" i="17"/>
  <c r="P210" i="17"/>
  <c r="V210" i="17" s="1"/>
  <c r="P242" i="17"/>
  <c r="V242" i="17" s="1"/>
  <c r="P274" i="17"/>
  <c r="V274" i="17" s="1"/>
  <c r="P54" i="17"/>
  <c r="P150" i="17"/>
  <c r="T150" i="17" s="1"/>
  <c r="U150" i="17" s="1"/>
  <c r="P281" i="17"/>
  <c r="T281" i="17" s="1"/>
  <c r="U281" i="17" s="1"/>
  <c r="P350" i="17"/>
  <c r="V350" i="17" s="1"/>
  <c r="P285" i="17"/>
  <c r="P265" i="17"/>
  <c r="P253" i="17"/>
  <c r="V253" i="17" s="1"/>
  <c r="P249" i="17"/>
  <c r="V249" i="17" s="1"/>
  <c r="P221" i="17"/>
  <c r="P217" i="17"/>
  <c r="V217" i="17" s="1"/>
  <c r="P205" i="17"/>
  <c r="T205" i="17" s="1"/>
  <c r="U205" i="17" s="1"/>
  <c r="P189" i="17"/>
  <c r="T189" i="17" s="1"/>
  <c r="U189" i="17" s="1"/>
  <c r="P157" i="17"/>
  <c r="V157" i="17" s="1"/>
  <c r="P125" i="17"/>
  <c r="V125" i="17" s="1"/>
  <c r="P93" i="17"/>
  <c r="V93" i="17" s="1"/>
  <c r="P28" i="17"/>
  <c r="V28" i="17" s="1"/>
  <c r="P36" i="17"/>
  <c r="V36" i="17" s="1"/>
  <c r="P44" i="17"/>
  <c r="V44" i="17" s="1"/>
  <c r="P52" i="17"/>
  <c r="V52" i="17" s="1"/>
  <c r="P60" i="17"/>
  <c r="V60" i="17" s="1"/>
  <c r="P68" i="17"/>
  <c r="P84" i="17"/>
  <c r="T84" i="17" s="1"/>
  <c r="U84" i="17" s="1"/>
  <c r="P92" i="17"/>
  <c r="V92" i="17" s="1"/>
  <c r="P124" i="17"/>
  <c r="V124" i="17" s="1"/>
  <c r="P140" i="17"/>
  <c r="P156" i="17"/>
  <c r="V156" i="17" s="1"/>
  <c r="P164" i="17"/>
  <c r="T164" i="17" s="1"/>
  <c r="U164" i="17" s="1"/>
  <c r="P172" i="17"/>
  <c r="V172" i="17" s="1"/>
  <c r="P180" i="17"/>
  <c r="T180" i="17" s="1"/>
  <c r="U180" i="17" s="1"/>
  <c r="P203" i="17"/>
  <c r="T203" i="17" s="1"/>
  <c r="P219" i="17"/>
  <c r="T219" i="17" s="1"/>
  <c r="U219" i="17" s="1"/>
  <c r="P235" i="17"/>
  <c r="V235" i="17" s="1"/>
  <c r="P251" i="17"/>
  <c r="T251" i="17" s="1"/>
  <c r="U251" i="17" s="1"/>
  <c r="P267" i="17"/>
  <c r="T267" i="17" s="1"/>
  <c r="U267" i="17" s="1"/>
  <c r="P331" i="17"/>
  <c r="T331" i="17" s="1"/>
  <c r="U331" i="17" s="1"/>
  <c r="P192" i="17"/>
  <c r="T192" i="17" s="1"/>
  <c r="U192" i="17" s="1"/>
  <c r="P200" i="17"/>
  <c r="V200" i="17" s="1"/>
  <c r="P208" i="17"/>
  <c r="P216" i="17"/>
  <c r="V216" i="17" s="1"/>
  <c r="P240" i="17"/>
  <c r="T240" i="17" s="1"/>
  <c r="U240" i="17" s="1"/>
  <c r="P256" i="17"/>
  <c r="T256" i="17" s="1"/>
  <c r="U256" i="17" s="1"/>
  <c r="P264" i="17"/>
  <c r="T264" i="17" s="1"/>
  <c r="U264" i="17" s="1"/>
  <c r="P272" i="17"/>
  <c r="T272" i="17" s="1"/>
  <c r="U272" i="17" s="1"/>
  <c r="P336" i="17"/>
  <c r="T336" i="17" s="1"/>
  <c r="U336" i="17" s="1"/>
  <c r="P352" i="17"/>
  <c r="P213" i="17"/>
  <c r="P117" i="17"/>
  <c r="T117" i="17" s="1"/>
  <c r="U117" i="17" s="1"/>
  <c r="P355" i="17"/>
  <c r="V355" i="17" s="1"/>
  <c r="P291" i="17"/>
  <c r="P103" i="17"/>
  <c r="V103" i="17" s="1"/>
  <c r="P135" i="17"/>
  <c r="T135" i="17" s="1"/>
  <c r="U135" i="17" s="1"/>
  <c r="P143" i="17"/>
  <c r="V143" i="17" s="1"/>
  <c r="P167" i="17"/>
  <c r="T167" i="17" s="1"/>
  <c r="U167" i="17" s="1"/>
  <c r="P199" i="17"/>
  <c r="T199" i="17" s="1"/>
  <c r="U199" i="17" s="1"/>
  <c r="P300" i="17"/>
  <c r="T300" i="17" s="1"/>
  <c r="U300" i="17" s="1"/>
  <c r="P332" i="17"/>
  <c r="V332" i="17" s="1"/>
  <c r="T316" i="17"/>
  <c r="U316" i="17" s="1"/>
  <c r="P312" i="17"/>
  <c r="V312" i="17" s="1"/>
  <c r="P328" i="17"/>
  <c r="V328" i="17" s="1"/>
  <c r="P344" i="17"/>
  <c r="V344" i="17" s="1"/>
  <c r="P148" i="17"/>
  <c r="V148" i="17" s="1"/>
  <c r="P108" i="17"/>
  <c r="T108" i="17" s="1"/>
  <c r="U108" i="17" s="1"/>
  <c r="P100" i="17"/>
  <c r="V100" i="17" s="1"/>
  <c r="P20" i="17"/>
  <c r="V20" i="17" s="1"/>
  <c r="P111" i="17"/>
  <c r="T111" i="17" s="1"/>
  <c r="U111" i="17" s="1"/>
  <c r="P119" i="17"/>
  <c r="T119" i="17" s="1"/>
  <c r="U119" i="17" s="1"/>
  <c r="P159" i="17"/>
  <c r="T159" i="17" s="1"/>
  <c r="U159" i="17" s="1"/>
  <c r="P175" i="17"/>
  <c r="V175" i="17" s="1"/>
  <c r="P338" i="17"/>
  <c r="V338" i="17" s="1"/>
  <c r="P254" i="17"/>
  <c r="V254" i="17" s="1"/>
  <c r="P190" i="17"/>
  <c r="V190" i="17" s="1"/>
  <c r="P178" i="17"/>
  <c r="V178" i="17" s="1"/>
  <c r="P162" i="17"/>
  <c r="V162" i="17" s="1"/>
  <c r="P146" i="17"/>
  <c r="V146" i="17" s="1"/>
  <c r="P130" i="17"/>
  <c r="V130" i="17" s="1"/>
  <c r="P114" i="17"/>
  <c r="V114" i="17" s="1"/>
  <c r="P98" i="17"/>
  <c r="V98" i="17" s="1"/>
  <c r="P66" i="17"/>
  <c r="V66" i="17" s="1"/>
  <c r="P50" i="17"/>
  <c r="V50" i="17" s="1"/>
  <c r="P34" i="17"/>
  <c r="V34" i="17" s="1"/>
  <c r="P18" i="17"/>
  <c r="P319" i="17"/>
  <c r="T319" i="17" s="1"/>
  <c r="U319" i="17" s="1"/>
  <c r="P351" i="17"/>
  <c r="T351" i="17" s="1"/>
  <c r="U351" i="17" s="1"/>
  <c r="P107" i="17"/>
  <c r="V107" i="17" s="1"/>
  <c r="P115" i="17"/>
  <c r="V115" i="17" s="1"/>
  <c r="P123" i="17"/>
  <c r="V123" i="17" s="1"/>
  <c r="P147" i="17"/>
  <c r="V147" i="17" s="1"/>
  <c r="P155" i="17"/>
  <c r="V155" i="17" s="1"/>
  <c r="P171" i="17"/>
  <c r="V171" i="17" s="1"/>
  <c r="P187" i="17"/>
  <c r="V187" i="17" s="1"/>
  <c r="P218" i="17"/>
  <c r="T218" i="17" s="1"/>
  <c r="U218" i="17" s="1"/>
  <c r="P234" i="17"/>
  <c r="P250" i="17"/>
  <c r="T250" i="17" s="1"/>
  <c r="U250" i="17" s="1"/>
  <c r="P266" i="17"/>
  <c r="V266" i="17" s="1"/>
  <c r="P298" i="17"/>
  <c r="T298" i="17" s="1"/>
  <c r="U298" i="17" s="1"/>
  <c r="P314" i="17"/>
  <c r="T314" i="17" s="1"/>
  <c r="U314" i="17" s="1"/>
  <c r="P330" i="17"/>
  <c r="T330" i="17" s="1"/>
  <c r="U330" i="17" s="1"/>
  <c r="P346" i="17"/>
  <c r="T346" i="17" s="1"/>
  <c r="U346" i="17" s="1"/>
  <c r="P237" i="17"/>
  <c r="T237" i="17" s="1"/>
  <c r="U237" i="17" s="1"/>
  <c r="P245" i="17"/>
  <c r="T245" i="17" s="1"/>
  <c r="U245" i="17" s="1"/>
  <c r="P269" i="17"/>
  <c r="V269" i="17" s="1"/>
  <c r="T4" i="17"/>
  <c r="U4" i="17" s="1"/>
  <c r="V4" i="17"/>
  <c r="V320" i="17"/>
  <c r="X320" i="17" s="1"/>
  <c r="N320" i="17" s="1"/>
  <c r="S320" i="30" s="1"/>
  <c r="T353" i="17"/>
  <c r="U353" i="17" s="1"/>
  <c r="T46" i="17"/>
  <c r="U46" i="17" s="1"/>
  <c r="V7" i="17"/>
  <c r="X7" i="17" s="1"/>
  <c r="N7" i="17" s="1"/>
  <c r="S7" i="30" s="1"/>
  <c r="V315" i="17"/>
  <c r="X315" i="17" s="1"/>
  <c r="N315" i="17" s="1"/>
  <c r="T118" i="17"/>
  <c r="U118" i="17" s="1"/>
  <c r="V295" i="17"/>
  <c r="X295" i="17" s="1"/>
  <c r="N295" i="17" s="1"/>
  <c r="S295" i="30" s="1"/>
  <c r="T296" i="17"/>
  <c r="U296" i="17" s="1"/>
  <c r="T305" i="17"/>
  <c r="U305" i="17" s="1"/>
  <c r="V324" i="17"/>
  <c r="T324" i="17"/>
  <c r="U324" i="17" s="1"/>
  <c r="V30" i="17"/>
  <c r="T30" i="17"/>
  <c r="U30" i="17" s="1"/>
  <c r="T279" i="17"/>
  <c r="U279" i="17" s="1"/>
  <c r="V279" i="17"/>
  <c r="V21" i="17"/>
  <c r="X21" i="17" s="1"/>
  <c r="N21" i="17" s="1"/>
  <c r="S21" i="30" s="1"/>
  <c r="V149" i="17"/>
  <c r="X149" i="17" s="1"/>
  <c r="N149" i="17" s="1"/>
  <c r="S149" i="30" s="1"/>
  <c r="V334" i="17"/>
  <c r="T334" i="17"/>
  <c r="U334" i="17" s="1"/>
  <c r="V282" i="17"/>
  <c r="T282" i="17"/>
  <c r="U282" i="17" s="1"/>
  <c r="V297" i="17"/>
  <c r="X297" i="17" s="1"/>
  <c r="N297" i="17" s="1"/>
  <c r="S297" i="30" s="1"/>
  <c r="V181" i="17"/>
  <c r="V304" i="17"/>
  <c r="X304" i="17" s="1"/>
  <c r="N304" i="17" s="1"/>
  <c r="S304" i="30" s="1"/>
  <c r="V321" i="17"/>
  <c r="X321" i="17" s="1"/>
  <c r="N321" i="17" s="1"/>
  <c r="S321" i="30" s="1"/>
  <c r="U21" i="17"/>
  <c r="U181" i="17"/>
  <c r="U77" i="17"/>
  <c r="U85" i="17"/>
  <c r="V337" i="17"/>
  <c r="X337" i="17" s="1"/>
  <c r="N337" i="17" s="1"/>
  <c r="S337" i="30" s="1"/>
  <c r="V85" i="17"/>
  <c r="X85" i="17" s="1"/>
  <c r="N85" i="17" s="1"/>
  <c r="S85" i="30" s="1"/>
  <c r="V302" i="17"/>
  <c r="X302" i="17" s="1"/>
  <c r="N302" i="17" s="1"/>
  <c r="S302" i="30" s="1"/>
  <c r="T207" i="17"/>
  <c r="U207" i="17" s="1"/>
  <c r="T215" i="17"/>
  <c r="U215" i="17" s="1"/>
  <c r="T239" i="17"/>
  <c r="U239" i="17" s="1"/>
  <c r="T247" i="17"/>
  <c r="U247" i="17" s="1"/>
  <c r="T313" i="17"/>
  <c r="U313" i="17" s="1"/>
  <c r="T329" i="17"/>
  <c r="U329" i="17" s="1"/>
  <c r="T345" i="17"/>
  <c r="U345" i="17" s="1"/>
  <c r="T347" i="17"/>
  <c r="U347" i="17" s="1"/>
  <c r="U149" i="17"/>
  <c r="P6" i="24"/>
  <c r="P57" i="32" l="1"/>
  <c r="O56" i="32"/>
  <c r="N56" i="32"/>
  <c r="V77" i="17"/>
  <c r="X77" i="17" s="1"/>
  <c r="N77" i="17" s="1"/>
  <c r="S77" i="30" s="1"/>
  <c r="T340" i="17"/>
  <c r="U340" i="17" s="1"/>
  <c r="Y7" i="30"/>
  <c r="Z7" i="30"/>
  <c r="X7" i="30"/>
  <c r="W7" i="30"/>
  <c r="AA7" i="30"/>
  <c r="AA85" i="30"/>
  <c r="Y85" i="30"/>
  <c r="X85" i="30"/>
  <c r="Z85" i="30"/>
  <c r="W85" i="30"/>
  <c r="Y21" i="30"/>
  <c r="Z21" i="30"/>
  <c r="X21" i="30"/>
  <c r="W21" i="30"/>
  <c r="AA21" i="30"/>
  <c r="S315" i="24"/>
  <c r="AB315" i="24" s="1"/>
  <c r="S315" i="30"/>
  <c r="AA320" i="30"/>
  <c r="Z320" i="30"/>
  <c r="X320" i="30"/>
  <c r="Y320" i="30"/>
  <c r="W320" i="30"/>
  <c r="Y337" i="30"/>
  <c r="W337" i="30"/>
  <c r="Z337" i="30"/>
  <c r="AA337" i="30"/>
  <c r="X337" i="30"/>
  <c r="Y297" i="30"/>
  <c r="Z297" i="30"/>
  <c r="X297" i="30"/>
  <c r="W297" i="30"/>
  <c r="AA297" i="30"/>
  <c r="W321" i="30"/>
  <c r="AA321" i="30"/>
  <c r="X321" i="30"/>
  <c r="Z321" i="30"/>
  <c r="Y321" i="30"/>
  <c r="AA77" i="30"/>
  <c r="Z77" i="30"/>
  <c r="Y77" i="30"/>
  <c r="X77" i="30"/>
  <c r="W77" i="30"/>
  <c r="AA295" i="30"/>
  <c r="Z295" i="30"/>
  <c r="X295" i="30"/>
  <c r="Y295" i="30"/>
  <c r="W295" i="30"/>
  <c r="Y302" i="30"/>
  <c r="W302" i="30"/>
  <c r="Z302" i="30"/>
  <c r="AA302" i="30"/>
  <c r="X302" i="30"/>
  <c r="W304" i="30"/>
  <c r="AA304" i="30"/>
  <c r="Y304" i="30"/>
  <c r="Z304" i="30"/>
  <c r="X304" i="30"/>
  <c r="AA149" i="30"/>
  <c r="Z149" i="30"/>
  <c r="X149" i="30"/>
  <c r="Y149" i="30"/>
  <c r="W149" i="30"/>
  <c r="O18" i="31"/>
  <c r="P19" i="31"/>
  <c r="N18" i="31"/>
  <c r="P22" i="30"/>
  <c r="P23" i="29"/>
  <c r="O22" i="29"/>
  <c r="N22" i="29"/>
  <c r="T94" i="17"/>
  <c r="X94" i="17" s="1"/>
  <c r="N94" i="17" s="1"/>
  <c r="T355" i="17"/>
  <c r="U355" i="17" s="1"/>
  <c r="X355" i="17" s="1"/>
  <c r="N355" i="17" s="1"/>
  <c r="V13" i="17"/>
  <c r="X13" i="17" s="1"/>
  <c r="N13" i="17" s="1"/>
  <c r="S13" i="30" s="1"/>
  <c r="V243" i="17"/>
  <c r="X243" i="17" s="1"/>
  <c r="N243" i="17" s="1"/>
  <c r="S243" i="30" s="1"/>
  <c r="T109" i="17"/>
  <c r="X109" i="17" s="1"/>
  <c r="N109" i="17" s="1"/>
  <c r="V311" i="17"/>
  <c r="X311" i="17" s="1"/>
  <c r="N311" i="17" s="1"/>
  <c r="V9" i="17"/>
  <c r="X9" i="17" s="1"/>
  <c r="N9" i="17" s="1"/>
  <c r="T6" i="17"/>
  <c r="U6" i="17" s="1"/>
  <c r="T120" i="17"/>
  <c r="X120" i="17" s="1"/>
  <c r="N120" i="17" s="1"/>
  <c r="V271" i="17"/>
  <c r="X271" i="17" s="1"/>
  <c r="N271" i="17" s="1"/>
  <c r="S271" i="30" s="1"/>
  <c r="V90" i="17"/>
  <c r="X90" i="17" s="1"/>
  <c r="N90" i="17" s="1"/>
  <c r="S90" i="30" s="1"/>
  <c r="V225" i="17"/>
  <c r="X225" i="17" s="1"/>
  <c r="N225" i="17" s="1"/>
  <c r="S225" i="30" s="1"/>
  <c r="V277" i="17"/>
  <c r="X277" i="17" s="1"/>
  <c r="N277" i="17" s="1"/>
  <c r="S277" i="30" s="1"/>
  <c r="T323" i="17"/>
  <c r="U323" i="17" s="1"/>
  <c r="X323" i="17" s="1"/>
  <c r="N323" i="17" s="1"/>
  <c r="S323" i="30" s="1"/>
  <c r="T131" i="17"/>
  <c r="U131" i="17" s="1"/>
  <c r="T132" i="17"/>
  <c r="U132" i="17" s="1"/>
  <c r="T14" i="17"/>
  <c r="U14" i="17" s="1"/>
  <c r="T12" i="17"/>
  <c r="U12" i="17" s="1"/>
  <c r="V270" i="17"/>
  <c r="X270" i="17" s="1"/>
  <c r="N270" i="17" s="1"/>
  <c r="S270" i="30" s="1"/>
  <c r="V230" i="17"/>
  <c r="X230" i="17" s="1"/>
  <c r="N230" i="17" s="1"/>
  <c r="V3" i="17"/>
  <c r="X3" i="17" s="1"/>
  <c r="N3" i="17" s="1"/>
  <c r="T48" i="17"/>
  <c r="U48" i="17" s="1"/>
  <c r="T317" i="17"/>
  <c r="U317" i="17" s="1"/>
  <c r="X317" i="17" s="1"/>
  <c r="N317" i="17" s="1"/>
  <c r="T216" i="17"/>
  <c r="U216" i="17" s="1"/>
  <c r="X216" i="17" s="1"/>
  <c r="N216" i="17" s="1"/>
  <c r="V261" i="17"/>
  <c r="X261" i="17" s="1"/>
  <c r="N261" i="17" s="1"/>
  <c r="V29" i="17"/>
  <c r="X29" i="17" s="1"/>
  <c r="N29" i="17" s="1"/>
  <c r="V2" i="17"/>
  <c r="X2" i="17" s="1"/>
  <c r="N2" i="17" s="1"/>
  <c r="S2" i="30" s="1"/>
  <c r="T5" i="17"/>
  <c r="U5" i="17" s="1"/>
  <c r="T82" i="17"/>
  <c r="U82" i="17" s="1"/>
  <c r="T318" i="17"/>
  <c r="U318" i="17" s="1"/>
  <c r="T75" i="17"/>
  <c r="U75" i="17" s="1"/>
  <c r="T210" i="17"/>
  <c r="U210" i="17" s="1"/>
  <c r="X210" i="17" s="1"/>
  <c r="N210" i="17" s="1"/>
  <c r="V325" i="17"/>
  <c r="X325" i="17" s="1"/>
  <c r="N325" i="17" s="1"/>
  <c r="S325" i="30" s="1"/>
  <c r="T228" i="17"/>
  <c r="U228" i="17" s="1"/>
  <c r="T143" i="17"/>
  <c r="U143" i="17" s="1"/>
  <c r="T289" i="17"/>
  <c r="U289" i="17" s="1"/>
  <c r="X289" i="17" s="1"/>
  <c r="N289" i="17" s="1"/>
  <c r="S289" i="30" s="1"/>
  <c r="V142" i="17"/>
  <c r="X142" i="17" s="1"/>
  <c r="N142" i="17" s="1"/>
  <c r="T301" i="17"/>
  <c r="U301" i="17" s="1"/>
  <c r="X301" i="17" s="1"/>
  <c r="N301" i="17" s="1"/>
  <c r="X207" i="17"/>
  <c r="N207" i="17" s="1"/>
  <c r="S207" i="30" s="1"/>
  <c r="T169" i="17"/>
  <c r="U169" i="17" s="1"/>
  <c r="V45" i="17"/>
  <c r="X45" i="17" s="1"/>
  <c r="N45" i="17" s="1"/>
  <c r="S45" i="30" s="1"/>
  <c r="T187" i="17"/>
  <c r="U187" i="17" s="1"/>
  <c r="X187" i="17" s="1"/>
  <c r="N187" i="17" s="1"/>
  <c r="V255" i="17"/>
  <c r="X255" i="17" s="1"/>
  <c r="N255" i="17" s="1"/>
  <c r="S255" i="30" s="1"/>
  <c r="V238" i="17"/>
  <c r="X238" i="17" s="1"/>
  <c r="N238" i="17" s="1"/>
  <c r="S238" i="30" s="1"/>
  <c r="T137" i="17"/>
  <c r="U137" i="17" s="1"/>
  <c r="V268" i="17"/>
  <c r="X268" i="17" s="1"/>
  <c r="N268" i="17" s="1"/>
  <c r="T64" i="17"/>
  <c r="U64" i="17" s="1"/>
  <c r="V78" i="17"/>
  <c r="X78" i="17" s="1"/>
  <c r="N78" i="17" s="1"/>
  <c r="T275" i="17"/>
  <c r="U275" i="17" s="1"/>
  <c r="X275" i="17" s="1"/>
  <c r="N275" i="17" s="1"/>
  <c r="S275" i="30" s="1"/>
  <c r="X247" i="17"/>
  <c r="N247" i="17" s="1"/>
  <c r="S247" i="30" s="1"/>
  <c r="V160" i="17"/>
  <c r="X160" i="17" s="1"/>
  <c r="N160" i="17" s="1"/>
  <c r="T73" i="17"/>
  <c r="U73" i="17" s="1"/>
  <c r="V244" i="17"/>
  <c r="X244" i="17" s="1"/>
  <c r="N244" i="17" s="1"/>
  <c r="S244" i="30" s="1"/>
  <c r="T70" i="17"/>
  <c r="U70" i="17" s="1"/>
  <c r="T206" i="17"/>
  <c r="U206" i="17" s="1"/>
  <c r="X206" i="17" s="1"/>
  <c r="N206" i="17" s="1"/>
  <c r="S206" i="30" s="1"/>
  <c r="X239" i="17"/>
  <c r="N239" i="17" s="1"/>
  <c r="S239" i="30" s="1"/>
  <c r="T168" i="17"/>
  <c r="X168" i="17" s="1"/>
  <c r="N168" i="17" s="1"/>
  <c r="S168" i="30" s="1"/>
  <c r="T158" i="17"/>
  <c r="U158" i="17" s="1"/>
  <c r="T326" i="17"/>
  <c r="U326" i="17" s="1"/>
  <c r="X326" i="17" s="1"/>
  <c r="N326" i="17" s="1"/>
  <c r="V33" i="17"/>
  <c r="X33" i="17" s="1"/>
  <c r="N33" i="17" s="1"/>
  <c r="X316" i="17"/>
  <c r="N316" i="17" s="1"/>
  <c r="S316" i="30" s="1"/>
  <c r="T226" i="17"/>
  <c r="U226" i="17" s="1"/>
  <c r="X226" i="17" s="1"/>
  <c r="N226" i="17" s="1"/>
  <c r="V240" i="17"/>
  <c r="X240" i="17" s="1"/>
  <c r="N240" i="17" s="1"/>
  <c r="S240" i="30" s="1"/>
  <c r="V191" i="17"/>
  <c r="X191" i="17" s="1"/>
  <c r="N191" i="17" s="1"/>
  <c r="T124" i="17"/>
  <c r="U124" i="17" s="1"/>
  <c r="T339" i="17"/>
  <c r="U339" i="17" s="1"/>
  <c r="X339" i="17" s="1"/>
  <c r="N339" i="17" s="1"/>
  <c r="S339" i="30" s="1"/>
  <c r="T116" i="17"/>
  <c r="X116" i="17" s="1"/>
  <c r="N116" i="17" s="1"/>
  <c r="S116" i="30" s="1"/>
  <c r="T128" i="17"/>
  <c r="U128" i="17" s="1"/>
  <c r="T190" i="17"/>
  <c r="U190" i="17" s="1"/>
  <c r="X190" i="17" s="1"/>
  <c r="N190" i="17" s="1"/>
  <c r="S190" i="30" s="1"/>
  <c r="V63" i="17"/>
  <c r="X63" i="17" s="1"/>
  <c r="N63" i="17" s="1"/>
  <c r="S63" i="30" s="1"/>
  <c r="T307" i="17"/>
  <c r="U307" i="17" s="1"/>
  <c r="X307" i="17" s="1"/>
  <c r="N307" i="17" s="1"/>
  <c r="X215" i="17"/>
  <c r="N215" i="17" s="1"/>
  <c r="V211" i="17"/>
  <c r="X211" i="17" s="1"/>
  <c r="N211" i="17" s="1"/>
  <c r="S211" i="30" s="1"/>
  <c r="T60" i="17"/>
  <c r="U60" i="17" s="1"/>
  <c r="X313" i="17"/>
  <c r="N313" i="17" s="1"/>
  <c r="S313" i="30" s="1"/>
  <c r="T121" i="17"/>
  <c r="U121" i="17" s="1"/>
  <c r="T193" i="17"/>
  <c r="U193" i="17" s="1"/>
  <c r="X193" i="17" s="1"/>
  <c r="N193" i="17" s="1"/>
  <c r="T136" i="17"/>
  <c r="U136" i="17" s="1"/>
  <c r="V164" i="17"/>
  <c r="X164" i="17" s="1"/>
  <c r="N164" i="17" s="1"/>
  <c r="S164" i="30" s="1"/>
  <c r="T178" i="17"/>
  <c r="U178" i="17" s="1"/>
  <c r="X178" i="17" s="1"/>
  <c r="N178" i="17" s="1"/>
  <c r="S178" i="30" s="1"/>
  <c r="T343" i="17"/>
  <c r="U343" i="17" s="1"/>
  <c r="X343" i="17" s="1"/>
  <c r="N343" i="17" s="1"/>
  <c r="T242" i="17"/>
  <c r="U242" i="17" s="1"/>
  <c r="X242" i="17" s="1"/>
  <c r="N242" i="17" s="1"/>
  <c r="S242" i="30" s="1"/>
  <c r="T32" i="17"/>
  <c r="U32" i="17" s="1"/>
  <c r="X345" i="17"/>
  <c r="N345" i="17" s="1"/>
  <c r="T69" i="17"/>
  <c r="X69" i="17" s="1"/>
  <c r="N69" i="17" s="1"/>
  <c r="S69" i="30" s="1"/>
  <c r="V55" i="17"/>
  <c r="X55" i="17" s="1"/>
  <c r="N55" i="17" s="1"/>
  <c r="S55" i="30" s="1"/>
  <c r="V53" i="17"/>
  <c r="X53" i="17" s="1"/>
  <c r="N53" i="17" s="1"/>
  <c r="S53" i="30" s="1"/>
  <c r="V257" i="17"/>
  <c r="X257" i="17" s="1"/>
  <c r="N257" i="17" s="1"/>
  <c r="S257" i="30" s="1"/>
  <c r="V35" i="17"/>
  <c r="X35" i="17" s="1"/>
  <c r="N35" i="17" s="1"/>
  <c r="S35" i="30" s="1"/>
  <c r="V72" i="17"/>
  <c r="X72" i="17" s="1"/>
  <c r="N72" i="17" s="1"/>
  <c r="S72" i="30" s="1"/>
  <c r="T114" i="17"/>
  <c r="U114" i="17" s="1"/>
  <c r="X347" i="17"/>
  <c r="N347" i="17" s="1"/>
  <c r="S347" i="30" s="1"/>
  <c r="T184" i="17"/>
  <c r="U184" i="17" s="1"/>
  <c r="X184" i="17" s="1"/>
  <c r="N184" i="17" s="1"/>
  <c r="S184" i="30" s="1"/>
  <c r="T61" i="17"/>
  <c r="X61" i="17" s="1"/>
  <c r="N61" i="17" s="1"/>
  <c r="S61" i="30" s="1"/>
  <c r="T80" i="17"/>
  <c r="U80" i="17" s="1"/>
  <c r="V214" i="17"/>
  <c r="X214" i="17" s="1"/>
  <c r="N214" i="17" s="1"/>
  <c r="S214" i="30" s="1"/>
  <c r="V186" i="17"/>
  <c r="X186" i="17" s="1"/>
  <c r="N186" i="17" s="1"/>
  <c r="T95" i="17"/>
  <c r="X95" i="17" s="1"/>
  <c r="N95" i="17" s="1"/>
  <c r="S95" i="30" s="1"/>
  <c r="T57" i="17"/>
  <c r="U57" i="17" s="1"/>
  <c r="V283" i="17"/>
  <c r="X283" i="17" s="1"/>
  <c r="N283" i="17" s="1"/>
  <c r="S283" i="30" s="1"/>
  <c r="V251" i="17"/>
  <c r="X251" i="17" s="1"/>
  <c r="N251" i="17" s="1"/>
  <c r="X181" i="17"/>
  <c r="N181" i="17" s="1"/>
  <c r="V112" i="17"/>
  <c r="X112" i="17" s="1"/>
  <c r="N112" i="17" s="1"/>
  <c r="T166" i="17"/>
  <c r="X166" i="17" s="1"/>
  <c r="N166" i="17" s="1"/>
  <c r="S166" i="30" s="1"/>
  <c r="T126" i="17"/>
  <c r="X126" i="17" s="1"/>
  <c r="N126" i="17" s="1"/>
  <c r="S126" i="30" s="1"/>
  <c r="T110" i="17"/>
  <c r="U110" i="17" s="1"/>
  <c r="T157" i="17"/>
  <c r="U157" i="17" s="1"/>
  <c r="V122" i="17"/>
  <c r="X122" i="17" s="1"/>
  <c r="N122" i="17" s="1"/>
  <c r="S122" i="30" s="1"/>
  <c r="T312" i="17"/>
  <c r="U312" i="17" s="1"/>
  <c r="X312" i="17" s="1"/>
  <c r="N312" i="17" s="1"/>
  <c r="S312" i="30" s="1"/>
  <c r="T287" i="17"/>
  <c r="U287" i="17" s="1"/>
  <c r="X287" i="17" s="1"/>
  <c r="N287" i="17" s="1"/>
  <c r="S287" i="30" s="1"/>
  <c r="T144" i="17"/>
  <c r="X144" i="17" s="1"/>
  <c r="N144" i="17" s="1"/>
  <c r="S144" i="30" s="1"/>
  <c r="T201" i="17"/>
  <c r="U201" i="17" s="1"/>
  <c r="X201" i="17" s="1"/>
  <c r="N201" i="17" s="1"/>
  <c r="S201" i="30" s="1"/>
  <c r="V117" i="17"/>
  <c r="X117" i="17" s="1"/>
  <c r="N117" i="17" s="1"/>
  <c r="S117" i="30" s="1"/>
  <c r="V177" i="17"/>
  <c r="X177" i="17" s="1"/>
  <c r="N177" i="17" s="1"/>
  <c r="S177" i="30" s="1"/>
  <c r="V104" i="17"/>
  <c r="X104" i="17" s="1"/>
  <c r="N104" i="17" s="1"/>
  <c r="S104" i="30" s="1"/>
  <c r="V263" i="17"/>
  <c r="X263" i="17" s="1"/>
  <c r="N263" i="17" s="1"/>
  <c r="S263" i="30" s="1"/>
  <c r="X258" i="17"/>
  <c r="N258" i="17" s="1"/>
  <c r="T172" i="17"/>
  <c r="U172" i="17" s="1"/>
  <c r="T280" i="17"/>
  <c r="U280" i="17" s="1"/>
  <c r="X280" i="17" s="1"/>
  <c r="N280" i="17" s="1"/>
  <c r="T34" i="17"/>
  <c r="U34" i="17" s="1"/>
  <c r="T174" i="17"/>
  <c r="T350" i="17"/>
  <c r="U350" i="17" s="1"/>
  <c r="X350" i="17" s="1"/>
  <c r="N350" i="17" s="1"/>
  <c r="S350" i="30" s="1"/>
  <c r="T349" i="17"/>
  <c r="U349" i="17" s="1"/>
  <c r="X349" i="17" s="1"/>
  <c r="N349" i="17" s="1"/>
  <c r="V113" i="17"/>
  <c r="X113" i="17" s="1"/>
  <c r="N113" i="17" s="1"/>
  <c r="S113" i="30" s="1"/>
  <c r="T196" i="17"/>
  <c r="U196" i="17" s="1"/>
  <c r="X196" i="17" s="1"/>
  <c r="N196" i="17" s="1"/>
  <c r="S196" i="30" s="1"/>
  <c r="V256" i="17"/>
  <c r="X256" i="17" s="1"/>
  <c r="N256" i="17" s="1"/>
  <c r="S256" i="30" s="1"/>
  <c r="V56" i="17"/>
  <c r="X56" i="17" s="1"/>
  <c r="N56" i="17" s="1"/>
  <c r="S56" i="30" s="1"/>
  <c r="V202" i="17"/>
  <c r="X202" i="17" s="1"/>
  <c r="N202" i="17" s="1"/>
  <c r="S202" i="30" s="1"/>
  <c r="V167" i="17"/>
  <c r="X167" i="17" s="1"/>
  <c r="N167" i="17" s="1"/>
  <c r="S167" i="30" s="1"/>
  <c r="X353" i="17"/>
  <c r="N353" i="17" s="1"/>
  <c r="T47" i="17"/>
  <c r="U47" i="17" s="1"/>
  <c r="V111" i="17"/>
  <c r="X111" i="17" s="1"/>
  <c r="N111" i="17" s="1"/>
  <c r="S111" i="30" s="1"/>
  <c r="V108" i="17"/>
  <c r="X108" i="17" s="1"/>
  <c r="N108" i="17" s="1"/>
  <c r="S108" i="30" s="1"/>
  <c r="V303" i="17"/>
  <c r="X303" i="17" s="1"/>
  <c r="N303" i="17" s="1"/>
  <c r="V22" i="17"/>
  <c r="X22" i="17" s="1"/>
  <c r="N22" i="17" s="1"/>
  <c r="X305" i="17"/>
  <c r="N305" i="17" s="1"/>
  <c r="V74" i="17"/>
  <c r="X74" i="17" s="1"/>
  <c r="N74" i="17" s="1"/>
  <c r="T354" i="17"/>
  <c r="U354" i="17" s="1"/>
  <c r="X354" i="17" s="1"/>
  <c r="N354" i="17" s="1"/>
  <c r="S354" i="30" s="1"/>
  <c r="T36" i="17"/>
  <c r="U36" i="17" s="1"/>
  <c r="T294" i="17"/>
  <c r="U294" i="17" s="1"/>
  <c r="X294" i="17" s="1"/>
  <c r="N294" i="17" s="1"/>
  <c r="S294" i="30" s="1"/>
  <c r="T248" i="17"/>
  <c r="U248" i="17" s="1"/>
  <c r="X248" i="17" s="1"/>
  <c r="N248" i="17" s="1"/>
  <c r="S248" i="30" s="1"/>
  <c r="T153" i="17"/>
  <c r="X153" i="17" s="1"/>
  <c r="N153" i="17" s="1"/>
  <c r="S153" i="30" s="1"/>
  <c r="T97" i="17"/>
  <c r="U97" i="17" s="1"/>
  <c r="V341" i="17"/>
  <c r="X341" i="17" s="1"/>
  <c r="N341" i="17" s="1"/>
  <c r="S341" i="30" s="1"/>
  <c r="V176" i="17"/>
  <c r="X176" i="17" s="1"/>
  <c r="N176" i="17" s="1"/>
  <c r="S176" i="30" s="1"/>
  <c r="T27" i="17"/>
  <c r="U27" i="17" s="1"/>
  <c r="T88" i="17"/>
  <c r="X88" i="17" s="1"/>
  <c r="N88" i="17" s="1"/>
  <c r="T246" i="17"/>
  <c r="U246" i="17" s="1"/>
  <c r="X246" i="17" s="1"/>
  <c r="N246" i="17" s="1"/>
  <c r="S246" i="30" s="1"/>
  <c r="V331" i="17"/>
  <c r="X331" i="17" s="1"/>
  <c r="N331" i="17" s="1"/>
  <c r="S331" i="30" s="1"/>
  <c r="T262" i="17"/>
  <c r="U262" i="17" s="1"/>
  <c r="X262" i="17" s="1"/>
  <c r="N262" i="17" s="1"/>
  <c r="S262" i="30" s="1"/>
  <c r="V322" i="17"/>
  <c r="X322" i="17" s="1"/>
  <c r="N322" i="17" s="1"/>
  <c r="V284" i="17"/>
  <c r="X284" i="17" s="1"/>
  <c r="N284" i="17" s="1"/>
  <c r="S284" i="30" s="1"/>
  <c r="X194" i="17"/>
  <c r="N194" i="17" s="1"/>
  <c r="V286" i="17"/>
  <c r="X286" i="17" s="1"/>
  <c r="N286" i="17" s="1"/>
  <c r="S286" i="30" s="1"/>
  <c r="V342" i="17"/>
  <c r="X342" i="17" s="1"/>
  <c r="N342" i="17" s="1"/>
  <c r="S342" i="30" s="1"/>
  <c r="V8" i="17"/>
  <c r="X8" i="17" s="1"/>
  <c r="N8" i="17" s="1"/>
  <c r="V127" i="17"/>
  <c r="X127" i="17" s="1"/>
  <c r="N127" i="17" s="1"/>
  <c r="V260" i="17"/>
  <c r="X260" i="17" s="1"/>
  <c r="N260" i="17" s="1"/>
  <c r="S260" i="30" s="1"/>
  <c r="V346" i="17"/>
  <c r="X346" i="17" s="1"/>
  <c r="N346" i="17" s="1"/>
  <c r="S346" i="30" s="1"/>
  <c r="V272" i="17"/>
  <c r="X272" i="17" s="1"/>
  <c r="N272" i="17" s="1"/>
  <c r="T252" i="17"/>
  <c r="U252" i="17" s="1"/>
  <c r="X252" i="17" s="1"/>
  <c r="N252" i="17" s="1"/>
  <c r="S252" i="30" s="1"/>
  <c r="T86" i="17"/>
  <c r="X86" i="17" s="1"/>
  <c r="N86" i="17" s="1"/>
  <c r="T220" i="17"/>
  <c r="U220" i="17" s="1"/>
  <c r="X220" i="17" s="1"/>
  <c r="N220" i="17" s="1"/>
  <c r="V11" i="17"/>
  <c r="X11" i="17" s="1"/>
  <c r="N11" i="17" s="1"/>
  <c r="X46" i="17"/>
  <c r="N46" i="17" s="1"/>
  <c r="S46" i="30" s="1"/>
  <c r="T217" i="17"/>
  <c r="U217" i="17" s="1"/>
  <c r="X217" i="17" s="1"/>
  <c r="N217" i="17" s="1"/>
  <c r="S217" i="30" s="1"/>
  <c r="T146" i="17"/>
  <c r="U146" i="17" s="1"/>
  <c r="T40" i="17"/>
  <c r="U40" i="17" s="1"/>
  <c r="T306" i="17"/>
  <c r="U306" i="17" s="1"/>
  <c r="X306" i="17" s="1"/>
  <c r="N306" i="17" s="1"/>
  <c r="S306" i="30" s="1"/>
  <c r="X329" i="17"/>
  <c r="N329" i="17" s="1"/>
  <c r="S329" i="30" s="1"/>
  <c r="T200" i="17"/>
  <c r="U200" i="17" s="1"/>
  <c r="X200" i="17" s="1"/>
  <c r="N200" i="17" s="1"/>
  <c r="T89" i="17"/>
  <c r="U89" i="17" s="1"/>
  <c r="T65" i="17"/>
  <c r="U65" i="17" s="1"/>
  <c r="V152" i="17"/>
  <c r="X152" i="17" s="1"/>
  <c r="N152" i="17" s="1"/>
  <c r="S152" i="30" s="1"/>
  <c r="T241" i="17"/>
  <c r="U241" i="17" s="1"/>
  <c r="X241" i="17" s="1"/>
  <c r="N241" i="17" s="1"/>
  <c r="S241" i="30" s="1"/>
  <c r="T76" i="17"/>
  <c r="U76" i="17" s="1"/>
  <c r="V170" i="17"/>
  <c r="X170" i="17" s="1"/>
  <c r="N170" i="17" s="1"/>
  <c r="S170" i="30" s="1"/>
  <c r="T356" i="17"/>
  <c r="U356" i="17" s="1"/>
  <c r="X356" i="17" s="1"/>
  <c r="N356" i="17" s="1"/>
  <c r="S356" i="30" s="1"/>
  <c r="T292" i="17"/>
  <c r="U292" i="17" s="1"/>
  <c r="X292" i="17" s="1"/>
  <c r="N292" i="17" s="1"/>
  <c r="S292" i="30" s="1"/>
  <c r="V180" i="17"/>
  <c r="X180" i="17" s="1"/>
  <c r="N180" i="17" s="1"/>
  <c r="S180" i="30" s="1"/>
  <c r="T151" i="17"/>
  <c r="U151" i="17" s="1"/>
  <c r="T43" i="17"/>
  <c r="U43" i="17" s="1"/>
  <c r="T212" i="17"/>
  <c r="U212" i="17" s="1"/>
  <c r="X212" i="17" s="1"/>
  <c r="N212" i="17" s="1"/>
  <c r="S212" i="30" s="1"/>
  <c r="T96" i="17"/>
  <c r="U96" i="17" s="1"/>
  <c r="V173" i="17"/>
  <c r="X173" i="17" s="1"/>
  <c r="N173" i="17" s="1"/>
  <c r="S173" i="30" s="1"/>
  <c r="T141" i="17"/>
  <c r="T62" i="17"/>
  <c r="X62" i="17" s="1"/>
  <c r="N62" i="17" s="1"/>
  <c r="S62" i="30" s="1"/>
  <c r="V71" i="17"/>
  <c r="X71" i="17" s="1"/>
  <c r="N71" i="17" s="1"/>
  <c r="V205" i="17"/>
  <c r="X205" i="17" s="1"/>
  <c r="N205" i="17" s="1"/>
  <c r="T290" i="17"/>
  <c r="U290" i="17" s="1"/>
  <c r="X290" i="17" s="1"/>
  <c r="N290" i="17" s="1"/>
  <c r="S290" i="30" s="1"/>
  <c r="T39" i="17"/>
  <c r="T358" i="17"/>
  <c r="U358" i="17" s="1"/>
  <c r="X358" i="17" s="1"/>
  <c r="N358" i="17" s="1"/>
  <c r="S358" i="30" s="1"/>
  <c r="T123" i="17"/>
  <c r="X123" i="17" s="1"/>
  <c r="N123" i="17" s="1"/>
  <c r="S123" i="30" s="1"/>
  <c r="T229" i="17"/>
  <c r="U229" i="17" s="1"/>
  <c r="X229" i="17" s="1"/>
  <c r="N229" i="17" s="1"/>
  <c r="S229" i="30" s="1"/>
  <c r="V105" i="17"/>
  <c r="X105" i="17" s="1"/>
  <c r="N105" i="17" s="1"/>
  <c r="S105" i="30" s="1"/>
  <c r="T236" i="17"/>
  <c r="U236" i="17" s="1"/>
  <c r="X236" i="17" s="1"/>
  <c r="N236" i="17" s="1"/>
  <c r="V25" i="17"/>
  <c r="X25" i="17" s="1"/>
  <c r="N25" i="17" s="1"/>
  <c r="S25" i="30" s="1"/>
  <c r="T24" i="17"/>
  <c r="X24" i="17" s="1"/>
  <c r="N24" i="17" s="1"/>
  <c r="S24" i="30" s="1"/>
  <c r="T139" i="17"/>
  <c r="X139" i="17" s="1"/>
  <c r="N139" i="17" s="1"/>
  <c r="S139" i="30" s="1"/>
  <c r="T101" i="17"/>
  <c r="X101" i="17" s="1"/>
  <c r="N101" i="17" s="1"/>
  <c r="S101" i="30" s="1"/>
  <c r="T79" i="17"/>
  <c r="U79" i="17" s="1"/>
  <c r="T185" i="17"/>
  <c r="U185" i="17" s="1"/>
  <c r="X185" i="17" s="1"/>
  <c r="N185" i="17" s="1"/>
  <c r="S185" i="30" s="1"/>
  <c r="V209" i="17"/>
  <c r="X209" i="17" s="1"/>
  <c r="N209" i="17" s="1"/>
  <c r="S209" i="30" s="1"/>
  <c r="V357" i="17"/>
  <c r="X357" i="17" s="1"/>
  <c r="N357" i="17" s="1"/>
  <c r="S357" i="30" s="1"/>
  <c r="V231" i="17"/>
  <c r="X231" i="17" s="1"/>
  <c r="N231" i="17" s="1"/>
  <c r="S231" i="30" s="1"/>
  <c r="V276" i="17"/>
  <c r="X276" i="17" s="1"/>
  <c r="N276" i="17" s="1"/>
  <c r="S276" i="30" s="1"/>
  <c r="T274" i="17"/>
  <c r="U274" i="17" s="1"/>
  <c r="X274" i="17" s="1"/>
  <c r="N274" i="17" s="1"/>
  <c r="T266" i="17"/>
  <c r="U266" i="17" s="1"/>
  <c r="X266" i="17" s="1"/>
  <c r="N266" i="17" s="1"/>
  <c r="S266" i="30" s="1"/>
  <c r="X4" i="17"/>
  <c r="N4" i="17" s="1"/>
  <c r="V31" i="17"/>
  <c r="T31" i="17"/>
  <c r="U31" i="17" s="1"/>
  <c r="V259" i="17"/>
  <c r="T259" i="17"/>
  <c r="U259" i="17" s="1"/>
  <c r="V198" i="17"/>
  <c r="T198" i="17"/>
  <c r="V87" i="17"/>
  <c r="T87" i="17"/>
  <c r="T188" i="17"/>
  <c r="U188" i="17" s="1"/>
  <c r="V188" i="17"/>
  <c r="T273" i="17"/>
  <c r="U273" i="17" s="1"/>
  <c r="X273" i="17" s="1"/>
  <c r="N273" i="17" s="1"/>
  <c r="T183" i="17"/>
  <c r="T308" i="17"/>
  <c r="U308" i="17" s="1"/>
  <c r="X308" i="17" s="1"/>
  <c r="N308" i="17" s="1"/>
  <c r="S308" i="30" s="1"/>
  <c r="T23" i="17"/>
  <c r="T213" i="17"/>
  <c r="U213" i="17" s="1"/>
  <c r="V213" i="17"/>
  <c r="T208" i="17"/>
  <c r="U208" i="17" s="1"/>
  <c r="V208" i="17"/>
  <c r="V265" i="17"/>
  <c r="T265" i="17"/>
  <c r="U265" i="17" s="1"/>
  <c r="V54" i="17"/>
  <c r="T54" i="17"/>
  <c r="U54" i="17" s="1"/>
  <c r="V38" i="17"/>
  <c r="T38" i="17"/>
  <c r="V16" i="17"/>
  <c r="T16" i="17"/>
  <c r="U16" i="17" s="1"/>
  <c r="T227" i="17"/>
  <c r="U227" i="17" s="1"/>
  <c r="V227" i="17"/>
  <c r="T145" i="17"/>
  <c r="U145" i="17" s="1"/>
  <c r="V145" i="17"/>
  <c r="T81" i="17"/>
  <c r="U81" i="17" s="1"/>
  <c r="V81" i="17"/>
  <c r="V154" i="17"/>
  <c r="T154" i="17"/>
  <c r="U154" i="17" s="1"/>
  <c r="T222" i="17"/>
  <c r="U222" i="17" s="1"/>
  <c r="V222" i="17"/>
  <c r="T293" i="17"/>
  <c r="U293" i="17" s="1"/>
  <c r="V293" i="17"/>
  <c r="T195" i="17"/>
  <c r="U195" i="17" s="1"/>
  <c r="V195" i="17"/>
  <c r="V15" i="17"/>
  <c r="T15" i="17"/>
  <c r="U15" i="17" s="1"/>
  <c r="V232" i="17"/>
  <c r="T232" i="17"/>
  <c r="U232" i="17" s="1"/>
  <c r="V84" i="17"/>
  <c r="X84" i="17" s="1"/>
  <c r="N84" i="17" s="1"/>
  <c r="T163" i="17"/>
  <c r="U163" i="17" s="1"/>
  <c r="T18" i="17"/>
  <c r="U18" i="17" s="1"/>
  <c r="V18" i="17"/>
  <c r="V291" i="17"/>
  <c r="T291" i="17"/>
  <c r="U291" i="17" s="1"/>
  <c r="T352" i="17"/>
  <c r="U352" i="17" s="1"/>
  <c r="V352" i="17"/>
  <c r="V140" i="17"/>
  <c r="T140" i="17"/>
  <c r="U140" i="17" s="1"/>
  <c r="T68" i="17"/>
  <c r="U68" i="17" s="1"/>
  <c r="V68" i="17"/>
  <c r="T221" i="17"/>
  <c r="U221" i="17" s="1"/>
  <c r="V221" i="17"/>
  <c r="V285" i="17"/>
  <c r="T285" i="17"/>
  <c r="U285" i="17" s="1"/>
  <c r="T224" i="17"/>
  <c r="U224" i="17" s="1"/>
  <c r="V224" i="17"/>
  <c r="V310" i="17"/>
  <c r="T310" i="17"/>
  <c r="U310" i="17" s="1"/>
  <c r="V129" i="17"/>
  <c r="T129" i="17"/>
  <c r="U129" i="17" s="1"/>
  <c r="T49" i="17"/>
  <c r="U49" i="17" s="1"/>
  <c r="V49" i="17"/>
  <c r="V134" i="17"/>
  <c r="T134" i="17"/>
  <c r="V309" i="17"/>
  <c r="T309" i="17"/>
  <c r="U309" i="17" s="1"/>
  <c r="V197" i="17"/>
  <c r="T197" i="17"/>
  <c r="U197" i="17" s="1"/>
  <c r="V83" i="17"/>
  <c r="T83" i="17"/>
  <c r="U83" i="17" s="1"/>
  <c r="V10" i="17"/>
  <c r="T10" i="17"/>
  <c r="U10" i="17" s="1"/>
  <c r="T106" i="17"/>
  <c r="U106" i="17" s="1"/>
  <c r="V106" i="17"/>
  <c r="T233" i="17"/>
  <c r="U233" i="17" s="1"/>
  <c r="X233" i="17" s="1"/>
  <c r="N233" i="17" s="1"/>
  <c r="S233" i="30" s="1"/>
  <c r="V299" i="17"/>
  <c r="X299" i="17" s="1"/>
  <c r="N299" i="17" s="1"/>
  <c r="S299" i="30" s="1"/>
  <c r="V37" i="17"/>
  <c r="X37" i="17" s="1"/>
  <c r="N37" i="17" s="1"/>
  <c r="T165" i="17"/>
  <c r="V51" i="17"/>
  <c r="X51" i="17" s="1"/>
  <c r="N51" i="17" s="1"/>
  <c r="S51" i="30" s="1"/>
  <c r="V41" i="17"/>
  <c r="X41" i="17" s="1"/>
  <c r="N41" i="17" s="1"/>
  <c r="T288" i="17"/>
  <c r="U288" i="17" s="1"/>
  <c r="X288" i="17" s="1"/>
  <c r="N288" i="17" s="1"/>
  <c r="T58" i="17"/>
  <c r="U58" i="17" s="1"/>
  <c r="V234" i="17"/>
  <c r="T234" i="17"/>
  <c r="U234" i="17" s="1"/>
  <c r="X296" i="17"/>
  <c r="N296" i="17" s="1"/>
  <c r="S296" i="30" s="1"/>
  <c r="T67" i="17"/>
  <c r="X67" i="17" s="1"/>
  <c r="N67" i="17" s="1"/>
  <c r="S67" i="30" s="1"/>
  <c r="T249" i="17"/>
  <c r="U249" i="17" s="1"/>
  <c r="X249" i="17" s="1"/>
  <c r="N249" i="17" s="1"/>
  <c r="S249" i="30" s="1"/>
  <c r="V17" i="17"/>
  <c r="X17" i="17" s="1"/>
  <c r="N17" i="17" s="1"/>
  <c r="S17" i="30" s="1"/>
  <c r="T235" i="17"/>
  <c r="U235" i="17" s="1"/>
  <c r="X235" i="17" s="1"/>
  <c r="N235" i="17" s="1"/>
  <c r="S235" i="30" s="1"/>
  <c r="T204" i="17"/>
  <c r="U204" i="17" s="1"/>
  <c r="X204" i="17" s="1"/>
  <c r="N204" i="17" s="1"/>
  <c r="S204" i="30" s="1"/>
  <c r="T333" i="17"/>
  <c r="U333" i="17" s="1"/>
  <c r="X333" i="17" s="1"/>
  <c r="N333" i="17" s="1"/>
  <c r="T107" i="17"/>
  <c r="X107" i="17" s="1"/>
  <c r="N107" i="17" s="1"/>
  <c r="S107" i="30" s="1"/>
  <c r="T59" i="17"/>
  <c r="X59" i="17" s="1"/>
  <c r="N59" i="17" s="1"/>
  <c r="S59" i="30" s="1"/>
  <c r="T52" i="17"/>
  <c r="V245" i="17"/>
  <c r="X245" i="17" s="1"/>
  <c r="N245" i="17" s="1"/>
  <c r="S245" i="30" s="1"/>
  <c r="T92" i="17"/>
  <c r="U92" i="17" s="1"/>
  <c r="T179" i="17"/>
  <c r="U179" i="17" s="1"/>
  <c r="X179" i="17" s="1"/>
  <c r="N179" i="17" s="1"/>
  <c r="S179" i="30" s="1"/>
  <c r="V159" i="17"/>
  <c r="X159" i="17" s="1"/>
  <c r="N159" i="17" s="1"/>
  <c r="S159" i="30" s="1"/>
  <c r="T20" i="17"/>
  <c r="X20" i="17" s="1"/>
  <c r="N20" i="17" s="1"/>
  <c r="S20" i="30" s="1"/>
  <c r="V150" i="17"/>
  <c r="X150" i="17" s="1"/>
  <c r="N150" i="17" s="1"/>
  <c r="T344" i="17"/>
  <c r="U344" i="17" s="1"/>
  <c r="X344" i="17" s="1"/>
  <c r="N344" i="17" s="1"/>
  <c r="S344" i="30" s="1"/>
  <c r="T125" i="17"/>
  <c r="U125" i="17" s="1"/>
  <c r="T93" i="17"/>
  <c r="X93" i="17" s="1"/>
  <c r="N93" i="17" s="1"/>
  <c r="S93" i="30" s="1"/>
  <c r="V314" i="17"/>
  <c r="X314" i="17" s="1"/>
  <c r="N314" i="17" s="1"/>
  <c r="S314" i="30" s="1"/>
  <c r="T182" i="17"/>
  <c r="U182" i="17" s="1"/>
  <c r="V300" i="17"/>
  <c r="X300" i="17" s="1"/>
  <c r="N300" i="17" s="1"/>
  <c r="T19" i="17"/>
  <c r="U19" i="17" s="1"/>
  <c r="T335" i="17"/>
  <c r="U335" i="17" s="1"/>
  <c r="X335" i="17" s="1"/>
  <c r="N335" i="17" s="1"/>
  <c r="V264" i="17"/>
  <c r="X264" i="17" s="1"/>
  <c r="N264" i="17" s="1"/>
  <c r="S264" i="30" s="1"/>
  <c r="V281" i="17"/>
  <c r="X281" i="17" s="1"/>
  <c r="N281" i="17" s="1"/>
  <c r="S281" i="30" s="1"/>
  <c r="V138" i="17"/>
  <c r="X138" i="17" s="1"/>
  <c r="N138" i="17" s="1"/>
  <c r="T254" i="17"/>
  <c r="U254" i="17" s="1"/>
  <c r="X254" i="17" s="1"/>
  <c r="N254" i="17" s="1"/>
  <c r="T102" i="17"/>
  <c r="U102" i="17" s="1"/>
  <c r="T156" i="17"/>
  <c r="U156" i="17" s="1"/>
  <c r="V219" i="17"/>
  <c r="X219" i="17" s="1"/>
  <c r="N219" i="17" s="1"/>
  <c r="S219" i="30" s="1"/>
  <c r="V218" i="17"/>
  <c r="X218" i="17" s="1"/>
  <c r="N218" i="17" s="1"/>
  <c r="S218" i="30" s="1"/>
  <c r="T327" i="17"/>
  <c r="U327" i="17" s="1"/>
  <c r="X327" i="17" s="1"/>
  <c r="N327" i="17" s="1"/>
  <c r="S327" i="30" s="1"/>
  <c r="T66" i="17"/>
  <c r="T26" i="17"/>
  <c r="T278" i="17"/>
  <c r="U278" i="17" s="1"/>
  <c r="X278" i="17" s="1"/>
  <c r="N278" i="17" s="1"/>
  <c r="S278" i="30" s="1"/>
  <c r="T253" i="17"/>
  <c r="U253" i="17" s="1"/>
  <c r="X253" i="17" s="1"/>
  <c r="N253" i="17" s="1"/>
  <c r="S253" i="30" s="1"/>
  <c r="T133" i="17"/>
  <c r="U133" i="17" s="1"/>
  <c r="T99" i="17"/>
  <c r="U99" i="17" s="1"/>
  <c r="T91" i="17"/>
  <c r="U91" i="17" s="1"/>
  <c r="T155" i="17"/>
  <c r="U155" i="17" s="1"/>
  <c r="T161" i="17"/>
  <c r="U161" i="17" s="1"/>
  <c r="V135" i="17"/>
  <c r="X135" i="17" s="1"/>
  <c r="N135" i="17" s="1"/>
  <c r="S135" i="30" s="1"/>
  <c r="T42" i="17"/>
  <c r="U42" i="17" s="1"/>
  <c r="T348" i="17"/>
  <c r="U348" i="17" s="1"/>
  <c r="X348" i="17" s="1"/>
  <c r="N348" i="17" s="1"/>
  <c r="S348" i="30" s="1"/>
  <c r="T147" i="17"/>
  <c r="V223" i="17"/>
  <c r="X223" i="17" s="1"/>
  <c r="N223" i="17" s="1"/>
  <c r="S223" i="30" s="1"/>
  <c r="V203" i="17"/>
  <c r="U203" i="17"/>
  <c r="T28" i="17"/>
  <c r="U28" i="17" s="1"/>
  <c r="T44" i="17"/>
  <c r="U44" i="17" s="1"/>
  <c r="X118" i="17"/>
  <c r="N118" i="17" s="1"/>
  <c r="S118" i="30" s="1"/>
  <c r="T103" i="17"/>
  <c r="V267" i="17"/>
  <c r="X267" i="17" s="1"/>
  <c r="N267" i="17" s="1"/>
  <c r="S267" i="30" s="1"/>
  <c r="V298" i="17"/>
  <c r="X298" i="17" s="1"/>
  <c r="N298" i="17" s="1"/>
  <c r="T338" i="17"/>
  <c r="U338" i="17" s="1"/>
  <c r="X338" i="17" s="1"/>
  <c r="N338" i="17" s="1"/>
  <c r="S338" i="30" s="1"/>
  <c r="V199" i="17"/>
  <c r="X199" i="17" s="1"/>
  <c r="N199" i="17" s="1"/>
  <c r="S199" i="30" s="1"/>
  <c r="T332" i="17"/>
  <c r="U332" i="17" s="1"/>
  <c r="X332" i="17" s="1"/>
  <c r="N332" i="17" s="1"/>
  <c r="S332" i="30" s="1"/>
  <c r="V336" i="17"/>
  <c r="X336" i="17" s="1"/>
  <c r="N336" i="17" s="1"/>
  <c r="V351" i="17"/>
  <c r="X351" i="17" s="1"/>
  <c r="N351" i="17" s="1"/>
  <c r="S351" i="30" s="1"/>
  <c r="T328" i="17"/>
  <c r="U328" i="17" s="1"/>
  <c r="X328" i="17" s="1"/>
  <c r="N328" i="17" s="1"/>
  <c r="S328" i="30" s="1"/>
  <c r="T175" i="17"/>
  <c r="T115" i="17"/>
  <c r="U115" i="17" s="1"/>
  <c r="T50" i="17"/>
  <c r="X50" i="17" s="1"/>
  <c r="N50" i="17" s="1"/>
  <c r="S50" i="30" s="1"/>
  <c r="V192" i="17"/>
  <c r="X192" i="17" s="1"/>
  <c r="N192" i="17" s="1"/>
  <c r="S192" i="30" s="1"/>
  <c r="T100" i="17"/>
  <c r="U100" i="17" s="1"/>
  <c r="V189" i="17"/>
  <c r="X189" i="17" s="1"/>
  <c r="N189" i="17" s="1"/>
  <c r="S189" i="30" s="1"/>
  <c r="T162" i="17"/>
  <c r="U162" i="17" s="1"/>
  <c r="V237" i="17"/>
  <c r="X237" i="17" s="1"/>
  <c r="N237" i="17" s="1"/>
  <c r="S237" i="30" s="1"/>
  <c r="T171" i="17"/>
  <c r="T98" i="17"/>
  <c r="V119" i="17"/>
  <c r="X119" i="17" s="1"/>
  <c r="N119" i="17" s="1"/>
  <c r="V330" i="17"/>
  <c r="X330" i="17" s="1"/>
  <c r="N330" i="17" s="1"/>
  <c r="V319" i="17"/>
  <c r="X319" i="17" s="1"/>
  <c r="N319" i="17" s="1"/>
  <c r="T148" i="17"/>
  <c r="U148" i="17" s="1"/>
  <c r="V250" i="17"/>
  <c r="X250" i="17" s="1"/>
  <c r="N250" i="17" s="1"/>
  <c r="S250" i="30" s="1"/>
  <c r="S297" i="24"/>
  <c r="T269" i="17"/>
  <c r="U269" i="17" s="1"/>
  <c r="X269" i="17" s="1"/>
  <c r="N269" i="17" s="1"/>
  <c r="S269" i="30" s="1"/>
  <c r="X228" i="17"/>
  <c r="N228" i="17" s="1"/>
  <c r="S228" i="30" s="1"/>
  <c r="T130" i="17"/>
  <c r="S7" i="24"/>
  <c r="AA7" i="24" s="1"/>
  <c r="S295" i="24"/>
  <c r="AA295" i="24" s="1"/>
  <c r="S320" i="24"/>
  <c r="AA320" i="24" s="1"/>
  <c r="X334" i="17"/>
  <c r="N334" i="17" s="1"/>
  <c r="X279" i="17"/>
  <c r="N279" i="17" s="1"/>
  <c r="S279" i="30" s="1"/>
  <c r="X30" i="17"/>
  <c r="N30" i="17" s="1"/>
  <c r="S30" i="30" s="1"/>
  <c r="S321" i="24"/>
  <c r="O320" i="17"/>
  <c r="T320" i="30" s="1"/>
  <c r="S304" i="24"/>
  <c r="AA304" i="24" s="1"/>
  <c r="X282" i="17"/>
  <c r="N282" i="17" s="1"/>
  <c r="S282" i="30" s="1"/>
  <c r="X340" i="17"/>
  <c r="N340" i="17" s="1"/>
  <c r="S340" i="30" s="1"/>
  <c r="X324" i="17"/>
  <c r="N324" i="17" s="1"/>
  <c r="S324" i="30" s="1"/>
  <c r="S337" i="24"/>
  <c r="S302" i="24"/>
  <c r="S85" i="24"/>
  <c r="S149" i="24"/>
  <c r="X315" i="24"/>
  <c r="S77" i="24"/>
  <c r="S21" i="24"/>
  <c r="P7" i="24"/>
  <c r="P58" i="32" l="1"/>
  <c r="O57" i="32"/>
  <c r="N57" i="32"/>
  <c r="Z315" i="24"/>
  <c r="U94" i="17"/>
  <c r="S323" i="24"/>
  <c r="Z323" i="24" s="1"/>
  <c r="S271" i="24"/>
  <c r="AA271" i="24" s="1"/>
  <c r="X48" i="17"/>
  <c r="N48" i="17" s="1"/>
  <c r="S48" i="30" s="1"/>
  <c r="Z48" i="30" s="1"/>
  <c r="X12" i="17"/>
  <c r="N12" i="17" s="1"/>
  <c r="AA315" i="24"/>
  <c r="Y315" i="24"/>
  <c r="S13" i="24"/>
  <c r="AA13" i="24" s="1"/>
  <c r="AA267" i="30"/>
  <c r="W267" i="30"/>
  <c r="Y267" i="30"/>
  <c r="X267" i="30"/>
  <c r="Z267" i="30"/>
  <c r="AA93" i="30"/>
  <c r="Y93" i="30"/>
  <c r="Z93" i="30"/>
  <c r="X93" i="30"/>
  <c r="W93" i="30"/>
  <c r="S333" i="24"/>
  <c r="AB333" i="24" s="1"/>
  <c r="S333" i="30"/>
  <c r="S273" i="24"/>
  <c r="X273" i="24" s="1"/>
  <c r="S273" i="30"/>
  <c r="AA266" i="30"/>
  <c r="X266" i="30"/>
  <c r="Z266" i="30"/>
  <c r="Y266" i="30"/>
  <c r="W266" i="30"/>
  <c r="S205" i="24"/>
  <c r="AB205" i="24" s="1"/>
  <c r="S205" i="30"/>
  <c r="Z46" i="30"/>
  <c r="Y46" i="30"/>
  <c r="AA46" i="30"/>
  <c r="X46" i="30"/>
  <c r="W46" i="30"/>
  <c r="AA176" i="30"/>
  <c r="W176" i="30"/>
  <c r="Z176" i="30"/>
  <c r="X176" i="30"/>
  <c r="Y176" i="30"/>
  <c r="Y167" i="30"/>
  <c r="X167" i="30"/>
  <c r="Z167" i="30"/>
  <c r="AA167" i="30"/>
  <c r="W167" i="30"/>
  <c r="Y126" i="30"/>
  <c r="W126" i="30"/>
  <c r="AA126" i="30"/>
  <c r="Z126" i="30"/>
  <c r="X126" i="30"/>
  <c r="AA69" i="30"/>
  <c r="Y69" i="30"/>
  <c r="X69" i="30"/>
  <c r="Z69" i="30"/>
  <c r="W69" i="30"/>
  <c r="AA282" i="30"/>
  <c r="Z282" i="30"/>
  <c r="X282" i="30"/>
  <c r="W282" i="30"/>
  <c r="Y282" i="30"/>
  <c r="X30" i="30"/>
  <c r="Y30" i="30"/>
  <c r="W30" i="30"/>
  <c r="Z30" i="30"/>
  <c r="AA30" i="30"/>
  <c r="AA269" i="30"/>
  <c r="W269" i="30"/>
  <c r="Y269" i="30"/>
  <c r="Z269" i="30"/>
  <c r="X269" i="30"/>
  <c r="O319" i="17"/>
  <c r="T319" i="30" s="1"/>
  <c r="S319" i="30"/>
  <c r="AA189" i="30"/>
  <c r="X189" i="30"/>
  <c r="Z189" i="30"/>
  <c r="Y189" i="30"/>
  <c r="W189" i="30"/>
  <c r="O336" i="17"/>
  <c r="T336" i="30" s="1"/>
  <c r="S336" i="30"/>
  <c r="O297" i="17"/>
  <c r="T297" i="30" s="1"/>
  <c r="S298" i="30"/>
  <c r="Y223" i="30"/>
  <c r="Z223" i="30"/>
  <c r="X223" i="30"/>
  <c r="AA223" i="30"/>
  <c r="W223" i="30"/>
  <c r="Y135" i="30"/>
  <c r="Z135" i="30"/>
  <c r="X135" i="30"/>
  <c r="W135" i="30"/>
  <c r="AA135" i="30"/>
  <c r="Z218" i="30"/>
  <c r="W218" i="30"/>
  <c r="X218" i="30"/>
  <c r="Y218" i="30"/>
  <c r="AA218" i="30"/>
  <c r="S254" i="24"/>
  <c r="Z254" i="24" s="1"/>
  <c r="S254" i="30"/>
  <c r="S335" i="24"/>
  <c r="AA335" i="24" s="1"/>
  <c r="S335" i="30"/>
  <c r="Y314" i="30"/>
  <c r="Z314" i="30"/>
  <c r="X314" i="30"/>
  <c r="AA314" i="30"/>
  <c r="W314" i="30"/>
  <c r="O149" i="17"/>
  <c r="T149" i="30" s="1"/>
  <c r="S150" i="30"/>
  <c r="Y107" i="30"/>
  <c r="Z107" i="30"/>
  <c r="X107" i="30"/>
  <c r="AA107" i="30"/>
  <c r="W107" i="30"/>
  <c r="Y235" i="30"/>
  <c r="X235" i="30"/>
  <c r="Z235" i="30"/>
  <c r="W235" i="30"/>
  <c r="AA235" i="30"/>
  <c r="W296" i="30"/>
  <c r="AA296" i="30"/>
  <c r="Y296" i="30"/>
  <c r="X296" i="30"/>
  <c r="Z296" i="30"/>
  <c r="S94" i="24"/>
  <c r="AA94" i="24" s="1"/>
  <c r="S94" i="30"/>
  <c r="S4" i="24"/>
  <c r="AA4" i="24" s="1"/>
  <c r="S4" i="30"/>
  <c r="Y231" i="30"/>
  <c r="X231" i="30"/>
  <c r="Z231" i="30"/>
  <c r="AA231" i="30"/>
  <c r="W231" i="30"/>
  <c r="AA185" i="30"/>
  <c r="X185" i="30"/>
  <c r="Z185" i="30"/>
  <c r="Y185" i="30"/>
  <c r="W185" i="30"/>
  <c r="AA24" i="30"/>
  <c r="Y24" i="30"/>
  <c r="Z24" i="30"/>
  <c r="X24" i="30"/>
  <c r="W24" i="30"/>
  <c r="AA229" i="30"/>
  <c r="X229" i="30"/>
  <c r="Z229" i="30"/>
  <c r="Y229" i="30"/>
  <c r="W229" i="30"/>
  <c r="AA290" i="30"/>
  <c r="X290" i="30"/>
  <c r="Z290" i="30"/>
  <c r="Y290" i="30"/>
  <c r="W290" i="30"/>
  <c r="Y356" i="30"/>
  <c r="Z356" i="30"/>
  <c r="AA356" i="30"/>
  <c r="W356" i="30"/>
  <c r="X356" i="30"/>
  <c r="AA152" i="30"/>
  <c r="W152" i="30"/>
  <c r="Z152" i="30"/>
  <c r="X152" i="30"/>
  <c r="Y152" i="30"/>
  <c r="W329" i="30"/>
  <c r="AA329" i="30"/>
  <c r="X329" i="30"/>
  <c r="Y329" i="30"/>
  <c r="Z329" i="30"/>
  <c r="AA217" i="30"/>
  <c r="Z217" i="30"/>
  <c r="X217" i="30"/>
  <c r="Y217" i="30"/>
  <c r="W217" i="30"/>
  <c r="O85" i="17"/>
  <c r="T85" i="30" s="1"/>
  <c r="S86" i="30"/>
  <c r="Y260" i="30"/>
  <c r="X260" i="30"/>
  <c r="Z260" i="30"/>
  <c r="W260" i="30"/>
  <c r="AA260" i="30"/>
  <c r="AA286" i="30"/>
  <c r="X286" i="30"/>
  <c r="Z286" i="30"/>
  <c r="W286" i="30"/>
  <c r="Y286" i="30"/>
  <c r="AA262" i="30"/>
  <c r="Z262" i="30"/>
  <c r="X262" i="30"/>
  <c r="Y262" i="30"/>
  <c r="W262" i="30"/>
  <c r="AA153" i="30"/>
  <c r="X153" i="30"/>
  <c r="Z153" i="30"/>
  <c r="Y153" i="30"/>
  <c r="W153" i="30"/>
  <c r="Y354" i="30"/>
  <c r="AA354" i="30"/>
  <c r="X354" i="30"/>
  <c r="Z354" i="30"/>
  <c r="W354" i="30"/>
  <c r="O302" i="17"/>
  <c r="T302" i="30" s="1"/>
  <c r="S303" i="30"/>
  <c r="S353" i="24"/>
  <c r="AA353" i="24" s="1"/>
  <c r="S353" i="30"/>
  <c r="Y256" i="30"/>
  <c r="Z256" i="30"/>
  <c r="X256" i="30"/>
  <c r="AA256" i="30"/>
  <c r="W256" i="30"/>
  <c r="Y350" i="30"/>
  <c r="W350" i="30"/>
  <c r="AA350" i="30"/>
  <c r="X350" i="30"/>
  <c r="Z350" i="30"/>
  <c r="AA177" i="30"/>
  <c r="X177" i="30"/>
  <c r="Z177" i="30"/>
  <c r="Y177" i="30"/>
  <c r="W177" i="30"/>
  <c r="Y287" i="30"/>
  <c r="Z287" i="30"/>
  <c r="X287" i="30"/>
  <c r="AA287" i="30"/>
  <c r="W287" i="30"/>
  <c r="S181" i="24"/>
  <c r="Z181" i="24" s="1"/>
  <c r="S181" i="30"/>
  <c r="AA95" i="30"/>
  <c r="Z95" i="30"/>
  <c r="X95" i="30"/>
  <c r="Y95" i="30"/>
  <c r="W95" i="30"/>
  <c r="AA61" i="30"/>
  <c r="W61" i="30"/>
  <c r="Z61" i="30"/>
  <c r="Y61" i="30"/>
  <c r="X61" i="30"/>
  <c r="Y72" i="30"/>
  <c r="W72" i="30"/>
  <c r="Z72" i="30"/>
  <c r="AA72" i="30"/>
  <c r="X72" i="30"/>
  <c r="W55" i="30"/>
  <c r="AA55" i="30"/>
  <c r="X55" i="30"/>
  <c r="Y55" i="30"/>
  <c r="Z55" i="30"/>
  <c r="W242" i="30"/>
  <c r="AA242" i="30"/>
  <c r="Z242" i="30"/>
  <c r="X242" i="30"/>
  <c r="Y242" i="30"/>
  <c r="W63" i="30"/>
  <c r="AA63" i="30"/>
  <c r="X63" i="30"/>
  <c r="Y63" i="30"/>
  <c r="Z63" i="30"/>
  <c r="AA339" i="30"/>
  <c r="Z339" i="30"/>
  <c r="X339" i="30"/>
  <c r="Y339" i="30"/>
  <c r="W339" i="30"/>
  <c r="S226" i="24"/>
  <c r="AB226" i="24" s="1"/>
  <c r="S226" i="30"/>
  <c r="W247" i="30"/>
  <c r="AA247" i="30"/>
  <c r="Y247" i="30"/>
  <c r="X247" i="30"/>
  <c r="Z247" i="30"/>
  <c r="S268" i="24"/>
  <c r="Y268" i="24" s="1"/>
  <c r="S268" i="30"/>
  <c r="S187" i="24"/>
  <c r="AB187" i="24" s="1"/>
  <c r="S187" i="30"/>
  <c r="O301" i="17"/>
  <c r="T301" i="30" s="1"/>
  <c r="S301" i="30"/>
  <c r="S29" i="24"/>
  <c r="Z29" i="24" s="1"/>
  <c r="S29" i="30"/>
  <c r="W323" i="30"/>
  <c r="AA323" i="30"/>
  <c r="Y323" i="30"/>
  <c r="X323" i="30"/>
  <c r="Z323" i="30"/>
  <c r="AA271" i="30"/>
  <c r="W271" i="30"/>
  <c r="Y271" i="30"/>
  <c r="Z271" i="30"/>
  <c r="X271" i="30"/>
  <c r="S311" i="24"/>
  <c r="X311" i="24" s="1"/>
  <c r="S311" i="30"/>
  <c r="S355" i="24"/>
  <c r="Z355" i="24" s="1"/>
  <c r="S355" i="30"/>
  <c r="AA332" i="30"/>
  <c r="Z332" i="30"/>
  <c r="X332" i="30"/>
  <c r="Y332" i="30"/>
  <c r="W332" i="30"/>
  <c r="S138" i="24"/>
  <c r="AB138" i="24" s="1"/>
  <c r="S138" i="30"/>
  <c r="AA245" i="30"/>
  <c r="W245" i="30"/>
  <c r="Y245" i="30"/>
  <c r="X245" i="30"/>
  <c r="Z245" i="30"/>
  <c r="S288" i="24"/>
  <c r="Z288" i="24" s="1"/>
  <c r="S288" i="30"/>
  <c r="Z25" i="30"/>
  <c r="W25" i="30"/>
  <c r="AA25" i="30"/>
  <c r="Y25" i="30"/>
  <c r="X25" i="30"/>
  <c r="AA170" i="30"/>
  <c r="W170" i="30"/>
  <c r="X170" i="30"/>
  <c r="Z170" i="30"/>
  <c r="Y170" i="30"/>
  <c r="S127" i="24"/>
  <c r="X127" i="24" s="1"/>
  <c r="S127" i="30"/>
  <c r="S194" i="24"/>
  <c r="AB194" i="24" s="1"/>
  <c r="S194" i="30"/>
  <c r="S74" i="24"/>
  <c r="Y74" i="24" s="1"/>
  <c r="S74" i="30"/>
  <c r="AA196" i="30"/>
  <c r="W196" i="30"/>
  <c r="Z196" i="30"/>
  <c r="X196" i="30"/>
  <c r="Y196" i="30"/>
  <c r="S258" i="24"/>
  <c r="AA258" i="24" s="1"/>
  <c r="S258" i="30"/>
  <c r="S251" i="24"/>
  <c r="AA251" i="24" s="1"/>
  <c r="S251" i="30"/>
  <c r="Y35" i="30"/>
  <c r="Z35" i="30"/>
  <c r="X35" i="30"/>
  <c r="AA35" i="30"/>
  <c r="W35" i="30"/>
  <c r="Y211" i="30"/>
  <c r="Z211" i="30"/>
  <c r="X211" i="30"/>
  <c r="W211" i="30"/>
  <c r="AA211" i="30"/>
  <c r="Y244" i="30"/>
  <c r="X244" i="30"/>
  <c r="Z244" i="30"/>
  <c r="W244" i="30"/>
  <c r="AA244" i="30"/>
  <c r="AA325" i="30"/>
  <c r="W325" i="30"/>
  <c r="X325" i="30"/>
  <c r="Z325" i="30"/>
  <c r="Y325" i="30"/>
  <c r="S3" i="24"/>
  <c r="Y3" i="24" s="1"/>
  <c r="S3" i="30"/>
  <c r="S109" i="24"/>
  <c r="AA109" i="24" s="1"/>
  <c r="S109" i="30"/>
  <c r="AA250" i="30"/>
  <c r="X250" i="30"/>
  <c r="Z250" i="30"/>
  <c r="Y250" i="30"/>
  <c r="W250" i="30"/>
  <c r="AA237" i="30"/>
  <c r="Z237" i="30"/>
  <c r="X237" i="30"/>
  <c r="W237" i="30"/>
  <c r="Y237" i="30"/>
  <c r="AA328" i="30"/>
  <c r="Z328" i="30"/>
  <c r="X328" i="30"/>
  <c r="Y328" i="30"/>
  <c r="W328" i="30"/>
  <c r="AA281" i="30"/>
  <c r="Z281" i="30"/>
  <c r="Y281" i="30"/>
  <c r="W281" i="30"/>
  <c r="X281" i="30"/>
  <c r="W249" i="30"/>
  <c r="AA249" i="30"/>
  <c r="Y249" i="30"/>
  <c r="Z249" i="30"/>
  <c r="X249" i="30"/>
  <c r="AA299" i="30"/>
  <c r="Z299" i="30"/>
  <c r="X299" i="30"/>
  <c r="Y299" i="30"/>
  <c r="W299" i="30"/>
  <c r="S274" i="24"/>
  <c r="AA274" i="24" s="1"/>
  <c r="S274" i="30"/>
  <c r="AA209" i="30"/>
  <c r="X209" i="30"/>
  <c r="Z209" i="30"/>
  <c r="Y209" i="30"/>
  <c r="W209" i="30"/>
  <c r="AA101" i="30"/>
  <c r="Y101" i="30"/>
  <c r="X101" i="30"/>
  <c r="Z101" i="30"/>
  <c r="W101" i="30"/>
  <c r="S236" i="24"/>
  <c r="AA236" i="24" s="1"/>
  <c r="S236" i="30"/>
  <c r="Y358" i="30"/>
  <c r="W358" i="30"/>
  <c r="X358" i="30"/>
  <c r="AA358" i="30"/>
  <c r="Z358" i="30"/>
  <c r="S71" i="24"/>
  <c r="AB71" i="24" s="1"/>
  <c r="S71" i="30"/>
  <c r="W180" i="30"/>
  <c r="AA180" i="30"/>
  <c r="Z180" i="30"/>
  <c r="X180" i="30"/>
  <c r="Y180" i="30"/>
  <c r="S11" i="24"/>
  <c r="AA11" i="24" s="1"/>
  <c r="S11" i="30"/>
  <c r="S272" i="24"/>
  <c r="AA272" i="24" s="1"/>
  <c r="S272" i="30"/>
  <c r="O7" i="17"/>
  <c r="S8" i="30"/>
  <c r="Y284" i="30"/>
  <c r="X284" i="30"/>
  <c r="Z284" i="30"/>
  <c r="AA284" i="30"/>
  <c r="W284" i="30"/>
  <c r="AA246" i="30"/>
  <c r="Z246" i="30"/>
  <c r="X246" i="30"/>
  <c r="Y246" i="30"/>
  <c r="W246" i="30"/>
  <c r="Y341" i="30"/>
  <c r="W341" i="30"/>
  <c r="Z341" i="30"/>
  <c r="AA341" i="30"/>
  <c r="X341" i="30"/>
  <c r="AA294" i="30"/>
  <c r="W294" i="30"/>
  <c r="Y294" i="30"/>
  <c r="Z294" i="30"/>
  <c r="X294" i="30"/>
  <c r="S305" i="24"/>
  <c r="AA305" i="24" s="1"/>
  <c r="S305" i="30"/>
  <c r="Y111" i="30"/>
  <c r="X111" i="30"/>
  <c r="Z111" i="30"/>
  <c r="AA111" i="30"/>
  <c r="W111" i="30"/>
  <c r="Y202" i="30"/>
  <c r="W202" i="30"/>
  <c r="AA202" i="30"/>
  <c r="Z202" i="30"/>
  <c r="X202" i="30"/>
  <c r="AA113" i="30"/>
  <c r="Z113" i="30"/>
  <c r="X113" i="30"/>
  <c r="Y113" i="30"/>
  <c r="W113" i="30"/>
  <c r="W263" i="30"/>
  <c r="AA263" i="30"/>
  <c r="Y263" i="30"/>
  <c r="X263" i="30"/>
  <c r="Z263" i="30"/>
  <c r="AA201" i="30"/>
  <c r="X201" i="30"/>
  <c r="Z201" i="30"/>
  <c r="Y201" i="30"/>
  <c r="W201" i="30"/>
  <c r="Y122" i="30"/>
  <c r="X122" i="30"/>
  <c r="Z122" i="30"/>
  <c r="AA122" i="30"/>
  <c r="W122" i="30"/>
  <c r="W166" i="30"/>
  <c r="AA166" i="30"/>
  <c r="X166" i="30"/>
  <c r="Z166" i="30"/>
  <c r="Y166" i="30"/>
  <c r="Y283" i="30"/>
  <c r="AA283" i="30"/>
  <c r="X283" i="30"/>
  <c r="W283" i="30"/>
  <c r="Z283" i="30"/>
  <c r="Z214" i="30"/>
  <c r="W214" i="30"/>
  <c r="X214" i="30"/>
  <c r="Y214" i="30"/>
  <c r="AA214" i="30"/>
  <c r="AA347" i="30"/>
  <c r="Y347" i="30"/>
  <c r="X347" i="30"/>
  <c r="Z347" i="30"/>
  <c r="W347" i="30"/>
  <c r="W257" i="30"/>
  <c r="AA257" i="30"/>
  <c r="Y257" i="30"/>
  <c r="Z257" i="30"/>
  <c r="X257" i="30"/>
  <c r="S345" i="24"/>
  <c r="AB345" i="24" s="1"/>
  <c r="S345" i="30"/>
  <c r="AA178" i="30"/>
  <c r="W178" i="30"/>
  <c r="X178" i="30"/>
  <c r="Z178" i="30"/>
  <c r="Y178" i="30"/>
  <c r="S215" i="24"/>
  <c r="AA215" i="24" s="1"/>
  <c r="S215" i="30"/>
  <c r="S191" i="24"/>
  <c r="Z191" i="24" s="1"/>
  <c r="S191" i="30"/>
  <c r="S33" i="24"/>
  <c r="AA33" i="24" s="1"/>
  <c r="S33" i="30"/>
  <c r="Y239" i="30"/>
  <c r="Z239" i="30"/>
  <c r="X239" i="30"/>
  <c r="AA239" i="30"/>
  <c r="W239" i="30"/>
  <c r="O77" i="17"/>
  <c r="T77" i="30" s="1"/>
  <c r="S78" i="30"/>
  <c r="AA238" i="30"/>
  <c r="X238" i="30"/>
  <c r="Y238" i="30"/>
  <c r="W238" i="30"/>
  <c r="Z238" i="30"/>
  <c r="X289" i="30"/>
  <c r="W289" i="30"/>
  <c r="Z289" i="30"/>
  <c r="Y289" i="30"/>
  <c r="AA289" i="30"/>
  <c r="S210" i="24"/>
  <c r="AB210" i="24" s="1"/>
  <c r="S210" i="30"/>
  <c r="S216" i="24"/>
  <c r="X216" i="24" s="1"/>
  <c r="S216" i="30"/>
  <c r="S230" i="24"/>
  <c r="AB230" i="24" s="1"/>
  <c r="S230" i="30"/>
  <c r="AA243" i="30"/>
  <c r="W243" i="30"/>
  <c r="Y243" i="30"/>
  <c r="Z243" i="30"/>
  <c r="X243" i="30"/>
  <c r="Y279" i="30"/>
  <c r="AA279" i="30"/>
  <c r="Z279" i="30"/>
  <c r="W279" i="30"/>
  <c r="X279" i="30"/>
  <c r="Y219" i="30"/>
  <c r="X219" i="30"/>
  <c r="Z219" i="30"/>
  <c r="W219" i="30"/>
  <c r="AA219" i="30"/>
  <c r="Z20" i="30"/>
  <c r="AA20" i="30"/>
  <c r="X20" i="30"/>
  <c r="Y20" i="30"/>
  <c r="W20" i="30"/>
  <c r="AA17" i="30"/>
  <c r="Z17" i="30"/>
  <c r="X17" i="30"/>
  <c r="Y17" i="30"/>
  <c r="W17" i="30"/>
  <c r="S37" i="24"/>
  <c r="AA37" i="24" s="1"/>
  <c r="S37" i="30"/>
  <c r="AA357" i="30"/>
  <c r="X357" i="30"/>
  <c r="Z357" i="30"/>
  <c r="W357" i="30"/>
  <c r="Y357" i="30"/>
  <c r="Y123" i="30"/>
  <c r="X123" i="30"/>
  <c r="Z123" i="30"/>
  <c r="AA123" i="30"/>
  <c r="W123" i="30"/>
  <c r="AA173" i="30"/>
  <c r="Z173" i="30"/>
  <c r="X173" i="30"/>
  <c r="W173" i="30"/>
  <c r="Y173" i="30"/>
  <c r="AA306" i="30"/>
  <c r="W306" i="30"/>
  <c r="Y306" i="30"/>
  <c r="X306" i="30"/>
  <c r="Z306" i="30"/>
  <c r="Y252" i="30"/>
  <c r="X252" i="30"/>
  <c r="Z252" i="30"/>
  <c r="W252" i="30"/>
  <c r="AA252" i="30"/>
  <c r="W331" i="30"/>
  <c r="AA331" i="30"/>
  <c r="Y331" i="30"/>
  <c r="Z331" i="30"/>
  <c r="X331" i="30"/>
  <c r="Y248" i="30"/>
  <c r="Z248" i="30"/>
  <c r="X248" i="30"/>
  <c r="AA248" i="30"/>
  <c r="W248" i="30"/>
  <c r="Y108" i="30"/>
  <c r="Z108" i="30"/>
  <c r="X108" i="30"/>
  <c r="W108" i="30"/>
  <c r="AA108" i="30"/>
  <c r="AA117" i="30"/>
  <c r="Z117" i="30"/>
  <c r="X117" i="30"/>
  <c r="Y117" i="30"/>
  <c r="W117" i="30"/>
  <c r="AA312" i="30"/>
  <c r="W312" i="30"/>
  <c r="Y312" i="30"/>
  <c r="X312" i="30"/>
  <c r="Z312" i="30"/>
  <c r="S186" i="24"/>
  <c r="AA186" i="24" s="1"/>
  <c r="S186" i="30"/>
  <c r="Y184" i="30"/>
  <c r="W184" i="30"/>
  <c r="Z184" i="30"/>
  <c r="AA184" i="30"/>
  <c r="X184" i="30"/>
  <c r="S343" i="24"/>
  <c r="Z343" i="24" s="1"/>
  <c r="S343" i="30"/>
  <c r="S193" i="24"/>
  <c r="AB193" i="24" s="1"/>
  <c r="S193" i="30"/>
  <c r="AA190" i="30"/>
  <c r="W190" i="30"/>
  <c r="X190" i="30"/>
  <c r="Z190" i="30"/>
  <c r="Y190" i="30"/>
  <c r="AA316" i="30"/>
  <c r="X316" i="30"/>
  <c r="Z316" i="30"/>
  <c r="Y316" i="30"/>
  <c r="W316" i="30"/>
  <c r="AA168" i="30"/>
  <c r="W168" i="30"/>
  <c r="Z168" i="30"/>
  <c r="X168" i="30"/>
  <c r="Y168" i="30"/>
  <c r="Y275" i="30"/>
  <c r="W275" i="30"/>
  <c r="X275" i="30"/>
  <c r="AA275" i="30"/>
  <c r="Z275" i="30"/>
  <c r="Y45" i="30"/>
  <c r="X45" i="30"/>
  <c r="Z45" i="30"/>
  <c r="AA45" i="30"/>
  <c r="W45" i="30"/>
  <c r="S142" i="24"/>
  <c r="AA142" i="24" s="1"/>
  <c r="S142" i="30"/>
  <c r="S261" i="24"/>
  <c r="AB261" i="24" s="1"/>
  <c r="S261" i="30"/>
  <c r="AA277" i="30"/>
  <c r="Z277" i="30"/>
  <c r="W277" i="30"/>
  <c r="X277" i="30"/>
  <c r="Y277" i="30"/>
  <c r="S120" i="24"/>
  <c r="AA120" i="24" s="1"/>
  <c r="S120" i="30"/>
  <c r="AA324" i="30"/>
  <c r="X324" i="30"/>
  <c r="Z324" i="30"/>
  <c r="W324" i="30"/>
  <c r="Y324" i="30"/>
  <c r="S334" i="24"/>
  <c r="Y334" i="24" s="1"/>
  <c r="S334" i="30"/>
  <c r="S330" i="24"/>
  <c r="X330" i="24" s="1"/>
  <c r="S330" i="30"/>
  <c r="Y192" i="30"/>
  <c r="W192" i="30"/>
  <c r="AA192" i="30"/>
  <c r="X192" i="30"/>
  <c r="Z192" i="30"/>
  <c r="AA199" i="30"/>
  <c r="Y199" i="30"/>
  <c r="X199" i="30"/>
  <c r="Z199" i="30"/>
  <c r="W199" i="30"/>
  <c r="Y348" i="30"/>
  <c r="X348" i="30"/>
  <c r="W348" i="30"/>
  <c r="AA348" i="30"/>
  <c r="Z348" i="30"/>
  <c r="AA253" i="30"/>
  <c r="W253" i="30"/>
  <c r="Y253" i="30"/>
  <c r="X253" i="30"/>
  <c r="Z253" i="30"/>
  <c r="O12" i="17"/>
  <c r="T12" i="30" s="1"/>
  <c r="S12" i="30"/>
  <c r="S300" i="24"/>
  <c r="AA300" i="24" s="1"/>
  <c r="S300" i="30"/>
  <c r="Y159" i="30"/>
  <c r="X159" i="30"/>
  <c r="Z159" i="30"/>
  <c r="W159" i="30"/>
  <c r="AA159" i="30"/>
  <c r="S41" i="24"/>
  <c r="AB41" i="24" s="1"/>
  <c r="S41" i="30"/>
  <c r="X340" i="30"/>
  <c r="Z340" i="30"/>
  <c r="Y340" i="30"/>
  <c r="AA340" i="30"/>
  <c r="W340" i="30"/>
  <c r="Y228" i="30"/>
  <c r="AA228" i="30"/>
  <c r="W228" i="30"/>
  <c r="X228" i="30"/>
  <c r="Z228" i="30"/>
  <c r="S119" i="24"/>
  <c r="AA119" i="24" s="1"/>
  <c r="S119" i="30"/>
  <c r="AA50" i="30"/>
  <c r="X50" i="30"/>
  <c r="Z50" i="30"/>
  <c r="W50" i="30"/>
  <c r="Y50" i="30"/>
  <c r="AA351" i="30"/>
  <c r="X351" i="30"/>
  <c r="Y351" i="30"/>
  <c r="Z351" i="30"/>
  <c r="W351" i="30"/>
  <c r="Z338" i="30"/>
  <c r="Y338" i="30"/>
  <c r="W338" i="30"/>
  <c r="AA338" i="30"/>
  <c r="X338" i="30"/>
  <c r="Y118" i="30"/>
  <c r="X118" i="30"/>
  <c r="Z118" i="30"/>
  <c r="AA118" i="30"/>
  <c r="W118" i="30"/>
  <c r="AA278" i="30"/>
  <c r="Z278" i="30"/>
  <c r="X278" i="30"/>
  <c r="Y278" i="30"/>
  <c r="W278" i="30"/>
  <c r="AA327" i="30"/>
  <c r="W327" i="30"/>
  <c r="Y327" i="30"/>
  <c r="Z327" i="30"/>
  <c r="X327" i="30"/>
  <c r="Y264" i="30"/>
  <c r="Z264" i="30"/>
  <c r="X264" i="30"/>
  <c r="W264" i="30"/>
  <c r="AA264" i="30"/>
  <c r="X344" i="30"/>
  <c r="Z344" i="30"/>
  <c r="Y344" i="30"/>
  <c r="AA344" i="30"/>
  <c r="W344" i="30"/>
  <c r="Y179" i="30"/>
  <c r="Z179" i="30"/>
  <c r="X179" i="30"/>
  <c r="AA179" i="30"/>
  <c r="W179" i="30"/>
  <c r="W59" i="30"/>
  <c r="Z59" i="30"/>
  <c r="X59" i="30"/>
  <c r="AA59" i="30"/>
  <c r="Y59" i="30"/>
  <c r="AA204" i="30"/>
  <c r="W204" i="30"/>
  <c r="Z204" i="30"/>
  <c r="X204" i="30"/>
  <c r="Y204" i="30"/>
  <c r="AA67" i="30"/>
  <c r="X67" i="30"/>
  <c r="Z67" i="30"/>
  <c r="W67" i="30"/>
  <c r="Y67" i="30"/>
  <c r="W51" i="30"/>
  <c r="Z51" i="30"/>
  <c r="X51" i="30"/>
  <c r="AA51" i="30"/>
  <c r="Y51" i="30"/>
  <c r="AA233" i="30"/>
  <c r="Z233" i="30"/>
  <c r="X233" i="30"/>
  <c r="Y233" i="30"/>
  <c r="W233" i="30"/>
  <c r="S84" i="24"/>
  <c r="AA84" i="24" s="1"/>
  <c r="S84" i="30"/>
  <c r="W308" i="30"/>
  <c r="AA308" i="30"/>
  <c r="Z308" i="30"/>
  <c r="X308" i="30"/>
  <c r="Y308" i="30"/>
  <c r="Y276" i="30"/>
  <c r="Z276" i="30"/>
  <c r="X276" i="30"/>
  <c r="AA276" i="30"/>
  <c r="W276" i="30"/>
  <c r="AA225" i="30"/>
  <c r="X225" i="30"/>
  <c r="Z225" i="30"/>
  <c r="Y225" i="30"/>
  <c r="W225" i="30"/>
  <c r="Y139" i="30"/>
  <c r="Z139" i="30"/>
  <c r="X139" i="30"/>
  <c r="AA139" i="30"/>
  <c r="W139" i="30"/>
  <c r="AA105" i="30"/>
  <c r="Z105" i="30"/>
  <c r="X105" i="30"/>
  <c r="W105" i="30"/>
  <c r="Y105" i="30"/>
  <c r="AA62" i="30"/>
  <c r="X62" i="30"/>
  <c r="Z62" i="30"/>
  <c r="Y62" i="30"/>
  <c r="W62" i="30"/>
  <c r="Y212" i="30"/>
  <c r="Z212" i="30"/>
  <c r="X212" i="30"/>
  <c r="W212" i="30"/>
  <c r="AA212" i="30"/>
  <c r="AA292" i="30"/>
  <c r="Z292" i="30"/>
  <c r="Y292" i="30"/>
  <c r="X292" i="30"/>
  <c r="W292" i="30"/>
  <c r="AA241" i="30"/>
  <c r="X241" i="30"/>
  <c r="Z241" i="30"/>
  <c r="Y241" i="30"/>
  <c r="W241" i="30"/>
  <c r="S200" i="24"/>
  <c r="AB200" i="24" s="1"/>
  <c r="S200" i="30"/>
  <c r="S220" i="24"/>
  <c r="Y220" i="24" s="1"/>
  <c r="S220" i="30"/>
  <c r="AA346" i="30"/>
  <c r="W346" i="30"/>
  <c r="Z346" i="30"/>
  <c r="Y346" i="30"/>
  <c r="X346" i="30"/>
  <c r="Z342" i="30"/>
  <c r="Y342" i="30"/>
  <c r="W342" i="30"/>
  <c r="AA342" i="30"/>
  <c r="X342" i="30"/>
  <c r="O321" i="17"/>
  <c r="S322" i="30"/>
  <c r="S88" i="24"/>
  <c r="X88" i="24" s="1"/>
  <c r="S88" i="30"/>
  <c r="S22" i="24"/>
  <c r="Z22" i="24" s="1"/>
  <c r="S22" i="30"/>
  <c r="AA56" i="30"/>
  <c r="Z56" i="30"/>
  <c r="X56" i="30"/>
  <c r="Y56" i="30"/>
  <c r="W56" i="30"/>
  <c r="S349" i="24"/>
  <c r="AA349" i="24" s="1"/>
  <c r="S349" i="30"/>
  <c r="S280" i="24"/>
  <c r="X280" i="24" s="1"/>
  <c r="S280" i="30"/>
  <c r="AA104" i="30"/>
  <c r="Y104" i="30"/>
  <c r="W104" i="30"/>
  <c r="X104" i="30"/>
  <c r="Z104" i="30"/>
  <c r="X144" i="30"/>
  <c r="AA144" i="30"/>
  <c r="Z144" i="30"/>
  <c r="W144" i="30"/>
  <c r="Y144" i="30"/>
  <c r="S112" i="24"/>
  <c r="AA112" i="24" s="1"/>
  <c r="S112" i="30"/>
  <c r="AA53" i="30"/>
  <c r="W53" i="30"/>
  <c r="Y53" i="30"/>
  <c r="X53" i="30"/>
  <c r="Z53" i="30"/>
  <c r="AA164" i="30"/>
  <c r="Y164" i="30"/>
  <c r="Z164" i="30"/>
  <c r="W164" i="30"/>
  <c r="X164" i="30"/>
  <c r="W313" i="30"/>
  <c r="AA313" i="30"/>
  <c r="X313" i="30"/>
  <c r="Z313" i="30"/>
  <c r="Y313" i="30"/>
  <c r="S307" i="24"/>
  <c r="X307" i="24" s="1"/>
  <c r="S307" i="30"/>
  <c r="Y116" i="30"/>
  <c r="W116" i="30"/>
  <c r="Z116" i="30"/>
  <c r="AA116" i="30"/>
  <c r="X116" i="30"/>
  <c r="Y240" i="30"/>
  <c r="Z240" i="30"/>
  <c r="X240" i="30"/>
  <c r="W240" i="30"/>
  <c r="AA240" i="30"/>
  <c r="S326" i="24"/>
  <c r="AA326" i="24" s="1"/>
  <c r="S326" i="30"/>
  <c r="W206" i="30"/>
  <c r="AA206" i="30"/>
  <c r="X206" i="30"/>
  <c r="Z206" i="30"/>
  <c r="Y206" i="30"/>
  <c r="S160" i="24"/>
  <c r="X160" i="24" s="1"/>
  <c r="S160" i="30"/>
  <c r="W255" i="30"/>
  <c r="AA255" i="30"/>
  <c r="Y255" i="30"/>
  <c r="X255" i="30"/>
  <c r="Z255" i="30"/>
  <c r="Y207" i="30"/>
  <c r="AA207" i="30"/>
  <c r="Z207" i="30"/>
  <c r="X207" i="30"/>
  <c r="W207" i="30"/>
  <c r="X2" i="30"/>
  <c r="Y2" i="30"/>
  <c r="Z2" i="30"/>
  <c r="W2" i="30"/>
  <c r="AA2" i="30"/>
  <c r="S317" i="24"/>
  <c r="Z317" i="24" s="1"/>
  <c r="S317" i="30"/>
  <c r="AA270" i="30"/>
  <c r="Z270" i="30"/>
  <c r="X270" i="30"/>
  <c r="W270" i="30"/>
  <c r="Y270" i="30"/>
  <c r="W90" i="30"/>
  <c r="AA90" i="30"/>
  <c r="Z90" i="30"/>
  <c r="Y90" i="30"/>
  <c r="X90" i="30"/>
  <c r="S9" i="24"/>
  <c r="AA9" i="24" s="1"/>
  <c r="S9" i="30"/>
  <c r="Y13" i="30"/>
  <c r="Z13" i="30"/>
  <c r="X13" i="30"/>
  <c r="W13" i="30"/>
  <c r="AA13" i="30"/>
  <c r="W315" i="30"/>
  <c r="AA315" i="30"/>
  <c r="Y315" i="30"/>
  <c r="Z315" i="30"/>
  <c r="X315" i="30"/>
  <c r="P20" i="31"/>
  <c r="O19" i="31"/>
  <c r="N19" i="31"/>
  <c r="P23" i="30"/>
  <c r="P24" i="29"/>
  <c r="N23" i="29"/>
  <c r="O23" i="29"/>
  <c r="AB323" i="24"/>
  <c r="AB119" i="24"/>
  <c r="AA41" i="24"/>
  <c r="AB127" i="24"/>
  <c r="AB74" i="24"/>
  <c r="AB21" i="24"/>
  <c r="AA21" i="24"/>
  <c r="AB13" i="24"/>
  <c r="AB302" i="24"/>
  <c r="AA302" i="24"/>
  <c r="AB337" i="24"/>
  <c r="AA337" i="24"/>
  <c r="AB321" i="24"/>
  <c r="AA321" i="24"/>
  <c r="AB254" i="24"/>
  <c r="AB85" i="24"/>
  <c r="AA85" i="24"/>
  <c r="AB297" i="24"/>
  <c r="AA297" i="24"/>
  <c r="AA311" i="24"/>
  <c r="AB349" i="24"/>
  <c r="AA307" i="24"/>
  <c r="AB77" i="24"/>
  <c r="AA77" i="24"/>
  <c r="AB149" i="24"/>
  <c r="AA149" i="24"/>
  <c r="AA288" i="24"/>
  <c r="AA273" i="24"/>
  <c r="AB29" i="24"/>
  <c r="Z304" i="24"/>
  <c r="AB304" i="24"/>
  <c r="Z320" i="24"/>
  <c r="AB320" i="24"/>
  <c r="Z4" i="24"/>
  <c r="Z295" i="24"/>
  <c r="AB295" i="24"/>
  <c r="Z353" i="24"/>
  <c r="Z7" i="24"/>
  <c r="AB7" i="24"/>
  <c r="Z21" i="24"/>
  <c r="Z77" i="24"/>
  <c r="Z149" i="24"/>
  <c r="Z187" i="24"/>
  <c r="Z41" i="24"/>
  <c r="Z74" i="24"/>
  <c r="Z302" i="24"/>
  <c r="Z337" i="24"/>
  <c r="Z321" i="24"/>
  <c r="Z85" i="24"/>
  <c r="Z297" i="24"/>
  <c r="X7" i="24"/>
  <c r="Y11" i="24"/>
  <c r="Y304" i="24"/>
  <c r="Y320" i="24"/>
  <c r="X4" i="24"/>
  <c r="X295" i="24"/>
  <c r="X70" i="17"/>
  <c r="N70" i="17" s="1"/>
  <c r="S70" i="30" s="1"/>
  <c r="X132" i="17"/>
  <c r="N132" i="17" s="1"/>
  <c r="S239" i="24"/>
  <c r="U109" i="17"/>
  <c r="X121" i="17"/>
  <c r="N121" i="17" s="1"/>
  <c r="X6" i="17"/>
  <c r="N6" i="17" s="1"/>
  <c r="S6" i="30" s="1"/>
  <c r="O347" i="17"/>
  <c r="X143" i="17"/>
  <c r="N143" i="17" s="1"/>
  <c r="O143" i="17" s="1"/>
  <c r="T143" i="30" s="1"/>
  <c r="S277" i="24"/>
  <c r="O216" i="17"/>
  <c r="T216" i="30" s="1"/>
  <c r="S229" i="24"/>
  <c r="AA229" i="24" s="1"/>
  <c r="O313" i="17"/>
  <c r="S316" i="24"/>
  <c r="U120" i="17"/>
  <c r="S207" i="24"/>
  <c r="AA207" i="24" s="1"/>
  <c r="X131" i="17"/>
  <c r="N131" i="17" s="1"/>
  <c r="S131" i="30" s="1"/>
  <c r="X64" i="17"/>
  <c r="N64" i="17" s="1"/>
  <c r="S2" i="24"/>
  <c r="S329" i="24"/>
  <c r="AA329" i="24" s="1"/>
  <c r="S275" i="24"/>
  <c r="AA275" i="24" s="1"/>
  <c r="O277" i="17"/>
  <c r="O276" i="17"/>
  <c r="X75" i="17"/>
  <c r="N75" i="17" s="1"/>
  <c r="S176" i="24"/>
  <c r="AA176" i="24" s="1"/>
  <c r="S255" i="24"/>
  <c r="AA255" i="24" s="1"/>
  <c r="S270" i="24"/>
  <c r="AA270" i="24" s="1"/>
  <c r="O315" i="17"/>
  <c r="T315" i="30" s="1"/>
  <c r="S45" i="24"/>
  <c r="O2" i="17"/>
  <c r="T2" i="30" s="1"/>
  <c r="O2" i="30" s="1"/>
  <c r="S347" i="24"/>
  <c r="S312" i="24"/>
  <c r="AA312" i="24" s="1"/>
  <c r="S325" i="24"/>
  <c r="X82" i="17"/>
  <c r="N82" i="17" s="1"/>
  <c r="X137" i="17"/>
  <c r="N137" i="17" s="1"/>
  <c r="S137" i="30" s="1"/>
  <c r="O217" i="17"/>
  <c r="T217" i="30" s="1"/>
  <c r="X125" i="17"/>
  <c r="N125" i="17" s="1"/>
  <c r="S125" i="30" s="1"/>
  <c r="S126" i="24"/>
  <c r="AA126" i="24" s="1"/>
  <c r="U168" i="17"/>
  <c r="S166" i="24"/>
  <c r="AA166" i="24" s="1"/>
  <c r="U50" i="17"/>
  <c r="X14" i="17"/>
  <c r="N14" i="17" s="1"/>
  <c r="S218" i="24"/>
  <c r="O45" i="17"/>
  <c r="S201" i="24"/>
  <c r="AA201" i="24" s="1"/>
  <c r="U24" i="17"/>
  <c r="O215" i="17"/>
  <c r="S283" i="24"/>
  <c r="U88" i="17"/>
  <c r="X47" i="17"/>
  <c r="N47" i="17" s="1"/>
  <c r="S47" i="30" s="1"/>
  <c r="X5" i="17"/>
  <c r="N5" i="17" s="1"/>
  <c r="S301" i="24"/>
  <c r="AA301" i="24" s="1"/>
  <c r="S217" i="24"/>
  <c r="S247" i="24"/>
  <c r="AA247" i="24" s="1"/>
  <c r="O201" i="17"/>
  <c r="X115" i="17"/>
  <c r="N115" i="17" s="1"/>
  <c r="S115" i="30" s="1"/>
  <c r="S63" i="24"/>
  <c r="AA63" i="24" s="1"/>
  <c r="S348" i="24"/>
  <c r="AA348" i="24" s="1"/>
  <c r="X60" i="17"/>
  <c r="N60" i="17" s="1"/>
  <c r="S60" i="30" s="1"/>
  <c r="X158" i="17"/>
  <c r="N158" i="17" s="1"/>
  <c r="X128" i="17"/>
  <c r="N128" i="17" s="1"/>
  <c r="S128" i="30" s="1"/>
  <c r="X318" i="17"/>
  <c r="N318" i="17" s="1"/>
  <c r="S318" i="30" s="1"/>
  <c r="X34" i="17"/>
  <c r="N34" i="17" s="1"/>
  <c r="S289" i="24"/>
  <c r="U153" i="17"/>
  <c r="X169" i="17"/>
  <c r="N169" i="17" s="1"/>
  <c r="S169" i="30" s="1"/>
  <c r="U59" i="17"/>
  <c r="U101" i="17"/>
  <c r="S55" i="24"/>
  <c r="AA55" i="24" s="1"/>
  <c r="S177" i="24"/>
  <c r="S173" i="24"/>
  <c r="X96" i="17"/>
  <c r="N96" i="17" s="1"/>
  <c r="S96" i="30" s="1"/>
  <c r="O326" i="17"/>
  <c r="O62" i="17"/>
  <c r="T62" i="30" s="1"/>
  <c r="S25" i="24"/>
  <c r="U69" i="17"/>
  <c r="O312" i="17"/>
  <c r="T312" i="30" s="1"/>
  <c r="S240" i="24"/>
  <c r="S287" i="24"/>
  <c r="O279" i="17"/>
  <c r="T279" i="30" s="1"/>
  <c r="U116" i="17"/>
  <c r="O254" i="17"/>
  <c r="S313" i="24"/>
  <c r="AA313" i="24" s="1"/>
  <c r="X79" i="17"/>
  <c r="N79" i="17" s="1"/>
  <c r="O325" i="17"/>
  <c r="T325" i="30" s="1"/>
  <c r="S354" i="24"/>
  <c r="X32" i="17"/>
  <c r="N32" i="17" s="1"/>
  <c r="U144" i="17"/>
  <c r="O239" i="17"/>
  <c r="T239" i="30" s="1"/>
  <c r="S117" i="24"/>
  <c r="X57" i="17"/>
  <c r="N57" i="17" s="1"/>
  <c r="O354" i="17"/>
  <c r="T354" i="30" s="1"/>
  <c r="S111" i="24"/>
  <c r="AA111" i="24" s="1"/>
  <c r="X73" i="17"/>
  <c r="N73" i="17" s="1"/>
  <c r="S73" i="30" s="1"/>
  <c r="U86" i="17"/>
  <c r="O353" i="17"/>
  <c r="O289" i="17"/>
  <c r="T289" i="30" s="1"/>
  <c r="S164" i="24"/>
  <c r="AA164" i="24" s="1"/>
  <c r="S62" i="24"/>
  <c r="AA62" i="24" s="1"/>
  <c r="Y353" i="24"/>
  <c r="X65" i="17"/>
  <c r="N65" i="17" s="1"/>
  <c r="S65" i="30" s="1"/>
  <c r="S286" i="24"/>
  <c r="AA286" i="24" s="1"/>
  <c r="O342" i="17"/>
  <c r="X114" i="17"/>
  <c r="N114" i="17" s="1"/>
  <c r="X124" i="17"/>
  <c r="N124" i="17" s="1"/>
  <c r="S124" i="30" s="1"/>
  <c r="X157" i="17"/>
  <c r="N157" i="17" s="1"/>
  <c r="S157" i="30" s="1"/>
  <c r="X10" i="17"/>
  <c r="N10" i="17" s="1"/>
  <c r="S10" i="30" s="1"/>
  <c r="O24" i="17"/>
  <c r="T24" i="30" s="1"/>
  <c r="O341" i="17"/>
  <c r="T341" i="30" s="1"/>
  <c r="O257" i="17"/>
  <c r="X28" i="17"/>
  <c r="N28" i="17" s="1"/>
  <c r="S341" i="24"/>
  <c r="AA341" i="24" s="1"/>
  <c r="O8" i="17"/>
  <c r="T8" i="30" s="1"/>
  <c r="X80" i="17"/>
  <c r="N80" i="17" s="1"/>
  <c r="S80" i="30" s="1"/>
  <c r="O280" i="17"/>
  <c r="O343" i="17"/>
  <c r="T343" i="30" s="1"/>
  <c r="X83" i="17"/>
  <c r="N83" i="17" s="1"/>
  <c r="S83" i="30" s="1"/>
  <c r="O126" i="17"/>
  <c r="T126" i="30" s="1"/>
  <c r="S248" i="24"/>
  <c r="O247" i="17"/>
  <c r="X97" i="17"/>
  <c r="N97" i="17" s="1"/>
  <c r="S46" i="24"/>
  <c r="AA46" i="24" s="1"/>
  <c r="X297" i="24"/>
  <c r="O295" i="17"/>
  <c r="T295" i="30" s="1"/>
  <c r="O193" i="17"/>
  <c r="S209" i="24"/>
  <c r="O274" i="17"/>
  <c r="T274" i="30" s="1"/>
  <c r="X36" i="17"/>
  <c r="N36" i="17" s="1"/>
  <c r="S36" i="30" s="1"/>
  <c r="S342" i="24"/>
  <c r="O55" i="17"/>
  <c r="X68" i="17"/>
  <c r="N68" i="17" s="1"/>
  <c r="S68" i="30" s="1"/>
  <c r="S331" i="24"/>
  <c r="U166" i="17"/>
  <c r="X136" i="17"/>
  <c r="N136" i="17" s="1"/>
  <c r="O283" i="17"/>
  <c r="O166" i="17"/>
  <c r="T166" i="30" s="1"/>
  <c r="O116" i="17"/>
  <c r="S358" i="24"/>
  <c r="AA358" i="24" s="1"/>
  <c r="S122" i="24"/>
  <c r="U95" i="17"/>
  <c r="O322" i="17"/>
  <c r="T322" i="30" s="1"/>
  <c r="O270" i="17"/>
  <c r="O299" i="17"/>
  <c r="X76" i="17"/>
  <c r="N76" i="17" s="1"/>
  <c r="S76" i="30" s="1"/>
  <c r="S199" i="24"/>
  <c r="AA199" i="24" s="1"/>
  <c r="X43" i="17"/>
  <c r="N43" i="17" s="1"/>
  <c r="S43" i="30" s="1"/>
  <c r="O177" i="17"/>
  <c r="T177" i="30" s="1"/>
  <c r="S178" i="24"/>
  <c r="AA178" i="24" s="1"/>
  <c r="S294" i="24"/>
  <c r="S263" i="24"/>
  <c r="AA263" i="24" s="1"/>
  <c r="O176" i="17"/>
  <c r="O304" i="17"/>
  <c r="O287" i="17"/>
  <c r="T287" i="30" s="1"/>
  <c r="X146" i="17"/>
  <c r="N146" i="17" s="1"/>
  <c r="U61" i="17"/>
  <c r="U123" i="17"/>
  <c r="X99" i="17"/>
  <c r="N99" i="17" s="1"/>
  <c r="S99" i="30" s="1"/>
  <c r="O334" i="17"/>
  <c r="S113" i="24"/>
  <c r="O340" i="17"/>
  <c r="S202" i="24"/>
  <c r="AA202" i="24" s="1"/>
  <c r="U174" i="17"/>
  <c r="X174" i="17" s="1"/>
  <c r="N174" i="17" s="1"/>
  <c r="S284" i="24"/>
  <c r="U126" i="17"/>
  <c r="O248" i="17"/>
  <c r="T248" i="30" s="1"/>
  <c r="X91" i="17"/>
  <c r="N91" i="17" s="1"/>
  <c r="S91" i="30" s="1"/>
  <c r="X110" i="17"/>
  <c r="N110" i="17" s="1"/>
  <c r="S90" i="24"/>
  <c r="AA90" i="24" s="1"/>
  <c r="O117" i="17"/>
  <c r="S233" i="24"/>
  <c r="O305" i="17"/>
  <c r="S152" i="24"/>
  <c r="X172" i="17"/>
  <c r="N172" i="17" s="1"/>
  <c r="S172" i="30" s="1"/>
  <c r="X154" i="17"/>
  <c r="N154" i="17" s="1"/>
  <c r="X16" i="17"/>
  <c r="N16" i="17" s="1"/>
  <c r="X31" i="17"/>
  <c r="N31" i="17" s="1"/>
  <c r="S31" i="30" s="1"/>
  <c r="O261" i="17"/>
  <c r="T261" i="30" s="1"/>
  <c r="O262" i="17"/>
  <c r="T262" i="30" s="1"/>
  <c r="S262" i="24"/>
  <c r="AA262" i="24" s="1"/>
  <c r="S357" i="24"/>
  <c r="AA357" i="24" s="1"/>
  <c r="O357" i="17"/>
  <c r="O294" i="17"/>
  <c r="O288" i="17"/>
  <c r="T288" i="30" s="1"/>
  <c r="U139" i="17"/>
  <c r="O300" i="17"/>
  <c r="T300" i="30" s="1"/>
  <c r="S344" i="24"/>
  <c r="S332" i="24"/>
  <c r="S278" i="24"/>
  <c r="O286" i="17"/>
  <c r="S8" i="24"/>
  <c r="AA8" i="24" s="1"/>
  <c r="X27" i="17"/>
  <c r="N27" i="17" s="1"/>
  <c r="O219" i="17"/>
  <c r="T219" i="30" s="1"/>
  <c r="X234" i="17"/>
  <c r="N234" i="17" s="1"/>
  <c r="X106" i="17"/>
  <c r="N106" i="17" s="1"/>
  <c r="S106" i="30" s="1"/>
  <c r="X309" i="17"/>
  <c r="N309" i="17" s="1"/>
  <c r="X195" i="17"/>
  <c r="N195" i="17" s="1"/>
  <c r="X81" i="17"/>
  <c r="N81" i="17" s="1"/>
  <c r="X227" i="17"/>
  <c r="N227" i="17" s="1"/>
  <c r="S227" i="30" s="1"/>
  <c r="X265" i="17"/>
  <c r="N265" i="17" s="1"/>
  <c r="X213" i="17"/>
  <c r="N213" i="17" s="1"/>
  <c r="X87" i="17"/>
  <c r="N87" i="17" s="1"/>
  <c r="X259" i="17"/>
  <c r="N259" i="17" s="1"/>
  <c r="S259" i="30" s="1"/>
  <c r="S167" i="24"/>
  <c r="AA167" i="24" s="1"/>
  <c r="X156" i="17"/>
  <c r="N156" i="17" s="1"/>
  <c r="X151" i="17"/>
  <c r="N151" i="17" s="1"/>
  <c r="S266" i="24"/>
  <c r="AA266" i="24" s="1"/>
  <c r="S322" i="24"/>
  <c r="S180" i="24"/>
  <c r="AA180" i="24" s="1"/>
  <c r="O180" i="17"/>
  <c r="O356" i="17"/>
  <c r="O199" i="17"/>
  <c r="T199" i="30" s="1"/>
  <c r="O252" i="17"/>
  <c r="T252" i="30" s="1"/>
  <c r="S252" i="24"/>
  <c r="AA252" i="24" s="1"/>
  <c r="S290" i="24"/>
  <c r="AA290" i="24" s="1"/>
  <c r="S246" i="24"/>
  <c r="O192" i="17"/>
  <c r="T192" i="30" s="1"/>
  <c r="S350" i="24"/>
  <c r="O314" i="17"/>
  <c r="T314" i="30" s="1"/>
  <c r="O327" i="17"/>
  <c r="X205" i="24"/>
  <c r="S241" i="24"/>
  <c r="O311" i="17"/>
  <c r="T311" i="30" s="1"/>
  <c r="S118" i="24"/>
  <c r="AA118" i="24" s="1"/>
  <c r="S299" i="24"/>
  <c r="S204" i="24"/>
  <c r="O209" i="17"/>
  <c r="X39" i="17"/>
  <c r="N39" i="17" s="1"/>
  <c r="S39" i="30" s="1"/>
  <c r="U39" i="17"/>
  <c r="O214" i="17"/>
  <c r="O225" i="17"/>
  <c r="T225" i="30" s="1"/>
  <c r="O229" i="17"/>
  <c r="S105" i="24"/>
  <c r="S214" i="24"/>
  <c r="AA214" i="24" s="1"/>
  <c r="X163" i="17"/>
  <c r="N163" i="17" s="1"/>
  <c r="S163" i="30" s="1"/>
  <c r="X221" i="17"/>
  <c r="N221" i="17" s="1"/>
  <c r="U141" i="17"/>
  <c r="X141" i="17"/>
  <c r="N141" i="17" s="1"/>
  <c r="S141" i="30" s="1"/>
  <c r="O275" i="17"/>
  <c r="T275" i="30" s="1"/>
  <c r="O240" i="17"/>
  <c r="T240" i="30" s="1"/>
  <c r="S249" i="24"/>
  <c r="AA249" i="24" s="1"/>
  <c r="O61" i="17"/>
  <c r="T61" i="30" s="1"/>
  <c r="X89" i="17"/>
  <c r="N89" i="17" s="1"/>
  <c r="S89" i="30" s="1"/>
  <c r="X162" i="17"/>
  <c r="N162" i="17" s="1"/>
  <c r="S162" i="30" s="1"/>
  <c r="S225" i="24"/>
  <c r="AA225" i="24" s="1"/>
  <c r="X161" i="17"/>
  <c r="N161" i="17" s="1"/>
  <c r="S161" i="30" s="1"/>
  <c r="O200" i="17"/>
  <c r="T200" i="30" s="1"/>
  <c r="O186" i="17"/>
  <c r="X40" i="17"/>
  <c r="N40" i="17" s="1"/>
  <c r="S40" i="30" s="1"/>
  <c r="O306" i="17"/>
  <c r="S306" i="24"/>
  <c r="S150" i="24"/>
  <c r="AA150" i="24" s="1"/>
  <c r="S276" i="24"/>
  <c r="O228" i="17"/>
  <c r="X92" i="17"/>
  <c r="N92" i="17" s="1"/>
  <c r="S92" i="30" s="1"/>
  <c r="X203" i="17"/>
  <c r="N203" i="17" s="1"/>
  <c r="X49" i="17"/>
  <c r="N49" i="17" s="1"/>
  <c r="X310" i="17"/>
  <c r="N310" i="17" s="1"/>
  <c r="S310" i="30" s="1"/>
  <c r="X285" i="17"/>
  <c r="N285" i="17" s="1"/>
  <c r="X18" i="17"/>
  <c r="N18" i="17" s="1"/>
  <c r="O273" i="17"/>
  <c r="T273" i="30" s="1"/>
  <c r="U107" i="17"/>
  <c r="O251" i="17"/>
  <c r="T251" i="30" s="1"/>
  <c r="Y297" i="24"/>
  <c r="O316" i="17"/>
  <c r="T316" i="30" s="1"/>
  <c r="O249" i="17"/>
  <c r="X129" i="17"/>
  <c r="N129" i="17" s="1"/>
  <c r="S129" i="30" s="1"/>
  <c r="X140" i="17"/>
  <c r="N140" i="17" s="1"/>
  <c r="S140" i="30" s="1"/>
  <c r="U20" i="17"/>
  <c r="O344" i="17"/>
  <c r="S314" i="24"/>
  <c r="AA314" i="24" s="1"/>
  <c r="X133" i="17"/>
  <c r="N133" i="17" s="1"/>
  <c r="S133" i="30" s="1"/>
  <c r="O210" i="17"/>
  <c r="T210" i="30" s="1"/>
  <c r="X19" i="17"/>
  <c r="N19" i="17" s="1"/>
  <c r="S19" i="30" s="1"/>
  <c r="O3" i="17"/>
  <c r="T3" i="30" s="1"/>
  <c r="U62" i="17"/>
  <c r="X197" i="17"/>
  <c r="N197" i="17" s="1"/>
  <c r="S197" i="30" s="1"/>
  <c r="X232" i="17"/>
  <c r="N232" i="17" s="1"/>
  <c r="X293" i="17"/>
  <c r="N293" i="17" s="1"/>
  <c r="X145" i="17"/>
  <c r="N145" i="17" s="1"/>
  <c r="X54" i="17"/>
  <c r="N54" i="17" s="1"/>
  <c r="S54" i="30" s="1"/>
  <c r="X208" i="17"/>
  <c r="N208" i="17" s="1"/>
  <c r="S208" i="30" s="1"/>
  <c r="X188" i="17"/>
  <c r="N188" i="17" s="1"/>
  <c r="O179" i="17"/>
  <c r="T179" i="30" s="1"/>
  <c r="O178" i="17"/>
  <c r="T178" i="30" s="1"/>
  <c r="O328" i="17"/>
  <c r="T328" i="30" s="1"/>
  <c r="O298" i="17"/>
  <c r="S298" i="24"/>
  <c r="AA298" i="24" s="1"/>
  <c r="X103" i="17"/>
  <c r="N103" i="17" s="1"/>
  <c r="S103" i="30" s="1"/>
  <c r="U103" i="17"/>
  <c r="O235" i="17"/>
  <c r="T235" i="30" s="1"/>
  <c r="O238" i="17"/>
  <c r="U165" i="17"/>
  <c r="X165" i="17"/>
  <c r="N165" i="17" s="1"/>
  <c r="U38" i="17"/>
  <c r="X38" i="17"/>
  <c r="N38" i="17" s="1"/>
  <c r="U183" i="17"/>
  <c r="X183" i="17" s="1"/>
  <c r="N183" i="17" s="1"/>
  <c r="S189" i="24"/>
  <c r="S51" i="24"/>
  <c r="AA51" i="24" s="1"/>
  <c r="O159" i="17"/>
  <c r="X52" i="17"/>
  <c r="N52" i="17" s="1"/>
  <c r="U52" i="17"/>
  <c r="X222" i="17"/>
  <c r="N222" i="17" s="1"/>
  <c r="S222" i="30" s="1"/>
  <c r="S35" i="24"/>
  <c r="S159" i="24"/>
  <c r="S235" i="24"/>
  <c r="AA235" i="24" s="1"/>
  <c r="X182" i="17"/>
  <c r="N182" i="17" s="1"/>
  <c r="S182" i="30" s="1"/>
  <c r="O237" i="17"/>
  <c r="T237" i="30" s="1"/>
  <c r="U147" i="17"/>
  <c r="X147" i="17"/>
  <c r="N147" i="17" s="1"/>
  <c r="O191" i="17"/>
  <c r="T191" i="30" s="1"/>
  <c r="U67" i="17"/>
  <c r="U87" i="17"/>
  <c r="O330" i="17"/>
  <c r="S238" i="24"/>
  <c r="AA238" i="24" s="1"/>
  <c r="X15" i="17"/>
  <c r="N15" i="17" s="1"/>
  <c r="S15" i="30" s="1"/>
  <c r="O211" i="17"/>
  <c r="S253" i="24"/>
  <c r="O104" i="17"/>
  <c r="T104" i="30" s="1"/>
  <c r="O348" i="17"/>
  <c r="S296" i="24"/>
  <c r="O331" i="17"/>
  <c r="X155" i="17"/>
  <c r="N155" i="17" s="1"/>
  <c r="S155" i="30" s="1"/>
  <c r="Y295" i="24"/>
  <c r="S17" i="24"/>
  <c r="O296" i="17"/>
  <c r="T296" i="30" s="1"/>
  <c r="X352" i="17"/>
  <c r="N352" i="17" s="1"/>
  <c r="S352" i="30" s="1"/>
  <c r="U23" i="17"/>
  <c r="X23" i="17"/>
  <c r="N23" i="17" s="1"/>
  <c r="U198" i="17"/>
  <c r="X198" i="17" s="1"/>
  <c r="N198" i="17" s="1"/>
  <c r="S198" i="30" s="1"/>
  <c r="O278" i="17"/>
  <c r="T278" i="30" s="1"/>
  <c r="O253" i="17"/>
  <c r="O272" i="17"/>
  <c r="T272" i="30" s="1"/>
  <c r="S108" i="24"/>
  <c r="AA108" i="24" s="1"/>
  <c r="O349" i="17"/>
  <c r="T349" i="30" s="1"/>
  <c r="X58" i="17"/>
  <c r="N58" i="17" s="1"/>
  <c r="S58" i="30" s="1"/>
  <c r="O204" i="17"/>
  <c r="T204" i="30" s="1"/>
  <c r="X42" i="17"/>
  <c r="N42" i="17" s="1"/>
  <c r="O332" i="17"/>
  <c r="T332" i="30" s="1"/>
  <c r="U134" i="17"/>
  <c r="X134" i="17"/>
  <c r="N134" i="17" s="1"/>
  <c r="S134" i="30" s="1"/>
  <c r="X224" i="17"/>
  <c r="N224" i="17" s="1"/>
  <c r="S224" i="30" s="1"/>
  <c r="X291" i="17"/>
  <c r="N291" i="17" s="1"/>
  <c r="S346" i="24"/>
  <c r="O345" i="17"/>
  <c r="O236" i="17"/>
  <c r="T236" i="30" s="1"/>
  <c r="O190" i="17"/>
  <c r="T190" i="30" s="1"/>
  <c r="O111" i="17"/>
  <c r="T111" i="30" s="1"/>
  <c r="O346" i="17"/>
  <c r="T346" i="30" s="1"/>
  <c r="O263" i="17"/>
  <c r="X175" i="17"/>
  <c r="N175" i="17" s="1"/>
  <c r="U175" i="17"/>
  <c r="O337" i="17"/>
  <c r="T337" i="30" s="1"/>
  <c r="S338" i="24"/>
  <c r="AA338" i="24" s="1"/>
  <c r="S267" i="24"/>
  <c r="AA267" i="24" s="1"/>
  <c r="S223" i="24"/>
  <c r="S135" i="24"/>
  <c r="O11" i="17"/>
  <c r="T11" i="30" s="1"/>
  <c r="S12" i="24"/>
  <c r="AA12" i="24" s="1"/>
  <c r="S281" i="24"/>
  <c r="S245" i="24"/>
  <c r="O245" i="17"/>
  <c r="T245" i="30" s="1"/>
  <c r="O218" i="17"/>
  <c r="T218" i="30" s="1"/>
  <c r="S219" i="24"/>
  <c r="T320" i="24"/>
  <c r="O71" i="17"/>
  <c r="S86" i="24"/>
  <c r="AA86" i="24" s="1"/>
  <c r="S192" i="24"/>
  <c r="S116" i="24"/>
  <c r="S328" i="24"/>
  <c r="AA328" i="24" s="1"/>
  <c r="O118" i="17"/>
  <c r="T118" i="30" s="1"/>
  <c r="X102" i="17"/>
  <c r="N102" i="17" s="1"/>
  <c r="O335" i="17"/>
  <c r="T335" i="30" s="1"/>
  <c r="X26" i="17"/>
  <c r="N26" i="17" s="1"/>
  <c r="S26" i="30" s="1"/>
  <c r="U26" i="17"/>
  <c r="O244" i="17"/>
  <c r="S30" i="24"/>
  <c r="X44" i="17"/>
  <c r="N44" i="17" s="1"/>
  <c r="S44" i="30" s="1"/>
  <c r="U93" i="17"/>
  <c r="S104" i="24"/>
  <c r="AA104" i="24" s="1"/>
  <c r="S212" i="24"/>
  <c r="O119" i="17"/>
  <c r="T119" i="30" s="1"/>
  <c r="U66" i="17"/>
  <c r="X66" i="17"/>
  <c r="N66" i="17" s="1"/>
  <c r="S66" i="30" s="1"/>
  <c r="S327" i="24"/>
  <c r="O241" i="17"/>
  <c r="T241" i="30" s="1"/>
  <c r="S78" i="24"/>
  <c r="AA78" i="24" s="1"/>
  <c r="S190" i="24"/>
  <c r="X304" i="24"/>
  <c r="S228" i="24"/>
  <c r="O266" i="17"/>
  <c r="T266" i="30" s="1"/>
  <c r="O112" i="17"/>
  <c r="T112" i="30" s="1"/>
  <c r="X100" i="17"/>
  <c r="N100" i="17" s="1"/>
  <c r="S100" i="30" s="1"/>
  <c r="Y7" i="24"/>
  <c r="O267" i="17"/>
  <c r="O189" i="17"/>
  <c r="O268" i="17"/>
  <c r="O260" i="17"/>
  <c r="S336" i="24"/>
  <c r="O108" i="17"/>
  <c r="O246" i="17"/>
  <c r="O21" i="17"/>
  <c r="T21" i="30" s="1"/>
  <c r="S260" i="24"/>
  <c r="O271" i="17"/>
  <c r="S351" i="24"/>
  <c r="X98" i="17"/>
  <c r="N98" i="17" s="1"/>
  <c r="S98" i="30" s="1"/>
  <c r="U98" i="17"/>
  <c r="U171" i="17"/>
  <c r="X171" i="17"/>
  <c r="N171" i="17" s="1"/>
  <c r="S171" i="30" s="1"/>
  <c r="S56" i="24"/>
  <c r="AA56" i="24" s="1"/>
  <c r="O329" i="17"/>
  <c r="S319" i="24"/>
  <c r="O350" i="17"/>
  <c r="T350" i="30" s="1"/>
  <c r="S237" i="24"/>
  <c r="S196" i="24"/>
  <c r="AA196" i="24" s="1"/>
  <c r="O205" i="17"/>
  <c r="T205" i="30" s="1"/>
  <c r="S206" i="24"/>
  <c r="O206" i="17"/>
  <c r="T206" i="30" s="1"/>
  <c r="S308" i="24"/>
  <c r="AA308" i="24" s="1"/>
  <c r="O269" i="17"/>
  <c r="T269" i="30" s="1"/>
  <c r="X130" i="17"/>
  <c r="N130" i="17" s="1"/>
  <c r="S130" i="30" s="1"/>
  <c r="U130" i="17"/>
  <c r="S242" i="24"/>
  <c r="AA242" i="24" s="1"/>
  <c r="O84" i="17"/>
  <c r="S72" i="24"/>
  <c r="S269" i="24"/>
  <c r="O307" i="17"/>
  <c r="X148" i="17"/>
  <c r="N148" i="17" s="1"/>
  <c r="S148" i="30" s="1"/>
  <c r="S53" i="24"/>
  <c r="AA53" i="24" s="1"/>
  <c r="O303" i="17"/>
  <c r="T303" i="30" s="1"/>
  <c r="S250" i="24"/>
  <c r="S179" i="24"/>
  <c r="AA179" i="24" s="1"/>
  <c r="S303" i="24"/>
  <c r="Y321" i="24"/>
  <c r="O250" i="17"/>
  <c r="T250" i="30" s="1"/>
  <c r="S264" i="24"/>
  <c r="O29" i="17"/>
  <c r="T29" i="30" s="1"/>
  <c r="O355" i="17"/>
  <c r="T355" i="30" s="1"/>
  <c r="S356" i="24"/>
  <c r="S279" i="24"/>
  <c r="S244" i="24"/>
  <c r="AA244" i="24" s="1"/>
  <c r="X320" i="24"/>
  <c r="O333" i="17"/>
  <c r="T333" i="30" s="1"/>
  <c r="X321" i="24"/>
  <c r="S243" i="24"/>
  <c r="O243" i="17"/>
  <c r="O242" i="17"/>
  <c r="T242" i="30" s="1"/>
  <c r="S292" i="24"/>
  <c r="S282" i="24"/>
  <c r="O281" i="17"/>
  <c r="T281" i="30" s="1"/>
  <c r="S231" i="24"/>
  <c r="O338" i="17"/>
  <c r="T338" i="30" s="1"/>
  <c r="S339" i="24"/>
  <c r="O323" i="17"/>
  <c r="T323" i="30" s="1"/>
  <c r="S324" i="24"/>
  <c r="S170" i="24"/>
  <c r="O230" i="17"/>
  <c r="T230" i="30" s="1"/>
  <c r="S256" i="24"/>
  <c r="O255" i="17"/>
  <c r="T255" i="30" s="1"/>
  <c r="O282" i="17"/>
  <c r="T282" i="30" s="1"/>
  <c r="S340" i="24"/>
  <c r="O339" i="17"/>
  <c r="T339" i="30" s="1"/>
  <c r="S211" i="24"/>
  <c r="O256" i="17"/>
  <c r="T256" i="30" s="1"/>
  <c r="S257" i="24"/>
  <c r="O324" i="17"/>
  <c r="T324" i="30" s="1"/>
  <c r="X119" i="24"/>
  <c r="X77" i="24"/>
  <c r="Y77" i="24"/>
  <c r="Y254" i="24"/>
  <c r="X74" i="24"/>
  <c r="S93" i="24"/>
  <c r="O93" i="17"/>
  <c r="T93" i="30" s="1"/>
  <c r="S50" i="24"/>
  <c r="X85" i="24"/>
  <c r="Y85" i="24"/>
  <c r="Y84" i="24"/>
  <c r="O184" i="17"/>
  <c r="T184" i="30" s="1"/>
  <c r="S185" i="24"/>
  <c r="O185" i="17"/>
  <c r="T185" i="30" s="1"/>
  <c r="S20" i="24"/>
  <c r="O122" i="17"/>
  <c r="T122" i="30" s="1"/>
  <c r="S123" i="24"/>
  <c r="Y193" i="24"/>
  <c r="S101" i="24"/>
  <c r="Y302" i="24"/>
  <c r="X302" i="24"/>
  <c r="T12" i="24"/>
  <c r="O167" i="17"/>
  <c r="T167" i="30" s="1"/>
  <c r="S168" i="24"/>
  <c r="X349" i="24"/>
  <c r="S144" i="24"/>
  <c r="O50" i="17"/>
  <c r="T50" i="30" s="1"/>
  <c r="T149" i="24"/>
  <c r="Y142" i="24"/>
  <c r="Y337" i="24"/>
  <c r="X337" i="24"/>
  <c r="Y21" i="24"/>
  <c r="X21" i="24"/>
  <c r="S184" i="24"/>
  <c r="Y138" i="24"/>
  <c r="X13" i="24"/>
  <c r="Y258" i="24"/>
  <c r="X187" i="24"/>
  <c r="X210" i="24"/>
  <c r="X120" i="24"/>
  <c r="X230" i="24"/>
  <c r="S69" i="24"/>
  <c r="X149" i="24"/>
  <c r="Y149" i="24"/>
  <c r="Y41" i="24"/>
  <c r="S67" i="24"/>
  <c r="O20" i="17"/>
  <c r="T20" i="30" s="1"/>
  <c r="S61" i="24"/>
  <c r="S107" i="24"/>
  <c r="O138" i="17"/>
  <c r="T138" i="30" s="1"/>
  <c r="S139" i="24"/>
  <c r="O152" i="17"/>
  <c r="T152" i="30" s="1"/>
  <c r="S153" i="24"/>
  <c r="S59" i="24"/>
  <c r="O94" i="17"/>
  <c r="T94" i="30" s="1"/>
  <c r="S95" i="24"/>
  <c r="X71" i="24"/>
  <c r="Y29" i="24"/>
  <c r="X200" i="24"/>
  <c r="S24" i="24"/>
  <c r="O107" i="17"/>
  <c r="T107" i="30" s="1"/>
  <c r="T301" i="24"/>
  <c r="P8" i="24"/>
  <c r="P59" i="32" l="1"/>
  <c r="O58" i="32"/>
  <c r="N58" i="32"/>
  <c r="AA216" i="24"/>
  <c r="Y112" i="24"/>
  <c r="Z138" i="24"/>
  <c r="Z33" i="24"/>
  <c r="AA138" i="24"/>
  <c r="AA343" i="24"/>
  <c r="Y323" i="24"/>
  <c r="X261" i="24"/>
  <c r="X109" i="24"/>
  <c r="Z220" i="24"/>
  <c r="Z109" i="24"/>
  <c r="Z273" i="24"/>
  <c r="AB273" i="24"/>
  <c r="Z142" i="24"/>
  <c r="AB334" i="24"/>
  <c r="Y226" i="24"/>
  <c r="Y216" i="24"/>
  <c r="Y271" i="24"/>
  <c r="Z307" i="24"/>
  <c r="Z37" i="24"/>
  <c r="AA88" i="24"/>
  <c r="AB191" i="24"/>
  <c r="X37" i="24"/>
  <c r="Y274" i="24"/>
  <c r="Y33" i="24"/>
  <c r="Z112" i="24"/>
  <c r="Z271" i="24"/>
  <c r="AB305" i="24"/>
  <c r="AA226" i="24"/>
  <c r="AA317" i="24"/>
  <c r="AB335" i="24"/>
  <c r="AA3" i="24"/>
  <c r="Y127" i="24"/>
  <c r="Y120" i="24"/>
  <c r="X323" i="24"/>
  <c r="Y355" i="24"/>
  <c r="Y4" i="24"/>
  <c r="Z349" i="24"/>
  <c r="Z230" i="24"/>
  <c r="Z193" i="24"/>
  <c r="Z119" i="24"/>
  <c r="AB353" i="24"/>
  <c r="AB4" i="24"/>
  <c r="AA187" i="24"/>
  <c r="AB311" i="24"/>
  <c r="AA210" i="24"/>
  <c r="AA254" i="24"/>
  <c r="AB120" i="24"/>
  <c r="AA74" i="24"/>
  <c r="AA71" i="24"/>
  <c r="AA323" i="24"/>
  <c r="X29" i="24"/>
  <c r="Y288" i="24"/>
  <c r="X41" i="24"/>
  <c r="X335" i="24"/>
  <c r="Y230" i="24"/>
  <c r="Y187" i="24"/>
  <c r="Y311" i="24"/>
  <c r="X193" i="24"/>
  <c r="X84" i="24"/>
  <c r="Y205" i="24"/>
  <c r="Z311" i="24"/>
  <c r="Z84" i="24"/>
  <c r="Z120" i="24"/>
  <c r="Z127" i="24"/>
  <c r="Z205" i="24"/>
  <c r="AA29" i="24"/>
  <c r="AA205" i="24"/>
  <c r="AB288" i="24"/>
  <c r="AA230" i="24"/>
  <c r="AB84" i="24"/>
  <c r="AA193" i="24"/>
  <c r="AA127" i="24"/>
  <c r="Y200" i="24"/>
  <c r="X334" i="24"/>
  <c r="Y37" i="24"/>
  <c r="Z13" i="24"/>
  <c r="AB307" i="24"/>
  <c r="AA200" i="24"/>
  <c r="Y48" i="30"/>
  <c r="Y307" i="24"/>
  <c r="Y345" i="24"/>
  <c r="Y326" i="24"/>
  <c r="X258" i="24"/>
  <c r="Y13" i="24"/>
  <c r="X142" i="24"/>
  <c r="Y280" i="24"/>
  <c r="X226" i="24"/>
  <c r="T85" i="24"/>
  <c r="X271" i="24"/>
  <c r="T297" i="24"/>
  <c r="X11" i="24"/>
  <c r="X9" i="24"/>
  <c r="Z326" i="24"/>
  <c r="Z88" i="24"/>
  <c r="Z200" i="24"/>
  <c r="Z3" i="24"/>
  <c r="Z9" i="24"/>
  <c r="Z11" i="24"/>
  <c r="Z186" i="24"/>
  <c r="AB9" i="24"/>
  <c r="AA268" i="24"/>
  <c r="AB37" i="24"/>
  <c r="AB271" i="24"/>
  <c r="AB326" i="24"/>
  <c r="AA191" i="24"/>
  <c r="AA334" i="24"/>
  <c r="AB142" i="24"/>
  <c r="AB258" i="24"/>
  <c r="W48" i="30"/>
  <c r="AA48" i="30"/>
  <c r="X48" i="30"/>
  <c r="X317" i="24"/>
  <c r="X333" i="24"/>
  <c r="Y88" i="24"/>
  <c r="X191" i="24"/>
  <c r="X3" i="24"/>
  <c r="Y186" i="24"/>
  <c r="Y9" i="24"/>
  <c r="Z334" i="24"/>
  <c r="Z226" i="24"/>
  <c r="AB317" i="24"/>
  <c r="AB88" i="24"/>
  <c r="AA333" i="24"/>
  <c r="AB3" i="24"/>
  <c r="X326" i="24"/>
  <c r="Y194" i="24"/>
  <c r="Y317" i="24"/>
  <c r="Y333" i="24"/>
  <c r="S48" i="24"/>
  <c r="X48" i="24" s="1"/>
  <c r="Y191" i="24"/>
  <c r="Y343" i="24"/>
  <c r="X186" i="24"/>
  <c r="Z333" i="24"/>
  <c r="Z258" i="24"/>
  <c r="AB11" i="24"/>
  <c r="AB186" i="24"/>
  <c r="AA181" i="24"/>
  <c r="AA280" i="24"/>
  <c r="AB94" i="24"/>
  <c r="T302" i="24"/>
  <c r="X345" i="24"/>
  <c r="X112" i="24"/>
  <c r="Y335" i="24"/>
  <c r="X268" i="24"/>
  <c r="X355" i="24"/>
  <c r="X343" i="24"/>
  <c r="Z160" i="24"/>
  <c r="Z280" i="24"/>
  <c r="Z94" i="24"/>
  <c r="Z194" i="24"/>
  <c r="Z268" i="24"/>
  <c r="AB268" i="24"/>
  <c r="AB181" i="24"/>
  <c r="AA355" i="24"/>
  <c r="AA160" i="24"/>
  <c r="AB280" i="24"/>
  <c r="AB216" i="24"/>
  <c r="AB343" i="24"/>
  <c r="Y181" i="24"/>
  <c r="Y273" i="24"/>
  <c r="X22" i="24"/>
  <c r="X94" i="24"/>
  <c r="Y160" i="24"/>
  <c r="Y236" i="24"/>
  <c r="Z216" i="24"/>
  <c r="Z345" i="24"/>
  <c r="Z335" i="24"/>
  <c r="AA330" i="24"/>
  <c r="AB355" i="24"/>
  <c r="AB160" i="24"/>
  <c r="AA220" i="24"/>
  <c r="AA345" i="24"/>
  <c r="AA194" i="24"/>
  <c r="Y71" i="24"/>
  <c r="X288" i="24"/>
  <c r="X181" i="24"/>
  <c r="T77" i="24"/>
  <c r="Y210" i="24"/>
  <c r="X194" i="24"/>
  <c r="Y349" i="24"/>
  <c r="Y94" i="24"/>
  <c r="X254" i="24"/>
  <c r="Y119" i="24"/>
  <c r="T319" i="24"/>
  <c r="X353" i="24"/>
  <c r="Z210" i="24"/>
  <c r="Z272" i="24"/>
  <c r="Z261" i="24"/>
  <c r="Z71" i="24"/>
  <c r="AB251" i="24"/>
  <c r="AB112" i="24"/>
  <c r="AA22" i="24"/>
  <c r="AA261" i="24"/>
  <c r="S174" i="30"/>
  <c r="S174" i="24"/>
  <c r="AA174" i="24" s="1"/>
  <c r="O173" i="17"/>
  <c r="T173" i="30" s="1"/>
  <c r="T243" i="24"/>
  <c r="T243" i="30"/>
  <c r="AA15" i="30"/>
  <c r="Z15" i="30"/>
  <c r="X15" i="30"/>
  <c r="Y15" i="30"/>
  <c r="W15" i="30"/>
  <c r="T238" i="24"/>
  <c r="T238" i="30"/>
  <c r="O144" i="17"/>
  <c r="S145" i="30"/>
  <c r="Y227" i="30"/>
  <c r="Z227" i="30"/>
  <c r="X227" i="30"/>
  <c r="AA227" i="30"/>
  <c r="W227" i="30"/>
  <c r="T117" i="24"/>
  <c r="T117" i="30"/>
  <c r="W80" i="30"/>
  <c r="X80" i="30"/>
  <c r="Z80" i="30"/>
  <c r="AA80" i="30"/>
  <c r="Y80" i="30"/>
  <c r="AA73" i="30"/>
  <c r="Z73" i="30"/>
  <c r="Y73" i="30"/>
  <c r="X73" i="30"/>
  <c r="W73" i="30"/>
  <c r="T277" i="24"/>
  <c r="T277" i="30"/>
  <c r="Y119" i="30"/>
  <c r="Z119" i="30"/>
  <c r="X119" i="30"/>
  <c r="W119" i="30"/>
  <c r="AA119" i="30"/>
  <c r="AA71" i="30"/>
  <c r="Z71" i="30"/>
  <c r="X71" i="30"/>
  <c r="Y71" i="30"/>
  <c r="W71" i="30"/>
  <c r="Y261" i="24"/>
  <c r="X272" i="24"/>
  <c r="Y109" i="24"/>
  <c r="O20" i="30"/>
  <c r="N20" i="30"/>
  <c r="Y330" i="24"/>
  <c r="Y22" i="24"/>
  <c r="X138" i="24"/>
  <c r="X274" i="24"/>
  <c r="X33" i="24"/>
  <c r="T307" i="24"/>
  <c r="T307" i="30"/>
  <c r="Y305" i="24"/>
  <c r="T271" i="24"/>
  <c r="T271" i="30"/>
  <c r="T108" i="24"/>
  <c r="T108" i="30"/>
  <c r="T268" i="24"/>
  <c r="T268" i="30"/>
  <c r="AA100" i="30"/>
  <c r="W100" i="30"/>
  <c r="Z100" i="30"/>
  <c r="Y100" i="30"/>
  <c r="X100" i="30"/>
  <c r="Y251" i="24"/>
  <c r="AA44" i="30"/>
  <c r="W44" i="30"/>
  <c r="X44" i="30"/>
  <c r="Y44" i="30"/>
  <c r="Z44" i="30"/>
  <c r="Z26" i="30"/>
  <c r="AA26" i="30"/>
  <c r="X26" i="30"/>
  <c r="Y26" i="30"/>
  <c r="W26" i="30"/>
  <c r="T71" i="24"/>
  <c r="T71" i="30"/>
  <c r="T345" i="24"/>
  <c r="T345" i="30"/>
  <c r="Y134" i="30"/>
  <c r="X134" i="30"/>
  <c r="Z134" i="30"/>
  <c r="AA134" i="30"/>
  <c r="W134" i="30"/>
  <c r="O23" i="17"/>
  <c r="T23" i="30" s="1"/>
  <c r="O23" i="30" s="1"/>
  <c r="S23" i="30"/>
  <c r="T211" i="24"/>
  <c r="T211" i="30"/>
  <c r="S52" i="24"/>
  <c r="Y52" i="24" s="1"/>
  <c r="S52" i="30"/>
  <c r="O183" i="17"/>
  <c r="T183" i="30" s="1"/>
  <c r="S183" i="30"/>
  <c r="Z103" i="30"/>
  <c r="X103" i="30"/>
  <c r="Y103" i="30"/>
  <c r="W103" i="30"/>
  <c r="AA103" i="30"/>
  <c r="AA54" i="30"/>
  <c r="X54" i="30"/>
  <c r="Y54" i="30"/>
  <c r="Z54" i="30"/>
  <c r="W54" i="30"/>
  <c r="AA197" i="30"/>
  <c r="X197" i="30"/>
  <c r="Z197" i="30"/>
  <c r="Y197" i="30"/>
  <c r="W197" i="30"/>
  <c r="T249" i="24"/>
  <c r="T249" i="30"/>
  <c r="Y310" i="30"/>
  <c r="AA310" i="30"/>
  <c r="W310" i="30"/>
  <c r="X310" i="30"/>
  <c r="Z310" i="30"/>
  <c r="T228" i="24"/>
  <c r="T228" i="30"/>
  <c r="T306" i="24"/>
  <c r="T306" i="30"/>
  <c r="AA161" i="30"/>
  <c r="Z161" i="30"/>
  <c r="X161" i="30"/>
  <c r="Y161" i="30"/>
  <c r="W161" i="30"/>
  <c r="Y163" i="30"/>
  <c r="X163" i="30"/>
  <c r="Z163" i="30"/>
  <c r="AA163" i="30"/>
  <c r="W163" i="30"/>
  <c r="T209" i="24"/>
  <c r="T209" i="30"/>
  <c r="T327" i="24"/>
  <c r="T327" i="30"/>
  <c r="O265" i="17"/>
  <c r="T265" i="30" s="1"/>
  <c r="S265" i="30"/>
  <c r="O308" i="17"/>
  <c r="T308" i="30" s="1"/>
  <c r="S309" i="30"/>
  <c r="S27" i="24"/>
  <c r="AA27" i="24" s="1"/>
  <c r="S27" i="30"/>
  <c r="O153" i="17"/>
  <c r="T153" i="30" s="1"/>
  <c r="S154" i="30"/>
  <c r="O110" i="17"/>
  <c r="T110" i="30" s="1"/>
  <c r="S110" i="30"/>
  <c r="T176" i="24"/>
  <c r="T176" i="30"/>
  <c r="T283" i="24"/>
  <c r="T283" i="30"/>
  <c r="AA68" i="30"/>
  <c r="W68" i="30"/>
  <c r="Z68" i="30"/>
  <c r="Y68" i="30"/>
  <c r="X68" i="30"/>
  <c r="T280" i="24"/>
  <c r="T280" i="30"/>
  <c r="O28" i="17"/>
  <c r="S28" i="30"/>
  <c r="Z10" i="30"/>
  <c r="AA10" i="30"/>
  <c r="Y10" i="30"/>
  <c r="X10" i="30"/>
  <c r="W10" i="30"/>
  <c r="T342" i="24"/>
  <c r="T342" i="30"/>
  <c r="O56" i="17"/>
  <c r="T56" i="30" s="1"/>
  <c r="S57" i="30"/>
  <c r="T254" i="24"/>
  <c r="T254" i="30"/>
  <c r="AA169" i="30"/>
  <c r="X169" i="30"/>
  <c r="Z169" i="30"/>
  <c r="Y169" i="30"/>
  <c r="W169" i="30"/>
  <c r="Y318" i="30"/>
  <c r="X318" i="30"/>
  <c r="Z318" i="30"/>
  <c r="W318" i="30"/>
  <c r="AA318" i="30"/>
  <c r="W47" i="30"/>
  <c r="AA47" i="30"/>
  <c r="X47" i="30"/>
  <c r="Y47" i="30"/>
  <c r="Z47" i="30"/>
  <c r="O13" i="17"/>
  <c r="S14" i="30"/>
  <c r="S82" i="24"/>
  <c r="Z82" i="24" s="1"/>
  <c r="S82" i="30"/>
  <c r="T276" i="24"/>
  <c r="T276" i="30"/>
  <c r="AA6" i="30"/>
  <c r="Z6" i="30"/>
  <c r="X6" i="30"/>
  <c r="W6" i="30"/>
  <c r="Y6" i="30"/>
  <c r="S132" i="24"/>
  <c r="AB132" i="24" s="1"/>
  <c r="S132" i="30"/>
  <c r="X251" i="24"/>
  <c r="X305" i="24"/>
  <c r="Z330" i="24"/>
  <c r="Z236" i="24"/>
  <c r="AB300" i="24"/>
  <c r="AB109" i="24"/>
  <c r="AB33" i="24"/>
  <c r="AB215" i="24"/>
  <c r="AB272" i="24"/>
  <c r="AB274" i="24"/>
  <c r="AA22" i="30"/>
  <c r="X22" i="30"/>
  <c r="Y22" i="30"/>
  <c r="Z22" i="30"/>
  <c r="W22" i="30"/>
  <c r="Y322" i="30"/>
  <c r="Z322" i="30"/>
  <c r="X322" i="30"/>
  <c r="AA322" i="30"/>
  <c r="W322" i="30"/>
  <c r="Y220" i="30"/>
  <c r="W220" i="30"/>
  <c r="Z220" i="30"/>
  <c r="AA220" i="30"/>
  <c r="X220" i="30"/>
  <c r="AA300" i="30"/>
  <c r="W300" i="30"/>
  <c r="Z300" i="30"/>
  <c r="Y300" i="30"/>
  <c r="X300" i="30"/>
  <c r="Y330" i="30"/>
  <c r="Z330" i="30"/>
  <c r="X330" i="30"/>
  <c r="AA330" i="30"/>
  <c r="W330" i="30"/>
  <c r="AA261" i="30"/>
  <c r="W261" i="30"/>
  <c r="Y261" i="30"/>
  <c r="Z261" i="30"/>
  <c r="X261" i="30"/>
  <c r="AA33" i="30"/>
  <c r="Z33" i="30"/>
  <c r="X33" i="30"/>
  <c r="W33" i="30"/>
  <c r="Y33" i="30"/>
  <c r="Y215" i="30"/>
  <c r="X215" i="30"/>
  <c r="Z215" i="30"/>
  <c r="W215" i="30"/>
  <c r="AA215" i="30"/>
  <c r="Y305" i="30"/>
  <c r="X305" i="30"/>
  <c r="Z305" i="30"/>
  <c r="AA305" i="30"/>
  <c r="W305" i="30"/>
  <c r="Y272" i="30"/>
  <c r="X272" i="30"/>
  <c r="Z272" i="30"/>
  <c r="AA272" i="30"/>
  <c r="W272" i="30"/>
  <c r="Y236" i="30"/>
  <c r="X236" i="30"/>
  <c r="AA236" i="30"/>
  <c r="Z236" i="30"/>
  <c r="W236" i="30"/>
  <c r="AA274" i="30"/>
  <c r="Y274" i="30"/>
  <c r="X274" i="30"/>
  <c r="Z274" i="30"/>
  <c r="W274" i="30"/>
  <c r="AA109" i="30"/>
  <c r="X109" i="30"/>
  <c r="Z109" i="30"/>
  <c r="W109" i="30"/>
  <c r="Y109" i="30"/>
  <c r="AA251" i="30"/>
  <c r="W251" i="30"/>
  <c r="Y251" i="30"/>
  <c r="X251" i="30"/>
  <c r="Z251" i="30"/>
  <c r="Y138" i="30"/>
  <c r="W138" i="30"/>
  <c r="AA138" i="30"/>
  <c r="Z138" i="30"/>
  <c r="X138" i="30"/>
  <c r="W150" i="30"/>
  <c r="AA150" i="30"/>
  <c r="X150" i="30"/>
  <c r="Z150" i="30"/>
  <c r="Y150" i="30"/>
  <c r="X336" i="30"/>
  <c r="Z336" i="30"/>
  <c r="Y336" i="30"/>
  <c r="AA336" i="30"/>
  <c r="W336" i="30"/>
  <c r="T329" i="24"/>
  <c r="T329" i="30"/>
  <c r="T189" i="24"/>
  <c r="T189" i="30"/>
  <c r="T253" i="24"/>
  <c r="T253" i="30"/>
  <c r="T348" i="24"/>
  <c r="T348" i="30"/>
  <c r="T159" i="24"/>
  <c r="T159" i="30"/>
  <c r="AA133" i="30"/>
  <c r="X133" i="30"/>
  <c r="Z133" i="30"/>
  <c r="Y133" i="30"/>
  <c r="W133" i="30"/>
  <c r="W40" i="30"/>
  <c r="Z40" i="30"/>
  <c r="X40" i="30"/>
  <c r="AA40" i="30"/>
  <c r="Y40" i="30"/>
  <c r="Y106" i="30"/>
  <c r="W106" i="30"/>
  <c r="AA106" i="30"/>
  <c r="Z106" i="30"/>
  <c r="X106" i="30"/>
  <c r="W172" i="30"/>
  <c r="AA172" i="30"/>
  <c r="Z172" i="30"/>
  <c r="X172" i="30"/>
  <c r="Y172" i="30"/>
  <c r="T334" i="24"/>
  <c r="T334" i="30"/>
  <c r="T55" i="24"/>
  <c r="T55" i="30"/>
  <c r="T257" i="24"/>
  <c r="T257" i="30"/>
  <c r="S121" i="24"/>
  <c r="AA121" i="24" s="1"/>
  <c r="S121" i="30"/>
  <c r="AA210" i="30"/>
  <c r="X210" i="30"/>
  <c r="Y210" i="30"/>
  <c r="W210" i="30"/>
  <c r="Z210" i="30"/>
  <c r="AA74" i="30"/>
  <c r="W74" i="30"/>
  <c r="Z74" i="30"/>
  <c r="Y74" i="30"/>
  <c r="X74" i="30"/>
  <c r="Y4" i="30"/>
  <c r="X4" i="30"/>
  <c r="Z4" i="30"/>
  <c r="AA4" i="30"/>
  <c r="W4" i="30"/>
  <c r="AA273" i="30"/>
  <c r="W273" i="30"/>
  <c r="Y273" i="30"/>
  <c r="Z273" i="30"/>
  <c r="X273" i="30"/>
  <c r="O21" i="30"/>
  <c r="N21" i="30"/>
  <c r="O101" i="17"/>
  <c r="T101" i="30" s="1"/>
  <c r="S102" i="30"/>
  <c r="O11" i="30"/>
  <c r="N11" i="30"/>
  <c r="AA352" i="30"/>
  <c r="W352" i="30"/>
  <c r="X352" i="30"/>
  <c r="Y352" i="30"/>
  <c r="Z352" i="30"/>
  <c r="AA222" i="30"/>
  <c r="X222" i="30"/>
  <c r="Y222" i="30"/>
  <c r="W222" i="30"/>
  <c r="Z222" i="30"/>
  <c r="T298" i="24"/>
  <c r="T298" i="30"/>
  <c r="N3" i="30"/>
  <c r="N2" i="30"/>
  <c r="O3" i="30"/>
  <c r="S18" i="24"/>
  <c r="AA18" i="24" s="1"/>
  <c r="S18" i="30"/>
  <c r="Y162" i="30"/>
  <c r="X162" i="30"/>
  <c r="Z162" i="30"/>
  <c r="W162" i="30"/>
  <c r="AA162" i="30"/>
  <c r="T180" i="24"/>
  <c r="T180" i="30"/>
  <c r="O151" i="17"/>
  <c r="S151" i="30"/>
  <c r="S87" i="24"/>
  <c r="S87" i="30"/>
  <c r="O233" i="17"/>
  <c r="S234" i="30"/>
  <c r="T286" i="24"/>
  <c r="T286" i="30"/>
  <c r="Z31" i="30"/>
  <c r="W31" i="30"/>
  <c r="X31" i="30"/>
  <c r="AA31" i="30"/>
  <c r="Y31" i="30"/>
  <c r="AA99" i="30"/>
  <c r="X99" i="30"/>
  <c r="Z99" i="30"/>
  <c r="W99" i="30"/>
  <c r="Y99" i="30"/>
  <c r="X220" i="24"/>
  <c r="T299" i="24"/>
  <c r="T299" i="30"/>
  <c r="X236" i="24"/>
  <c r="T116" i="24"/>
  <c r="T116" i="30"/>
  <c r="T193" i="24"/>
  <c r="T193" i="30"/>
  <c r="S97" i="24"/>
  <c r="S97" i="30"/>
  <c r="AA83" i="30"/>
  <c r="X83" i="30"/>
  <c r="Z83" i="30"/>
  <c r="W83" i="30"/>
  <c r="Y83" i="30"/>
  <c r="O8" i="30"/>
  <c r="N8" i="30"/>
  <c r="Y124" i="30"/>
  <c r="AA124" i="30"/>
  <c r="W124" i="30"/>
  <c r="X124" i="30"/>
  <c r="Z124" i="30"/>
  <c r="W65" i="30"/>
  <c r="X65" i="30"/>
  <c r="AA65" i="30"/>
  <c r="Y65" i="30"/>
  <c r="Z65" i="30"/>
  <c r="O32" i="17"/>
  <c r="S32" i="30"/>
  <c r="W96" i="30"/>
  <c r="X96" i="30"/>
  <c r="Z96" i="30"/>
  <c r="AA96" i="30"/>
  <c r="Y96" i="30"/>
  <c r="S158" i="24"/>
  <c r="AB158" i="24" s="1"/>
  <c r="S158" i="30"/>
  <c r="Y115" i="30"/>
  <c r="X115" i="30"/>
  <c r="Z115" i="30"/>
  <c r="W115" i="30"/>
  <c r="AA115" i="30"/>
  <c r="T45" i="24"/>
  <c r="T45" i="30"/>
  <c r="Y131" i="30"/>
  <c r="X131" i="30"/>
  <c r="Z131" i="30"/>
  <c r="AA131" i="30"/>
  <c r="W131" i="30"/>
  <c r="T313" i="24"/>
  <c r="T313" i="30"/>
  <c r="S143" i="24"/>
  <c r="Z143" i="24" s="1"/>
  <c r="S143" i="30"/>
  <c r="Z274" i="24"/>
  <c r="Z305" i="24"/>
  <c r="Z251" i="24"/>
  <c r="AB330" i="24"/>
  <c r="AB22" i="24"/>
  <c r="AB220" i="24"/>
  <c r="AA9" i="30"/>
  <c r="X9" i="30"/>
  <c r="Z9" i="30"/>
  <c r="Y9" i="30"/>
  <c r="W9" i="30"/>
  <c r="AA317" i="30"/>
  <c r="W317" i="30"/>
  <c r="X317" i="30"/>
  <c r="Y317" i="30"/>
  <c r="Z317" i="30"/>
  <c r="Y326" i="30"/>
  <c r="X326" i="30"/>
  <c r="Z326" i="30"/>
  <c r="AA326" i="30"/>
  <c r="W326" i="30"/>
  <c r="AA307" i="30"/>
  <c r="X307" i="30"/>
  <c r="Y307" i="30"/>
  <c r="Z307" i="30"/>
  <c r="W307" i="30"/>
  <c r="Y88" i="30"/>
  <c r="AA88" i="30"/>
  <c r="W88" i="30"/>
  <c r="Z88" i="30"/>
  <c r="X88" i="30"/>
  <c r="Y200" i="30"/>
  <c r="X200" i="30"/>
  <c r="AA200" i="30"/>
  <c r="Z200" i="30"/>
  <c r="W200" i="30"/>
  <c r="Z12" i="30"/>
  <c r="W12" i="30"/>
  <c r="X12" i="30"/>
  <c r="AA12" i="30"/>
  <c r="Y12" i="30"/>
  <c r="Y334" i="30"/>
  <c r="X334" i="30"/>
  <c r="Z334" i="30"/>
  <c r="AA334" i="30"/>
  <c r="W334" i="30"/>
  <c r="Y142" i="30"/>
  <c r="W142" i="30"/>
  <c r="AA142" i="30"/>
  <c r="Z142" i="30"/>
  <c r="X142" i="30"/>
  <c r="Y186" i="30"/>
  <c r="W186" i="30"/>
  <c r="AA186" i="30"/>
  <c r="Z186" i="30"/>
  <c r="X186" i="30"/>
  <c r="Y37" i="30"/>
  <c r="X37" i="30"/>
  <c r="Z37" i="30"/>
  <c r="W37" i="30"/>
  <c r="AA37" i="30"/>
  <c r="AA191" i="30"/>
  <c r="X191" i="30"/>
  <c r="Y191" i="30"/>
  <c r="Z191" i="30"/>
  <c r="W191" i="30"/>
  <c r="X8" i="30"/>
  <c r="Y8" i="30"/>
  <c r="W8" i="30"/>
  <c r="Z8" i="30"/>
  <c r="AA8" i="30"/>
  <c r="X11" i="30"/>
  <c r="Y11" i="30"/>
  <c r="W11" i="30"/>
  <c r="AA11" i="30"/>
  <c r="Z11" i="30"/>
  <c r="X3" i="30"/>
  <c r="Y3" i="30"/>
  <c r="AA3" i="30"/>
  <c r="Z3" i="30"/>
  <c r="W3" i="30"/>
  <c r="AA258" i="30"/>
  <c r="X258" i="30"/>
  <c r="Z258" i="30"/>
  <c r="Y258" i="30"/>
  <c r="W258" i="30"/>
  <c r="AA226" i="30"/>
  <c r="X226" i="30"/>
  <c r="Y226" i="30"/>
  <c r="W226" i="30"/>
  <c r="Z226" i="30"/>
  <c r="W86" i="30"/>
  <c r="Z86" i="30"/>
  <c r="X86" i="30"/>
  <c r="AA86" i="30"/>
  <c r="Y86" i="30"/>
  <c r="W298" i="30"/>
  <c r="AA298" i="30"/>
  <c r="Y298" i="30"/>
  <c r="Z298" i="30"/>
  <c r="X298" i="30"/>
  <c r="AA205" i="30"/>
  <c r="Z205" i="30"/>
  <c r="X205" i="30"/>
  <c r="Y205" i="30"/>
  <c r="W205" i="30"/>
  <c r="O175" i="17"/>
  <c r="T175" i="30" s="1"/>
  <c r="S175" i="30"/>
  <c r="AA58" i="30"/>
  <c r="X58" i="30"/>
  <c r="Z58" i="30"/>
  <c r="Y58" i="30"/>
  <c r="W58" i="30"/>
  <c r="S38" i="24"/>
  <c r="AA38" i="24" s="1"/>
  <c r="S38" i="30"/>
  <c r="O48" i="17"/>
  <c r="T48" i="30" s="1"/>
  <c r="S49" i="30"/>
  <c r="AA141" i="30"/>
  <c r="Z141" i="30"/>
  <c r="X141" i="30"/>
  <c r="W141" i="30"/>
  <c r="Y141" i="30"/>
  <c r="T214" i="24"/>
  <c r="T214" i="30"/>
  <c r="T356" i="24"/>
  <c r="T356" i="30"/>
  <c r="AA259" i="30"/>
  <c r="W259" i="30"/>
  <c r="Y259" i="30"/>
  <c r="Z259" i="30"/>
  <c r="X259" i="30"/>
  <c r="T357" i="24"/>
  <c r="T357" i="30"/>
  <c r="AA91" i="30"/>
  <c r="X91" i="30"/>
  <c r="Z91" i="30"/>
  <c r="W91" i="30"/>
  <c r="Y91" i="30"/>
  <c r="S146" i="24"/>
  <c r="X146" i="24" s="1"/>
  <c r="S146" i="30"/>
  <c r="W76" i="30"/>
  <c r="AA76" i="30"/>
  <c r="Z76" i="30"/>
  <c r="Y76" i="30"/>
  <c r="X76" i="30"/>
  <c r="O135" i="17"/>
  <c r="S136" i="30"/>
  <c r="AA157" i="30"/>
  <c r="Z157" i="30"/>
  <c r="Y157" i="30"/>
  <c r="X157" i="30"/>
  <c r="W157" i="30"/>
  <c r="O78" i="17"/>
  <c r="T78" i="30" s="1"/>
  <c r="S79" i="30"/>
  <c r="T326" i="24"/>
  <c r="T326" i="30"/>
  <c r="W128" i="30"/>
  <c r="Z128" i="30"/>
  <c r="AA128" i="30"/>
  <c r="X128" i="30"/>
  <c r="Y128" i="30"/>
  <c r="AA125" i="30"/>
  <c r="Z125" i="30"/>
  <c r="X125" i="30"/>
  <c r="Y125" i="30"/>
  <c r="W125" i="30"/>
  <c r="O63" i="17"/>
  <c r="T63" i="30" s="1"/>
  <c r="S64" i="30"/>
  <c r="W70" i="30"/>
  <c r="Z70" i="30"/>
  <c r="X70" i="30"/>
  <c r="AA70" i="30"/>
  <c r="Y70" i="30"/>
  <c r="AA349" i="30"/>
  <c r="Z349" i="30"/>
  <c r="X349" i="30"/>
  <c r="W349" i="30"/>
  <c r="Y349" i="30"/>
  <c r="T321" i="24"/>
  <c r="T321" i="30"/>
  <c r="AA84" i="30"/>
  <c r="W84" i="30"/>
  <c r="Z84" i="30"/>
  <c r="Y84" i="30"/>
  <c r="X84" i="30"/>
  <c r="AA41" i="30"/>
  <c r="Z41" i="30"/>
  <c r="X41" i="30"/>
  <c r="Y41" i="30"/>
  <c r="W41" i="30"/>
  <c r="Z120" i="30"/>
  <c r="Y120" i="30"/>
  <c r="X120" i="30"/>
  <c r="W120" i="30"/>
  <c r="AA120" i="30"/>
  <c r="AA193" i="30"/>
  <c r="Z193" i="30"/>
  <c r="X193" i="30"/>
  <c r="W193" i="30"/>
  <c r="Y193" i="30"/>
  <c r="Z230" i="30"/>
  <c r="W230" i="30"/>
  <c r="X230" i="30"/>
  <c r="Y230" i="30"/>
  <c r="AA230" i="30"/>
  <c r="Y78" i="30"/>
  <c r="W78" i="30"/>
  <c r="X78" i="30"/>
  <c r="AA78" i="30"/>
  <c r="Z78" i="30"/>
  <c r="Y127" i="30"/>
  <c r="Z127" i="30"/>
  <c r="X127" i="30"/>
  <c r="AA127" i="30"/>
  <c r="W127" i="30"/>
  <c r="Y288" i="30"/>
  <c r="Z288" i="30"/>
  <c r="X288" i="30"/>
  <c r="W288" i="30"/>
  <c r="AA288" i="30"/>
  <c r="AA311" i="30"/>
  <c r="X311" i="30"/>
  <c r="Y311" i="30"/>
  <c r="Z311" i="30"/>
  <c r="W311" i="30"/>
  <c r="Z29" i="30"/>
  <c r="Y29" i="30"/>
  <c r="AA29" i="30"/>
  <c r="W29" i="30"/>
  <c r="X29" i="30"/>
  <c r="AA187" i="30"/>
  <c r="Z187" i="30"/>
  <c r="X187" i="30"/>
  <c r="Y187" i="30"/>
  <c r="W187" i="30"/>
  <c r="AA353" i="30"/>
  <c r="X353" i="30"/>
  <c r="Z353" i="30"/>
  <c r="Y353" i="30"/>
  <c r="W353" i="30"/>
  <c r="AA254" i="30"/>
  <c r="Z254" i="30"/>
  <c r="X254" i="30"/>
  <c r="W254" i="30"/>
  <c r="Y254" i="30"/>
  <c r="X215" i="24"/>
  <c r="T336" i="24"/>
  <c r="Y130" i="30"/>
  <c r="AA130" i="30"/>
  <c r="X130" i="30"/>
  <c r="W130" i="30"/>
  <c r="Z130" i="30"/>
  <c r="AA98" i="30"/>
  <c r="W98" i="30"/>
  <c r="Y98" i="30"/>
  <c r="X98" i="30"/>
  <c r="Z98" i="30"/>
  <c r="T267" i="24"/>
  <c r="T267" i="30"/>
  <c r="Z66" i="30"/>
  <c r="AA66" i="30"/>
  <c r="Y66" i="30"/>
  <c r="X66" i="30"/>
  <c r="W66" i="30"/>
  <c r="T244" i="24"/>
  <c r="T244" i="30"/>
  <c r="X300" i="24"/>
  <c r="O291" i="17"/>
  <c r="T291" i="30" s="1"/>
  <c r="S291" i="30"/>
  <c r="Y155" i="30"/>
  <c r="Z155" i="30"/>
  <c r="X155" i="30"/>
  <c r="AA155" i="30"/>
  <c r="W155" i="30"/>
  <c r="W182" i="30"/>
  <c r="AA182" i="30"/>
  <c r="X182" i="30"/>
  <c r="Z182" i="30"/>
  <c r="Y182" i="30"/>
  <c r="O188" i="17"/>
  <c r="T188" i="30" s="1"/>
  <c r="S188" i="30"/>
  <c r="O292" i="17"/>
  <c r="T292" i="30" s="1"/>
  <c r="S293" i="30"/>
  <c r="Y140" i="30"/>
  <c r="Z140" i="30"/>
  <c r="X140" i="30"/>
  <c r="W140" i="30"/>
  <c r="AA140" i="30"/>
  <c r="O202" i="17"/>
  <c r="S203" i="30"/>
  <c r="T186" i="24"/>
  <c r="T186" i="30"/>
  <c r="S81" i="24"/>
  <c r="AB81" i="24" s="1"/>
  <c r="S81" i="30"/>
  <c r="Y272" i="24"/>
  <c r="Y215" i="24"/>
  <c r="Y148" i="30"/>
  <c r="W148" i="30"/>
  <c r="Z148" i="30"/>
  <c r="AA148" i="30"/>
  <c r="X148" i="30"/>
  <c r="T84" i="24"/>
  <c r="T84" i="30"/>
  <c r="Y171" i="30"/>
  <c r="Z171" i="30"/>
  <c r="X171" i="30"/>
  <c r="W171" i="30"/>
  <c r="AA171" i="30"/>
  <c r="T246" i="24"/>
  <c r="T246" i="30"/>
  <c r="T260" i="24"/>
  <c r="T260" i="30"/>
  <c r="Y300" i="24"/>
  <c r="T263" i="24"/>
  <c r="T263" i="30"/>
  <c r="Y224" i="30"/>
  <c r="AA224" i="30"/>
  <c r="W224" i="30"/>
  <c r="X224" i="30"/>
  <c r="Z224" i="30"/>
  <c r="O41" i="17"/>
  <c r="T41" i="30" s="1"/>
  <c r="S42" i="30"/>
  <c r="W198" i="30"/>
  <c r="AA198" i="30"/>
  <c r="X198" i="30"/>
  <c r="Z198" i="30"/>
  <c r="Y198" i="30"/>
  <c r="T331" i="24"/>
  <c r="T331" i="30"/>
  <c r="T330" i="24"/>
  <c r="T330" i="30"/>
  <c r="S147" i="24"/>
  <c r="AA147" i="24" s="1"/>
  <c r="S147" i="30"/>
  <c r="S165" i="24"/>
  <c r="AA165" i="24" s="1"/>
  <c r="S165" i="30"/>
  <c r="Y208" i="30"/>
  <c r="Z208" i="30"/>
  <c r="X208" i="30"/>
  <c r="W208" i="30"/>
  <c r="AA208" i="30"/>
  <c r="O232" i="17"/>
  <c r="T232" i="30" s="1"/>
  <c r="S232" i="30"/>
  <c r="Y19" i="30"/>
  <c r="X19" i="30"/>
  <c r="Z19" i="30"/>
  <c r="W19" i="30"/>
  <c r="AA19" i="30"/>
  <c r="T344" i="24"/>
  <c r="T344" i="30"/>
  <c r="AA129" i="30"/>
  <c r="Z129" i="30"/>
  <c r="X129" i="30"/>
  <c r="Y129" i="30"/>
  <c r="W129" i="30"/>
  <c r="S285" i="24"/>
  <c r="AA285" i="24" s="1"/>
  <c r="S285" i="30"/>
  <c r="W92" i="30"/>
  <c r="AA92" i="30"/>
  <c r="X92" i="30"/>
  <c r="Y92" i="30"/>
  <c r="Z92" i="30"/>
  <c r="AA89" i="30"/>
  <c r="Z89" i="30"/>
  <c r="X89" i="30"/>
  <c r="Y89" i="30"/>
  <c r="W89" i="30"/>
  <c r="O220" i="17"/>
  <c r="T220" i="30" s="1"/>
  <c r="S221" i="30"/>
  <c r="T229" i="24"/>
  <c r="T229" i="30"/>
  <c r="AA39" i="30"/>
  <c r="Z39" i="30"/>
  <c r="X39" i="30"/>
  <c r="Y39" i="30"/>
  <c r="W39" i="30"/>
  <c r="S156" i="24"/>
  <c r="AA156" i="24" s="1"/>
  <c r="S156" i="30"/>
  <c r="O212" i="17"/>
  <c r="T212" i="30" s="1"/>
  <c r="S213" i="30"/>
  <c r="S195" i="24"/>
  <c r="AA195" i="24" s="1"/>
  <c r="S195" i="30"/>
  <c r="T294" i="24"/>
  <c r="T294" i="30"/>
  <c r="O16" i="17"/>
  <c r="T16" i="30" s="1"/>
  <c r="S16" i="30"/>
  <c r="T305" i="24"/>
  <c r="T305" i="30"/>
  <c r="T340" i="24"/>
  <c r="T340" i="30"/>
  <c r="T304" i="24"/>
  <c r="T304" i="30"/>
  <c r="Y43" i="30"/>
  <c r="Z43" i="30"/>
  <c r="X43" i="30"/>
  <c r="W43" i="30"/>
  <c r="AA43" i="30"/>
  <c r="T270" i="24"/>
  <c r="T270" i="30"/>
  <c r="AA36" i="30"/>
  <c r="W36" i="30"/>
  <c r="X36" i="30"/>
  <c r="Z36" i="30"/>
  <c r="Y36" i="30"/>
  <c r="T247" i="24"/>
  <c r="T247" i="30"/>
  <c r="S114" i="24"/>
  <c r="AB114" i="24" s="1"/>
  <c r="S114" i="30"/>
  <c r="T353" i="24"/>
  <c r="T353" i="30"/>
  <c r="S34" i="24"/>
  <c r="AA34" i="24" s="1"/>
  <c r="S34" i="30"/>
  <c r="AA60" i="30"/>
  <c r="Z60" i="30"/>
  <c r="X60" i="30"/>
  <c r="Y60" i="30"/>
  <c r="W60" i="30"/>
  <c r="T201" i="24"/>
  <c r="T201" i="30"/>
  <c r="O4" i="17"/>
  <c r="T4" i="30" s="1"/>
  <c r="S5" i="30"/>
  <c r="T215" i="24"/>
  <c r="T215" i="30"/>
  <c r="AA137" i="30"/>
  <c r="X137" i="30"/>
  <c r="Z137" i="30"/>
  <c r="Y137" i="30"/>
  <c r="W137" i="30"/>
  <c r="O74" i="17"/>
  <c r="T74" i="30" s="1"/>
  <c r="S75" i="30"/>
  <c r="T347" i="24"/>
  <c r="T347" i="30"/>
  <c r="Z215" i="24"/>
  <c r="Z300" i="24"/>
  <c r="AB236" i="24"/>
  <c r="Y160" i="30"/>
  <c r="AA160" i="30"/>
  <c r="Z160" i="30"/>
  <c r="W160" i="30"/>
  <c r="X160" i="30"/>
  <c r="X112" i="30"/>
  <c r="AA112" i="30"/>
  <c r="Z112" i="30"/>
  <c r="Y112" i="30"/>
  <c r="W112" i="30"/>
  <c r="Y280" i="30"/>
  <c r="X280" i="30"/>
  <c r="Z280" i="30"/>
  <c r="W280" i="30"/>
  <c r="AA280" i="30"/>
  <c r="N12" i="30"/>
  <c r="O12" i="30"/>
  <c r="AA343" i="30"/>
  <c r="Z343" i="30"/>
  <c r="X343" i="30"/>
  <c r="Y343" i="30"/>
  <c r="W343" i="30"/>
  <c r="Y216" i="30"/>
  <c r="W216" i="30"/>
  <c r="Z216" i="30"/>
  <c r="AA216" i="30"/>
  <c r="X216" i="30"/>
  <c r="X345" i="30"/>
  <c r="AA345" i="30"/>
  <c r="Z345" i="30"/>
  <c r="W345" i="30"/>
  <c r="Y345" i="30"/>
  <c r="T7" i="24"/>
  <c r="N7" i="24" s="1"/>
  <c r="T7" i="30"/>
  <c r="Y194" i="30"/>
  <c r="AA194" i="30"/>
  <c r="W194" i="30"/>
  <c r="Z194" i="30"/>
  <c r="X194" i="30"/>
  <c r="AA355" i="30"/>
  <c r="Z355" i="30"/>
  <c r="Y355" i="30"/>
  <c r="X355" i="30"/>
  <c r="W355" i="30"/>
  <c r="Y301" i="30"/>
  <c r="Z301" i="30"/>
  <c r="X301" i="30"/>
  <c r="W301" i="30"/>
  <c r="AA301" i="30"/>
  <c r="Y268" i="30"/>
  <c r="X268" i="30"/>
  <c r="Z268" i="30"/>
  <c r="W268" i="30"/>
  <c r="AA268" i="30"/>
  <c r="AA181" i="30"/>
  <c r="Z181" i="30"/>
  <c r="X181" i="30"/>
  <c r="Y181" i="30"/>
  <c r="W181" i="30"/>
  <c r="AA303" i="30"/>
  <c r="Z303" i="30"/>
  <c r="X303" i="30"/>
  <c r="Y303" i="30"/>
  <c r="W303" i="30"/>
  <c r="Y94" i="30"/>
  <c r="AA94" i="30"/>
  <c r="W94" i="30"/>
  <c r="X94" i="30"/>
  <c r="Z94" i="30"/>
  <c r="AA335" i="30"/>
  <c r="Z335" i="30"/>
  <c r="X335" i="30"/>
  <c r="Y335" i="30"/>
  <c r="W335" i="30"/>
  <c r="AA319" i="30"/>
  <c r="W319" i="30"/>
  <c r="Y319" i="30"/>
  <c r="Z319" i="30"/>
  <c r="X319" i="30"/>
  <c r="Y333" i="30"/>
  <c r="AA333" i="30"/>
  <c r="Z333" i="30"/>
  <c r="X333" i="30"/>
  <c r="W333" i="30"/>
  <c r="P21" i="31"/>
  <c r="N20" i="31"/>
  <c r="O20" i="31"/>
  <c r="P24" i="30"/>
  <c r="N23" i="30"/>
  <c r="P25" i="29"/>
  <c r="O24" i="29"/>
  <c r="N24" i="29"/>
  <c r="O120" i="17"/>
  <c r="O6" i="17"/>
  <c r="T6" i="30" s="1"/>
  <c r="O131" i="17"/>
  <c r="T131" i="30" s="1"/>
  <c r="S70" i="24"/>
  <c r="AA70" i="24" s="1"/>
  <c r="AB24" i="24"/>
  <c r="AA24" i="24"/>
  <c r="AB184" i="24"/>
  <c r="AA184" i="24"/>
  <c r="AB185" i="24"/>
  <c r="AA185" i="24"/>
  <c r="AB48" i="24"/>
  <c r="AB257" i="24"/>
  <c r="AA257" i="24"/>
  <c r="AB340" i="24"/>
  <c r="AA340" i="24"/>
  <c r="AB256" i="24"/>
  <c r="AA256" i="24"/>
  <c r="AB324" i="24"/>
  <c r="AA324" i="24"/>
  <c r="AB292" i="24"/>
  <c r="AA292" i="24"/>
  <c r="AB72" i="24"/>
  <c r="AA72" i="24"/>
  <c r="AB237" i="24"/>
  <c r="AA237" i="24"/>
  <c r="AB192" i="24"/>
  <c r="AA192" i="24"/>
  <c r="AB219" i="24"/>
  <c r="AA219" i="24"/>
  <c r="AB296" i="24"/>
  <c r="AA296" i="24"/>
  <c r="AB299" i="24"/>
  <c r="AA299" i="24"/>
  <c r="AB233" i="24"/>
  <c r="AA233" i="24"/>
  <c r="AB284" i="24"/>
  <c r="AA284" i="24"/>
  <c r="AB209" i="24"/>
  <c r="AA209" i="24"/>
  <c r="AB354" i="24"/>
  <c r="AA354" i="24"/>
  <c r="AB287" i="24"/>
  <c r="AA287" i="24"/>
  <c r="AB289" i="24"/>
  <c r="AA289" i="24"/>
  <c r="AB217" i="24"/>
  <c r="AA217" i="24"/>
  <c r="AB316" i="24"/>
  <c r="AA316" i="24"/>
  <c r="AB139" i="24"/>
  <c r="AA139" i="24"/>
  <c r="AB107" i="24"/>
  <c r="AA107" i="24"/>
  <c r="AB211" i="24"/>
  <c r="AA211" i="24"/>
  <c r="AB243" i="24"/>
  <c r="AA243" i="24"/>
  <c r="AB303" i="24"/>
  <c r="AA303" i="24"/>
  <c r="AB250" i="24"/>
  <c r="AA250" i="24"/>
  <c r="AB351" i="24"/>
  <c r="AA351" i="24"/>
  <c r="AB260" i="24"/>
  <c r="AA260" i="24"/>
  <c r="AB327" i="24"/>
  <c r="AA327" i="24"/>
  <c r="AB223" i="24"/>
  <c r="AA223" i="24"/>
  <c r="AB253" i="24"/>
  <c r="AA253" i="24"/>
  <c r="AB159" i="24"/>
  <c r="AA159" i="24"/>
  <c r="AA52" i="24"/>
  <c r="AB306" i="24"/>
  <c r="AA306" i="24"/>
  <c r="AB246" i="24"/>
  <c r="AA246" i="24"/>
  <c r="AB344" i="24"/>
  <c r="AA344" i="24"/>
  <c r="AB113" i="24"/>
  <c r="AA113" i="24"/>
  <c r="AB342" i="24"/>
  <c r="AA342" i="24"/>
  <c r="AB97" i="24"/>
  <c r="AA97" i="24"/>
  <c r="AB240" i="24"/>
  <c r="AA240" i="24"/>
  <c r="AB283" i="24"/>
  <c r="AA283" i="24"/>
  <c r="AB2" i="24"/>
  <c r="AA2" i="24"/>
  <c r="AB59" i="24"/>
  <c r="AA59" i="24"/>
  <c r="AB153" i="24"/>
  <c r="AA153" i="24"/>
  <c r="AB61" i="24"/>
  <c r="AA61" i="24"/>
  <c r="AB67" i="24"/>
  <c r="AA67" i="24"/>
  <c r="AB69" i="24"/>
  <c r="AA69" i="24"/>
  <c r="AB144" i="24"/>
  <c r="AA144" i="24"/>
  <c r="AB168" i="24"/>
  <c r="AA168" i="24"/>
  <c r="AB123" i="24"/>
  <c r="AA123" i="24"/>
  <c r="AB93" i="24"/>
  <c r="AA93" i="24"/>
  <c r="AB279" i="24"/>
  <c r="AA279" i="24"/>
  <c r="AB264" i="24"/>
  <c r="AA264" i="24"/>
  <c r="AB206" i="24"/>
  <c r="AA206" i="24"/>
  <c r="AB319" i="24"/>
  <c r="AA319" i="24"/>
  <c r="AB228" i="24"/>
  <c r="AA228" i="24"/>
  <c r="AB190" i="24"/>
  <c r="AA190" i="24"/>
  <c r="AB212" i="24"/>
  <c r="AA212" i="24"/>
  <c r="AB30" i="24"/>
  <c r="AA30" i="24"/>
  <c r="AB281" i="24"/>
  <c r="AA281" i="24"/>
  <c r="AB35" i="24"/>
  <c r="AA35" i="24"/>
  <c r="AB189" i="24"/>
  <c r="AA189" i="24"/>
  <c r="AB105" i="24"/>
  <c r="AA105" i="24"/>
  <c r="AB204" i="24"/>
  <c r="AA204" i="24"/>
  <c r="AB241" i="24"/>
  <c r="AA241" i="24"/>
  <c r="AB350" i="24"/>
  <c r="AA350" i="24"/>
  <c r="AB87" i="24"/>
  <c r="AA87" i="24"/>
  <c r="AA81" i="24"/>
  <c r="AB278" i="24"/>
  <c r="AA278" i="24"/>
  <c r="AB152" i="24"/>
  <c r="AA152" i="24"/>
  <c r="AB331" i="24"/>
  <c r="AA331" i="24"/>
  <c r="AB25" i="24"/>
  <c r="AA25" i="24"/>
  <c r="AB173" i="24"/>
  <c r="AA173" i="24"/>
  <c r="AA82" i="24"/>
  <c r="AB45" i="24"/>
  <c r="AA45" i="24"/>
  <c r="AB277" i="24"/>
  <c r="AA277" i="24"/>
  <c r="X239" i="24"/>
  <c r="AA239" i="24"/>
  <c r="AB95" i="24"/>
  <c r="AA95" i="24"/>
  <c r="AB101" i="24"/>
  <c r="AA101" i="24"/>
  <c r="AB20" i="24"/>
  <c r="AA20" i="24"/>
  <c r="AB50" i="24"/>
  <c r="AA50" i="24"/>
  <c r="AB170" i="24"/>
  <c r="AA170" i="24"/>
  <c r="AB339" i="24"/>
  <c r="AA339" i="24"/>
  <c r="AB231" i="24"/>
  <c r="AA231" i="24"/>
  <c r="AB282" i="24"/>
  <c r="AA282" i="24"/>
  <c r="AB356" i="24"/>
  <c r="AA356" i="24"/>
  <c r="AB269" i="24"/>
  <c r="AA269" i="24"/>
  <c r="AB336" i="24"/>
  <c r="AA336" i="24"/>
  <c r="AB116" i="24"/>
  <c r="AA116" i="24"/>
  <c r="AB245" i="24"/>
  <c r="AA245" i="24"/>
  <c r="AB135" i="24"/>
  <c r="AA135" i="24"/>
  <c r="AB346" i="24"/>
  <c r="AA346" i="24"/>
  <c r="AB17" i="24"/>
  <c r="AA17" i="24"/>
  <c r="AB276" i="24"/>
  <c r="AA276" i="24"/>
  <c r="AB322" i="24"/>
  <c r="AA322" i="24"/>
  <c r="AB332" i="24"/>
  <c r="AA332" i="24"/>
  <c r="AB294" i="24"/>
  <c r="AA294" i="24"/>
  <c r="AB122" i="24"/>
  <c r="AA122" i="24"/>
  <c r="AB248" i="24"/>
  <c r="AA248" i="24"/>
  <c r="AB117" i="24"/>
  <c r="AA117" i="24"/>
  <c r="AB177" i="24"/>
  <c r="AA177" i="24"/>
  <c r="AB218" i="24"/>
  <c r="AA218" i="24"/>
  <c r="AB325" i="24"/>
  <c r="AA325" i="24"/>
  <c r="AB347" i="24"/>
  <c r="AA347" i="24"/>
  <c r="AA132" i="24"/>
  <c r="Z244" i="24"/>
  <c r="AB244" i="24"/>
  <c r="Z242" i="24"/>
  <c r="AB242" i="24"/>
  <c r="Z308" i="24"/>
  <c r="AB308" i="24"/>
  <c r="Z267" i="24"/>
  <c r="AB267" i="24"/>
  <c r="Z235" i="24"/>
  <c r="AB235" i="24"/>
  <c r="Z51" i="24"/>
  <c r="AB51" i="24"/>
  <c r="Z314" i="24"/>
  <c r="AB314" i="24"/>
  <c r="Z150" i="24"/>
  <c r="AB150" i="24"/>
  <c r="Z225" i="24"/>
  <c r="AB225" i="24"/>
  <c r="Z167" i="24"/>
  <c r="AB167" i="24"/>
  <c r="Z358" i="24"/>
  <c r="AB358" i="24"/>
  <c r="Z46" i="24"/>
  <c r="AB46" i="24"/>
  <c r="Z286" i="24"/>
  <c r="AB286" i="24"/>
  <c r="Z62" i="24"/>
  <c r="AB62" i="24"/>
  <c r="Z111" i="24"/>
  <c r="AB111" i="24"/>
  <c r="Z55" i="24"/>
  <c r="AB55" i="24"/>
  <c r="Z63" i="24"/>
  <c r="AB63" i="24"/>
  <c r="Z201" i="24"/>
  <c r="AB201" i="24"/>
  <c r="Z166" i="24"/>
  <c r="AB166" i="24"/>
  <c r="Z329" i="24"/>
  <c r="AB329" i="24"/>
  <c r="Z229" i="24"/>
  <c r="AB229" i="24"/>
  <c r="Z196" i="24"/>
  <c r="AB196" i="24"/>
  <c r="Z86" i="24"/>
  <c r="AB86" i="24"/>
  <c r="Z12" i="24"/>
  <c r="AB12" i="24"/>
  <c r="Z338" i="24"/>
  <c r="AB338" i="24"/>
  <c r="AB38" i="24"/>
  <c r="Z118" i="24"/>
  <c r="AB118" i="24"/>
  <c r="Z252" i="24"/>
  <c r="AB252" i="24"/>
  <c r="Z180" i="24"/>
  <c r="AB180" i="24"/>
  <c r="Z266" i="24"/>
  <c r="AB266" i="24"/>
  <c r="Z262" i="24"/>
  <c r="AB262" i="24"/>
  <c r="Z90" i="24"/>
  <c r="AB90" i="24"/>
  <c r="Z164" i="24"/>
  <c r="AB164" i="24"/>
  <c r="Z301" i="24"/>
  <c r="AB301" i="24"/>
  <c r="Z312" i="24"/>
  <c r="AB312" i="24"/>
  <c r="Z270" i="24"/>
  <c r="AB270" i="24"/>
  <c r="Z176" i="24"/>
  <c r="AB176" i="24"/>
  <c r="Z207" i="24"/>
  <c r="AB207" i="24"/>
  <c r="Z56" i="24"/>
  <c r="AB56" i="24"/>
  <c r="Z328" i="24"/>
  <c r="AB328" i="24"/>
  <c r="Z238" i="24"/>
  <c r="AB238" i="24"/>
  <c r="Z249" i="24"/>
  <c r="AB249" i="24"/>
  <c r="Z290" i="24"/>
  <c r="AB290" i="24"/>
  <c r="AB27" i="24"/>
  <c r="Z202" i="24"/>
  <c r="AB202" i="24"/>
  <c r="Z263" i="24"/>
  <c r="AB263" i="24"/>
  <c r="Z178" i="24"/>
  <c r="AB178" i="24"/>
  <c r="Z313" i="24"/>
  <c r="AB313" i="24"/>
  <c r="Z126" i="24"/>
  <c r="AB126" i="24"/>
  <c r="Z255" i="24"/>
  <c r="AB255" i="24"/>
  <c r="Z239" i="24"/>
  <c r="AB239" i="24"/>
  <c r="Z179" i="24"/>
  <c r="AB179" i="24"/>
  <c r="Z53" i="24"/>
  <c r="AB53" i="24"/>
  <c r="Z78" i="24"/>
  <c r="AB78" i="24"/>
  <c r="Z104" i="24"/>
  <c r="AB104" i="24"/>
  <c r="Z108" i="24"/>
  <c r="AB108" i="24"/>
  <c r="Z165" i="24"/>
  <c r="Z298" i="24"/>
  <c r="AB298" i="24"/>
  <c r="Z214" i="24"/>
  <c r="AB214" i="24"/>
  <c r="Z8" i="24"/>
  <c r="AB8" i="24"/>
  <c r="Z357" i="24"/>
  <c r="AB357" i="24"/>
  <c r="Z199" i="24"/>
  <c r="AB199" i="24"/>
  <c r="Z341" i="24"/>
  <c r="AB341" i="24"/>
  <c r="Z348" i="24"/>
  <c r="AB348" i="24"/>
  <c r="Z247" i="24"/>
  <c r="AB247" i="24"/>
  <c r="Z275" i="24"/>
  <c r="AB275" i="24"/>
  <c r="Z24" i="24"/>
  <c r="Z101" i="24"/>
  <c r="Z20" i="24"/>
  <c r="Z50" i="24"/>
  <c r="Z170" i="24"/>
  <c r="Z339" i="24"/>
  <c r="Z231" i="24"/>
  <c r="Z282" i="24"/>
  <c r="Z356" i="24"/>
  <c r="Z269" i="24"/>
  <c r="Z336" i="24"/>
  <c r="Z116" i="24"/>
  <c r="Z245" i="24"/>
  <c r="Z135" i="24"/>
  <c r="Z346" i="24"/>
  <c r="Z17" i="24"/>
  <c r="Z276" i="24"/>
  <c r="Z322" i="24"/>
  <c r="Z332" i="24"/>
  <c r="Z294" i="24"/>
  <c r="Z122" i="24"/>
  <c r="Z248" i="24"/>
  <c r="Z117" i="24"/>
  <c r="Z177" i="24"/>
  <c r="Z218" i="24"/>
  <c r="Z325" i="24"/>
  <c r="Z347" i="24"/>
  <c r="Z139" i="24"/>
  <c r="Z107" i="24"/>
  <c r="Z184" i="24"/>
  <c r="Z185" i="24"/>
  <c r="Z48" i="24"/>
  <c r="Z257" i="24"/>
  <c r="Z340" i="24"/>
  <c r="Z256" i="24"/>
  <c r="Z324" i="24"/>
  <c r="Z292" i="24"/>
  <c r="Z72" i="24"/>
  <c r="Z237" i="24"/>
  <c r="Z192" i="24"/>
  <c r="Z219" i="24"/>
  <c r="Z296" i="24"/>
  <c r="Z299" i="24"/>
  <c r="Z233" i="24"/>
  <c r="Z284" i="24"/>
  <c r="Z209" i="24"/>
  <c r="Z354" i="24"/>
  <c r="Z287" i="24"/>
  <c r="Z289" i="24"/>
  <c r="Z217" i="24"/>
  <c r="Z316" i="24"/>
  <c r="Z59" i="24"/>
  <c r="Z153" i="24"/>
  <c r="Z61" i="24"/>
  <c r="Z67" i="24"/>
  <c r="Z69" i="24"/>
  <c r="Z211" i="24"/>
  <c r="Z243" i="24"/>
  <c r="Z303" i="24"/>
  <c r="Z250" i="24"/>
  <c r="Z351" i="24"/>
  <c r="Z260" i="24"/>
  <c r="Z327" i="24"/>
  <c r="Z223" i="24"/>
  <c r="Z253" i="24"/>
  <c r="Z159" i="24"/>
  <c r="Z52" i="24"/>
  <c r="Z306" i="24"/>
  <c r="Z246" i="24"/>
  <c r="Z344" i="24"/>
  <c r="Z113" i="24"/>
  <c r="Z342" i="24"/>
  <c r="Z97" i="24"/>
  <c r="Z240" i="24"/>
  <c r="Z283" i="24"/>
  <c r="Z95" i="24"/>
  <c r="Z144" i="24"/>
  <c r="Z168" i="24"/>
  <c r="Z123" i="24"/>
  <c r="Z93" i="24"/>
  <c r="Z279" i="24"/>
  <c r="Z264" i="24"/>
  <c r="Z206" i="24"/>
  <c r="Z319" i="24"/>
  <c r="Z228" i="24"/>
  <c r="Z190" i="24"/>
  <c r="Z212" i="24"/>
  <c r="Z30" i="24"/>
  <c r="Z281" i="24"/>
  <c r="Z35" i="24"/>
  <c r="Z189" i="24"/>
  <c r="Z105" i="24"/>
  <c r="Z204" i="24"/>
  <c r="Z241" i="24"/>
  <c r="Z350" i="24"/>
  <c r="Z87" i="24"/>
  <c r="Z81" i="24"/>
  <c r="Z278" i="24"/>
  <c r="Z152" i="24"/>
  <c r="Z331" i="24"/>
  <c r="Z25" i="24"/>
  <c r="Z173" i="24"/>
  <c r="Z45" i="24"/>
  <c r="Z277" i="24"/>
  <c r="Y179" i="24"/>
  <c r="Y53" i="24"/>
  <c r="Y78" i="24"/>
  <c r="Y104" i="24"/>
  <c r="Y108" i="24"/>
  <c r="Y298" i="24"/>
  <c r="X214" i="24"/>
  <c r="X8" i="24"/>
  <c r="Y357" i="24"/>
  <c r="X199" i="24"/>
  <c r="X341" i="24"/>
  <c r="X348" i="24"/>
  <c r="X247" i="24"/>
  <c r="Y275" i="24"/>
  <c r="X244" i="24"/>
  <c r="Y242" i="24"/>
  <c r="X308" i="24"/>
  <c r="Y267" i="24"/>
  <c r="X235" i="24"/>
  <c r="X51" i="24"/>
  <c r="Y314" i="24"/>
  <c r="Y150" i="24"/>
  <c r="X225" i="24"/>
  <c r="Y167" i="24"/>
  <c r="Y358" i="24"/>
  <c r="X46" i="24"/>
  <c r="Y286" i="24"/>
  <c r="X62" i="24"/>
  <c r="X111" i="24"/>
  <c r="X55" i="24"/>
  <c r="Y63" i="24"/>
  <c r="X201" i="24"/>
  <c r="X166" i="24"/>
  <c r="X329" i="24"/>
  <c r="Y229" i="24"/>
  <c r="X196" i="24"/>
  <c r="X86" i="24"/>
  <c r="X12" i="24"/>
  <c r="Y338" i="24"/>
  <c r="Y38" i="24"/>
  <c r="X118" i="24"/>
  <c r="X252" i="24"/>
  <c r="Y180" i="24"/>
  <c r="X266" i="24"/>
  <c r="X262" i="24"/>
  <c r="Y90" i="24"/>
  <c r="X164" i="24"/>
  <c r="Y301" i="24"/>
  <c r="X312" i="24"/>
  <c r="Y270" i="24"/>
  <c r="Y176" i="24"/>
  <c r="Y207" i="24"/>
  <c r="X56" i="24"/>
  <c r="Y328" i="24"/>
  <c r="Y238" i="24"/>
  <c r="Y249" i="24"/>
  <c r="Y290" i="24"/>
  <c r="Y27" i="24"/>
  <c r="X202" i="24"/>
  <c r="X263" i="24"/>
  <c r="X178" i="24"/>
  <c r="X313" i="24"/>
  <c r="Y126" i="24"/>
  <c r="Y255" i="24"/>
  <c r="Y239" i="24"/>
  <c r="Y316" i="24"/>
  <c r="Y312" i="24"/>
  <c r="O70" i="17"/>
  <c r="O142" i="17"/>
  <c r="T142" i="30" s="1"/>
  <c r="O69" i="17"/>
  <c r="O121" i="17"/>
  <c r="Y283" i="24"/>
  <c r="S6" i="24"/>
  <c r="AA6" i="24" s="1"/>
  <c r="T216" i="24"/>
  <c r="T2" i="24"/>
  <c r="O2" i="24" s="1"/>
  <c r="X275" i="24"/>
  <c r="S175" i="24"/>
  <c r="S131" i="24"/>
  <c r="AA131" i="24" s="1"/>
  <c r="X229" i="24"/>
  <c r="X316" i="24"/>
  <c r="X2" i="24"/>
  <c r="X207" i="24"/>
  <c r="X287" i="24"/>
  <c r="O5" i="17"/>
  <c r="T5" i="30" s="1"/>
  <c r="X277" i="24"/>
  <c r="Y2" i="24"/>
  <c r="S31" i="24"/>
  <c r="O64" i="17"/>
  <c r="Y348" i="24"/>
  <c r="Y277" i="24"/>
  <c r="X278" i="24"/>
  <c r="O317" i="17"/>
  <c r="Y329" i="24"/>
  <c r="O130" i="17"/>
  <c r="T130" i="30" s="1"/>
  <c r="O46" i="17"/>
  <c r="T46" i="30" s="1"/>
  <c r="S64" i="24"/>
  <c r="O47" i="17"/>
  <c r="O137" i="17"/>
  <c r="T137" i="30" s="1"/>
  <c r="O136" i="17"/>
  <c r="T136" i="30" s="1"/>
  <c r="S47" i="24"/>
  <c r="AA47" i="24" s="1"/>
  <c r="T262" i="24"/>
  <c r="T200" i="24"/>
  <c r="Y313" i="24"/>
  <c r="T192" i="24"/>
  <c r="S75" i="24"/>
  <c r="AA75" i="24" s="1"/>
  <c r="X347" i="24"/>
  <c r="X255" i="24"/>
  <c r="Y342" i="24"/>
  <c r="X126" i="24"/>
  <c r="X176" i="24"/>
  <c r="S128" i="24"/>
  <c r="X63" i="24"/>
  <c r="X240" i="24"/>
  <c r="X289" i="24"/>
  <c r="T24" i="24"/>
  <c r="X301" i="24"/>
  <c r="Y166" i="24"/>
  <c r="Y247" i="24"/>
  <c r="Y164" i="24"/>
  <c r="S14" i="24"/>
  <c r="AA14" i="24" s="1"/>
  <c r="O128" i="17"/>
  <c r="O127" i="17"/>
  <c r="O113" i="17"/>
  <c r="T113" i="30" s="1"/>
  <c r="S19" i="24"/>
  <c r="AA19" i="24" s="1"/>
  <c r="S140" i="24"/>
  <c r="AA140" i="24" s="1"/>
  <c r="O139" i="17"/>
  <c r="T139" i="30" s="1"/>
  <c r="X233" i="24"/>
  <c r="Y233" i="24"/>
  <c r="Y284" i="24"/>
  <c r="T166" i="24"/>
  <c r="Y331" i="24"/>
  <c r="S36" i="24"/>
  <c r="AA36" i="24" s="1"/>
  <c r="O36" i="17"/>
  <c r="S10" i="24"/>
  <c r="AA10" i="24" s="1"/>
  <c r="O10" i="17"/>
  <c r="S57" i="24"/>
  <c r="Y25" i="24"/>
  <c r="X25" i="24"/>
  <c r="O169" i="17"/>
  <c r="T169" i="30" s="1"/>
  <c r="O168" i="17"/>
  <c r="T168" i="30" s="1"/>
  <c r="O115" i="17"/>
  <c r="S115" i="24"/>
  <c r="X217" i="24"/>
  <c r="Y218" i="24"/>
  <c r="O125" i="17"/>
  <c r="T125" i="30" s="1"/>
  <c r="S125" i="24"/>
  <c r="AA125" i="24" s="1"/>
  <c r="Y325" i="24"/>
  <c r="X45" i="24"/>
  <c r="Y45" i="24"/>
  <c r="T261" i="24"/>
  <c r="S169" i="24"/>
  <c r="AA169" i="24" s="1"/>
  <c r="T126" i="24"/>
  <c r="O158" i="17"/>
  <c r="T158" i="30" s="1"/>
  <c r="T190" i="24"/>
  <c r="O9" i="17"/>
  <c r="T9" i="30" s="1"/>
  <c r="Y217" i="24"/>
  <c r="X325" i="24"/>
  <c r="Y253" i="24"/>
  <c r="X253" i="24"/>
  <c r="S89" i="24"/>
  <c r="O89" i="17"/>
  <c r="X150" i="24"/>
  <c r="X218" i="24"/>
  <c r="X269" i="24"/>
  <c r="T217" i="24"/>
  <c r="Y347" i="24"/>
  <c r="T315" i="24"/>
  <c r="O79" i="17"/>
  <c r="X192" i="24"/>
  <c r="X209" i="24"/>
  <c r="T239" i="24"/>
  <c r="T278" i="24"/>
  <c r="Y55" i="24"/>
  <c r="S137" i="24"/>
  <c r="AA137" i="24" s="1"/>
  <c r="S5" i="24"/>
  <c r="X5" i="24" s="1"/>
  <c r="O34" i="17"/>
  <c r="T34" i="30" s="1"/>
  <c r="X270" i="24"/>
  <c r="Y201" i="24"/>
  <c r="T111" i="24"/>
  <c r="S60" i="24"/>
  <c r="X283" i="24"/>
  <c r="Y111" i="24"/>
  <c r="X358" i="24"/>
  <c r="O124" i="17"/>
  <c r="Y62" i="24"/>
  <c r="Y252" i="24"/>
  <c r="Y241" i="24"/>
  <c r="T274" i="24"/>
  <c r="T341" i="24"/>
  <c r="S318" i="24"/>
  <c r="O59" i="17"/>
  <c r="S309" i="24"/>
  <c r="AA309" i="24" s="1"/>
  <c r="X267" i="24"/>
  <c r="Y214" i="24"/>
  <c r="T354" i="24"/>
  <c r="Y240" i="24"/>
  <c r="O60" i="17"/>
  <c r="Y289" i="24"/>
  <c r="Y248" i="24"/>
  <c r="Y209" i="24"/>
  <c r="S79" i="24"/>
  <c r="Y46" i="24"/>
  <c r="X286" i="24"/>
  <c r="Y341" i="24"/>
  <c r="S91" i="24"/>
  <c r="AA91" i="24" s="1"/>
  <c r="X167" i="24"/>
  <c r="O318" i="17"/>
  <c r="O33" i="17"/>
  <c r="T33" i="30" s="1"/>
  <c r="S96" i="24"/>
  <c r="AA96" i="24" s="1"/>
  <c r="S265" i="24"/>
  <c r="AA265" i="24" s="1"/>
  <c r="X354" i="24"/>
  <c r="O95" i="17"/>
  <c r="Y294" i="24"/>
  <c r="X294" i="24"/>
  <c r="Y122" i="24"/>
  <c r="O68" i="17"/>
  <c r="T68" i="30" s="1"/>
  <c r="T295" i="24"/>
  <c r="T8" i="24"/>
  <c r="N8" i="24" s="1"/>
  <c r="O156" i="17"/>
  <c r="T289" i="24"/>
  <c r="S73" i="24"/>
  <c r="O73" i="17"/>
  <c r="T73" i="30" s="1"/>
  <c r="X117" i="24"/>
  <c r="Y117" i="24"/>
  <c r="T279" i="24"/>
  <c r="T312" i="24"/>
  <c r="Y177" i="24"/>
  <c r="X177" i="24"/>
  <c r="T325" i="24"/>
  <c r="S83" i="24"/>
  <c r="AA83" i="24" s="1"/>
  <c r="T62" i="24"/>
  <c r="T248" i="24"/>
  <c r="Y113" i="24"/>
  <c r="X113" i="24"/>
  <c r="T287" i="24"/>
  <c r="X306" i="24"/>
  <c r="Y306" i="24"/>
  <c r="T311" i="24"/>
  <c r="X350" i="24"/>
  <c r="T252" i="24"/>
  <c r="O226" i="17"/>
  <c r="O227" i="17"/>
  <c r="T227" i="30" s="1"/>
  <c r="O106" i="17"/>
  <c r="Y344" i="24"/>
  <c r="X344" i="24"/>
  <c r="X296" i="24"/>
  <c r="T104" i="24"/>
  <c r="T343" i="24"/>
  <c r="Y287" i="24"/>
  <c r="S234" i="24"/>
  <c r="S124" i="24"/>
  <c r="T322" i="24"/>
  <c r="S32" i="24"/>
  <c r="AA32" i="24" s="1"/>
  <c r="O123" i="17"/>
  <c r="Y354" i="24"/>
  <c r="Y173" i="24"/>
  <c r="X173" i="24"/>
  <c r="X299" i="24"/>
  <c r="X342" i="24"/>
  <c r="T205" i="24"/>
  <c r="X314" i="24"/>
  <c r="Y332" i="24"/>
  <c r="Y262" i="24"/>
  <c r="S65" i="24"/>
  <c r="AA65" i="24" s="1"/>
  <c r="Y8" i="24"/>
  <c r="S133" i="24"/>
  <c r="O83" i="17"/>
  <c r="O72" i="17"/>
  <c r="S259" i="24"/>
  <c r="AA259" i="24" s="1"/>
  <c r="O67" i="17"/>
  <c r="T67" i="30" s="1"/>
  <c r="X122" i="24"/>
  <c r="Y159" i="24"/>
  <c r="T332" i="24"/>
  <c r="O114" i="17"/>
  <c r="T114" i="30" s="1"/>
  <c r="O51" i="17"/>
  <c r="T51" i="30" s="1"/>
  <c r="O97" i="17"/>
  <c r="Y350" i="24"/>
  <c r="O30" i="17"/>
  <c r="T30" i="30" s="1"/>
  <c r="O259" i="17"/>
  <c r="T259" i="30" s="1"/>
  <c r="Y299" i="24"/>
  <c r="O82" i="17"/>
  <c r="O27" i="17"/>
  <c r="T177" i="24"/>
  <c r="X90" i="24"/>
  <c r="T288" i="24"/>
  <c r="O90" i="17"/>
  <c r="T90" i="30" s="1"/>
  <c r="O96" i="17"/>
  <c r="T118" i="24"/>
  <c r="O65" i="17"/>
  <c r="S157" i="24"/>
  <c r="O154" i="17"/>
  <c r="T154" i="30" s="1"/>
  <c r="X276" i="24"/>
  <c r="X284" i="24"/>
  <c r="X212" i="24"/>
  <c r="O160" i="17"/>
  <c r="T160" i="30" s="1"/>
  <c r="O161" i="17"/>
  <c r="T161" i="30" s="1"/>
  <c r="S28" i="24"/>
  <c r="Y82" i="24"/>
  <c r="T11" i="24"/>
  <c r="O31" i="17"/>
  <c r="T31" i="30" s="1"/>
  <c r="S227" i="24"/>
  <c r="AA227" i="24" s="1"/>
  <c r="O157" i="17"/>
  <c r="T157" i="30" s="1"/>
  <c r="Y276" i="24"/>
  <c r="Y263" i="24"/>
  <c r="O203" i="17"/>
  <c r="S154" i="24"/>
  <c r="AA154" i="24" s="1"/>
  <c r="O258" i="17"/>
  <c r="T258" i="30" s="1"/>
  <c r="S106" i="24"/>
  <c r="Y199" i="24"/>
  <c r="S43" i="24"/>
  <c r="AA43" i="24" s="1"/>
  <c r="S68" i="24"/>
  <c r="S80" i="24"/>
  <c r="O35" i="17"/>
  <c r="O75" i="17"/>
  <c r="T75" i="30" s="1"/>
  <c r="X105" i="24"/>
  <c r="O88" i="17"/>
  <c r="X249" i="24"/>
  <c r="X248" i="24"/>
  <c r="Y178" i="24"/>
  <c r="X152" i="24"/>
  <c r="X246" i="24"/>
  <c r="O76" i="17"/>
  <c r="O171" i="17"/>
  <c r="T171" i="30" s="1"/>
  <c r="O172" i="17"/>
  <c r="S172" i="24"/>
  <c r="AA172" i="24" s="1"/>
  <c r="Y202" i="24"/>
  <c r="O264" i="17"/>
  <c r="T264" i="30" s="1"/>
  <c r="X331" i="24"/>
  <c r="O309" i="17"/>
  <c r="S136" i="24"/>
  <c r="O145" i="17"/>
  <c r="T199" i="24"/>
  <c r="Y225" i="24"/>
  <c r="T110" i="24"/>
  <c r="O231" i="17"/>
  <c r="S76" i="24"/>
  <c r="AA76" i="24" s="1"/>
  <c r="T219" i="24"/>
  <c r="X298" i="24"/>
  <c r="O221" i="17"/>
  <c r="O80" i="17"/>
  <c r="X81" i="24"/>
  <c r="T232" i="24"/>
  <c r="X206" i="24"/>
  <c r="Y278" i="24"/>
  <c r="O15" i="17"/>
  <c r="T15" i="30" s="1"/>
  <c r="X180" i="24"/>
  <c r="X190" i="24"/>
  <c r="T300" i="24"/>
  <c r="X332" i="24"/>
  <c r="X159" i="24"/>
  <c r="S16" i="24"/>
  <c r="AA16" i="24" s="1"/>
  <c r="Y135" i="24"/>
  <c r="S99" i="24"/>
  <c r="AA99" i="24" s="1"/>
  <c r="O86" i="17"/>
  <c r="T41" i="24"/>
  <c r="O195" i="17"/>
  <c r="T195" i="30" s="1"/>
  <c r="O109" i="17"/>
  <c r="T109" i="30" s="1"/>
  <c r="O87" i="17"/>
  <c r="T87" i="30" s="1"/>
  <c r="O234" i="17"/>
  <c r="T234" i="30" s="1"/>
  <c r="O39" i="17"/>
  <c r="T39" i="30" s="1"/>
  <c r="T245" i="24"/>
  <c r="Y152" i="24"/>
  <c r="T316" i="24"/>
  <c r="O81" i="17"/>
  <c r="T81" i="30" s="1"/>
  <c r="T272" i="24"/>
  <c r="T335" i="24"/>
  <c r="O19" i="17"/>
  <c r="T19" i="30" s="1"/>
  <c r="O52" i="17"/>
  <c r="T52" i="30" s="1"/>
  <c r="S110" i="24"/>
  <c r="O150" i="17"/>
  <c r="T150" i="30" s="1"/>
  <c r="O181" i="17"/>
  <c r="T181" i="30" s="1"/>
  <c r="S182" i="24"/>
  <c r="AA182" i="24" s="1"/>
  <c r="O140" i="17"/>
  <c r="T140" i="30" s="1"/>
  <c r="Y192" i="24"/>
  <c r="S162" i="24"/>
  <c r="Y114" i="24"/>
  <c r="T218" i="24"/>
  <c r="Y118" i="24"/>
  <c r="X357" i="24"/>
  <c r="X241" i="24"/>
  <c r="T61" i="24"/>
  <c r="S213" i="24"/>
  <c r="AA213" i="24" s="1"/>
  <c r="T314" i="24"/>
  <c r="O105" i="17"/>
  <c r="T105" i="30" s="1"/>
  <c r="O194" i="17"/>
  <c r="S221" i="24"/>
  <c r="O213" i="17"/>
  <c r="T213" i="30" s="1"/>
  <c r="Y266" i="24"/>
  <c r="S161" i="24"/>
  <c r="AA161" i="24" s="1"/>
  <c r="Y105" i="24"/>
  <c r="Y235" i="24"/>
  <c r="T179" i="24"/>
  <c r="O132" i="17"/>
  <c r="T3" i="24"/>
  <c r="O3" i="24" s="1"/>
  <c r="S42" i="24"/>
  <c r="AA42" i="24" s="1"/>
  <c r="S151" i="24"/>
  <c r="AA151" i="24" s="1"/>
  <c r="Y322" i="24"/>
  <c r="X322" i="24"/>
  <c r="O40" i="17"/>
  <c r="X104" i="24"/>
  <c r="S129" i="24"/>
  <c r="AA129" i="24" s="1"/>
  <c r="Y246" i="24"/>
  <c r="S40" i="24"/>
  <c r="AA40" i="24" s="1"/>
  <c r="X290" i="24"/>
  <c r="O92" i="17"/>
  <c r="T92" i="30" s="1"/>
  <c r="T266" i="24"/>
  <c r="O133" i="17"/>
  <c r="T133" i="30" s="1"/>
  <c r="T235" i="24"/>
  <c r="O164" i="17"/>
  <c r="T164" i="30" s="1"/>
  <c r="O91" i="17"/>
  <c r="T91" i="30" s="1"/>
  <c r="S222" i="24"/>
  <c r="O42" i="17"/>
  <c r="S92" i="24"/>
  <c r="Y204" i="24"/>
  <c r="X204" i="24"/>
  <c r="T241" i="24"/>
  <c r="S197" i="24"/>
  <c r="O196" i="17"/>
  <c r="T196" i="30" s="1"/>
  <c r="T273" i="24"/>
  <c r="S39" i="24"/>
  <c r="O43" i="17"/>
  <c r="T43" i="30" s="1"/>
  <c r="S44" i="24"/>
  <c r="AA44" i="24" s="1"/>
  <c r="X116" i="24"/>
  <c r="Y12" i="24"/>
  <c r="X346" i="24"/>
  <c r="S103" i="24"/>
  <c r="AA103" i="24" s="1"/>
  <c r="O103" i="17"/>
  <c r="T328" i="24"/>
  <c r="T240" i="24"/>
  <c r="O44" i="17"/>
  <c r="T44" i="30" s="1"/>
  <c r="T210" i="24"/>
  <c r="Y30" i="24"/>
  <c r="X17" i="24"/>
  <c r="Y17" i="24"/>
  <c r="Y35" i="24"/>
  <c r="X35" i="24"/>
  <c r="X260" i="24"/>
  <c r="Y260" i="24"/>
  <c r="X245" i="24"/>
  <c r="T346" i="24"/>
  <c r="O54" i="17"/>
  <c r="T54" i="30" s="1"/>
  <c r="S54" i="24"/>
  <c r="S49" i="24"/>
  <c r="T225" i="24"/>
  <c r="T29" i="24"/>
  <c r="X228" i="24"/>
  <c r="Y228" i="24"/>
  <c r="X72" i="24"/>
  <c r="X219" i="24"/>
  <c r="T119" i="24"/>
  <c r="O102" i="17"/>
  <c r="T178" i="24"/>
  <c r="O49" i="17"/>
  <c r="T49" i="30" s="1"/>
  <c r="O53" i="17"/>
  <c r="T53" i="30" s="1"/>
  <c r="T112" i="24"/>
  <c r="X338" i="24"/>
  <c r="O174" i="17"/>
  <c r="Y81" i="24"/>
  <c r="Y296" i="24"/>
  <c r="T251" i="24"/>
  <c r="S183" i="24"/>
  <c r="AA183" i="24" s="1"/>
  <c r="T275" i="24"/>
  <c r="T191" i="24"/>
  <c r="T237" i="24"/>
  <c r="S188" i="24"/>
  <c r="O187" i="17"/>
  <c r="T187" i="30" s="1"/>
  <c r="S293" i="24"/>
  <c r="O293" i="17"/>
  <c r="T293" i="30" s="1"/>
  <c r="O284" i="17"/>
  <c r="T284" i="30" s="1"/>
  <c r="O285" i="17"/>
  <c r="T285" i="30" s="1"/>
  <c r="O162" i="17"/>
  <c r="T162" i="30" s="1"/>
  <c r="S145" i="24"/>
  <c r="O182" i="17"/>
  <c r="T182" i="30" s="1"/>
  <c r="O17" i="17"/>
  <c r="O18" i="17"/>
  <c r="T18" i="30" s="1"/>
  <c r="S203" i="24"/>
  <c r="O208" i="17"/>
  <c r="T208" i="30" s="1"/>
  <c r="O207" i="17"/>
  <c r="T207" i="30" s="1"/>
  <c r="S208" i="24"/>
  <c r="S232" i="24"/>
  <c r="S310" i="24"/>
  <c r="O310" i="17"/>
  <c r="T310" i="30" s="1"/>
  <c r="S141" i="24"/>
  <c r="O141" i="17"/>
  <c r="T141" i="30" s="1"/>
  <c r="O163" i="17"/>
  <c r="T163" i="30" s="1"/>
  <c r="S163" i="24"/>
  <c r="S58" i="24"/>
  <c r="S198" i="24"/>
  <c r="O198" i="17"/>
  <c r="T198" i="30" s="1"/>
  <c r="O197" i="17"/>
  <c r="T197" i="30" s="1"/>
  <c r="S15" i="24"/>
  <c r="O57" i="17"/>
  <c r="T57" i="30" s="1"/>
  <c r="O155" i="17"/>
  <c r="T155" i="30" s="1"/>
  <c r="X30" i="24"/>
  <c r="Y206" i="24"/>
  <c r="Y86" i="24"/>
  <c r="X53" i="24"/>
  <c r="O98" i="17"/>
  <c r="T98" i="30" s="1"/>
  <c r="O222" i="17"/>
  <c r="T222" i="30" s="1"/>
  <c r="O224" i="17"/>
  <c r="T224" i="30" s="1"/>
  <c r="S224" i="24"/>
  <c r="T349" i="24"/>
  <c r="X238" i="24"/>
  <c r="S291" i="24"/>
  <c r="O290" i="17"/>
  <c r="T290" i="30" s="1"/>
  <c r="O352" i="17"/>
  <c r="T352" i="30" s="1"/>
  <c r="S352" i="24"/>
  <c r="Y190" i="24"/>
  <c r="S155" i="24"/>
  <c r="AA155" i="24" s="1"/>
  <c r="Y116" i="24"/>
  <c r="T337" i="24"/>
  <c r="O58" i="17"/>
  <c r="T58" i="30" s="1"/>
  <c r="Y56" i="24"/>
  <c r="T131" i="24"/>
  <c r="X108" i="24"/>
  <c r="T333" i="24"/>
  <c r="Y51" i="24"/>
  <c r="Y245" i="24"/>
  <c r="O165" i="17"/>
  <c r="T165" i="30" s="1"/>
  <c r="O14" i="17"/>
  <c r="T14" i="30" s="1"/>
  <c r="T236" i="24"/>
  <c r="O351" i="17"/>
  <c r="T296" i="24"/>
  <c r="O223" i="17"/>
  <c r="T223" i="30" s="1"/>
  <c r="O134" i="17"/>
  <c r="T134" i="30" s="1"/>
  <c r="S134" i="24"/>
  <c r="O146" i="17"/>
  <c r="T146" i="30" s="1"/>
  <c r="O22" i="17"/>
  <c r="T22" i="30" s="1"/>
  <c r="S23" i="24"/>
  <c r="X189" i="24"/>
  <c r="Y189" i="24"/>
  <c r="X78" i="24"/>
  <c r="O66" i="17"/>
  <c r="Y303" i="24"/>
  <c r="Y346" i="24"/>
  <c r="T282" i="24"/>
  <c r="T204" i="24"/>
  <c r="O38" i="17"/>
  <c r="T38" i="30" s="1"/>
  <c r="O37" i="17"/>
  <c r="T37" i="30" s="1"/>
  <c r="O25" i="17"/>
  <c r="T25" i="30" s="1"/>
  <c r="S26" i="24"/>
  <c r="O26" i="17"/>
  <c r="T26" i="30" s="1"/>
  <c r="Y212" i="24"/>
  <c r="Y219" i="24"/>
  <c r="Y308" i="24"/>
  <c r="X328" i="24"/>
  <c r="X135" i="24"/>
  <c r="Y327" i="24"/>
  <c r="X327" i="24"/>
  <c r="S102" i="24"/>
  <c r="S66" i="24"/>
  <c r="Y281" i="24"/>
  <c r="X281" i="24"/>
  <c r="Y223" i="24"/>
  <c r="X223" i="24"/>
  <c r="S100" i="24"/>
  <c r="O100" i="17"/>
  <c r="T100" i="30" s="1"/>
  <c r="O99" i="17"/>
  <c r="T99" i="30" s="1"/>
  <c r="T21" i="24"/>
  <c r="Y196" i="24"/>
  <c r="T269" i="24"/>
  <c r="X242" i="24"/>
  <c r="X336" i="24"/>
  <c r="Y336" i="24"/>
  <c r="Y237" i="24"/>
  <c r="X237" i="24"/>
  <c r="Y351" i="24"/>
  <c r="X351" i="24"/>
  <c r="T350" i="24"/>
  <c r="X179" i="24"/>
  <c r="T206" i="24"/>
  <c r="Y319" i="24"/>
  <c r="X319" i="24"/>
  <c r="O170" i="17"/>
  <c r="T170" i="30" s="1"/>
  <c r="S171" i="24"/>
  <c r="S98" i="24"/>
  <c r="Y269" i="24"/>
  <c r="Y72" i="24"/>
  <c r="X303" i="24"/>
  <c r="O148" i="17"/>
  <c r="T148" i="30" s="1"/>
  <c r="S148" i="24"/>
  <c r="S130" i="24"/>
  <c r="T303" i="24"/>
  <c r="O129" i="17"/>
  <c r="T129" i="30" s="1"/>
  <c r="O147" i="17"/>
  <c r="T147" i="30" s="1"/>
  <c r="T250" i="24"/>
  <c r="Y250" i="24"/>
  <c r="X250" i="24"/>
  <c r="Y244" i="24"/>
  <c r="Y264" i="24"/>
  <c r="X264" i="24"/>
  <c r="T242" i="24"/>
  <c r="Y243" i="24"/>
  <c r="X243" i="24"/>
  <c r="T355" i="24"/>
  <c r="Y279" i="24"/>
  <c r="X279" i="24"/>
  <c r="Y356" i="24"/>
  <c r="X356" i="24"/>
  <c r="T230" i="24"/>
  <c r="T323" i="24"/>
  <c r="T338" i="24"/>
  <c r="T256" i="24"/>
  <c r="T339" i="24"/>
  <c r="X292" i="24"/>
  <c r="Y292" i="24"/>
  <c r="T324" i="24"/>
  <c r="T6" i="24"/>
  <c r="X340" i="24"/>
  <c r="Y340" i="24"/>
  <c r="T255" i="24"/>
  <c r="X170" i="24"/>
  <c r="Y170" i="24"/>
  <c r="Y339" i="24"/>
  <c r="X339" i="24"/>
  <c r="T281" i="24"/>
  <c r="T292" i="24"/>
  <c r="Y257" i="24"/>
  <c r="X257" i="24"/>
  <c r="Y211" i="24"/>
  <c r="X211" i="24"/>
  <c r="X256" i="24"/>
  <c r="Y256" i="24"/>
  <c r="X324" i="24"/>
  <c r="Y324" i="24"/>
  <c r="Y231" i="24"/>
  <c r="X231" i="24"/>
  <c r="X282" i="24"/>
  <c r="Y282" i="24"/>
  <c r="X153" i="24"/>
  <c r="Y153" i="24"/>
  <c r="X139" i="24"/>
  <c r="Y139" i="24"/>
  <c r="X107" i="24"/>
  <c r="Y107" i="24"/>
  <c r="T50" i="24"/>
  <c r="X144" i="24"/>
  <c r="Y144" i="24"/>
  <c r="Y168" i="24"/>
  <c r="X168" i="24"/>
  <c r="X101" i="24"/>
  <c r="Y101" i="24"/>
  <c r="T185" i="24"/>
  <c r="Y50" i="24"/>
  <c r="X50" i="24"/>
  <c r="Y95" i="24"/>
  <c r="X95" i="24"/>
  <c r="T152" i="24"/>
  <c r="T138" i="24"/>
  <c r="T20" i="24"/>
  <c r="X67" i="24"/>
  <c r="Y67" i="24"/>
  <c r="X69" i="24"/>
  <c r="Y69" i="24"/>
  <c r="Y184" i="24"/>
  <c r="X184" i="24"/>
  <c r="T143" i="24"/>
  <c r="T167" i="24"/>
  <c r="X52" i="24"/>
  <c r="X123" i="24"/>
  <c r="Y123" i="24"/>
  <c r="Y48" i="24"/>
  <c r="Y87" i="24"/>
  <c r="X87" i="24"/>
  <c r="T94" i="24"/>
  <c r="T122" i="24"/>
  <c r="X97" i="24"/>
  <c r="Y97" i="24"/>
  <c r="T184" i="24"/>
  <c r="T93" i="24"/>
  <c r="T107" i="24"/>
  <c r="X24" i="24"/>
  <c r="Y24" i="24"/>
  <c r="X59" i="24"/>
  <c r="Y59" i="24"/>
  <c r="X61" i="24"/>
  <c r="Y61" i="24"/>
  <c r="Y20" i="24"/>
  <c r="X20" i="24"/>
  <c r="X185" i="24"/>
  <c r="Y185" i="24"/>
  <c r="X93" i="24"/>
  <c r="Y93" i="24"/>
  <c r="P9" i="24"/>
  <c r="P60" i="32" l="1"/>
  <c r="N59" i="32"/>
  <c r="O59" i="32"/>
  <c r="Y121" i="24"/>
  <c r="AA146" i="24"/>
  <c r="AB174" i="24"/>
  <c r="Z285" i="24"/>
  <c r="Y285" i="24"/>
  <c r="AB285" i="24"/>
  <c r="T212" i="24"/>
  <c r="T265" i="24"/>
  <c r="X38" i="24"/>
  <c r="X165" i="24"/>
  <c r="X114" i="24"/>
  <c r="X132" i="24"/>
  <c r="X34" i="24"/>
  <c r="Z114" i="24"/>
  <c r="Z132" i="24"/>
  <c r="AB34" i="24"/>
  <c r="AB52" i="24"/>
  <c r="AA48" i="24"/>
  <c r="T23" i="24"/>
  <c r="X27" i="24"/>
  <c r="Y132" i="24"/>
  <c r="Y165" i="24"/>
  <c r="AB165" i="24"/>
  <c r="Z27" i="24"/>
  <c r="Z38" i="24"/>
  <c r="AA114" i="24"/>
  <c r="Z174" i="24"/>
  <c r="AB147" i="24"/>
  <c r="AA143" i="24"/>
  <c r="T74" i="24"/>
  <c r="T308" i="24"/>
  <c r="Y146" i="24"/>
  <c r="X195" i="24"/>
  <c r="T4" i="24"/>
  <c r="N4" i="24" s="1"/>
  <c r="X143" i="24"/>
  <c r="Z146" i="24"/>
  <c r="AB121" i="24"/>
  <c r="T183" i="24"/>
  <c r="X147" i="24"/>
  <c r="X174" i="24"/>
  <c r="T175" i="24"/>
  <c r="X121" i="24"/>
  <c r="T56" i="24"/>
  <c r="T220" i="24"/>
  <c r="X285" i="24"/>
  <c r="T153" i="24"/>
  <c r="Y174" i="24"/>
  <c r="T63" i="24"/>
  <c r="Y158" i="24"/>
  <c r="Y143" i="24"/>
  <c r="Z121" i="24"/>
  <c r="AB143" i="24"/>
  <c r="AB146" i="24"/>
  <c r="AA158" i="24"/>
  <c r="T48" i="24"/>
  <c r="T101" i="24"/>
  <c r="T5" i="24"/>
  <c r="N5" i="24" s="1"/>
  <c r="T142" i="24"/>
  <c r="Y34" i="24"/>
  <c r="X158" i="24"/>
  <c r="Y147" i="24"/>
  <c r="Y195" i="24"/>
  <c r="Z158" i="24"/>
  <c r="AB195" i="24"/>
  <c r="Z34" i="24"/>
  <c r="N22" i="30"/>
  <c r="O22" i="30"/>
  <c r="T72" i="24"/>
  <c r="T72" i="30"/>
  <c r="N16" i="30"/>
  <c r="O16" i="30"/>
  <c r="AA221" i="30"/>
  <c r="Z221" i="30"/>
  <c r="X221" i="30"/>
  <c r="W221" i="30"/>
  <c r="Y221" i="30"/>
  <c r="W49" i="30"/>
  <c r="X49" i="30"/>
  <c r="AA49" i="30"/>
  <c r="Y49" i="30"/>
  <c r="Z49" i="30"/>
  <c r="T78" i="24"/>
  <c r="T66" i="24"/>
  <c r="T66" i="30"/>
  <c r="T40" i="24"/>
  <c r="T40" i="30"/>
  <c r="T16" i="24"/>
  <c r="T86" i="24"/>
  <c r="T86" i="30"/>
  <c r="T221" i="24"/>
  <c r="T221" i="30"/>
  <c r="T231" i="24"/>
  <c r="T231" i="30"/>
  <c r="T145" i="24"/>
  <c r="T145" i="30"/>
  <c r="T96" i="24"/>
  <c r="T96" i="30"/>
  <c r="T226" i="24"/>
  <c r="T226" i="30"/>
  <c r="T156" i="24"/>
  <c r="T156" i="30"/>
  <c r="T318" i="24"/>
  <c r="T318" i="30"/>
  <c r="T59" i="24"/>
  <c r="T59" i="30"/>
  <c r="N9" i="30"/>
  <c r="O9" i="30"/>
  <c r="T36" i="24"/>
  <c r="T36" i="30"/>
  <c r="T128" i="24"/>
  <c r="T128" i="30"/>
  <c r="T173" i="24"/>
  <c r="T121" i="24"/>
  <c r="T121" i="30"/>
  <c r="Y18" i="24"/>
  <c r="Y70" i="24"/>
  <c r="Z156" i="24"/>
  <c r="Z18" i="24"/>
  <c r="Z70" i="24"/>
  <c r="T120" i="24"/>
  <c r="T120" i="30"/>
  <c r="O7" i="30"/>
  <c r="N7" i="30"/>
  <c r="AA75" i="30"/>
  <c r="Z75" i="30"/>
  <c r="X75" i="30"/>
  <c r="Y75" i="30"/>
  <c r="W75" i="30"/>
  <c r="AA16" i="30"/>
  <c r="Y16" i="30"/>
  <c r="X16" i="30"/>
  <c r="Z16" i="30"/>
  <c r="W16" i="30"/>
  <c r="AA195" i="30"/>
  <c r="X195" i="30"/>
  <c r="Z195" i="30"/>
  <c r="Y195" i="30"/>
  <c r="W195" i="30"/>
  <c r="W156" i="30"/>
  <c r="AA156" i="30"/>
  <c r="Z156" i="30"/>
  <c r="X156" i="30"/>
  <c r="Y156" i="30"/>
  <c r="Y147" i="30"/>
  <c r="X147" i="30"/>
  <c r="Z147" i="30"/>
  <c r="W147" i="30"/>
  <c r="AA147" i="30"/>
  <c r="T202" i="24"/>
  <c r="T202" i="30"/>
  <c r="W188" i="30"/>
  <c r="AA188" i="30"/>
  <c r="Z188" i="30"/>
  <c r="X188" i="30"/>
  <c r="Y188" i="30"/>
  <c r="Y291" i="30"/>
  <c r="Z291" i="30"/>
  <c r="W291" i="30"/>
  <c r="AA291" i="30"/>
  <c r="X291" i="30"/>
  <c r="AA79" i="30"/>
  <c r="Z79" i="30"/>
  <c r="X79" i="30"/>
  <c r="Y79" i="30"/>
  <c r="W79" i="30"/>
  <c r="T135" i="24"/>
  <c r="T135" i="30"/>
  <c r="T233" i="24"/>
  <c r="T233" i="30"/>
  <c r="T151" i="24"/>
  <c r="T151" i="30"/>
  <c r="X18" i="30"/>
  <c r="Y18" i="30"/>
  <c r="Z18" i="30"/>
  <c r="W18" i="30"/>
  <c r="AA18" i="30"/>
  <c r="AA82" i="30"/>
  <c r="W82" i="30"/>
  <c r="Z82" i="30"/>
  <c r="X82" i="30"/>
  <c r="Y82" i="30"/>
  <c r="T76" i="24"/>
  <c r="T76" i="30"/>
  <c r="T47" i="24"/>
  <c r="T47" i="30"/>
  <c r="Z5" i="30"/>
  <c r="W5" i="30"/>
  <c r="Y5" i="30"/>
  <c r="AA5" i="30"/>
  <c r="X5" i="30"/>
  <c r="AA97" i="30"/>
  <c r="X97" i="30"/>
  <c r="Z97" i="30"/>
  <c r="Y97" i="30"/>
  <c r="W97" i="30"/>
  <c r="AA154" i="30"/>
  <c r="W154" i="30"/>
  <c r="X154" i="30"/>
  <c r="Z154" i="30"/>
  <c r="Y154" i="30"/>
  <c r="AA183" i="30"/>
  <c r="Z183" i="30"/>
  <c r="X183" i="30"/>
  <c r="Y183" i="30"/>
  <c r="W183" i="30"/>
  <c r="O15" i="30"/>
  <c r="N15" i="30"/>
  <c r="T203" i="24"/>
  <c r="T203" i="30"/>
  <c r="T65" i="24"/>
  <c r="T65" i="30"/>
  <c r="T106" i="24"/>
  <c r="T106" i="30"/>
  <c r="T115" i="24"/>
  <c r="T115" i="30"/>
  <c r="T10" i="24"/>
  <c r="T10" i="30"/>
  <c r="T317" i="24"/>
  <c r="T317" i="30"/>
  <c r="T64" i="24"/>
  <c r="T64" i="30"/>
  <c r="N5" i="30"/>
  <c r="O5" i="30"/>
  <c r="Y156" i="24"/>
  <c r="Z195" i="24"/>
  <c r="Z147" i="24"/>
  <c r="AB82" i="24"/>
  <c r="N4" i="30"/>
  <c r="O4" i="30"/>
  <c r="W34" i="30"/>
  <c r="AA34" i="30"/>
  <c r="Z34" i="30"/>
  <c r="Y34" i="30"/>
  <c r="X34" i="30"/>
  <c r="Y114" i="30"/>
  <c r="Z114" i="30"/>
  <c r="W114" i="30"/>
  <c r="X114" i="30"/>
  <c r="AA114" i="30"/>
  <c r="AA213" i="30"/>
  <c r="X213" i="30"/>
  <c r="Z213" i="30"/>
  <c r="Y213" i="30"/>
  <c r="W213" i="30"/>
  <c r="AA165" i="30"/>
  <c r="Z165" i="30"/>
  <c r="X165" i="30"/>
  <c r="Y165" i="30"/>
  <c r="W165" i="30"/>
  <c r="W293" i="30"/>
  <c r="X293" i="30"/>
  <c r="Y293" i="30"/>
  <c r="Z293" i="30"/>
  <c r="AA293" i="30"/>
  <c r="AA64" i="30"/>
  <c r="Z64" i="30"/>
  <c r="Y64" i="30"/>
  <c r="X64" i="30"/>
  <c r="W64" i="30"/>
  <c r="Y146" i="30"/>
  <c r="Z146" i="30"/>
  <c r="W146" i="30"/>
  <c r="X146" i="30"/>
  <c r="AA146" i="30"/>
  <c r="Y175" i="30"/>
  <c r="X175" i="30"/>
  <c r="Z175" i="30"/>
  <c r="AA175" i="30"/>
  <c r="W175" i="30"/>
  <c r="Y32" i="30"/>
  <c r="W32" i="30"/>
  <c r="AA32" i="30"/>
  <c r="X32" i="30"/>
  <c r="Z32" i="30"/>
  <c r="X14" i="30"/>
  <c r="Y14" i="30"/>
  <c r="AA14" i="30"/>
  <c r="Z14" i="30"/>
  <c r="W14" i="30"/>
  <c r="X28" i="30"/>
  <c r="Y28" i="30"/>
  <c r="Z28" i="30"/>
  <c r="AA28" i="30"/>
  <c r="W28" i="30"/>
  <c r="AA145" i="30"/>
  <c r="Z145" i="30"/>
  <c r="X145" i="30"/>
  <c r="Y145" i="30"/>
  <c r="W145" i="30"/>
  <c r="O14" i="30"/>
  <c r="N14" i="30"/>
  <c r="N18" i="30"/>
  <c r="O18" i="30"/>
  <c r="T102" i="24"/>
  <c r="T102" i="30"/>
  <c r="T97" i="24"/>
  <c r="T97" i="30"/>
  <c r="T124" i="24"/>
  <c r="T124" i="30"/>
  <c r="T69" i="24"/>
  <c r="T69" i="30"/>
  <c r="X285" i="30"/>
  <c r="Z285" i="30"/>
  <c r="Y285" i="30"/>
  <c r="W285" i="30"/>
  <c r="AA285" i="30"/>
  <c r="AA87" i="30"/>
  <c r="X87" i="30"/>
  <c r="Z87" i="30"/>
  <c r="Y87" i="30"/>
  <c r="W87" i="30"/>
  <c r="W57" i="30"/>
  <c r="X57" i="30"/>
  <c r="AA57" i="30"/>
  <c r="Y57" i="30"/>
  <c r="Z57" i="30"/>
  <c r="Y309" i="30"/>
  <c r="Z309" i="30"/>
  <c r="X309" i="30"/>
  <c r="W309" i="30"/>
  <c r="AA309" i="30"/>
  <c r="O7" i="24"/>
  <c r="T188" i="24"/>
  <c r="T17" i="24"/>
  <c r="T17" i="30"/>
  <c r="T103" i="24"/>
  <c r="T103" i="30"/>
  <c r="T42" i="24"/>
  <c r="T42" i="30"/>
  <c r="T132" i="24"/>
  <c r="T132" i="30"/>
  <c r="X82" i="24"/>
  <c r="T309" i="24"/>
  <c r="T309" i="30"/>
  <c r="T35" i="24"/>
  <c r="T35" i="30"/>
  <c r="X18" i="24"/>
  <c r="T27" i="24"/>
  <c r="T27" i="30"/>
  <c r="T83" i="24"/>
  <c r="T83" i="30"/>
  <c r="T60" i="24"/>
  <c r="T60" i="30"/>
  <c r="X156" i="24"/>
  <c r="T89" i="24"/>
  <c r="T89" i="30"/>
  <c r="T291" i="24"/>
  <c r="T351" i="24"/>
  <c r="T351" i="30"/>
  <c r="T174" i="24"/>
  <c r="T174" i="30"/>
  <c r="X70" i="24"/>
  <c r="T194" i="24"/>
  <c r="T194" i="30"/>
  <c r="N19" i="30"/>
  <c r="O19" i="30"/>
  <c r="T80" i="24"/>
  <c r="T80" i="30"/>
  <c r="T172" i="24"/>
  <c r="T172" i="30"/>
  <c r="T88" i="24"/>
  <c r="T88" i="30"/>
  <c r="T82" i="24"/>
  <c r="T82" i="30"/>
  <c r="T123" i="24"/>
  <c r="T123" i="30"/>
  <c r="T95" i="24"/>
  <c r="T95" i="30"/>
  <c r="T79" i="24"/>
  <c r="T79" i="30"/>
  <c r="T127" i="24"/>
  <c r="T127" i="30"/>
  <c r="T70" i="24"/>
  <c r="T70" i="30"/>
  <c r="AB156" i="24"/>
  <c r="AB18" i="24"/>
  <c r="AB70" i="24"/>
  <c r="N6" i="30"/>
  <c r="O6" i="30"/>
  <c r="Y232" i="30"/>
  <c r="X232" i="30"/>
  <c r="AA232" i="30"/>
  <c r="Z232" i="30"/>
  <c r="W232" i="30"/>
  <c r="W42" i="30"/>
  <c r="AA42" i="30"/>
  <c r="Y42" i="30"/>
  <c r="X42" i="30"/>
  <c r="Z42" i="30"/>
  <c r="AA81" i="30"/>
  <c r="X81" i="30"/>
  <c r="Z81" i="30"/>
  <c r="Y81" i="30"/>
  <c r="W81" i="30"/>
  <c r="AA203" i="30"/>
  <c r="Y203" i="30"/>
  <c r="Z203" i="30"/>
  <c r="X203" i="30"/>
  <c r="W203" i="30"/>
  <c r="AA136" i="30"/>
  <c r="Y136" i="30"/>
  <c r="W136" i="30"/>
  <c r="X136" i="30"/>
  <c r="Z136" i="30"/>
  <c r="W38" i="30"/>
  <c r="AA38" i="30"/>
  <c r="X38" i="30"/>
  <c r="Y38" i="30"/>
  <c r="Z38" i="30"/>
  <c r="Y143" i="30"/>
  <c r="X143" i="30"/>
  <c r="Z143" i="30"/>
  <c r="AA143" i="30"/>
  <c r="W143" i="30"/>
  <c r="Y158" i="30"/>
  <c r="X158" i="30"/>
  <c r="Z158" i="30"/>
  <c r="W158" i="30"/>
  <c r="AA158" i="30"/>
  <c r="T32" i="24"/>
  <c r="T32" i="30"/>
  <c r="Z234" i="30"/>
  <c r="W234" i="30"/>
  <c r="X234" i="30"/>
  <c r="Y234" i="30"/>
  <c r="AA234" i="30"/>
  <c r="Y151" i="30"/>
  <c r="X151" i="30"/>
  <c r="Z151" i="30"/>
  <c r="AA151" i="30"/>
  <c r="W151" i="30"/>
  <c r="W102" i="30"/>
  <c r="Z102" i="30"/>
  <c r="X102" i="30"/>
  <c r="AA102" i="30"/>
  <c r="Y102" i="30"/>
  <c r="AA121" i="30"/>
  <c r="X121" i="30"/>
  <c r="Z121" i="30"/>
  <c r="W121" i="30"/>
  <c r="Y121" i="30"/>
  <c r="Y132" i="30"/>
  <c r="X132" i="30"/>
  <c r="AA132" i="30"/>
  <c r="Z132" i="30"/>
  <c r="W132" i="30"/>
  <c r="T13" i="24"/>
  <c r="T13" i="30"/>
  <c r="T28" i="24"/>
  <c r="T28" i="30"/>
  <c r="Y110" i="30"/>
  <c r="W110" i="30"/>
  <c r="AA110" i="30"/>
  <c r="Z110" i="30"/>
  <c r="X110" i="30"/>
  <c r="Z27" i="30"/>
  <c r="W27" i="30"/>
  <c r="X27" i="30"/>
  <c r="AA27" i="30"/>
  <c r="Y27" i="30"/>
  <c r="W265" i="30"/>
  <c r="AA265" i="30"/>
  <c r="Y265" i="30"/>
  <c r="X265" i="30"/>
  <c r="Z265" i="30"/>
  <c r="AA52" i="30"/>
  <c r="Z52" i="30"/>
  <c r="X52" i="30"/>
  <c r="W52" i="30"/>
  <c r="Y52" i="30"/>
  <c r="Y23" i="30"/>
  <c r="Z23" i="30"/>
  <c r="X23" i="30"/>
  <c r="AA23" i="30"/>
  <c r="W23" i="30"/>
  <c r="T144" i="24"/>
  <c r="T144" i="30"/>
  <c r="W174" i="30"/>
  <c r="AA174" i="30"/>
  <c r="X174" i="30"/>
  <c r="Z174" i="30"/>
  <c r="Y174" i="30"/>
  <c r="P22" i="31"/>
  <c r="O21" i="31"/>
  <c r="N21" i="31"/>
  <c r="P25" i="30"/>
  <c r="O24" i="30"/>
  <c r="N24" i="30"/>
  <c r="P26" i="29"/>
  <c r="N25" i="29"/>
  <c r="O25" i="29"/>
  <c r="AB148" i="24"/>
  <c r="AA148" i="24"/>
  <c r="AB171" i="24"/>
  <c r="AA171" i="24"/>
  <c r="AB102" i="24"/>
  <c r="AA102" i="24"/>
  <c r="AB15" i="24"/>
  <c r="AA15" i="24"/>
  <c r="AB310" i="24"/>
  <c r="AA310" i="24"/>
  <c r="AB145" i="24"/>
  <c r="AA145" i="24"/>
  <c r="AB49" i="24"/>
  <c r="AA49" i="24"/>
  <c r="AB80" i="24"/>
  <c r="AA80" i="24"/>
  <c r="AB106" i="24"/>
  <c r="AA106" i="24"/>
  <c r="AB157" i="24"/>
  <c r="AA157" i="24"/>
  <c r="AB234" i="24"/>
  <c r="AA234" i="24"/>
  <c r="AB89" i="24"/>
  <c r="AA89" i="24"/>
  <c r="AB130" i="24"/>
  <c r="AA130" i="24"/>
  <c r="AB98" i="24"/>
  <c r="AA98" i="24"/>
  <c r="AB26" i="24"/>
  <c r="AA26" i="24"/>
  <c r="AB224" i="24"/>
  <c r="AA224" i="24"/>
  <c r="AB198" i="24"/>
  <c r="AA198" i="24"/>
  <c r="AB163" i="24"/>
  <c r="AA163" i="24"/>
  <c r="AB141" i="24"/>
  <c r="AA141" i="24"/>
  <c r="AB92" i="24"/>
  <c r="AA92" i="24"/>
  <c r="AB221" i="24"/>
  <c r="AA221" i="24"/>
  <c r="AB162" i="24"/>
  <c r="AA162" i="24"/>
  <c r="AB68" i="24"/>
  <c r="AA68" i="24"/>
  <c r="AB133" i="24"/>
  <c r="AA133" i="24"/>
  <c r="AB60" i="24"/>
  <c r="AA60" i="24"/>
  <c r="AB5" i="24"/>
  <c r="AA5" i="24"/>
  <c r="AB100" i="24"/>
  <c r="AA100" i="24"/>
  <c r="AB66" i="24"/>
  <c r="AA66" i="24"/>
  <c r="AB23" i="24"/>
  <c r="AA23" i="24"/>
  <c r="AB134" i="24"/>
  <c r="AA134" i="24"/>
  <c r="AB352" i="24"/>
  <c r="AA352" i="24"/>
  <c r="AB58" i="24"/>
  <c r="AA58" i="24"/>
  <c r="AB232" i="24"/>
  <c r="AA232" i="24"/>
  <c r="AB54" i="24"/>
  <c r="AA54" i="24"/>
  <c r="AB197" i="24"/>
  <c r="AA197" i="24"/>
  <c r="AB136" i="24"/>
  <c r="AA136" i="24"/>
  <c r="AB73" i="24"/>
  <c r="AA73" i="24"/>
  <c r="AB318" i="24"/>
  <c r="AA318" i="24"/>
  <c r="AB128" i="24"/>
  <c r="AA128" i="24"/>
  <c r="AB64" i="24"/>
  <c r="AA64" i="24"/>
  <c r="AB31" i="24"/>
  <c r="AA31" i="24"/>
  <c r="AB175" i="24"/>
  <c r="AA175" i="24"/>
  <c r="AB291" i="24"/>
  <c r="AA291" i="24"/>
  <c r="AB208" i="24"/>
  <c r="AA208" i="24"/>
  <c r="AB203" i="24"/>
  <c r="AA203" i="24"/>
  <c r="AB293" i="24"/>
  <c r="AA293" i="24"/>
  <c r="AB188" i="24"/>
  <c r="AA188" i="24"/>
  <c r="AB39" i="24"/>
  <c r="AA39" i="24"/>
  <c r="AB222" i="24"/>
  <c r="AA222" i="24"/>
  <c r="AB110" i="24"/>
  <c r="AA110" i="24"/>
  <c r="AB28" i="24"/>
  <c r="AA28" i="24"/>
  <c r="AB124" i="24"/>
  <c r="AA124" i="24"/>
  <c r="AB79" i="24"/>
  <c r="AA79" i="24"/>
  <c r="AB115" i="24"/>
  <c r="AA115" i="24"/>
  <c r="AB57" i="24"/>
  <c r="AA57" i="24"/>
  <c r="Z43" i="24"/>
  <c r="AB43" i="24"/>
  <c r="Z169" i="24"/>
  <c r="AB169" i="24"/>
  <c r="Z183" i="24"/>
  <c r="AB183" i="24"/>
  <c r="Z42" i="24"/>
  <c r="AB42" i="24"/>
  <c r="Z161" i="24"/>
  <c r="AB161" i="24"/>
  <c r="Z182" i="24"/>
  <c r="AB182" i="24"/>
  <c r="Z76" i="24"/>
  <c r="AB76" i="24"/>
  <c r="Z65" i="24"/>
  <c r="AB65" i="24"/>
  <c r="Z140" i="24"/>
  <c r="AB140" i="24"/>
  <c r="Z103" i="24"/>
  <c r="AB103" i="24"/>
  <c r="Z40" i="24"/>
  <c r="AB40" i="24"/>
  <c r="Z129" i="24"/>
  <c r="AB129" i="24"/>
  <c r="Z213" i="24"/>
  <c r="AB213" i="24"/>
  <c r="Z172" i="24"/>
  <c r="AB172" i="24"/>
  <c r="Z309" i="24"/>
  <c r="AB309" i="24"/>
  <c r="Z19" i="24"/>
  <c r="AB19" i="24"/>
  <c r="Z44" i="24"/>
  <c r="AB44" i="24"/>
  <c r="Z151" i="24"/>
  <c r="AB151" i="24"/>
  <c r="Z16" i="24"/>
  <c r="AB16" i="24"/>
  <c r="Z154" i="24"/>
  <c r="AB154" i="24"/>
  <c r="Z96" i="24"/>
  <c r="AB96" i="24"/>
  <c r="Z137" i="24"/>
  <c r="AB137" i="24"/>
  <c r="Z125" i="24"/>
  <c r="AB125" i="24"/>
  <c r="Z14" i="24"/>
  <c r="AB14" i="24"/>
  <c r="Z155" i="24"/>
  <c r="AB155" i="24"/>
  <c r="Z99" i="24"/>
  <c r="AB99" i="24"/>
  <c r="Z227" i="24"/>
  <c r="AB227" i="24"/>
  <c r="Z259" i="24"/>
  <c r="AB259" i="24"/>
  <c r="Z32" i="24"/>
  <c r="AB32" i="24"/>
  <c r="Z83" i="24"/>
  <c r="AB83" i="24"/>
  <c r="Z265" i="24"/>
  <c r="AB265" i="24"/>
  <c r="Z91" i="24"/>
  <c r="AB91" i="24"/>
  <c r="Z10" i="24"/>
  <c r="AB10" i="24"/>
  <c r="Z36" i="24"/>
  <c r="AB36" i="24"/>
  <c r="Z75" i="24"/>
  <c r="AB75" i="24"/>
  <c r="Z47" i="24"/>
  <c r="AB47" i="24"/>
  <c r="Z131" i="24"/>
  <c r="AB131" i="24"/>
  <c r="Z6" i="24"/>
  <c r="AB6" i="24"/>
  <c r="Z171" i="24"/>
  <c r="Z310" i="24"/>
  <c r="Z80" i="24"/>
  <c r="Z130" i="24"/>
  <c r="Z98" i="24"/>
  <c r="Z26" i="24"/>
  <c r="Z224" i="24"/>
  <c r="Z198" i="24"/>
  <c r="Z163" i="24"/>
  <c r="Z141" i="24"/>
  <c r="Z92" i="24"/>
  <c r="Z221" i="24"/>
  <c r="Z162" i="24"/>
  <c r="Z68" i="24"/>
  <c r="Z133" i="24"/>
  <c r="Z60" i="24"/>
  <c r="Z5" i="24"/>
  <c r="Z49" i="24"/>
  <c r="Z106" i="24"/>
  <c r="Z234" i="24"/>
  <c r="Z100" i="24"/>
  <c r="Z66" i="24"/>
  <c r="Z23" i="24"/>
  <c r="Z134" i="24"/>
  <c r="Z352" i="24"/>
  <c r="Z58" i="24"/>
  <c r="Z232" i="24"/>
  <c r="Z54" i="24"/>
  <c r="Z197" i="24"/>
  <c r="Z136" i="24"/>
  <c r="Z73" i="24"/>
  <c r="Z318" i="24"/>
  <c r="Z128" i="24"/>
  <c r="Z64" i="24"/>
  <c r="Z31" i="24"/>
  <c r="Z175" i="24"/>
  <c r="Z148" i="24"/>
  <c r="Z102" i="24"/>
  <c r="Z15" i="24"/>
  <c r="Z145" i="24"/>
  <c r="Z157" i="24"/>
  <c r="Z89" i="24"/>
  <c r="Z291" i="24"/>
  <c r="Z208" i="24"/>
  <c r="Z203" i="24"/>
  <c r="Z293" i="24"/>
  <c r="Z188" i="24"/>
  <c r="Z39" i="24"/>
  <c r="Z222" i="24"/>
  <c r="Z110" i="24"/>
  <c r="Z28" i="24"/>
  <c r="Z124" i="24"/>
  <c r="Z79" i="24"/>
  <c r="Z115" i="24"/>
  <c r="Z57" i="24"/>
  <c r="Y103" i="24"/>
  <c r="X40" i="24"/>
  <c r="X129" i="24"/>
  <c r="X213" i="24"/>
  <c r="Y172" i="24"/>
  <c r="Y309" i="24"/>
  <c r="X19" i="24"/>
  <c r="Y99" i="24"/>
  <c r="Y227" i="24"/>
  <c r="Y259" i="24"/>
  <c r="Y32" i="24"/>
  <c r="X83" i="24"/>
  <c r="X265" i="24"/>
  <c r="X91" i="24"/>
  <c r="X10" i="24"/>
  <c r="X36" i="24"/>
  <c r="Y75" i="24"/>
  <c r="X47" i="24"/>
  <c r="X131" i="24"/>
  <c r="Y6" i="24"/>
  <c r="X44" i="24"/>
  <c r="X151" i="24"/>
  <c r="Y16" i="24"/>
  <c r="Y43" i="24"/>
  <c r="Y154" i="24"/>
  <c r="Y96" i="24"/>
  <c r="X137" i="24"/>
  <c r="Y169" i="24"/>
  <c r="Y125" i="24"/>
  <c r="X14" i="24"/>
  <c r="X175" i="24"/>
  <c r="Y155" i="24"/>
  <c r="X183" i="24"/>
  <c r="X42" i="24"/>
  <c r="X161" i="24"/>
  <c r="Y182" i="24"/>
  <c r="Y76" i="24"/>
  <c r="Y65" i="24"/>
  <c r="Y140" i="24"/>
  <c r="X6" i="24"/>
  <c r="X75" i="24"/>
  <c r="Y131" i="24"/>
  <c r="Y128" i="24"/>
  <c r="Y19" i="24"/>
  <c r="T113" i="24"/>
  <c r="T169" i="24"/>
  <c r="Y57" i="24"/>
  <c r="Y5" i="24"/>
  <c r="Y175" i="24"/>
  <c r="X128" i="24"/>
  <c r="Y89" i="24"/>
  <c r="X57" i="24"/>
  <c r="T137" i="24"/>
  <c r="T34" i="24"/>
  <c r="Y64" i="24"/>
  <c r="X125" i="24"/>
  <c r="X89" i="24"/>
  <c r="Y318" i="24"/>
  <c r="X64" i="24"/>
  <c r="Y31" i="24"/>
  <c r="X31" i="24"/>
  <c r="T130" i="24"/>
  <c r="Y47" i="24"/>
  <c r="Y137" i="24"/>
  <c r="Y157" i="24"/>
  <c r="Y91" i="24"/>
  <c r="T140" i="24"/>
  <c r="Y14" i="24"/>
  <c r="X133" i="24"/>
  <c r="T158" i="24"/>
  <c r="T46" i="24"/>
  <c r="Y265" i="24"/>
  <c r="T136" i="24"/>
  <c r="X115" i="24"/>
  <c r="T168" i="24"/>
  <c r="X28" i="24"/>
  <c r="T68" i="24"/>
  <c r="Y83" i="24"/>
  <c r="T160" i="24"/>
  <c r="Y73" i="24"/>
  <c r="T90" i="24"/>
  <c r="O4" i="24"/>
  <c r="X73" i="24"/>
  <c r="T154" i="24"/>
  <c r="T19" i="24"/>
  <c r="Y133" i="24"/>
  <c r="T49" i="24"/>
  <c r="T161" i="24"/>
  <c r="X309" i="24"/>
  <c r="X318" i="24"/>
  <c r="X140" i="24"/>
  <c r="T9" i="24"/>
  <c r="N9" i="24" s="1"/>
  <c r="T125" i="24"/>
  <c r="X79" i="24"/>
  <c r="Y36" i="24"/>
  <c r="X169" i="24"/>
  <c r="T264" i="24"/>
  <c r="T33" i="24"/>
  <c r="Y10" i="24"/>
  <c r="Y79" i="24"/>
  <c r="Y115" i="24"/>
  <c r="X234" i="24"/>
  <c r="T139" i="24"/>
  <c r="X154" i="24"/>
  <c r="O8" i="24"/>
  <c r="X65" i="24"/>
  <c r="T92" i="24"/>
  <c r="X68" i="24"/>
  <c r="X259" i="24"/>
  <c r="X60" i="24"/>
  <c r="T259" i="24"/>
  <c r="X99" i="24"/>
  <c r="X16" i="24"/>
  <c r="T67" i="24"/>
  <c r="Y60" i="24"/>
  <c r="X32" i="24"/>
  <c r="Y234" i="24"/>
  <c r="Y106" i="24"/>
  <c r="X172" i="24"/>
  <c r="X96" i="24"/>
  <c r="T51" i="24"/>
  <c r="T75" i="24"/>
  <c r="T114" i="24"/>
  <c r="T15" i="24"/>
  <c r="X227" i="24"/>
  <c r="T171" i="24"/>
  <c r="X157" i="24"/>
  <c r="T227" i="24"/>
  <c r="T73" i="24"/>
  <c r="T99" i="24"/>
  <c r="T31" i="24"/>
  <c r="Y28" i="24"/>
  <c r="X124" i="24"/>
  <c r="Y124" i="24"/>
  <c r="T182" i="24"/>
  <c r="X76" i="24"/>
  <c r="T258" i="24"/>
  <c r="X43" i="24"/>
  <c r="T30" i="24"/>
  <c r="X103" i="24"/>
  <c r="T129" i="24"/>
  <c r="Y162" i="24"/>
  <c r="T157" i="24"/>
  <c r="Y40" i="24"/>
  <c r="X106" i="24"/>
  <c r="N3" i="24"/>
  <c r="X182" i="24"/>
  <c r="Y68" i="24"/>
  <c r="Y183" i="24"/>
  <c r="Y213" i="24"/>
  <c r="X80" i="24"/>
  <c r="Y80" i="24"/>
  <c r="T39" i="24"/>
  <c r="X162" i="24"/>
  <c r="X221" i="24"/>
  <c r="T87" i="24"/>
  <c r="Y136" i="24"/>
  <c r="X136" i="24"/>
  <c r="Y42" i="24"/>
  <c r="T81" i="24"/>
  <c r="T181" i="24"/>
  <c r="T58" i="24"/>
  <c r="T52" i="24"/>
  <c r="T150" i="24"/>
  <c r="T109" i="24"/>
  <c r="T195" i="24"/>
  <c r="X110" i="24"/>
  <c r="Y110" i="24"/>
  <c r="T234" i="24"/>
  <c r="T100" i="24"/>
  <c r="T98" i="24"/>
  <c r="X155" i="24"/>
  <c r="Y161" i="24"/>
  <c r="X203" i="24"/>
  <c r="N2" i="24"/>
  <c r="Y151" i="24"/>
  <c r="T44" i="24"/>
  <c r="T18" i="24"/>
  <c r="Y221" i="24"/>
  <c r="T213" i="24"/>
  <c r="T105" i="24"/>
  <c r="X222" i="24"/>
  <c r="Y129" i="24"/>
  <c r="Y44" i="24"/>
  <c r="Y222" i="24"/>
  <c r="T91" i="24"/>
  <c r="T133" i="24"/>
  <c r="X92" i="24"/>
  <c r="Y92" i="24"/>
  <c r="T164" i="24"/>
  <c r="Y203" i="24"/>
  <c r="T196" i="24"/>
  <c r="T155" i="24"/>
  <c r="T43" i="24"/>
  <c r="T141" i="24"/>
  <c r="Y310" i="24"/>
  <c r="X310" i="24"/>
  <c r="T207" i="24"/>
  <c r="T285" i="24"/>
  <c r="X293" i="24"/>
  <c r="Y293" i="24"/>
  <c r="Y188" i="24"/>
  <c r="X188" i="24"/>
  <c r="X163" i="24"/>
  <c r="Y163" i="24"/>
  <c r="X141" i="24"/>
  <c r="Y141" i="24"/>
  <c r="T208" i="24"/>
  <c r="Y145" i="24"/>
  <c r="X145" i="24"/>
  <c r="T284" i="24"/>
  <c r="X54" i="24"/>
  <c r="Y54" i="24"/>
  <c r="Y197" i="24"/>
  <c r="X197" i="24"/>
  <c r="T163" i="24"/>
  <c r="Y232" i="24"/>
  <c r="X232" i="24"/>
  <c r="T53" i="24"/>
  <c r="T54" i="24"/>
  <c r="Y39" i="24"/>
  <c r="X39" i="24"/>
  <c r="T310" i="24"/>
  <c r="Y208" i="24"/>
  <c r="X208" i="24"/>
  <c r="T162" i="24"/>
  <c r="T293" i="24"/>
  <c r="T187" i="24"/>
  <c r="X49" i="24"/>
  <c r="Y49" i="24"/>
  <c r="T37" i="24"/>
  <c r="T134" i="24"/>
  <c r="T14" i="24"/>
  <c r="T352" i="24"/>
  <c r="Y291" i="24"/>
  <c r="X291" i="24"/>
  <c r="T224" i="24"/>
  <c r="Y15" i="24"/>
  <c r="X15" i="24"/>
  <c r="T198" i="24"/>
  <c r="T38" i="24"/>
  <c r="T22" i="24"/>
  <c r="T222" i="24"/>
  <c r="Y198" i="24"/>
  <c r="X198" i="24"/>
  <c r="T146" i="24"/>
  <c r="T223" i="24"/>
  <c r="T165" i="24"/>
  <c r="T290" i="24"/>
  <c r="Y224" i="24"/>
  <c r="X224" i="24"/>
  <c r="Y58" i="24"/>
  <c r="X58" i="24"/>
  <c r="X23" i="24"/>
  <c r="Y23" i="24"/>
  <c r="Y134" i="24"/>
  <c r="X134" i="24"/>
  <c r="Y352" i="24"/>
  <c r="X352" i="24"/>
  <c r="T57" i="24"/>
  <c r="T197" i="24"/>
  <c r="Y66" i="24"/>
  <c r="X66" i="24"/>
  <c r="Y102" i="24"/>
  <c r="X102" i="24"/>
  <c r="T25" i="24"/>
  <c r="T26" i="24"/>
  <c r="X26" i="24"/>
  <c r="Y26" i="24"/>
  <c r="X100" i="24"/>
  <c r="Y100" i="24"/>
  <c r="X171" i="24"/>
  <c r="Y171" i="24"/>
  <c r="Y98" i="24"/>
  <c r="X98" i="24"/>
  <c r="T170" i="24"/>
  <c r="T147" i="24"/>
  <c r="Y148" i="24"/>
  <c r="X148" i="24"/>
  <c r="X130" i="24"/>
  <c r="Y130" i="24"/>
  <c r="T148" i="24"/>
  <c r="O6" i="24"/>
  <c r="N6" i="24"/>
  <c r="O5" i="24"/>
  <c r="P10" i="24"/>
  <c r="P61" i="32" l="1"/>
  <c r="O60" i="32"/>
  <c r="N60" i="32"/>
  <c r="H9" i="30"/>
  <c r="L9" i="30" s="1"/>
  <c r="H11" i="30"/>
  <c r="L11" i="30" s="1"/>
  <c r="H7" i="30"/>
  <c r="H14" i="30"/>
  <c r="H58" i="30" s="1"/>
  <c r="H15" i="30" s="1"/>
  <c r="L14" i="30"/>
  <c r="O13" i="30"/>
  <c r="N13" i="30"/>
  <c r="N10" i="30"/>
  <c r="O10" i="30"/>
  <c r="H10" i="30"/>
  <c r="H12" i="30"/>
  <c r="O17" i="30"/>
  <c r="N17" i="30"/>
  <c r="P23" i="31"/>
  <c r="N22" i="31"/>
  <c r="O22" i="31"/>
  <c r="P26" i="30"/>
  <c r="O25" i="30"/>
  <c r="N25" i="30"/>
  <c r="P27" i="29"/>
  <c r="N26" i="29"/>
  <c r="O26" i="29"/>
  <c r="H14" i="24"/>
  <c r="H11" i="24"/>
  <c r="O9" i="24"/>
  <c r="H10" i="24"/>
  <c r="H7" i="24"/>
  <c r="L7" i="24" s="1"/>
  <c r="H36" i="24" s="1"/>
  <c r="H9" i="24"/>
  <c r="P11" i="24"/>
  <c r="L16" i="24" s="1"/>
  <c r="N10" i="24"/>
  <c r="O10" i="24"/>
  <c r="P62" i="32" l="1"/>
  <c r="N61" i="32"/>
  <c r="O61" i="32"/>
  <c r="H49" i="30"/>
  <c r="AF339" i="30" s="1"/>
  <c r="AE339" i="30" s="1"/>
  <c r="L7" i="30"/>
  <c r="H34" i="30"/>
  <c r="V20" i="30" s="1"/>
  <c r="V9" i="30"/>
  <c r="V15" i="30"/>
  <c r="V26" i="30"/>
  <c r="V19" i="30"/>
  <c r="V33" i="30"/>
  <c r="AI348" i="30"/>
  <c r="AI352" i="30"/>
  <c r="AI331" i="30"/>
  <c r="AI315" i="30"/>
  <c r="AI329" i="30"/>
  <c r="AI313" i="30"/>
  <c r="AI291" i="30"/>
  <c r="AI275" i="30"/>
  <c r="AI277" i="30"/>
  <c r="AI259" i="30"/>
  <c r="AI243" i="30"/>
  <c r="AI228" i="30"/>
  <c r="AI212" i="30"/>
  <c r="AI265" i="30"/>
  <c r="AI249" i="30"/>
  <c r="AI230" i="30"/>
  <c r="AI214" i="30"/>
  <c r="AI200" i="30"/>
  <c r="AI158" i="30"/>
  <c r="AI136" i="30"/>
  <c r="AI120" i="30"/>
  <c r="AI104" i="30"/>
  <c r="AI186" i="30"/>
  <c r="AI142" i="30"/>
  <c r="AI126" i="30"/>
  <c r="AI110" i="30"/>
  <c r="AI198" i="30"/>
  <c r="AI174" i="30"/>
  <c r="AI152" i="30"/>
  <c r="AI80" i="30"/>
  <c r="AI59" i="30"/>
  <c r="AI49" i="30"/>
  <c r="AH49" i="30" s="1"/>
  <c r="AI98" i="30"/>
  <c r="AI61" i="30"/>
  <c r="AI30" i="30"/>
  <c r="AH30" i="30" s="1"/>
  <c r="AI204" i="30"/>
  <c r="AI176" i="30"/>
  <c r="AI150" i="30"/>
  <c r="AI72" i="30"/>
  <c r="L15" i="30"/>
  <c r="AI74" i="30"/>
  <c r="AI31" i="30"/>
  <c r="AH31" i="30" s="1"/>
  <c r="AI95" i="30"/>
  <c r="AI60" i="30"/>
  <c r="AI91" i="30"/>
  <c r="AI155" i="30"/>
  <c r="AI157" i="30"/>
  <c r="AI290" i="30"/>
  <c r="AI256" i="30"/>
  <c r="AI266" i="30"/>
  <c r="AI340" i="30"/>
  <c r="AI345" i="30"/>
  <c r="AI33" i="30"/>
  <c r="AH33" i="30" s="1"/>
  <c r="AI48" i="30"/>
  <c r="AH48" i="30" s="1"/>
  <c r="AI81" i="30"/>
  <c r="AI143" i="30"/>
  <c r="AI105" i="30"/>
  <c r="AI227" i="30"/>
  <c r="AI292" i="30"/>
  <c r="AI286" i="30"/>
  <c r="AI79" i="30"/>
  <c r="AI131" i="30"/>
  <c r="AI225" i="30"/>
  <c r="AI45" i="30"/>
  <c r="AH45" i="30" s="1"/>
  <c r="AI133" i="30"/>
  <c r="AI52" i="30"/>
  <c r="AH52" i="30" s="1"/>
  <c r="AI69" i="30"/>
  <c r="AI219" i="30"/>
  <c r="AI231" i="30"/>
  <c r="AI309" i="30"/>
  <c r="AI297" i="30"/>
  <c r="AI328" i="30"/>
  <c r="AI343" i="30"/>
  <c r="AI67" i="30"/>
  <c r="AI195" i="30"/>
  <c r="AI103" i="30"/>
  <c r="AI39" i="30"/>
  <c r="AH39" i="30" s="1"/>
  <c r="AI177" i="30"/>
  <c r="AI303" i="30"/>
  <c r="AI205" i="30"/>
  <c r="AI268" i="30"/>
  <c r="AI293" i="30"/>
  <c r="AI347" i="30"/>
  <c r="AI270" i="30"/>
  <c r="AI356" i="30"/>
  <c r="AI350" i="30"/>
  <c r="AI323" i="30"/>
  <c r="AI300" i="30"/>
  <c r="AI283" i="30"/>
  <c r="AI285" i="30"/>
  <c r="AI236" i="30"/>
  <c r="AI257" i="30"/>
  <c r="AI222" i="30"/>
  <c r="AI184" i="30"/>
  <c r="AI112" i="30"/>
  <c r="AI160" i="30"/>
  <c r="AI118" i="30"/>
  <c r="AI182" i="30"/>
  <c r="AI65" i="30"/>
  <c r="AI55" i="30"/>
  <c r="AI82" i="30"/>
  <c r="AI188" i="30"/>
  <c r="AI88" i="30"/>
  <c r="AI90" i="30"/>
  <c r="AI35" i="30"/>
  <c r="AH35" i="30" s="1"/>
  <c r="AI163" i="30"/>
  <c r="AI207" i="30"/>
  <c r="AI248" i="30"/>
  <c r="AI337" i="30"/>
  <c r="AI185" i="30"/>
  <c r="AI97" i="30"/>
  <c r="AI179" i="30"/>
  <c r="AI282" i="30"/>
  <c r="AI147" i="30"/>
  <c r="AI149" i="30"/>
  <c r="AI37" i="30"/>
  <c r="AH37" i="30" s="1"/>
  <c r="AI242" i="30"/>
  <c r="AI320" i="30"/>
  <c r="AI99" i="30"/>
  <c r="AI169" i="30"/>
  <c r="AI334" i="30"/>
  <c r="AI246" i="30"/>
  <c r="AI349" i="30"/>
  <c r="AI342" i="30"/>
  <c r="AI354" i="30"/>
  <c r="AI327" i="30"/>
  <c r="AI310" i="30"/>
  <c r="AI325" i="30"/>
  <c r="AI308" i="30"/>
  <c r="AI287" i="30"/>
  <c r="AI289" i="30"/>
  <c r="AI271" i="30"/>
  <c r="AI255" i="30"/>
  <c r="AI240" i="30"/>
  <c r="AI224" i="30"/>
  <c r="AI208" i="30"/>
  <c r="AI261" i="30"/>
  <c r="AI245" i="30"/>
  <c r="AI226" i="30"/>
  <c r="AI210" i="30"/>
  <c r="AI194" i="30"/>
  <c r="AI148" i="30"/>
  <c r="AI132" i="30"/>
  <c r="AI116" i="30"/>
  <c r="AI298" i="30"/>
  <c r="AI164" i="30"/>
  <c r="AI138" i="30"/>
  <c r="AI122" i="30"/>
  <c r="AI106" i="30"/>
  <c r="AI190" i="30"/>
  <c r="AI170" i="30"/>
  <c r="AI102" i="30"/>
  <c r="AI70" i="30"/>
  <c r="AI57" i="30"/>
  <c r="AI47" i="30"/>
  <c r="AH47" i="30" s="1"/>
  <c r="AI92" i="30"/>
  <c r="AI53" i="30"/>
  <c r="AH53" i="30" s="1"/>
  <c r="AI196" i="30"/>
  <c r="AI172" i="30"/>
  <c r="AI94" i="30"/>
  <c r="AI66" i="30"/>
  <c r="AI100" i="30"/>
  <c r="AI68" i="30"/>
  <c r="AI193" i="30"/>
  <c r="AI77" i="30"/>
  <c r="AI135" i="30"/>
  <c r="AI113" i="30"/>
  <c r="AI197" i="30"/>
  <c r="AI167" i="30"/>
  <c r="AI244" i="30"/>
  <c r="AI260" i="30"/>
  <c r="AI307" i="30"/>
  <c r="AI322" i="30"/>
  <c r="AI357" i="30"/>
  <c r="AI159" i="30"/>
  <c r="AI54" i="30"/>
  <c r="AH54" i="30" s="1"/>
  <c r="AI87" i="30"/>
  <c r="AI221" i="30"/>
  <c r="AI137" i="30"/>
  <c r="AI280" i="30"/>
  <c r="AI311" i="30"/>
  <c r="AI254" i="30"/>
  <c r="AI107" i="30"/>
  <c r="AI139" i="30"/>
  <c r="AI241" i="30"/>
  <c r="AI109" i="30"/>
  <c r="AI141" i="30"/>
  <c r="AI119" i="30"/>
  <c r="AI85" i="30"/>
  <c r="AI175" i="30"/>
  <c r="AI239" i="30"/>
  <c r="AI355" i="30"/>
  <c r="AI299" i="30"/>
  <c r="AI332" i="30"/>
  <c r="AI353" i="30"/>
  <c r="AI83" i="30"/>
  <c r="AI41" i="30"/>
  <c r="AH41" i="30" s="1"/>
  <c r="AI127" i="30"/>
  <c r="AI121" i="30"/>
  <c r="AI181" i="30"/>
  <c r="AI153" i="30"/>
  <c r="AI284" i="30"/>
  <c r="AI301" i="30"/>
  <c r="AI305" i="30"/>
  <c r="AI312" i="30"/>
  <c r="AI295" i="30"/>
  <c r="AI302" i="30"/>
  <c r="AI251" i="30"/>
  <c r="AI273" i="30"/>
  <c r="AI306" i="30"/>
  <c r="AI128" i="30"/>
  <c r="AI134" i="30"/>
  <c r="AI96" i="30"/>
  <c r="AI44" i="30"/>
  <c r="AH44" i="30" s="1"/>
  <c r="AI168" i="30"/>
  <c r="AI36" i="30"/>
  <c r="AH36" i="30" s="1"/>
  <c r="AI93" i="30"/>
  <c r="AI183" i="30"/>
  <c r="AI237" i="30"/>
  <c r="AI215" i="30"/>
  <c r="AI314" i="30"/>
  <c r="AI56" i="30"/>
  <c r="AI211" i="30"/>
  <c r="AI316" i="30"/>
  <c r="AI358" i="30"/>
  <c r="AI338" i="30"/>
  <c r="AI333" i="30"/>
  <c r="AI319" i="30"/>
  <c r="AI346" i="30"/>
  <c r="AI317" i="30"/>
  <c r="AI336" i="30"/>
  <c r="AI279" i="30"/>
  <c r="AI281" i="30"/>
  <c r="AI263" i="30"/>
  <c r="AI247" i="30"/>
  <c r="AI232" i="30"/>
  <c r="AI216" i="30"/>
  <c r="AI269" i="30"/>
  <c r="AI253" i="30"/>
  <c r="AI234" i="30"/>
  <c r="AI218" i="30"/>
  <c r="AI294" i="30"/>
  <c r="AI162" i="30"/>
  <c r="AI140" i="30"/>
  <c r="AI124" i="30"/>
  <c r="AI108" i="30"/>
  <c r="AI192" i="30"/>
  <c r="AI146" i="30"/>
  <c r="AI130" i="30"/>
  <c r="AI114" i="30"/>
  <c r="AI206" i="30"/>
  <c r="AI178" i="30"/>
  <c r="AI156" i="30"/>
  <c r="AI86" i="30"/>
  <c r="AI63" i="30"/>
  <c r="AI51" i="30"/>
  <c r="AH51" i="30" s="1"/>
  <c r="AI38" i="30"/>
  <c r="AH38" i="30" s="1"/>
  <c r="AI76" i="30"/>
  <c r="AI42" i="30"/>
  <c r="AH42" i="30" s="1"/>
  <c r="AI296" i="30"/>
  <c r="AI180" i="30"/>
  <c r="AI154" i="30"/>
  <c r="AI78" i="30"/>
  <c r="AI32" i="30"/>
  <c r="AH32" i="30" s="1"/>
  <c r="AI84" i="30"/>
  <c r="AI34" i="30"/>
  <c r="AH34" i="30" s="1"/>
  <c r="AI89" i="30"/>
  <c r="AI233" i="30"/>
  <c r="AI203" i="30"/>
  <c r="AI75" i="30"/>
  <c r="AI151" i="30"/>
  <c r="AI235" i="30"/>
  <c r="AI199" i="30"/>
  <c r="AI252" i="30"/>
  <c r="AI250" i="30"/>
  <c r="AI339" i="30"/>
  <c r="AI344" i="30"/>
  <c r="AI161" i="30"/>
  <c r="AI71" i="30"/>
  <c r="AI111" i="30"/>
  <c r="AI50" i="30"/>
  <c r="AH50" i="30" s="1"/>
  <c r="AI191" i="30"/>
  <c r="AI276" i="30"/>
  <c r="AI278" i="30"/>
  <c r="AI73" i="30"/>
  <c r="AI123" i="30"/>
  <c r="AI209" i="30"/>
  <c r="AI125" i="30"/>
  <c r="AI43" i="30"/>
  <c r="AH43" i="30" s="1"/>
  <c r="AI58" i="30"/>
  <c r="AI129" i="30"/>
  <c r="AI223" i="30"/>
  <c r="AI272" i="30"/>
  <c r="AI274" i="30"/>
  <c r="AI324" i="30"/>
  <c r="AI330" i="30"/>
  <c r="AI201" i="30"/>
  <c r="AI187" i="30"/>
  <c r="AI62" i="30"/>
  <c r="AI229" i="30"/>
  <c r="AI173" i="30"/>
  <c r="AI288" i="30"/>
  <c r="AI189" i="30"/>
  <c r="AI351" i="30"/>
  <c r="AI262" i="30"/>
  <c r="AI318" i="30"/>
  <c r="AI341" i="30"/>
  <c r="AI321" i="30"/>
  <c r="AI267" i="30"/>
  <c r="AI220" i="30"/>
  <c r="AI238" i="30"/>
  <c r="AI144" i="30"/>
  <c r="AI202" i="30"/>
  <c r="AI304" i="30"/>
  <c r="AI166" i="30"/>
  <c r="AI40" i="30"/>
  <c r="AH40" i="30" s="1"/>
  <c r="AI46" i="30"/>
  <c r="AH46" i="30" s="1"/>
  <c r="AI217" i="30"/>
  <c r="AI145" i="30"/>
  <c r="AI264" i="30"/>
  <c r="AI335" i="30"/>
  <c r="AI64" i="30"/>
  <c r="AI165" i="30"/>
  <c r="AI115" i="30"/>
  <c r="AI117" i="30"/>
  <c r="AI101" i="30"/>
  <c r="AI258" i="30"/>
  <c r="AI213" i="30"/>
  <c r="AI171" i="30"/>
  <c r="AI326" i="30"/>
  <c r="H62" i="30"/>
  <c r="L58" i="30"/>
  <c r="J30" i="30" s="1"/>
  <c r="K30" i="30" s="1"/>
  <c r="AF349" i="30"/>
  <c r="AE349" i="30" s="1"/>
  <c r="L12" i="30"/>
  <c r="AF355" i="30"/>
  <c r="AE355" i="30" s="1"/>
  <c r="AF338" i="30"/>
  <c r="AE338" i="30" s="1"/>
  <c r="AF350" i="30"/>
  <c r="AE350" i="30" s="1"/>
  <c r="AF330" i="30"/>
  <c r="AE330" i="30" s="1"/>
  <c r="AF334" i="30"/>
  <c r="AE334" i="30" s="1"/>
  <c r="AF326" i="30"/>
  <c r="AE326" i="30" s="1"/>
  <c r="AF337" i="30"/>
  <c r="AE337" i="30" s="1"/>
  <c r="AF348" i="30"/>
  <c r="AE348" i="30" s="1"/>
  <c r="H46" i="30"/>
  <c r="AD341" i="30"/>
  <c r="AC341" i="30" s="1"/>
  <c r="AD338" i="30"/>
  <c r="AC338" i="30" s="1"/>
  <c r="AD352" i="30"/>
  <c r="AC352" i="30" s="1"/>
  <c r="AD346" i="30"/>
  <c r="AC346" i="30" s="1"/>
  <c r="AD345" i="30"/>
  <c r="AC345" i="30" s="1"/>
  <c r="AD354" i="30"/>
  <c r="AC354" i="30" s="1"/>
  <c r="AD351" i="30"/>
  <c r="AC351" i="30" s="1"/>
  <c r="AD342" i="30"/>
  <c r="AC342" i="30" s="1"/>
  <c r="AD355" i="30"/>
  <c r="AC355" i="30" s="1"/>
  <c r="AD349" i="30"/>
  <c r="AC349" i="30" s="1"/>
  <c r="AD357" i="30"/>
  <c r="AC357" i="30" s="1"/>
  <c r="AD348" i="30"/>
  <c r="AC348" i="30" s="1"/>
  <c r="AD347" i="30"/>
  <c r="AC347" i="30" s="1"/>
  <c r="AD353" i="30"/>
  <c r="AC353" i="30" s="1"/>
  <c r="E11" i="30"/>
  <c r="E12" i="30" s="1"/>
  <c r="AD358" i="30"/>
  <c r="AC358" i="30" s="1"/>
  <c r="AD344" i="30"/>
  <c r="AC344" i="30" s="1"/>
  <c r="AD343" i="30"/>
  <c r="AC343" i="30" s="1"/>
  <c r="L10" i="30"/>
  <c r="AD339" i="30"/>
  <c r="AC339" i="30" s="1"/>
  <c r="AD340" i="30"/>
  <c r="AC340" i="30" s="1"/>
  <c r="AD350" i="30"/>
  <c r="AC350" i="30" s="1"/>
  <c r="AD356" i="30"/>
  <c r="AC356" i="30" s="1"/>
  <c r="V13" i="30"/>
  <c r="V51" i="30"/>
  <c r="P24" i="31"/>
  <c r="O23" i="31"/>
  <c r="N23" i="31"/>
  <c r="P27" i="30"/>
  <c r="O26" i="30"/>
  <c r="N26" i="30"/>
  <c r="P28" i="29"/>
  <c r="O27" i="29"/>
  <c r="N27" i="29"/>
  <c r="L12" i="24"/>
  <c r="L9" i="24"/>
  <c r="H34" i="24"/>
  <c r="W14" i="24" s="1"/>
  <c r="V14" i="24" s="1"/>
  <c r="H49" i="24"/>
  <c r="AG326" i="24" s="1"/>
  <c r="AF326" i="24" s="1"/>
  <c r="AE358" i="24"/>
  <c r="AD358" i="24" s="1"/>
  <c r="L10" i="24"/>
  <c r="L11" i="24"/>
  <c r="H58" i="24"/>
  <c r="H15" i="24" s="1"/>
  <c r="L14" i="24"/>
  <c r="AE357" i="24"/>
  <c r="AD357" i="24" s="1"/>
  <c r="AE340" i="24"/>
  <c r="AD340" i="24" s="1"/>
  <c r="AE354" i="24"/>
  <c r="AD354" i="24" s="1"/>
  <c r="AE352" i="24"/>
  <c r="AD352" i="24" s="1"/>
  <c r="AE356" i="24"/>
  <c r="AD356" i="24" s="1"/>
  <c r="AE342" i="24"/>
  <c r="AD342" i="24" s="1"/>
  <c r="AE343" i="24"/>
  <c r="AD343" i="24" s="1"/>
  <c r="AE344" i="24"/>
  <c r="AD344" i="24" s="1"/>
  <c r="AE345" i="24"/>
  <c r="AD345" i="24" s="1"/>
  <c r="AE350" i="24"/>
  <c r="AD350" i="24" s="1"/>
  <c r="E11" i="24"/>
  <c r="E12" i="24" s="1"/>
  <c r="AE341" i="24"/>
  <c r="AD341" i="24" s="1"/>
  <c r="AE346" i="24"/>
  <c r="AD346" i="24" s="1"/>
  <c r="AE347" i="24"/>
  <c r="AD347" i="24" s="1"/>
  <c r="AE348" i="24"/>
  <c r="AD348" i="24" s="1"/>
  <c r="AE349" i="24"/>
  <c r="AD349" i="24" s="1"/>
  <c r="AE351" i="24"/>
  <c r="AD351" i="24" s="1"/>
  <c r="AE338" i="24"/>
  <c r="AD338" i="24" s="1"/>
  <c r="AE339" i="24"/>
  <c r="AD339" i="24" s="1"/>
  <c r="AE355" i="24"/>
  <c r="AD355" i="24" s="1"/>
  <c r="AE353" i="24"/>
  <c r="AD353" i="24" s="1"/>
  <c r="P12" i="24"/>
  <c r="O11" i="24"/>
  <c r="N11" i="24"/>
  <c r="V56" i="30" l="1"/>
  <c r="V58" i="30"/>
  <c r="V29" i="30"/>
  <c r="V12" i="30"/>
  <c r="V57" i="30"/>
  <c r="V50" i="30"/>
  <c r="V55" i="30"/>
  <c r="V30" i="30"/>
  <c r="V59" i="30"/>
  <c r="V47" i="30"/>
  <c r="V14" i="30"/>
  <c r="V3" i="30"/>
  <c r="V52" i="30"/>
  <c r="H35" i="30"/>
  <c r="V25" i="30"/>
  <c r="V8" i="30"/>
  <c r="V27" i="30"/>
  <c r="V53" i="30"/>
  <c r="V5" i="30"/>
  <c r="V24" i="30"/>
  <c r="V28" i="30"/>
  <c r="V17" i="30"/>
  <c r="V39" i="30"/>
  <c r="V11" i="30"/>
  <c r="V31" i="30"/>
  <c r="V54" i="30"/>
  <c r="V42" i="30"/>
  <c r="V48" i="30"/>
  <c r="V10" i="30"/>
  <c r="V36" i="30"/>
  <c r="V4" i="30"/>
  <c r="V18" i="30"/>
  <c r="V7" i="30"/>
  <c r="V32" i="30"/>
  <c r="J34" i="30"/>
  <c r="V21" i="30"/>
  <c r="V34" i="30"/>
  <c r="V2" i="30"/>
  <c r="V23" i="30"/>
  <c r="V40" i="30"/>
  <c r="V46" i="30"/>
  <c r="V38" i="30"/>
  <c r="V49" i="30"/>
  <c r="V43" i="30"/>
  <c r="V37" i="30"/>
  <c r="AF357" i="30"/>
  <c r="AE357" i="30" s="1"/>
  <c r="AF329" i="30"/>
  <c r="AE329" i="30" s="1"/>
  <c r="AF332" i="30"/>
  <c r="AE332" i="30" s="1"/>
  <c r="AF336" i="30"/>
  <c r="AE336" i="30" s="1"/>
  <c r="AF354" i="30"/>
  <c r="AE354" i="30" s="1"/>
  <c r="AF346" i="30"/>
  <c r="AE346" i="30" s="1"/>
  <c r="AF327" i="30"/>
  <c r="AE327" i="30" s="1"/>
  <c r="AF347" i="30"/>
  <c r="AE347" i="30" s="1"/>
  <c r="AF341" i="30"/>
  <c r="AE341" i="30" s="1"/>
  <c r="AF356" i="30"/>
  <c r="AE356" i="30" s="1"/>
  <c r="AF358" i="30"/>
  <c r="AE358" i="30" s="1"/>
  <c r="AF331" i="30"/>
  <c r="AE331" i="30" s="1"/>
  <c r="AF351" i="30"/>
  <c r="AE351" i="30" s="1"/>
  <c r="H50" i="30"/>
  <c r="L50" i="30" s="1"/>
  <c r="J28" i="30" s="1"/>
  <c r="K28" i="30" s="1"/>
  <c r="AF340" i="30"/>
  <c r="AE340" i="30" s="1"/>
  <c r="AF335" i="30"/>
  <c r="AE335" i="30" s="1"/>
  <c r="AF353" i="30"/>
  <c r="AE353" i="30" s="1"/>
  <c r="J49" i="30"/>
  <c r="AF352" i="30"/>
  <c r="AE352" i="30" s="1"/>
  <c r="AF345" i="30"/>
  <c r="AE345" i="30" s="1"/>
  <c r="AF333" i="30"/>
  <c r="AE333" i="30" s="1"/>
  <c r="AF344" i="30"/>
  <c r="AE344" i="30" s="1"/>
  <c r="AF343" i="30"/>
  <c r="AE343" i="30" s="1"/>
  <c r="AF342" i="30"/>
  <c r="AE342" i="30" s="1"/>
  <c r="AF328" i="30"/>
  <c r="AE328" i="30" s="1"/>
  <c r="P63" i="32"/>
  <c r="O62" i="32"/>
  <c r="N62" i="32"/>
  <c r="V16" i="30"/>
  <c r="H36" i="30"/>
  <c r="L36" i="30" s="1"/>
  <c r="V45" i="30"/>
  <c r="V6" i="30"/>
  <c r="V41" i="30"/>
  <c r="V44" i="30"/>
  <c r="V22" i="30"/>
  <c r="V35" i="30"/>
  <c r="AH70" i="30"/>
  <c r="AH61" i="30"/>
  <c r="H43" i="30"/>
  <c r="J46" i="30"/>
  <c r="L62" i="30"/>
  <c r="J31" i="30" s="1"/>
  <c r="K31" i="30" s="1"/>
  <c r="H61" i="30"/>
  <c r="J61" i="30" s="1"/>
  <c r="H63" i="30" s="1"/>
  <c r="L63" i="30" s="1"/>
  <c r="H65" i="30"/>
  <c r="H51" i="30"/>
  <c r="L51" i="30" s="1"/>
  <c r="L35" i="30"/>
  <c r="J22" i="30" s="1"/>
  <c r="K22" i="30" s="1"/>
  <c r="P25" i="31"/>
  <c r="O24" i="31"/>
  <c r="N24" i="31"/>
  <c r="P28" i="30"/>
  <c r="O27" i="30"/>
  <c r="N27" i="30"/>
  <c r="P29" i="29"/>
  <c r="O28" i="29"/>
  <c r="N28" i="29"/>
  <c r="AG358" i="24"/>
  <c r="AF358" i="24" s="1"/>
  <c r="AG343" i="24"/>
  <c r="AF343" i="24" s="1"/>
  <c r="AG330" i="24"/>
  <c r="AF330" i="24" s="1"/>
  <c r="AG341" i="24"/>
  <c r="AF341" i="24" s="1"/>
  <c r="L15" i="24"/>
  <c r="AJ24" i="24"/>
  <c r="AI24" i="24" s="1"/>
  <c r="AJ28" i="24"/>
  <c r="AI28" i="24" s="1"/>
  <c r="AJ32" i="24"/>
  <c r="AI32" i="24" s="1"/>
  <c r="AJ36" i="24"/>
  <c r="AI36" i="24" s="1"/>
  <c r="AJ40" i="24"/>
  <c r="AI40" i="24" s="1"/>
  <c r="AJ44" i="24"/>
  <c r="AI44" i="24" s="1"/>
  <c r="AJ48" i="24"/>
  <c r="AI48" i="24" s="1"/>
  <c r="AJ52" i="24"/>
  <c r="AJ56" i="24"/>
  <c r="AJ60" i="24"/>
  <c r="AJ64" i="24"/>
  <c r="AJ68" i="24"/>
  <c r="AJ72" i="24"/>
  <c r="AJ76" i="24"/>
  <c r="AJ80" i="24"/>
  <c r="AJ84" i="24"/>
  <c r="AJ88" i="24"/>
  <c r="AJ92" i="24"/>
  <c r="AJ96" i="24"/>
  <c r="AJ100" i="24"/>
  <c r="AJ104" i="24"/>
  <c r="AJ108" i="24"/>
  <c r="AJ112" i="24"/>
  <c r="AJ116" i="24"/>
  <c r="AJ120" i="24"/>
  <c r="AJ124" i="24"/>
  <c r="AJ25" i="24"/>
  <c r="AI25" i="24" s="1"/>
  <c r="AJ29" i="24"/>
  <c r="AI29" i="24" s="1"/>
  <c r="AJ33" i="24"/>
  <c r="AI33" i="24" s="1"/>
  <c r="AJ37" i="24"/>
  <c r="AI37" i="24" s="1"/>
  <c r="AJ41" i="24"/>
  <c r="AI41" i="24" s="1"/>
  <c r="AJ45" i="24"/>
  <c r="AI45" i="24" s="1"/>
  <c r="AJ49" i="24"/>
  <c r="AI49" i="24" s="1"/>
  <c r="AJ53" i="24"/>
  <c r="AJ57" i="24"/>
  <c r="AJ61" i="24"/>
  <c r="AJ65" i="24"/>
  <c r="AJ69" i="24"/>
  <c r="AJ73" i="24"/>
  <c r="AJ77" i="24"/>
  <c r="AJ81" i="24"/>
  <c r="AJ85" i="24"/>
  <c r="AJ89" i="24"/>
  <c r="AJ93" i="24"/>
  <c r="AJ97" i="24"/>
  <c r="AJ101" i="24"/>
  <c r="AJ105" i="24"/>
  <c r="AJ109" i="24"/>
  <c r="AJ113" i="24"/>
  <c r="AJ117" i="24"/>
  <c r="AJ121" i="24"/>
  <c r="AJ125" i="24"/>
  <c r="AJ129" i="24"/>
  <c r="AJ133" i="24"/>
  <c r="AJ137" i="24"/>
  <c r="AJ141" i="24"/>
  <c r="AJ145" i="24"/>
  <c r="AJ149" i="24"/>
  <c r="AJ153" i="24"/>
  <c r="AJ157" i="24"/>
  <c r="AJ161" i="24"/>
  <c r="AJ26" i="24"/>
  <c r="AI26" i="24" s="1"/>
  <c r="AJ34" i="24"/>
  <c r="AI34" i="24" s="1"/>
  <c r="AJ42" i="24"/>
  <c r="AI42" i="24" s="1"/>
  <c r="AJ50" i="24"/>
  <c r="AI50" i="24" s="1"/>
  <c r="AJ58" i="24"/>
  <c r="AJ66" i="24"/>
  <c r="AJ74" i="24"/>
  <c r="AJ82" i="24"/>
  <c r="AJ90" i="24"/>
  <c r="AJ98" i="24"/>
  <c r="AJ106" i="24"/>
  <c r="AJ114" i="24"/>
  <c r="AJ122" i="24"/>
  <c r="AJ128" i="24"/>
  <c r="AJ134" i="24"/>
  <c r="AJ139" i="24"/>
  <c r="AJ144" i="24"/>
  <c r="AJ150" i="24"/>
  <c r="AJ155" i="24"/>
  <c r="AJ160" i="24"/>
  <c r="AJ165" i="24"/>
  <c r="AJ169" i="24"/>
  <c r="AJ173" i="24"/>
  <c r="AJ177" i="24"/>
  <c r="AJ181" i="24"/>
  <c r="AJ185" i="24"/>
  <c r="AJ189" i="24"/>
  <c r="AJ193" i="24"/>
  <c r="AJ197" i="24"/>
  <c r="AJ201" i="24"/>
  <c r="AJ205" i="24"/>
  <c r="AJ209" i="24"/>
  <c r="AJ213" i="24"/>
  <c r="AJ217" i="24"/>
  <c r="AJ221" i="24"/>
  <c r="AJ225" i="24"/>
  <c r="AJ229" i="24"/>
  <c r="AJ233" i="24"/>
  <c r="AJ237" i="24"/>
  <c r="AJ241" i="24"/>
  <c r="AJ245" i="24"/>
  <c r="AJ249" i="24"/>
  <c r="AJ253" i="24"/>
  <c r="AJ257" i="24"/>
  <c r="AJ261" i="24"/>
  <c r="AJ265" i="24"/>
  <c r="AJ269" i="24"/>
  <c r="AJ273" i="24"/>
  <c r="AJ277" i="24"/>
  <c r="AJ281" i="24"/>
  <c r="AJ285" i="24"/>
  <c r="AJ289" i="24"/>
  <c r="AJ293" i="24"/>
  <c r="AJ297" i="24"/>
  <c r="AJ301" i="24"/>
  <c r="AJ305" i="24"/>
  <c r="AJ309" i="24"/>
  <c r="AJ313" i="24"/>
  <c r="AJ317" i="24"/>
  <c r="AJ321" i="24"/>
  <c r="AJ325" i="24"/>
  <c r="AJ329" i="24"/>
  <c r="AJ333" i="24"/>
  <c r="AJ337" i="24"/>
  <c r="AJ341" i="24"/>
  <c r="AJ345" i="24"/>
  <c r="AJ349" i="24"/>
  <c r="AJ353" i="24"/>
  <c r="AJ357" i="24"/>
  <c r="AJ27" i="24"/>
  <c r="AI27" i="24" s="1"/>
  <c r="AJ35" i="24"/>
  <c r="AI35" i="24" s="1"/>
  <c r="AJ43" i="24"/>
  <c r="AI43" i="24" s="1"/>
  <c r="AJ51" i="24"/>
  <c r="AI51" i="24" s="1"/>
  <c r="AJ59" i="24"/>
  <c r="AJ67" i="24"/>
  <c r="AJ75" i="24"/>
  <c r="AJ83" i="24"/>
  <c r="AJ91" i="24"/>
  <c r="AJ99" i="24"/>
  <c r="AJ107" i="24"/>
  <c r="AJ115" i="24"/>
  <c r="AJ123" i="24"/>
  <c r="AJ130" i="24"/>
  <c r="AJ135" i="24"/>
  <c r="AJ140" i="24"/>
  <c r="AJ146" i="24"/>
  <c r="AJ151" i="24"/>
  <c r="AJ156" i="24"/>
  <c r="AJ162" i="24"/>
  <c r="AJ166" i="24"/>
  <c r="AJ170" i="24"/>
  <c r="AJ174" i="24"/>
  <c r="AJ178" i="24"/>
  <c r="AJ182" i="24"/>
  <c r="AJ186" i="24"/>
  <c r="AJ190" i="24"/>
  <c r="AJ194" i="24"/>
  <c r="AJ198" i="24"/>
  <c r="AJ202" i="24"/>
  <c r="AJ206" i="24"/>
  <c r="AJ210" i="24"/>
  <c r="AJ214" i="24"/>
  <c r="AJ218" i="24"/>
  <c r="AJ222" i="24"/>
  <c r="AJ226" i="24"/>
  <c r="AJ230" i="24"/>
  <c r="AJ234" i="24"/>
  <c r="AJ238" i="24"/>
  <c r="AJ242" i="24"/>
  <c r="AJ246" i="24"/>
  <c r="AJ250" i="24"/>
  <c r="AJ254" i="24"/>
  <c r="AJ258" i="24"/>
  <c r="AJ262" i="24"/>
  <c r="AJ266" i="24"/>
  <c r="AJ270" i="24"/>
  <c r="AJ274" i="24"/>
  <c r="AJ278" i="24"/>
  <c r="AJ282" i="24"/>
  <c r="AJ286" i="24"/>
  <c r="AJ290" i="24"/>
  <c r="AJ294" i="24"/>
  <c r="AJ298" i="24"/>
  <c r="AJ302" i="24"/>
  <c r="AJ306" i="24"/>
  <c r="AJ310" i="24"/>
  <c r="AJ314" i="24"/>
  <c r="AJ318" i="24"/>
  <c r="AJ322" i="24"/>
  <c r="AJ326" i="24"/>
  <c r="AJ330" i="24"/>
  <c r="AJ334" i="24"/>
  <c r="AJ338" i="24"/>
  <c r="AJ342" i="24"/>
  <c r="AJ346" i="24"/>
  <c r="AJ350" i="24"/>
  <c r="AJ354" i="24"/>
  <c r="AJ358" i="24"/>
  <c r="AJ31" i="24"/>
  <c r="AI31" i="24" s="1"/>
  <c r="AJ47" i="24"/>
  <c r="AI47" i="24" s="1"/>
  <c r="AJ63" i="24"/>
  <c r="AJ79" i="24"/>
  <c r="AJ95" i="24"/>
  <c r="AJ111" i="24"/>
  <c r="AJ127" i="24"/>
  <c r="AJ138" i="24"/>
  <c r="AJ148" i="24"/>
  <c r="AJ159" i="24"/>
  <c r="AJ168" i="24"/>
  <c r="AJ176" i="24"/>
  <c r="AJ184" i="24"/>
  <c r="AJ192" i="24"/>
  <c r="AJ200" i="24"/>
  <c r="AJ208" i="24"/>
  <c r="AJ216" i="24"/>
  <c r="AJ224" i="24"/>
  <c r="AJ232" i="24"/>
  <c r="AJ240" i="24"/>
  <c r="AJ248" i="24"/>
  <c r="AJ256" i="24"/>
  <c r="AJ264" i="24"/>
  <c r="AJ272" i="24"/>
  <c r="AJ280" i="24"/>
  <c r="AJ288" i="24"/>
  <c r="AJ296" i="24"/>
  <c r="AJ304" i="24"/>
  <c r="AJ312" i="24"/>
  <c r="AJ320" i="24"/>
  <c r="AJ328" i="24"/>
  <c r="AJ336" i="24"/>
  <c r="AJ344" i="24"/>
  <c r="AJ352" i="24"/>
  <c r="AJ71" i="24"/>
  <c r="AJ212" i="24"/>
  <c r="AJ236" i="24"/>
  <c r="AJ252" i="24"/>
  <c r="AJ276" i="24"/>
  <c r="AJ292" i="24"/>
  <c r="AJ308" i="24"/>
  <c r="AJ332" i="24"/>
  <c r="AJ348" i="24"/>
  <c r="AJ215" i="24"/>
  <c r="AJ295" i="24"/>
  <c r="AJ319" i="24"/>
  <c r="AJ335" i="24"/>
  <c r="AJ351" i="24"/>
  <c r="AJ22" i="24"/>
  <c r="AI22" i="24" s="1"/>
  <c r="AJ38" i="24"/>
  <c r="AI38" i="24" s="1"/>
  <c r="AJ54" i="24"/>
  <c r="AJ70" i="24"/>
  <c r="AJ86" i="24"/>
  <c r="AJ102" i="24"/>
  <c r="AJ118" i="24"/>
  <c r="AJ131" i="24"/>
  <c r="AJ142" i="24"/>
  <c r="AJ152" i="24"/>
  <c r="AJ163" i="24"/>
  <c r="AJ171" i="24"/>
  <c r="AJ179" i="24"/>
  <c r="AJ187" i="24"/>
  <c r="AJ195" i="24"/>
  <c r="AJ203" i="24"/>
  <c r="AJ211" i="24"/>
  <c r="AJ219" i="24"/>
  <c r="AJ227" i="24"/>
  <c r="AJ235" i="24"/>
  <c r="AJ243" i="24"/>
  <c r="AJ251" i="24"/>
  <c r="AJ259" i="24"/>
  <c r="AJ267" i="24"/>
  <c r="AJ275" i="24"/>
  <c r="AJ283" i="24"/>
  <c r="AJ291" i="24"/>
  <c r="AJ299" i="24"/>
  <c r="AJ307" i="24"/>
  <c r="AJ315" i="24"/>
  <c r="AJ323" i="24"/>
  <c r="AJ331" i="24"/>
  <c r="AJ339" i="24"/>
  <c r="AJ347" i="24"/>
  <c r="AJ355" i="24"/>
  <c r="AJ23" i="24"/>
  <c r="AI23" i="24" s="1"/>
  <c r="AJ39" i="24"/>
  <c r="AI39" i="24" s="1"/>
  <c r="AJ55" i="24"/>
  <c r="AJ87" i="24"/>
  <c r="AJ103" i="24"/>
  <c r="AJ119" i="24"/>
  <c r="AJ132" i="24"/>
  <c r="AJ143" i="24"/>
  <c r="AJ154" i="24"/>
  <c r="AJ164" i="24"/>
  <c r="AJ172" i="24"/>
  <c r="AJ180" i="24"/>
  <c r="AJ188" i="24"/>
  <c r="AJ196" i="24"/>
  <c r="AJ204" i="24"/>
  <c r="AJ220" i="24"/>
  <c r="AJ228" i="24"/>
  <c r="AJ244" i="24"/>
  <c r="AJ260" i="24"/>
  <c r="AJ268" i="24"/>
  <c r="AJ284" i="24"/>
  <c r="AJ300" i="24"/>
  <c r="AJ316" i="24"/>
  <c r="AJ324" i="24"/>
  <c r="AJ340" i="24"/>
  <c r="AJ356" i="24"/>
  <c r="AJ30" i="24"/>
  <c r="AI30" i="24" s="1"/>
  <c r="AJ46" i="24"/>
  <c r="AI46" i="24" s="1"/>
  <c r="AJ62" i="24"/>
  <c r="AJ78" i="24"/>
  <c r="AJ94" i="24"/>
  <c r="AJ110" i="24"/>
  <c r="AJ126" i="24"/>
  <c r="AJ136" i="24"/>
  <c r="AJ147" i="24"/>
  <c r="AJ158" i="24"/>
  <c r="AJ167" i="24"/>
  <c r="AJ175" i="24"/>
  <c r="AJ183" i="24"/>
  <c r="AJ191" i="24"/>
  <c r="AJ199" i="24"/>
  <c r="AJ207" i="24"/>
  <c r="AJ223" i="24"/>
  <c r="AJ231" i="24"/>
  <c r="AJ239" i="24"/>
  <c r="AJ247" i="24"/>
  <c r="AJ255" i="24"/>
  <c r="AJ263" i="24"/>
  <c r="AJ271" i="24"/>
  <c r="AJ279" i="24"/>
  <c r="AJ287" i="24"/>
  <c r="AJ303" i="24"/>
  <c r="AJ311" i="24"/>
  <c r="AJ327" i="24"/>
  <c r="AJ343" i="24"/>
  <c r="AG356" i="24"/>
  <c r="AF356" i="24" s="1"/>
  <c r="AG352" i="24"/>
  <c r="AF352" i="24" s="1"/>
  <c r="AG348" i="24"/>
  <c r="AF348" i="24" s="1"/>
  <c r="AG339" i="24"/>
  <c r="AF339" i="24" s="1"/>
  <c r="AG350" i="24"/>
  <c r="AF350" i="24" s="1"/>
  <c r="AG334" i="24"/>
  <c r="AF334" i="24" s="1"/>
  <c r="AG338" i="24"/>
  <c r="AF338" i="24" s="1"/>
  <c r="AG354" i="24"/>
  <c r="AF354" i="24" s="1"/>
  <c r="AG335" i="24"/>
  <c r="AF335" i="24" s="1"/>
  <c r="AG351" i="24"/>
  <c r="AF351" i="24" s="1"/>
  <c r="AG333" i="24"/>
  <c r="AF333" i="24" s="1"/>
  <c r="AG329" i="24"/>
  <c r="AF329" i="24" s="1"/>
  <c r="AG328" i="24"/>
  <c r="AF328" i="24" s="1"/>
  <c r="AG337" i="24"/>
  <c r="AF337" i="24" s="1"/>
  <c r="AG332" i="24"/>
  <c r="AF332" i="24" s="1"/>
  <c r="AG353" i="24"/>
  <c r="AF353" i="24" s="1"/>
  <c r="AG344" i="24"/>
  <c r="AF344" i="24" s="1"/>
  <c r="AG340" i="24"/>
  <c r="AF340" i="24" s="1"/>
  <c r="AG345" i="24"/>
  <c r="AF345" i="24" s="1"/>
  <c r="AG357" i="24"/>
  <c r="AF357" i="24" s="1"/>
  <c r="AG355" i="24"/>
  <c r="AF355" i="24" s="1"/>
  <c r="AG331" i="24"/>
  <c r="AF331" i="24" s="1"/>
  <c r="AG346" i="24"/>
  <c r="AF346" i="24" s="1"/>
  <c r="AG336" i="24"/>
  <c r="AF336" i="24" s="1"/>
  <c r="AG349" i="24"/>
  <c r="AF349" i="24" s="1"/>
  <c r="AG347" i="24"/>
  <c r="AF347" i="24" s="1"/>
  <c r="AG327" i="24"/>
  <c r="AF327" i="24" s="1"/>
  <c r="AG342" i="24"/>
  <c r="AF342" i="24" s="1"/>
  <c r="W7" i="24"/>
  <c r="V7" i="24" s="1"/>
  <c r="H35" i="24"/>
  <c r="L35" i="24" s="1"/>
  <c r="W30" i="24"/>
  <c r="V30" i="24" s="1"/>
  <c r="J49" i="24"/>
  <c r="H51" i="24" s="1"/>
  <c r="L51" i="24" s="1"/>
  <c r="H50" i="24"/>
  <c r="L50" i="24" s="1"/>
  <c r="J28" i="24" s="1"/>
  <c r="H43" i="24"/>
  <c r="AE315" i="24" s="1"/>
  <c r="AD315" i="24" s="1"/>
  <c r="J46" i="24"/>
  <c r="W31" i="24"/>
  <c r="V31" i="24" s="1"/>
  <c r="W22" i="24"/>
  <c r="V22" i="24" s="1"/>
  <c r="W2" i="24"/>
  <c r="W23" i="24"/>
  <c r="V23" i="24" s="1"/>
  <c r="U22" i="24" s="1"/>
  <c r="W28" i="24"/>
  <c r="V28" i="24" s="1"/>
  <c r="U27" i="24" s="1"/>
  <c r="W29" i="24"/>
  <c r="V29" i="24" s="1"/>
  <c r="W42" i="24"/>
  <c r="V42" i="24" s="1"/>
  <c r="W55" i="24"/>
  <c r="V55" i="24" s="1"/>
  <c r="W12" i="24"/>
  <c r="V12" i="24" s="1"/>
  <c r="W25" i="24"/>
  <c r="V25" i="24" s="1"/>
  <c r="W56" i="24"/>
  <c r="V56" i="24" s="1"/>
  <c r="W4" i="24"/>
  <c r="V4" i="24" s="1"/>
  <c r="W18" i="24"/>
  <c r="V18" i="24" s="1"/>
  <c r="H62" i="24"/>
  <c r="L58" i="24"/>
  <c r="J30" i="24" s="1"/>
  <c r="K30" i="24" s="1"/>
  <c r="W26" i="24"/>
  <c r="V26" i="24" s="1"/>
  <c r="U25" i="24" s="1"/>
  <c r="W6" i="24"/>
  <c r="V6" i="24" s="1"/>
  <c r="W19" i="24"/>
  <c r="V19" i="24" s="1"/>
  <c r="W48" i="24"/>
  <c r="V48" i="24" s="1"/>
  <c r="W20" i="24"/>
  <c r="V20" i="24" s="1"/>
  <c r="U19" i="24" s="1"/>
  <c r="W17" i="24"/>
  <c r="V17" i="24" s="1"/>
  <c r="W21" i="24"/>
  <c r="V21" i="24" s="1"/>
  <c r="W35" i="24"/>
  <c r="V35" i="24" s="1"/>
  <c r="U34" i="24" s="1"/>
  <c r="W46" i="24"/>
  <c r="V46" i="24" s="1"/>
  <c r="W37" i="24"/>
  <c r="V37" i="24" s="1"/>
  <c r="U36" i="24" s="1"/>
  <c r="W13" i="24"/>
  <c r="V13" i="24" s="1"/>
  <c r="W15" i="24"/>
  <c r="V15" i="24" s="1"/>
  <c r="U14" i="24" s="1"/>
  <c r="W32" i="24"/>
  <c r="V32" i="24" s="1"/>
  <c r="W41" i="24"/>
  <c r="V41" i="24" s="1"/>
  <c r="W34" i="24"/>
  <c r="V34" i="24" s="1"/>
  <c r="W16" i="24"/>
  <c r="V16" i="24" s="1"/>
  <c r="U15" i="24" s="1"/>
  <c r="W39" i="24"/>
  <c r="V39" i="24" s="1"/>
  <c r="U38" i="24" s="1"/>
  <c r="W43" i="24"/>
  <c r="V43" i="24" s="1"/>
  <c r="W27" i="24"/>
  <c r="V27" i="24" s="1"/>
  <c r="W5" i="24"/>
  <c r="V5" i="24" s="1"/>
  <c r="W24" i="24"/>
  <c r="V24" i="24" s="1"/>
  <c r="U23" i="24" s="1"/>
  <c r="W9" i="24"/>
  <c r="V9" i="24" s="1"/>
  <c r="W45" i="24"/>
  <c r="V45" i="24" s="1"/>
  <c r="W3" i="24"/>
  <c r="V3" i="24" s="1"/>
  <c r="W47" i="24"/>
  <c r="V47" i="24" s="1"/>
  <c r="U46" i="24" s="1"/>
  <c r="W40" i="24"/>
  <c r="V40" i="24" s="1"/>
  <c r="W38" i="24"/>
  <c r="V38" i="24" s="1"/>
  <c r="W33" i="24"/>
  <c r="V33" i="24" s="1"/>
  <c r="W8" i="24"/>
  <c r="V8" i="24" s="1"/>
  <c r="W10" i="24"/>
  <c r="V10" i="24" s="1"/>
  <c r="U9" i="24" s="1"/>
  <c r="W36" i="24"/>
  <c r="V36" i="24" s="1"/>
  <c r="W44" i="24"/>
  <c r="V44" i="24" s="1"/>
  <c r="W11" i="24"/>
  <c r="V11" i="24" s="1"/>
  <c r="AE311" i="24"/>
  <c r="AE300" i="24"/>
  <c r="O12" i="24"/>
  <c r="N12" i="24"/>
  <c r="P13" i="24"/>
  <c r="H54" i="30" l="1"/>
  <c r="L54" i="30" s="1"/>
  <c r="J29" i="30" s="1"/>
  <c r="K29" i="30" s="1"/>
  <c r="P64" i="32"/>
  <c r="N63" i="32"/>
  <c r="O63" i="32"/>
  <c r="U2" i="24"/>
  <c r="U7" i="24"/>
  <c r="U10" i="24"/>
  <c r="U31" i="24"/>
  <c r="U45" i="24"/>
  <c r="U3" i="24"/>
  <c r="U29" i="24"/>
  <c r="U43" i="24"/>
  <c r="U41" i="24"/>
  <c r="U32" i="24"/>
  <c r="U4" i="24"/>
  <c r="U47" i="24"/>
  <c r="U55" i="24"/>
  <c r="AE308" i="24"/>
  <c r="U39" i="24"/>
  <c r="U8" i="24"/>
  <c r="U42" i="24"/>
  <c r="U40" i="24"/>
  <c r="U16" i="24"/>
  <c r="U5" i="24"/>
  <c r="U17" i="24"/>
  <c r="U11" i="24"/>
  <c r="U30" i="24"/>
  <c r="U6" i="24"/>
  <c r="AE309" i="24"/>
  <c r="U35" i="24"/>
  <c r="U37" i="24"/>
  <c r="U44" i="24"/>
  <c r="U26" i="24"/>
  <c r="U33" i="24"/>
  <c r="U12" i="24"/>
  <c r="U20" i="24"/>
  <c r="U18" i="24"/>
  <c r="U24" i="24"/>
  <c r="U28" i="24"/>
  <c r="U21" i="24"/>
  <c r="U13" i="24"/>
  <c r="L36" i="24"/>
  <c r="AE299" i="24"/>
  <c r="AE98" i="24"/>
  <c r="AE330" i="24"/>
  <c r="AD330" i="24" s="1"/>
  <c r="AE335" i="24"/>
  <c r="AD335" i="24" s="1"/>
  <c r="AE325" i="24"/>
  <c r="AD325" i="24" s="1"/>
  <c r="AE321" i="24"/>
  <c r="AD321" i="24" s="1"/>
  <c r="AE329" i="24"/>
  <c r="AD329" i="24" s="1"/>
  <c r="AE334" i="24"/>
  <c r="AD334" i="24" s="1"/>
  <c r="AE336" i="24"/>
  <c r="AD336" i="24" s="1"/>
  <c r="AE323" i="24"/>
  <c r="AD323" i="24" s="1"/>
  <c r="AE333" i="24"/>
  <c r="AD333" i="24" s="1"/>
  <c r="AE332" i="24"/>
  <c r="AD332" i="24" s="1"/>
  <c r="AE331" i="24"/>
  <c r="AD331" i="24" s="1"/>
  <c r="AE328" i="24"/>
  <c r="AD328" i="24" s="1"/>
  <c r="AE319" i="24"/>
  <c r="AD319" i="24" s="1"/>
  <c r="AE322" i="24"/>
  <c r="AD322" i="24" s="1"/>
  <c r="AE326" i="24"/>
  <c r="AD326" i="24" s="1"/>
  <c r="AE318" i="24"/>
  <c r="AD318" i="24" s="1"/>
  <c r="AE320" i="24"/>
  <c r="AD320" i="24" s="1"/>
  <c r="AE324" i="24"/>
  <c r="AD324" i="24" s="1"/>
  <c r="AE327" i="24"/>
  <c r="AD327" i="24" s="1"/>
  <c r="AE317" i="24"/>
  <c r="AD317" i="24" s="1"/>
  <c r="AE337" i="24"/>
  <c r="AD337" i="24" s="1"/>
  <c r="AE301" i="24"/>
  <c r="AE303" i="24"/>
  <c r="AD328" i="30"/>
  <c r="AC328" i="30" s="1"/>
  <c r="AD305" i="30"/>
  <c r="AD306" i="30"/>
  <c r="AD314" i="30"/>
  <c r="AD310" i="30"/>
  <c r="AD318" i="30"/>
  <c r="AC318" i="30" s="1"/>
  <c r="AD334" i="30"/>
  <c r="AC334" i="30" s="1"/>
  <c r="AD327" i="30"/>
  <c r="AC327" i="30" s="1"/>
  <c r="AD304" i="30"/>
  <c r="AD322" i="30"/>
  <c r="AC322" i="30" s="1"/>
  <c r="AD315" i="30"/>
  <c r="AC315" i="30" s="1"/>
  <c r="AD326" i="30"/>
  <c r="AC326" i="30" s="1"/>
  <c r="AD329" i="30"/>
  <c r="AC329" i="30" s="1"/>
  <c r="AD320" i="30"/>
  <c r="AC320" i="30" s="1"/>
  <c r="AD336" i="30"/>
  <c r="AC336" i="30" s="1"/>
  <c r="AD308" i="30"/>
  <c r="AD331" i="30"/>
  <c r="AC331" i="30" s="1"/>
  <c r="AD312" i="30"/>
  <c r="AD309" i="30"/>
  <c r="AD333" i="30"/>
  <c r="AC333" i="30" s="1"/>
  <c r="AD319" i="30"/>
  <c r="AC319" i="30" s="1"/>
  <c r="AD303" i="30"/>
  <c r="AD311" i="30"/>
  <c r="AD335" i="30"/>
  <c r="AC335" i="30" s="1"/>
  <c r="AD316" i="30"/>
  <c r="AC316" i="30" s="1"/>
  <c r="AD337" i="30"/>
  <c r="AC337" i="30" s="1"/>
  <c r="AD307" i="30"/>
  <c r="AD325" i="30"/>
  <c r="AC325" i="30" s="1"/>
  <c r="AD324" i="30"/>
  <c r="AC324" i="30" s="1"/>
  <c r="AD323" i="30"/>
  <c r="AC323" i="30" s="1"/>
  <c r="AD332" i="30"/>
  <c r="AC332" i="30" s="1"/>
  <c r="AD317" i="30"/>
  <c r="AC317" i="30" s="1"/>
  <c r="AD313" i="30"/>
  <c r="AD321" i="30"/>
  <c r="AC321" i="30" s="1"/>
  <c r="AD330" i="30"/>
  <c r="AC330" i="30" s="1"/>
  <c r="AD300" i="30"/>
  <c r="AD301" i="30"/>
  <c r="AD302" i="30"/>
  <c r="AH72" i="30"/>
  <c r="AH74" i="30"/>
  <c r="AH73" i="30"/>
  <c r="AH69" i="30"/>
  <c r="AH59" i="30"/>
  <c r="AH60" i="30"/>
  <c r="AH57" i="30"/>
  <c r="AH71" i="30"/>
  <c r="AH56" i="30"/>
  <c r="AH63" i="30"/>
  <c r="AH67" i="30"/>
  <c r="AH65" i="30"/>
  <c r="AH55" i="30"/>
  <c r="AH62" i="30"/>
  <c r="J65" i="30"/>
  <c r="H67" i="30" s="1"/>
  <c r="L67" i="30" s="1"/>
  <c r="AJ70" i="30"/>
  <c r="AJ187" i="30"/>
  <c r="AJ299" i="30"/>
  <c r="AJ261" i="30"/>
  <c r="AJ74" i="30"/>
  <c r="AJ310" i="30"/>
  <c r="AJ273" i="30"/>
  <c r="AJ191" i="30"/>
  <c r="AJ47" i="30"/>
  <c r="AJ321" i="30"/>
  <c r="AJ337" i="30"/>
  <c r="AJ93" i="30"/>
  <c r="AJ336" i="30"/>
  <c r="AJ98" i="30"/>
  <c r="AJ184" i="30"/>
  <c r="AJ199" i="30"/>
  <c r="AJ6" i="30"/>
  <c r="AI6" i="30" s="1"/>
  <c r="AH6" i="30" s="1"/>
  <c r="AJ238" i="30"/>
  <c r="AJ231" i="30"/>
  <c r="AJ71" i="30"/>
  <c r="AJ245" i="30"/>
  <c r="AJ276" i="30"/>
  <c r="AJ298" i="30"/>
  <c r="AJ229" i="30"/>
  <c r="AJ239" i="30"/>
  <c r="AJ204" i="30"/>
  <c r="AJ91" i="30"/>
  <c r="AJ224" i="30"/>
  <c r="AJ61" i="30"/>
  <c r="AJ129" i="30"/>
  <c r="AJ81" i="30"/>
  <c r="AJ236" i="30"/>
  <c r="AJ86" i="30"/>
  <c r="AJ37" i="30"/>
  <c r="AJ148" i="30"/>
  <c r="AJ154" i="30"/>
  <c r="AJ68" i="30"/>
  <c r="AJ308" i="30"/>
  <c r="AJ102" i="30"/>
  <c r="AJ306" i="30"/>
  <c r="AJ163" i="30"/>
  <c r="AJ328" i="30"/>
  <c r="AJ124" i="30"/>
  <c r="AJ60" i="30"/>
  <c r="AJ331" i="30"/>
  <c r="AJ205" i="30"/>
  <c r="AJ156" i="30"/>
  <c r="AJ179" i="30"/>
  <c r="AJ75" i="30"/>
  <c r="AJ338" i="30"/>
  <c r="AJ40" i="30"/>
  <c r="AJ200" i="30"/>
  <c r="AJ159" i="30"/>
  <c r="AJ170" i="30"/>
  <c r="AJ352" i="30"/>
  <c r="AJ295" i="30"/>
  <c r="AJ89" i="30"/>
  <c r="AJ349" i="30"/>
  <c r="AJ82" i="30"/>
  <c r="AJ67" i="30"/>
  <c r="AJ346" i="30"/>
  <c r="AJ249" i="30"/>
  <c r="AJ113" i="30"/>
  <c r="AJ56" i="30"/>
  <c r="AJ228" i="30"/>
  <c r="AJ334" i="30"/>
  <c r="AJ32" i="30"/>
  <c r="AJ332" i="30"/>
  <c r="AJ253" i="30"/>
  <c r="AJ121" i="30"/>
  <c r="AJ46" i="30"/>
  <c r="AJ111" i="30"/>
  <c r="AJ234" i="30"/>
  <c r="AJ210" i="30"/>
  <c r="AJ158" i="30"/>
  <c r="AJ157" i="30"/>
  <c r="AJ343" i="30"/>
  <c r="AJ97" i="30"/>
  <c r="AJ340" i="30"/>
  <c r="AJ9" i="30"/>
  <c r="AI9" i="30" s="1"/>
  <c r="AH9" i="30" s="1"/>
  <c r="AJ107" i="30"/>
  <c r="AJ29" i="30"/>
  <c r="AI29" i="30" s="1"/>
  <c r="AH29" i="30" s="1"/>
  <c r="AJ335" i="30"/>
  <c r="AJ143" i="30"/>
  <c r="AJ358" i="30"/>
  <c r="AJ108" i="30"/>
  <c r="AJ138" i="30"/>
  <c r="AJ149" i="30"/>
  <c r="AJ222" i="30"/>
  <c r="AJ309" i="30"/>
  <c r="AJ18" i="30"/>
  <c r="AI18" i="30" s="1"/>
  <c r="AH18" i="30" s="1"/>
  <c r="AJ132" i="30"/>
  <c r="AJ106" i="30"/>
  <c r="AJ333" i="30"/>
  <c r="AJ155" i="30"/>
  <c r="AJ212" i="30"/>
  <c r="AJ122" i="30"/>
  <c r="AJ24" i="30"/>
  <c r="AI24" i="30" s="1"/>
  <c r="AH24" i="30" s="1"/>
  <c r="AJ144" i="30"/>
  <c r="AJ63" i="30"/>
  <c r="AJ181" i="30"/>
  <c r="AJ33" i="30"/>
  <c r="AJ307" i="30"/>
  <c r="AJ280" i="30"/>
  <c r="AJ293" i="30"/>
  <c r="AJ274" i="30"/>
  <c r="AJ322" i="30"/>
  <c r="AJ182" i="30"/>
  <c r="AJ141" i="30"/>
  <c r="AJ30" i="30"/>
  <c r="AJ221" i="30"/>
  <c r="AJ17" i="30"/>
  <c r="AI17" i="30" s="1"/>
  <c r="AH17" i="30" s="1"/>
  <c r="AJ69" i="30"/>
  <c r="AJ72" i="30"/>
  <c r="AJ202" i="30"/>
  <c r="AJ297" i="30"/>
  <c r="AJ45" i="30"/>
  <c r="AJ51" i="30"/>
  <c r="AJ326" i="30"/>
  <c r="AJ311" i="30"/>
  <c r="AJ50" i="30"/>
  <c r="AJ300" i="30"/>
  <c r="AJ118" i="30"/>
  <c r="AJ161" i="30"/>
  <c r="AJ351" i="30"/>
  <c r="AJ192" i="30"/>
  <c r="AJ296" i="30"/>
  <c r="AJ350" i="30"/>
  <c r="AJ90" i="30"/>
  <c r="AJ215" i="30"/>
  <c r="AJ257" i="30"/>
  <c r="AJ227" i="30"/>
  <c r="AJ304" i="30"/>
  <c r="AJ344" i="30"/>
  <c r="AJ85" i="30"/>
  <c r="AJ95" i="30"/>
  <c r="AJ223" i="30"/>
  <c r="AJ114" i="30"/>
  <c r="AJ41" i="30"/>
  <c r="AJ275" i="30"/>
  <c r="AJ250" i="30"/>
  <c r="AJ219" i="30"/>
  <c r="AJ206" i="30"/>
  <c r="AJ2" i="30"/>
  <c r="AI2" i="30" s="1"/>
  <c r="AH2" i="30" s="1"/>
  <c r="AJ305" i="30"/>
  <c r="AJ139" i="30"/>
  <c r="AJ357" i="30"/>
  <c r="AJ134" i="30"/>
  <c r="AJ99" i="30"/>
  <c r="AJ194" i="30"/>
  <c r="AJ268" i="30"/>
  <c r="AJ282" i="30"/>
  <c r="AJ62" i="30"/>
  <c r="AJ3" i="30"/>
  <c r="AI3" i="30" s="1"/>
  <c r="AH3" i="30" s="1"/>
  <c r="AJ329" i="30"/>
  <c r="AJ126" i="30"/>
  <c r="AJ80" i="30"/>
  <c r="AJ320" i="30"/>
  <c r="AJ150" i="30"/>
  <c r="AJ83" i="30"/>
  <c r="AJ54" i="30"/>
  <c r="AJ220" i="30"/>
  <c r="AJ87" i="30"/>
  <c r="AJ64" i="30"/>
  <c r="AJ115" i="30"/>
  <c r="AJ294" i="30"/>
  <c r="AJ66" i="30"/>
  <c r="AJ354" i="30"/>
  <c r="AJ196" i="30"/>
  <c r="AJ104" i="30"/>
  <c r="AJ241" i="30"/>
  <c r="AJ318" i="30"/>
  <c r="AJ128" i="30"/>
  <c r="AJ117" i="30"/>
  <c r="AJ103" i="30"/>
  <c r="AJ120" i="30"/>
  <c r="AJ183" i="30"/>
  <c r="AJ16" i="30"/>
  <c r="AI16" i="30" s="1"/>
  <c r="AH16" i="30" s="1"/>
  <c r="AJ247" i="30"/>
  <c r="AJ57" i="30"/>
  <c r="AJ20" i="30"/>
  <c r="AI20" i="30" s="1"/>
  <c r="AH20" i="30" s="1"/>
  <c r="AJ55" i="30"/>
  <c r="AJ260" i="30"/>
  <c r="AJ73" i="30"/>
  <c r="AJ92" i="30"/>
  <c r="AJ116" i="30"/>
  <c r="AJ216" i="30"/>
  <c r="AJ34" i="30"/>
  <c r="AJ269" i="30"/>
  <c r="AJ244" i="30"/>
  <c r="AJ347" i="30"/>
  <c r="AJ317" i="30"/>
  <c r="AJ284" i="30"/>
  <c r="AJ78" i="30"/>
  <c r="AJ84" i="30"/>
  <c r="AJ281" i="30"/>
  <c r="AJ288" i="30"/>
  <c r="AJ301" i="30"/>
  <c r="AJ226" i="30"/>
  <c r="AJ94" i="30"/>
  <c r="AJ7" i="30"/>
  <c r="AI7" i="30" s="1"/>
  <c r="AH7" i="30" s="1"/>
  <c r="AJ348" i="30"/>
  <c r="AJ292" i="30"/>
  <c r="AJ125" i="30"/>
  <c r="AJ197" i="30"/>
  <c r="AJ314" i="30"/>
  <c r="AJ218" i="30"/>
  <c r="AJ174" i="30"/>
  <c r="AJ119" i="30"/>
  <c r="AJ162" i="30"/>
  <c r="AJ53" i="30"/>
  <c r="AJ43" i="30"/>
  <c r="AJ265" i="30"/>
  <c r="AJ160" i="30"/>
  <c r="AJ353" i="30"/>
  <c r="AJ11" i="30"/>
  <c r="AI11" i="30" s="1"/>
  <c r="AH11" i="30" s="1"/>
  <c r="AJ267" i="30"/>
  <c r="AJ248" i="30"/>
  <c r="AJ259" i="30"/>
  <c r="AJ26" i="30"/>
  <c r="AI26" i="30" s="1"/>
  <c r="AH26" i="30" s="1"/>
  <c r="AJ188" i="30"/>
  <c r="AJ341" i="30"/>
  <c r="AJ39" i="30"/>
  <c r="AJ59" i="30"/>
  <c r="AJ167" i="30"/>
  <c r="AJ96" i="30"/>
  <c r="AJ13" i="30"/>
  <c r="AI13" i="30" s="1"/>
  <c r="AH13" i="30" s="1"/>
  <c r="AJ302" i="30"/>
  <c r="AJ176" i="30"/>
  <c r="AJ52" i="30"/>
  <c r="AJ65" i="30"/>
  <c r="AJ35" i="30"/>
  <c r="AJ5" i="30"/>
  <c r="AI5" i="30" s="1"/>
  <c r="AH5" i="30" s="1"/>
  <c r="AJ279" i="30"/>
  <c r="AJ303" i="30"/>
  <c r="AJ112" i="30"/>
  <c r="AJ49" i="30"/>
  <c r="AJ262" i="30"/>
  <c r="AJ240" i="30"/>
  <c r="AJ270" i="30"/>
  <c r="AJ355" i="30"/>
  <c r="AJ207" i="30"/>
  <c r="AJ12" i="30"/>
  <c r="AI12" i="30" s="1"/>
  <c r="AH12" i="30" s="1"/>
  <c r="AJ140" i="30"/>
  <c r="AJ76" i="30"/>
  <c r="AJ21" i="30"/>
  <c r="AI21" i="30" s="1"/>
  <c r="AH21" i="30" s="1"/>
  <c r="AJ190" i="30"/>
  <c r="AJ28" i="30"/>
  <c r="AI28" i="30" s="1"/>
  <c r="AH28" i="30" s="1"/>
  <c r="AJ195" i="30"/>
  <c r="AJ287" i="30"/>
  <c r="AJ36" i="30"/>
  <c r="AJ246" i="30"/>
  <c r="AJ209" i="30"/>
  <c r="AJ201" i="30"/>
  <c r="AJ22" i="30"/>
  <c r="AI22" i="30" s="1"/>
  <c r="AH22" i="30" s="1"/>
  <c r="AJ290" i="30"/>
  <c r="AJ109" i="30"/>
  <c r="AJ252" i="30"/>
  <c r="AJ214" i="30"/>
  <c r="AJ137" i="30"/>
  <c r="AJ327" i="30"/>
  <c r="AJ258" i="30"/>
  <c r="AJ23" i="30"/>
  <c r="AI23" i="30" s="1"/>
  <c r="AH23" i="30" s="1"/>
  <c r="AJ198" i="30"/>
  <c r="AJ230" i="30"/>
  <c r="AJ110" i="30"/>
  <c r="AJ58" i="30"/>
  <c r="AJ242" i="30"/>
  <c r="AJ213" i="30"/>
  <c r="AJ193" i="30"/>
  <c r="AJ171" i="30"/>
  <c r="AJ316" i="30"/>
  <c r="AJ130" i="30"/>
  <c r="AJ217" i="30"/>
  <c r="AJ14" i="30"/>
  <c r="AI14" i="30" s="1"/>
  <c r="AH14" i="30" s="1"/>
  <c r="AJ254" i="30"/>
  <c r="AJ165" i="30"/>
  <c r="AJ123" i="30"/>
  <c r="AJ339" i="30"/>
  <c r="AJ232" i="30"/>
  <c r="AJ8" i="30"/>
  <c r="AI8" i="30" s="1"/>
  <c r="AH8" i="30" s="1"/>
  <c r="AJ251" i="30"/>
  <c r="AJ146" i="30"/>
  <c r="AJ286" i="30"/>
  <c r="AJ88" i="30"/>
  <c r="AJ312" i="30"/>
  <c r="AJ151" i="30"/>
  <c r="AJ177" i="30"/>
  <c r="AJ325" i="30"/>
  <c r="AJ131" i="30"/>
  <c r="AJ178" i="30"/>
  <c r="AJ323" i="30"/>
  <c r="AJ289" i="30"/>
  <c r="AJ166" i="30"/>
  <c r="AJ315" i="30"/>
  <c r="AJ152" i="30"/>
  <c r="AJ271" i="30"/>
  <c r="AJ237" i="30"/>
  <c r="AJ48" i="30"/>
  <c r="AJ208" i="30"/>
  <c r="AJ79" i="30"/>
  <c r="AJ27" i="30"/>
  <c r="AI27" i="30" s="1"/>
  <c r="AH27" i="30" s="1"/>
  <c r="AJ342" i="30"/>
  <c r="AJ330" i="30"/>
  <c r="AJ211" i="30"/>
  <c r="AJ283" i="30"/>
  <c r="AJ145" i="30"/>
  <c r="AJ153" i="30"/>
  <c r="AJ135" i="30"/>
  <c r="AJ291" i="30"/>
  <c r="AJ189" i="30"/>
  <c r="AJ127" i="30"/>
  <c r="AJ264" i="30"/>
  <c r="AJ101" i="30"/>
  <c r="AJ25" i="30"/>
  <c r="AI25" i="30" s="1"/>
  <c r="AH25" i="30" s="1"/>
  <c r="AJ285" i="30"/>
  <c r="AJ168" i="30"/>
  <c r="AJ44" i="30"/>
  <c r="AJ345" i="30"/>
  <c r="AJ42" i="30"/>
  <c r="AJ136" i="30"/>
  <c r="AJ105" i="30"/>
  <c r="AJ15" i="30"/>
  <c r="AI15" i="30" s="1"/>
  <c r="AH15" i="30" s="1"/>
  <c r="AJ263" i="30"/>
  <c r="AJ175" i="30"/>
  <c r="AJ169" i="30"/>
  <c r="AJ256" i="30"/>
  <c r="AJ186" i="30"/>
  <c r="AJ233" i="30"/>
  <c r="AJ164" i="30"/>
  <c r="AJ77" i="30"/>
  <c r="AJ4" i="30"/>
  <c r="AI4" i="30" s="1"/>
  <c r="AH4" i="30" s="1"/>
  <c r="AJ147" i="30"/>
  <c r="AJ203" i="30"/>
  <c r="AJ235" i="30"/>
  <c r="AJ313" i="30"/>
  <c r="AJ278" i="30"/>
  <c r="AJ173" i="30"/>
  <c r="AJ31" i="30"/>
  <c r="AJ100" i="30"/>
  <c r="AJ272" i="30"/>
  <c r="AJ185" i="30"/>
  <c r="AJ172" i="30"/>
  <c r="AJ142" i="30"/>
  <c r="AJ225" i="30"/>
  <c r="AJ10" i="30"/>
  <c r="AI10" i="30" s="1"/>
  <c r="AH10" i="30" s="1"/>
  <c r="AJ324" i="30"/>
  <c r="AJ255" i="30"/>
  <c r="AJ266" i="30"/>
  <c r="AJ38" i="30"/>
  <c r="AJ133" i="30"/>
  <c r="AJ19" i="30"/>
  <c r="AI19" i="30" s="1"/>
  <c r="AH19" i="30" s="1"/>
  <c r="AJ356" i="30"/>
  <c r="AJ180" i="30"/>
  <c r="AJ243" i="30"/>
  <c r="AJ277" i="30"/>
  <c r="AJ319" i="30"/>
  <c r="L43" i="30"/>
  <c r="J24" i="30" s="1"/>
  <c r="K24" i="30" s="1"/>
  <c r="H39" i="30"/>
  <c r="AD299" i="30"/>
  <c r="AD175" i="30"/>
  <c r="AD215" i="30"/>
  <c r="AD138" i="30"/>
  <c r="AD251" i="30"/>
  <c r="AD255" i="30"/>
  <c r="AD139" i="30"/>
  <c r="AD103" i="30"/>
  <c r="AD86" i="30"/>
  <c r="AD88" i="30"/>
  <c r="AD58" i="30"/>
  <c r="AD118" i="30"/>
  <c r="AD40" i="30"/>
  <c r="AD188" i="30"/>
  <c r="AD206" i="30"/>
  <c r="AD99" i="30"/>
  <c r="AD214" i="30"/>
  <c r="AD234" i="30"/>
  <c r="AD6" i="30"/>
  <c r="AD254" i="30"/>
  <c r="AD245" i="30"/>
  <c r="AD168" i="30"/>
  <c r="AD4" i="30"/>
  <c r="AD224" i="30"/>
  <c r="AD115" i="30"/>
  <c r="AD170" i="30"/>
  <c r="AD5" i="30"/>
  <c r="AD41" i="30"/>
  <c r="AD91" i="30"/>
  <c r="AD276" i="30"/>
  <c r="AD186" i="30"/>
  <c r="AD19" i="30"/>
  <c r="AD273" i="30"/>
  <c r="AD221" i="30"/>
  <c r="AD27" i="30"/>
  <c r="AD199" i="30"/>
  <c r="AD61" i="30"/>
  <c r="AD295" i="30"/>
  <c r="AD219" i="30"/>
  <c r="AD29" i="30"/>
  <c r="AD284" i="30"/>
  <c r="AD191" i="30"/>
  <c r="AD50" i="30"/>
  <c r="AD134" i="30"/>
  <c r="AD182" i="30"/>
  <c r="AD285" i="30"/>
  <c r="AD281" i="30"/>
  <c r="AD268" i="30"/>
  <c r="AD130" i="30"/>
  <c r="AD166" i="30"/>
  <c r="AD280" i="30"/>
  <c r="AD272" i="30"/>
  <c r="AD69" i="30"/>
  <c r="AD25" i="30"/>
  <c r="AD183" i="30"/>
  <c r="AD174" i="30"/>
  <c r="AD177" i="30"/>
  <c r="AD243" i="30"/>
  <c r="AD193" i="30"/>
  <c r="AD15" i="30"/>
  <c r="AD296" i="30"/>
  <c r="AD147" i="30"/>
  <c r="AD298" i="30"/>
  <c r="AD201" i="30"/>
  <c r="AD161" i="30"/>
  <c r="AD244" i="30"/>
  <c r="AD95" i="30"/>
  <c r="AD20" i="30"/>
  <c r="AD157" i="30"/>
  <c r="AD98" i="30"/>
  <c r="AD70" i="30"/>
  <c r="AD162" i="30"/>
  <c r="AD173" i="30"/>
  <c r="AD163" i="30"/>
  <c r="AD116" i="30"/>
  <c r="AD155" i="30"/>
  <c r="AD230" i="30"/>
  <c r="AD220" i="30"/>
  <c r="AD266" i="30"/>
  <c r="AD57" i="30"/>
  <c r="AD211" i="30"/>
  <c r="AD124" i="30"/>
  <c r="AD45" i="30"/>
  <c r="AD216" i="30"/>
  <c r="AD269" i="30"/>
  <c r="AD265" i="30"/>
  <c r="AD14" i="30"/>
  <c r="AD35" i="30"/>
  <c r="AD145" i="30"/>
  <c r="AD62" i="30"/>
  <c r="AD18" i="30"/>
  <c r="AD176" i="30"/>
  <c r="AD78" i="30"/>
  <c r="AD217" i="30"/>
  <c r="AD227" i="30"/>
  <c r="AD83" i="30"/>
  <c r="AD89" i="30"/>
  <c r="AD111" i="30"/>
  <c r="AD250" i="30"/>
  <c r="AD90" i="30"/>
  <c r="AD222" i="30"/>
  <c r="AD197" i="30"/>
  <c r="AD178" i="30"/>
  <c r="AD238" i="30"/>
  <c r="AD140" i="30"/>
  <c r="AD232" i="30"/>
  <c r="AD165" i="30"/>
  <c r="AD84" i="30"/>
  <c r="AD79" i="30"/>
  <c r="AD240" i="30"/>
  <c r="AD56" i="30"/>
  <c r="AD42" i="30"/>
  <c r="AD74" i="30"/>
  <c r="AD208" i="30"/>
  <c r="AD107" i="30"/>
  <c r="AD17" i="30"/>
  <c r="AD288" i="30"/>
  <c r="AD262" i="30"/>
  <c r="AD137" i="30"/>
  <c r="AD34" i="30"/>
  <c r="AD113" i="30"/>
  <c r="AD94" i="30"/>
  <c r="AD53" i="30"/>
  <c r="AD192" i="30"/>
  <c r="AD114" i="30"/>
  <c r="AD46" i="30"/>
  <c r="AD260" i="30"/>
  <c r="AD152" i="30"/>
  <c r="AD131" i="30"/>
  <c r="AD72" i="30"/>
  <c r="AD75" i="30"/>
  <c r="AD253" i="30"/>
  <c r="AD294" i="30"/>
  <c r="AD93" i="30"/>
  <c r="AD258" i="30"/>
  <c r="AD31" i="30"/>
  <c r="AD150" i="30"/>
  <c r="AD226" i="30"/>
  <c r="AD117" i="30"/>
  <c r="AD286" i="30"/>
  <c r="AD80" i="30"/>
  <c r="AD141" i="30"/>
  <c r="AD32" i="30"/>
  <c r="AD112" i="30"/>
  <c r="AD263" i="30"/>
  <c r="AD13" i="30"/>
  <c r="AD60" i="30"/>
  <c r="AD271" i="30"/>
  <c r="AD92" i="30"/>
  <c r="AD129" i="30"/>
  <c r="AD82" i="30"/>
  <c r="AD181" i="30"/>
  <c r="AD196" i="30"/>
  <c r="AD105" i="30"/>
  <c r="AD120" i="30"/>
  <c r="AD231" i="30"/>
  <c r="AD136" i="30"/>
  <c r="AD169" i="30"/>
  <c r="AD180" i="30"/>
  <c r="AD195" i="30"/>
  <c r="AD44" i="30"/>
  <c r="AD156" i="30"/>
  <c r="AD54" i="30"/>
  <c r="AD184" i="30"/>
  <c r="AD164" i="30"/>
  <c r="AD159" i="30"/>
  <c r="AD39" i="30"/>
  <c r="AD30" i="30"/>
  <c r="AD283" i="30"/>
  <c r="AD274" i="30"/>
  <c r="AD100" i="30"/>
  <c r="AD278" i="30"/>
  <c r="AD106" i="30"/>
  <c r="AD43" i="30"/>
  <c r="AD48" i="30"/>
  <c r="AD248" i="30"/>
  <c r="AD293" i="30"/>
  <c r="AD287" i="30"/>
  <c r="AD292" i="30"/>
  <c r="AD22" i="30"/>
  <c r="AD179" i="30"/>
  <c r="AD210" i="30"/>
  <c r="AD128" i="30"/>
  <c r="AD109" i="30"/>
  <c r="AD158" i="30"/>
  <c r="AD87" i="30"/>
  <c r="AD149" i="30"/>
  <c r="AD71" i="30"/>
  <c r="AD212" i="30"/>
  <c r="AD247" i="30"/>
  <c r="AD235" i="30"/>
  <c r="AD23" i="30"/>
  <c r="AD218" i="30"/>
  <c r="AD133" i="30"/>
  <c r="AD28" i="30"/>
  <c r="AD51" i="30"/>
  <c r="AD9" i="30"/>
  <c r="AD55" i="30"/>
  <c r="AD167" i="30"/>
  <c r="AD146" i="30"/>
  <c r="AD233" i="30"/>
  <c r="AD26" i="30"/>
  <c r="AD256" i="30"/>
  <c r="AD101" i="30"/>
  <c r="AD33" i="30"/>
  <c r="AD126" i="30"/>
  <c r="AD108" i="30"/>
  <c r="AD151" i="30"/>
  <c r="AD261" i="30"/>
  <c r="AD77" i="30"/>
  <c r="AD64" i="30"/>
  <c r="AD246" i="30"/>
  <c r="AD63" i="30"/>
  <c r="AD127" i="30"/>
  <c r="AD102" i="30"/>
  <c r="AD36" i="30"/>
  <c r="AD153" i="30"/>
  <c r="AD239" i="30"/>
  <c r="AD122" i="30"/>
  <c r="AD291" i="30"/>
  <c r="AD279" i="30"/>
  <c r="AD154" i="30"/>
  <c r="AD132" i="30"/>
  <c r="AD205" i="30"/>
  <c r="AD236" i="30"/>
  <c r="AD187" i="30"/>
  <c r="AD52" i="30"/>
  <c r="AD189" i="30"/>
  <c r="AD8" i="30"/>
  <c r="AD270" i="30"/>
  <c r="AD38" i="30"/>
  <c r="AD49" i="30"/>
  <c r="AD104" i="30"/>
  <c r="AD172" i="30"/>
  <c r="AD67" i="30"/>
  <c r="AD225" i="30"/>
  <c r="AD213" i="30"/>
  <c r="AD143" i="30"/>
  <c r="AD264" i="30"/>
  <c r="AD237" i="30"/>
  <c r="AD241" i="30"/>
  <c r="AD229" i="30"/>
  <c r="AD81" i="30"/>
  <c r="AD242" i="30"/>
  <c r="AD68" i="30"/>
  <c r="AD47" i="30"/>
  <c r="AD290" i="30"/>
  <c r="AD282" i="30"/>
  <c r="AD12" i="30"/>
  <c r="AD142" i="30"/>
  <c r="AD277" i="30"/>
  <c r="AD297" i="30"/>
  <c r="AD97" i="30"/>
  <c r="AD73" i="30"/>
  <c r="AD209" i="30"/>
  <c r="AD135" i="30"/>
  <c r="AD203" i="30"/>
  <c r="AD171" i="30"/>
  <c r="AD223" i="30"/>
  <c r="AD190" i="30"/>
  <c r="AD267" i="30"/>
  <c r="AD249" i="30"/>
  <c r="AD207" i="30"/>
  <c r="AD200" i="30"/>
  <c r="AD194" i="30"/>
  <c r="AD275" i="30"/>
  <c r="AD228" i="30"/>
  <c r="AD123" i="30"/>
  <c r="AD7" i="30"/>
  <c r="AD16" i="30"/>
  <c r="AD10" i="30"/>
  <c r="AD119" i="30"/>
  <c r="AD59" i="30"/>
  <c r="AD289" i="30"/>
  <c r="AD76" i="30"/>
  <c r="AD198" i="30"/>
  <c r="AD121" i="30"/>
  <c r="AD148" i="30"/>
  <c r="AD3" i="30"/>
  <c r="AD24" i="30"/>
  <c r="AD110" i="30"/>
  <c r="AD96" i="30"/>
  <c r="AD125" i="30"/>
  <c r="AD185" i="30"/>
  <c r="AD37" i="30"/>
  <c r="AD204" i="30"/>
  <c r="AD259" i="30"/>
  <c r="AD11" i="30"/>
  <c r="AD65" i="30"/>
  <c r="AD85" i="30"/>
  <c r="AD160" i="30"/>
  <c r="AD252" i="30"/>
  <c r="AD202" i="30"/>
  <c r="AD66" i="30"/>
  <c r="AD144" i="30"/>
  <c r="AD257" i="30"/>
  <c r="AD21" i="30"/>
  <c r="AH58" i="30"/>
  <c r="AH68" i="30"/>
  <c r="AH64" i="30"/>
  <c r="AH66" i="30"/>
  <c r="P26" i="31"/>
  <c r="O25" i="31"/>
  <c r="N25" i="31"/>
  <c r="P29" i="30"/>
  <c r="O28" i="30"/>
  <c r="N28" i="30"/>
  <c r="P30" i="29"/>
  <c r="N29" i="29"/>
  <c r="O29" i="29"/>
  <c r="AE141" i="24"/>
  <c r="AE92" i="24"/>
  <c r="AE292" i="24"/>
  <c r="AE88" i="24"/>
  <c r="AE182" i="24"/>
  <c r="AE228" i="24"/>
  <c r="AE114" i="24"/>
  <c r="AE49" i="24"/>
  <c r="AE296" i="24"/>
  <c r="AE199" i="24"/>
  <c r="AE54" i="24"/>
  <c r="AE138" i="24"/>
  <c r="AE279" i="24"/>
  <c r="AE268" i="24"/>
  <c r="AE159" i="24"/>
  <c r="AE211" i="24"/>
  <c r="AE18" i="24"/>
  <c r="AE107" i="24"/>
  <c r="AE96" i="24"/>
  <c r="AE150" i="24"/>
  <c r="AE218" i="24"/>
  <c r="AE48" i="24"/>
  <c r="AE223" i="24"/>
  <c r="AE298" i="24"/>
  <c r="AE224" i="24"/>
  <c r="AE209" i="24"/>
  <c r="AE145" i="24"/>
  <c r="AE71" i="24"/>
  <c r="AE23" i="24"/>
  <c r="AE102" i="24"/>
  <c r="AE155" i="24"/>
  <c r="AE265" i="24"/>
  <c r="AE220" i="24"/>
  <c r="AE84" i="24"/>
  <c r="AE227" i="24"/>
  <c r="AE40" i="24"/>
  <c r="AE234" i="24"/>
  <c r="AE24" i="24"/>
  <c r="AE51" i="24"/>
  <c r="AE196" i="24"/>
  <c r="AE120" i="24"/>
  <c r="AE25" i="24"/>
  <c r="AE187" i="24"/>
  <c r="AE90" i="24"/>
  <c r="AE288" i="24"/>
  <c r="AE239" i="24"/>
  <c r="AE75" i="24"/>
  <c r="AE247" i="24"/>
  <c r="AE103" i="24"/>
  <c r="AE217" i="24"/>
  <c r="AE9" i="24"/>
  <c r="AE106" i="24"/>
  <c r="AE72" i="24"/>
  <c r="AE242" i="24"/>
  <c r="AE180" i="24"/>
  <c r="AE11" i="24"/>
  <c r="AE44" i="24"/>
  <c r="AE112" i="24"/>
  <c r="AE216" i="24"/>
  <c r="AE79" i="24"/>
  <c r="AE260" i="24"/>
  <c r="AE250" i="24"/>
  <c r="AE154" i="24"/>
  <c r="AE26" i="24"/>
  <c r="AE243" i="24"/>
  <c r="AE58" i="24"/>
  <c r="AE166" i="24"/>
  <c r="AE286" i="24"/>
  <c r="AE130" i="24"/>
  <c r="AE221" i="24"/>
  <c r="AE267" i="24"/>
  <c r="AE17" i="24"/>
  <c r="AE261" i="24"/>
  <c r="AE30" i="24"/>
  <c r="AE157" i="24"/>
  <c r="AE29" i="24"/>
  <c r="AE172" i="24"/>
  <c r="AE191" i="24"/>
  <c r="AE59" i="24"/>
  <c r="AE237" i="24"/>
  <c r="AE280" i="24"/>
  <c r="AE207" i="24"/>
  <c r="AE146" i="24"/>
  <c r="AE86" i="24"/>
  <c r="AE108" i="24"/>
  <c r="AE8" i="24"/>
  <c r="AE119" i="24"/>
  <c r="AE212" i="24"/>
  <c r="AE131" i="24"/>
  <c r="AE194" i="24"/>
  <c r="AE52" i="24"/>
  <c r="AE255" i="24"/>
  <c r="AE47" i="24"/>
  <c r="AE272" i="24"/>
  <c r="AE69" i="24"/>
  <c r="AE215" i="24"/>
  <c r="AE22" i="24"/>
  <c r="AE197" i="24"/>
  <c r="AE289" i="24"/>
  <c r="AE124" i="24"/>
  <c r="AE183" i="24"/>
  <c r="AE181" i="24"/>
  <c r="AE31" i="24"/>
  <c r="AE214" i="24"/>
  <c r="AE68" i="24"/>
  <c r="L43" i="24"/>
  <c r="J24" i="24" s="1"/>
  <c r="K24" i="24" s="1"/>
  <c r="H39" i="24"/>
  <c r="AE283" i="24"/>
  <c r="AE284" i="24"/>
  <c r="AE62" i="24"/>
  <c r="AE121" i="24"/>
  <c r="AE222" i="24"/>
  <c r="AE160" i="24"/>
  <c r="AE129" i="24"/>
  <c r="AE156" i="24"/>
  <c r="AE201" i="24"/>
  <c r="AE206" i="24"/>
  <c r="AE152" i="24"/>
  <c r="AE225" i="24"/>
  <c r="AE10" i="24"/>
  <c r="AE171" i="24"/>
  <c r="AE275" i="24"/>
  <c r="AE259" i="24"/>
  <c r="AE202" i="24"/>
  <c r="AE175" i="24"/>
  <c r="AE37" i="24"/>
  <c r="AE246" i="24"/>
  <c r="AE55" i="24"/>
  <c r="AE226" i="24"/>
  <c r="AE167" i="24"/>
  <c r="AE232" i="24"/>
  <c r="AE238" i="24"/>
  <c r="AE195" i="24"/>
  <c r="AE4" i="24"/>
  <c r="AE136" i="24"/>
  <c r="AE46" i="24"/>
  <c r="AE12" i="24"/>
  <c r="AE65" i="24"/>
  <c r="AE7" i="24"/>
  <c r="AE20" i="24"/>
  <c r="AE256" i="24"/>
  <c r="AE264" i="24"/>
  <c r="AE132" i="24"/>
  <c r="AE85" i="24"/>
  <c r="AE203" i="24"/>
  <c r="AE78" i="24"/>
  <c r="AE245" i="24"/>
  <c r="AE76" i="24"/>
  <c r="AE169" i="24"/>
  <c r="AE200" i="24"/>
  <c r="AE95" i="24"/>
  <c r="AE263" i="24"/>
  <c r="AE6" i="24"/>
  <c r="AE80" i="24"/>
  <c r="AE61" i="24"/>
  <c r="AE208" i="24"/>
  <c r="AE116" i="24"/>
  <c r="AE42" i="24"/>
  <c r="AE281" i="24"/>
  <c r="AE173" i="24"/>
  <c r="AE244" i="24"/>
  <c r="AE113" i="24"/>
  <c r="AE270" i="24"/>
  <c r="AE271" i="24"/>
  <c r="AE36" i="24"/>
  <c r="AE35" i="24"/>
  <c r="AE101" i="24"/>
  <c r="AE21" i="24"/>
  <c r="AE135" i="24"/>
  <c r="AE186" i="24"/>
  <c r="AE43" i="24"/>
  <c r="AE189" i="24"/>
  <c r="AE210" i="24"/>
  <c r="AE163" i="24"/>
  <c r="AE213" i="24"/>
  <c r="AE45" i="24"/>
  <c r="AE282" i="24"/>
  <c r="AE148" i="24"/>
  <c r="AE57" i="24"/>
  <c r="AE229" i="24"/>
  <c r="AE192" i="24"/>
  <c r="AE177" i="24"/>
  <c r="AE188" i="24"/>
  <c r="AE236" i="24"/>
  <c r="AE28" i="24"/>
  <c r="AE184" i="24"/>
  <c r="AE13" i="24"/>
  <c r="AE233" i="24"/>
  <c r="AE97" i="24"/>
  <c r="AE285" i="24"/>
  <c r="AE89" i="24"/>
  <c r="AE176" i="24"/>
  <c r="AE231" i="24"/>
  <c r="AE16" i="24"/>
  <c r="AE235" i="24"/>
  <c r="AE240" i="24"/>
  <c r="AE83" i="24"/>
  <c r="AE134" i="24"/>
  <c r="AE179" i="24"/>
  <c r="AE277" i="24"/>
  <c r="AE252" i="24"/>
  <c r="AE34" i="24"/>
  <c r="AE204" i="24"/>
  <c r="AE123" i="24"/>
  <c r="AE193" i="24"/>
  <c r="AE33" i="24"/>
  <c r="AE110" i="24"/>
  <c r="AE219" i="24"/>
  <c r="AE168" i="24"/>
  <c r="AE257" i="24"/>
  <c r="AE144" i="24"/>
  <c r="AE190" i="24"/>
  <c r="AE297" i="24"/>
  <c r="H65" i="24"/>
  <c r="L62" i="24"/>
  <c r="J31" i="24" s="1"/>
  <c r="K31" i="24" s="1"/>
  <c r="H61" i="24"/>
  <c r="J61" i="24" s="1"/>
  <c r="H63" i="24" s="1"/>
  <c r="L63" i="24" s="1"/>
  <c r="K28" i="24"/>
  <c r="H54" i="24"/>
  <c r="J22" i="24"/>
  <c r="K22" i="24" s="1"/>
  <c r="AE316" i="24"/>
  <c r="AD316" i="24" s="1"/>
  <c r="AE137" i="24"/>
  <c r="AE294" i="24"/>
  <c r="AE249" i="24"/>
  <c r="AE291" i="24"/>
  <c r="AE254" i="24"/>
  <c r="AE5" i="24"/>
  <c r="AE125" i="24"/>
  <c r="AE39" i="24"/>
  <c r="AE38" i="24"/>
  <c r="AE262" i="24"/>
  <c r="AE140" i="24"/>
  <c r="AE164" i="24"/>
  <c r="AE127" i="24"/>
  <c r="AE151" i="24"/>
  <c r="AE230" i="24"/>
  <c r="AE170" i="24"/>
  <c r="AE109" i="24"/>
  <c r="AE198" i="24"/>
  <c r="AE178" i="24"/>
  <c r="AE174" i="24"/>
  <c r="AE158" i="24"/>
  <c r="AE251" i="24"/>
  <c r="AE133" i="24"/>
  <c r="AE14" i="24"/>
  <c r="AE258" i="24"/>
  <c r="AE60" i="24"/>
  <c r="AE73" i="24"/>
  <c r="AE66" i="24"/>
  <c r="AE273" i="24"/>
  <c r="AE87" i="24"/>
  <c r="AE63" i="24"/>
  <c r="AE74" i="24"/>
  <c r="AE91" i="24"/>
  <c r="AE70" i="24"/>
  <c r="AE162" i="24"/>
  <c r="AE56" i="24"/>
  <c r="AE128" i="24"/>
  <c r="AE287" i="24"/>
  <c r="AE241" i="24"/>
  <c r="AE149" i="24"/>
  <c r="AE111" i="24"/>
  <c r="AE161" i="24"/>
  <c r="AE122" i="24"/>
  <c r="AE53" i="24"/>
  <c r="AE139" i="24"/>
  <c r="AE41" i="24"/>
  <c r="AE118" i="24"/>
  <c r="AE100" i="24"/>
  <c r="AE104" i="24"/>
  <c r="AE50" i="24"/>
  <c r="AE248" i="24"/>
  <c r="AE67" i="24"/>
  <c r="AE27" i="24"/>
  <c r="AE94" i="24"/>
  <c r="AE276" i="24"/>
  <c r="AE269" i="24"/>
  <c r="AE32" i="24"/>
  <c r="AE93" i="24"/>
  <c r="AE143" i="24"/>
  <c r="AE81" i="24"/>
  <c r="AE117" i="24"/>
  <c r="AE253" i="24"/>
  <c r="AE105" i="24"/>
  <c r="AE15" i="24"/>
  <c r="AE165" i="24"/>
  <c r="AE3" i="24"/>
  <c r="AE82" i="24"/>
  <c r="AE205" i="24"/>
  <c r="AE99" i="24"/>
  <c r="AE185" i="24"/>
  <c r="AE126" i="24"/>
  <c r="AE278" i="24"/>
  <c r="AE266" i="24"/>
  <c r="AE290" i="24"/>
  <c r="AE142" i="24"/>
  <c r="AE153" i="24"/>
  <c r="AE293" i="24"/>
  <c r="AE274" i="24"/>
  <c r="AE64" i="24"/>
  <c r="AE115" i="24"/>
  <c r="AE77" i="24"/>
  <c r="AE147" i="24"/>
  <c r="AE19" i="24"/>
  <c r="AE307" i="24"/>
  <c r="AE295" i="24"/>
  <c r="AE305" i="24"/>
  <c r="AE313" i="24"/>
  <c r="AE310" i="24"/>
  <c r="AE302" i="24"/>
  <c r="AE306" i="24"/>
  <c r="AE304" i="24"/>
  <c r="AE312" i="24"/>
  <c r="AE314" i="24"/>
  <c r="N13" i="24"/>
  <c r="O13" i="24"/>
  <c r="P14" i="24"/>
  <c r="H57" i="30" l="1"/>
  <c r="AH261" i="30" s="1"/>
  <c r="H53" i="30"/>
  <c r="H13" i="30"/>
  <c r="AG48" i="30" s="1"/>
  <c r="AF48" i="30" s="1"/>
  <c r="AE48" i="30" s="1"/>
  <c r="AG184" i="30"/>
  <c r="AF184" i="30" s="1"/>
  <c r="AE184" i="30" s="1"/>
  <c r="P65" i="32"/>
  <c r="N64" i="32"/>
  <c r="O64" i="32"/>
  <c r="AG278" i="30"/>
  <c r="AF278" i="30" s="1"/>
  <c r="AE278" i="30" s="1"/>
  <c r="AG32" i="30"/>
  <c r="AF32" i="30" s="1"/>
  <c r="AE32" i="30" s="1"/>
  <c r="AH184" i="30"/>
  <c r="AH266" i="30"/>
  <c r="AH75" i="30"/>
  <c r="AH250" i="30"/>
  <c r="AH286" i="30"/>
  <c r="AG54" i="30"/>
  <c r="AF54" i="30" s="1"/>
  <c r="AE54" i="30" s="1"/>
  <c r="AG199" i="30"/>
  <c r="AF199" i="30" s="1"/>
  <c r="AE199" i="30" s="1"/>
  <c r="AG212" i="30"/>
  <c r="AF212" i="30" s="1"/>
  <c r="AE212" i="30" s="1"/>
  <c r="AG188" i="30"/>
  <c r="AF188" i="30" s="1"/>
  <c r="AE188" i="30" s="1"/>
  <c r="AG274" i="30"/>
  <c r="AF274" i="30" s="1"/>
  <c r="AE274" i="30" s="1"/>
  <c r="AG229" i="30"/>
  <c r="AF229" i="30" s="1"/>
  <c r="AE229" i="30" s="1"/>
  <c r="AG297" i="30"/>
  <c r="AF297" i="30" s="1"/>
  <c r="AE297" i="30" s="1"/>
  <c r="AG198" i="30"/>
  <c r="AF198" i="30" s="1"/>
  <c r="AE198" i="30" s="1"/>
  <c r="H42" i="30"/>
  <c r="J42" i="30" s="1"/>
  <c r="H44" i="30" s="1"/>
  <c r="L44" i="30" s="1"/>
  <c r="H38" i="30"/>
  <c r="J38" i="30" s="1"/>
  <c r="L39" i="30"/>
  <c r="J23" i="30" s="1"/>
  <c r="K23" i="30" s="1"/>
  <c r="H8" i="30"/>
  <c r="P27" i="31"/>
  <c r="O26" i="31"/>
  <c r="N26" i="31"/>
  <c r="P30" i="30"/>
  <c r="O29" i="30"/>
  <c r="N29" i="30"/>
  <c r="P31" i="29"/>
  <c r="N30" i="29"/>
  <c r="O30" i="29"/>
  <c r="J65" i="24"/>
  <c r="H67" i="24" s="1"/>
  <c r="L67" i="24" s="1"/>
  <c r="AK15" i="24"/>
  <c r="AJ15" i="24" s="1"/>
  <c r="AI15" i="24" s="1"/>
  <c r="AK31" i="24"/>
  <c r="AK47" i="24"/>
  <c r="AK63" i="24"/>
  <c r="AK79" i="24"/>
  <c r="AK95" i="24"/>
  <c r="AK111" i="24"/>
  <c r="AK127" i="24"/>
  <c r="AK8" i="24"/>
  <c r="AJ8" i="24" s="1"/>
  <c r="AI8" i="24" s="1"/>
  <c r="AK24" i="24"/>
  <c r="AK40" i="24"/>
  <c r="AK56" i="24"/>
  <c r="AK72" i="24"/>
  <c r="AK88" i="24"/>
  <c r="AK104" i="24"/>
  <c r="AK120" i="24"/>
  <c r="AK136" i="24"/>
  <c r="AK29" i="24"/>
  <c r="AK61" i="24"/>
  <c r="AK93" i="24"/>
  <c r="AK125" i="24"/>
  <c r="AK147" i="24"/>
  <c r="AK163" i="24"/>
  <c r="AK179" i="24"/>
  <c r="AK195" i="24"/>
  <c r="AK211" i="24"/>
  <c r="AK227" i="24"/>
  <c r="AK243" i="24"/>
  <c r="AK259" i="24"/>
  <c r="AK275" i="24"/>
  <c r="AK291" i="24"/>
  <c r="AK307" i="24"/>
  <c r="AK323" i="24"/>
  <c r="AK339" i="24"/>
  <c r="AK355" i="24"/>
  <c r="AK14" i="24"/>
  <c r="AJ14" i="24" s="1"/>
  <c r="AI14" i="24" s="1"/>
  <c r="AK46" i="24"/>
  <c r="AK78" i="24"/>
  <c r="AK110" i="24"/>
  <c r="AK140" i="24"/>
  <c r="AK156" i="24"/>
  <c r="AK172" i="24"/>
  <c r="AK188" i="24"/>
  <c r="AK204" i="24"/>
  <c r="AK220" i="24"/>
  <c r="AK236" i="24"/>
  <c r="AK252" i="24"/>
  <c r="AK268" i="24"/>
  <c r="AK284" i="24"/>
  <c r="AK300" i="24"/>
  <c r="AK316" i="24"/>
  <c r="AK332" i="24"/>
  <c r="AK348" i="24"/>
  <c r="AK41" i="24"/>
  <c r="AK105" i="24"/>
  <c r="AK153" i="24"/>
  <c r="AK185" i="24"/>
  <c r="AK217" i="24"/>
  <c r="AK249" i="24"/>
  <c r="AK281" i="24"/>
  <c r="AK313" i="24"/>
  <c r="AK345" i="24"/>
  <c r="AK113" i="24"/>
  <c r="AK189" i="24"/>
  <c r="AK253" i="24"/>
  <c r="AK26" i="24"/>
  <c r="AK90" i="24"/>
  <c r="AK146" i="24"/>
  <c r="AK178" i="24"/>
  <c r="AK210" i="24"/>
  <c r="AK242" i="24"/>
  <c r="AK274" i="24"/>
  <c r="AK306" i="24"/>
  <c r="AK338" i="24"/>
  <c r="AK97" i="24"/>
  <c r="AK181" i="24"/>
  <c r="AK245" i="24"/>
  <c r="AK114" i="24"/>
  <c r="AK254" i="24"/>
  <c r="AK334" i="24"/>
  <c r="AK66" i="24"/>
  <c r="AK230" i="24"/>
  <c r="AK325" i="24"/>
  <c r="AK142" i="24"/>
  <c r="AK270" i="24"/>
  <c r="AK342" i="24"/>
  <c r="AK34" i="24"/>
  <c r="AK214" i="24"/>
  <c r="AK317" i="24"/>
  <c r="AK43" i="24"/>
  <c r="AK102" i="24"/>
  <c r="AK168" i="24"/>
  <c r="AK232" i="24"/>
  <c r="AK296" i="24"/>
  <c r="AK344" i="24"/>
  <c r="AK89" i="24"/>
  <c r="AK241" i="24"/>
  <c r="AK337" i="24"/>
  <c r="AK81" i="24"/>
  <c r="AK10" i="24"/>
  <c r="AJ10" i="24" s="1"/>
  <c r="AI10" i="24" s="1"/>
  <c r="AK202" i="24"/>
  <c r="AK330" i="24"/>
  <c r="AK65" i="24"/>
  <c r="AK318" i="24"/>
  <c r="AK309" i="24"/>
  <c r="AK326" i="24"/>
  <c r="AK301" i="24"/>
  <c r="AK3" i="24"/>
  <c r="AJ3" i="24" s="1"/>
  <c r="AI3" i="24" s="1"/>
  <c r="AK19" i="24"/>
  <c r="AJ19" i="24" s="1"/>
  <c r="AI19" i="24" s="1"/>
  <c r="AK35" i="24"/>
  <c r="AK51" i="24"/>
  <c r="AK67" i="24"/>
  <c r="AK83" i="24"/>
  <c r="AK99" i="24"/>
  <c r="AK115" i="24"/>
  <c r="AK131" i="24"/>
  <c r="AK12" i="24"/>
  <c r="AJ12" i="24" s="1"/>
  <c r="AI12" i="24" s="1"/>
  <c r="AK28" i="24"/>
  <c r="AK44" i="24"/>
  <c r="AK60" i="24"/>
  <c r="AK76" i="24"/>
  <c r="AK92" i="24"/>
  <c r="AK108" i="24"/>
  <c r="AK124" i="24"/>
  <c r="AK5" i="24"/>
  <c r="AJ5" i="24" s="1"/>
  <c r="AI5" i="24" s="1"/>
  <c r="AK37" i="24"/>
  <c r="AK69" i="24"/>
  <c r="AK101" i="24"/>
  <c r="AK133" i="24"/>
  <c r="AK151" i="24"/>
  <c r="AK167" i="24"/>
  <c r="AK183" i="24"/>
  <c r="AK199" i="24"/>
  <c r="AK215" i="24"/>
  <c r="AK231" i="24"/>
  <c r="AK247" i="24"/>
  <c r="AK263" i="24"/>
  <c r="AK279" i="24"/>
  <c r="AK295" i="24"/>
  <c r="AK311" i="24"/>
  <c r="AK327" i="24"/>
  <c r="AK343" i="24"/>
  <c r="AJ2" i="24"/>
  <c r="AI2" i="24" s="1"/>
  <c r="AK22" i="24"/>
  <c r="AK54" i="24"/>
  <c r="AK86" i="24"/>
  <c r="AK118" i="24"/>
  <c r="AK144" i="24"/>
  <c r="AK160" i="24"/>
  <c r="AK176" i="24"/>
  <c r="AK192" i="24"/>
  <c r="AK208" i="24"/>
  <c r="AK224" i="24"/>
  <c r="AK240" i="24"/>
  <c r="AK256" i="24"/>
  <c r="AK272" i="24"/>
  <c r="AK288" i="24"/>
  <c r="AK304" i="24"/>
  <c r="AK320" i="24"/>
  <c r="AK336" i="24"/>
  <c r="AK352" i="24"/>
  <c r="AK57" i="24"/>
  <c r="AK121" i="24"/>
  <c r="AK161" i="24"/>
  <c r="AK193" i="24"/>
  <c r="AK225" i="24"/>
  <c r="AK257" i="24"/>
  <c r="AK289" i="24"/>
  <c r="AK321" i="24"/>
  <c r="AK353" i="24"/>
  <c r="AK17" i="24"/>
  <c r="AJ17" i="24" s="1"/>
  <c r="AI17" i="24" s="1"/>
  <c r="AK141" i="24"/>
  <c r="AK205" i="24"/>
  <c r="AK269" i="24"/>
  <c r="AK42" i="24"/>
  <c r="AK106" i="24"/>
  <c r="AK154" i="24"/>
  <c r="AK186" i="24"/>
  <c r="AK218" i="24"/>
  <c r="AK250" i="24"/>
  <c r="AK282" i="24"/>
  <c r="AK314" i="24"/>
  <c r="AK346" i="24"/>
  <c r="AK129" i="24"/>
  <c r="AK197" i="24"/>
  <c r="AK261" i="24"/>
  <c r="AK158" i="24"/>
  <c r="AK286" i="24"/>
  <c r="AK350" i="24"/>
  <c r="AK130" i="24"/>
  <c r="AK262" i="24"/>
  <c r="AK341" i="24"/>
  <c r="AK174" i="24"/>
  <c r="AK294" i="24"/>
  <c r="AK358" i="24"/>
  <c r="AK98" i="24"/>
  <c r="AK246" i="24"/>
  <c r="AK333" i="24"/>
  <c r="AK11" i="24"/>
  <c r="AJ11" i="24" s="1"/>
  <c r="AI11" i="24" s="1"/>
  <c r="AK59" i="24"/>
  <c r="AK75" i="24"/>
  <c r="AK91" i="24"/>
  <c r="AK107" i="24"/>
  <c r="AK123" i="24"/>
  <c r="AK20" i="24"/>
  <c r="AJ20" i="24" s="1"/>
  <c r="AI20" i="24" s="1"/>
  <c r="AK36" i="24"/>
  <c r="AK52" i="24"/>
  <c r="AK84" i="24"/>
  <c r="AK100" i="24"/>
  <c r="AK132" i="24"/>
  <c r="AK53" i="24"/>
  <c r="AK85" i="24"/>
  <c r="AK143" i="24"/>
  <c r="AK159" i="24"/>
  <c r="AK191" i="24"/>
  <c r="AK207" i="24"/>
  <c r="AK223" i="24"/>
  <c r="AK255" i="24"/>
  <c r="AK271" i="24"/>
  <c r="AK303" i="24"/>
  <c r="AK319" i="24"/>
  <c r="AK351" i="24"/>
  <c r="AK6" i="24"/>
  <c r="AJ6" i="24" s="1"/>
  <c r="AI6" i="24" s="1"/>
  <c r="AK70" i="24"/>
  <c r="AK134" i="24"/>
  <c r="AK184" i="24"/>
  <c r="AK216" i="24"/>
  <c r="AK248" i="24"/>
  <c r="AK280" i="24"/>
  <c r="AK312" i="24"/>
  <c r="AK25" i="24"/>
  <c r="AK145" i="24"/>
  <c r="AK209" i="24"/>
  <c r="AK273" i="24"/>
  <c r="AK173" i="24"/>
  <c r="AK237" i="24"/>
  <c r="AK138" i="24"/>
  <c r="AK170" i="24"/>
  <c r="AK266" i="24"/>
  <c r="AK298" i="24"/>
  <c r="AK165" i="24"/>
  <c r="AK50" i="24"/>
  <c r="AK198" i="24"/>
  <c r="AK82" i="24"/>
  <c r="AK238" i="24"/>
  <c r="AK7" i="24"/>
  <c r="AJ7" i="24" s="1"/>
  <c r="AI7" i="24" s="1"/>
  <c r="AK23" i="24"/>
  <c r="AK39" i="24"/>
  <c r="AK55" i="24"/>
  <c r="AK71" i="24"/>
  <c r="AK87" i="24"/>
  <c r="AK103" i="24"/>
  <c r="AK119" i="24"/>
  <c r="AK135" i="24"/>
  <c r="AK16" i="24"/>
  <c r="AJ16" i="24" s="1"/>
  <c r="AI16" i="24" s="1"/>
  <c r="AK32" i="24"/>
  <c r="AK48" i="24"/>
  <c r="AK64" i="24"/>
  <c r="AK80" i="24"/>
  <c r="AK96" i="24"/>
  <c r="AK112" i="24"/>
  <c r="AK128" i="24"/>
  <c r="AK13" i="24"/>
  <c r="AJ13" i="24" s="1"/>
  <c r="AI13" i="24" s="1"/>
  <c r="AK45" i="24"/>
  <c r="AK77" i="24"/>
  <c r="AK109" i="24"/>
  <c r="AK139" i="24"/>
  <c r="AK155" i="24"/>
  <c r="AK171" i="24"/>
  <c r="AK187" i="24"/>
  <c r="AK203" i="24"/>
  <c r="AK219" i="24"/>
  <c r="AK235" i="24"/>
  <c r="AK251" i="24"/>
  <c r="AK267" i="24"/>
  <c r="AK283" i="24"/>
  <c r="AK299" i="24"/>
  <c r="AK315" i="24"/>
  <c r="AK331" i="24"/>
  <c r="AK347" i="24"/>
  <c r="AK30" i="24"/>
  <c r="AK62" i="24"/>
  <c r="AK94" i="24"/>
  <c r="AK126" i="24"/>
  <c r="AK148" i="24"/>
  <c r="AK164" i="24"/>
  <c r="AK180" i="24"/>
  <c r="AK196" i="24"/>
  <c r="AK212" i="24"/>
  <c r="AK228" i="24"/>
  <c r="AK244" i="24"/>
  <c r="AK260" i="24"/>
  <c r="AK276" i="24"/>
  <c r="AK292" i="24"/>
  <c r="AK308" i="24"/>
  <c r="AK324" i="24"/>
  <c r="AK340" i="24"/>
  <c r="AK356" i="24"/>
  <c r="AK9" i="24"/>
  <c r="AJ9" i="24" s="1"/>
  <c r="AI9" i="24" s="1"/>
  <c r="AK73" i="24"/>
  <c r="AK137" i="24"/>
  <c r="AK169" i="24"/>
  <c r="AK201" i="24"/>
  <c r="AK233" i="24"/>
  <c r="AK265" i="24"/>
  <c r="AK297" i="24"/>
  <c r="AK329" i="24"/>
  <c r="AK49" i="24"/>
  <c r="AK157" i="24"/>
  <c r="AK221" i="24"/>
  <c r="AK285" i="24"/>
  <c r="AK58" i="24"/>
  <c r="AK122" i="24"/>
  <c r="AK162" i="24"/>
  <c r="AK194" i="24"/>
  <c r="AK226" i="24"/>
  <c r="AK258" i="24"/>
  <c r="AK290" i="24"/>
  <c r="AK322" i="24"/>
  <c r="AK354" i="24"/>
  <c r="AK33" i="24"/>
  <c r="AK149" i="24"/>
  <c r="AK213" i="24"/>
  <c r="AK277" i="24"/>
  <c r="AK190" i="24"/>
  <c r="AK302" i="24"/>
  <c r="AK166" i="24"/>
  <c r="AK293" i="24"/>
  <c r="AK357" i="24"/>
  <c r="AK18" i="24"/>
  <c r="AJ18" i="24" s="1"/>
  <c r="AI18" i="24" s="1"/>
  <c r="AK206" i="24"/>
  <c r="AK310" i="24"/>
  <c r="AK150" i="24"/>
  <c r="AK278" i="24"/>
  <c r="AK349" i="24"/>
  <c r="AK27" i="24"/>
  <c r="AK4" i="24"/>
  <c r="AJ4" i="24" s="1"/>
  <c r="AI4" i="24" s="1"/>
  <c r="AK68" i="24"/>
  <c r="AK116" i="24"/>
  <c r="AK21" i="24"/>
  <c r="AJ21" i="24" s="1"/>
  <c r="AI21" i="24" s="1"/>
  <c r="AK117" i="24"/>
  <c r="AK175" i="24"/>
  <c r="AK239" i="24"/>
  <c r="AK287" i="24"/>
  <c r="AK335" i="24"/>
  <c r="AK38" i="24"/>
  <c r="AK152" i="24"/>
  <c r="AK200" i="24"/>
  <c r="AK264" i="24"/>
  <c r="AK328" i="24"/>
  <c r="AK177" i="24"/>
  <c r="AK305" i="24"/>
  <c r="AK74" i="24"/>
  <c r="AK234" i="24"/>
  <c r="AK229" i="24"/>
  <c r="AK222" i="24"/>
  <c r="AK182" i="24"/>
  <c r="H38" i="24"/>
  <c r="J38" i="24" s="1"/>
  <c r="L39" i="24"/>
  <c r="J23" i="24" s="1"/>
  <c r="K23" i="24" s="1"/>
  <c r="H42" i="24"/>
  <c r="H8" i="24"/>
  <c r="AD297" i="24" s="1"/>
  <c r="H53" i="24"/>
  <c r="J53" i="24" s="1"/>
  <c r="H55" i="24" s="1"/>
  <c r="L55" i="24" s="1"/>
  <c r="L54" i="24"/>
  <c r="J29" i="24" s="1"/>
  <c r="K29" i="24" s="1"/>
  <c r="H57" i="24"/>
  <c r="H13" i="24"/>
  <c r="AD288" i="24"/>
  <c r="P15" i="24"/>
  <c r="O14" i="24"/>
  <c r="N14" i="24"/>
  <c r="AG301" i="30" l="1"/>
  <c r="AF301" i="30" s="1"/>
  <c r="AE301" i="30" s="1"/>
  <c r="AG337" i="30"/>
  <c r="AH171" i="30"/>
  <c r="AG7" i="30"/>
  <c r="AF7" i="30" s="1"/>
  <c r="AE7" i="30" s="1"/>
  <c r="AH348" i="30"/>
  <c r="AH123" i="30"/>
  <c r="AG123" i="30" s="1"/>
  <c r="AF123" i="30" s="1"/>
  <c r="AE123" i="30" s="1"/>
  <c r="AG235" i="30"/>
  <c r="AF235" i="30" s="1"/>
  <c r="AE235" i="30" s="1"/>
  <c r="AG309" i="30"/>
  <c r="AF309" i="30" s="1"/>
  <c r="AE309" i="30" s="1"/>
  <c r="AG275" i="30"/>
  <c r="AF275" i="30" s="1"/>
  <c r="AE275" i="30" s="1"/>
  <c r="AH135" i="30"/>
  <c r="AG135" i="30" s="1"/>
  <c r="AF135" i="30" s="1"/>
  <c r="AE135" i="30" s="1"/>
  <c r="AG68" i="30"/>
  <c r="AF68" i="30" s="1"/>
  <c r="AE68" i="30" s="1"/>
  <c r="AG10" i="30"/>
  <c r="AF10" i="30" s="1"/>
  <c r="AE10" i="30" s="1"/>
  <c r="AG59" i="30"/>
  <c r="AF59" i="30" s="1"/>
  <c r="AE59" i="30" s="1"/>
  <c r="AG303" i="30"/>
  <c r="AF303" i="30" s="1"/>
  <c r="AE303" i="30" s="1"/>
  <c r="AG247" i="30"/>
  <c r="AF247" i="30" s="1"/>
  <c r="AE247" i="30" s="1"/>
  <c r="AG4" i="30"/>
  <c r="AF4" i="30" s="1"/>
  <c r="AE4" i="30" s="1"/>
  <c r="AG9" i="30"/>
  <c r="AF9" i="30" s="1"/>
  <c r="AE9" i="30" s="1"/>
  <c r="AG236" i="30"/>
  <c r="AF236" i="30" s="1"/>
  <c r="AE236" i="30" s="1"/>
  <c r="AG310" i="30"/>
  <c r="AF310" i="30" s="1"/>
  <c r="AE310" i="30" s="1"/>
  <c r="AG13" i="30"/>
  <c r="AF13" i="30" s="1"/>
  <c r="AE13" i="30" s="1"/>
  <c r="AG69" i="30"/>
  <c r="AF69" i="30" s="1"/>
  <c r="AE69" i="30" s="1"/>
  <c r="AG171" i="30"/>
  <c r="AF171" i="30" s="1"/>
  <c r="AE171" i="30" s="1"/>
  <c r="AG241" i="30"/>
  <c r="AF241" i="30" s="1"/>
  <c r="AE241" i="30" s="1"/>
  <c r="AG271" i="30"/>
  <c r="AF271" i="30" s="1"/>
  <c r="AE271" i="30" s="1"/>
  <c r="AG255" i="30"/>
  <c r="AF255" i="30" s="1"/>
  <c r="AE255" i="30" s="1"/>
  <c r="AG249" i="30"/>
  <c r="AF249" i="30" s="1"/>
  <c r="AE249" i="30" s="1"/>
  <c r="AG263" i="30"/>
  <c r="AF263" i="30" s="1"/>
  <c r="AE263" i="30" s="1"/>
  <c r="AG232" i="30"/>
  <c r="AF232" i="30" s="1"/>
  <c r="AE232" i="30" s="1"/>
  <c r="AG36" i="30"/>
  <c r="AF36" i="30" s="1"/>
  <c r="AE36" i="30" s="1"/>
  <c r="AG338" i="30"/>
  <c r="AG8" i="30"/>
  <c r="AF8" i="30" s="1"/>
  <c r="AE8" i="30" s="1"/>
  <c r="AG62" i="30"/>
  <c r="AF62" i="30" s="1"/>
  <c r="AE62" i="30" s="1"/>
  <c r="AG342" i="30"/>
  <c r="AG321" i="30"/>
  <c r="AF321" i="30" s="1"/>
  <c r="AE321" i="30" s="1"/>
  <c r="AG258" i="30"/>
  <c r="AF258" i="30" s="1"/>
  <c r="AE258" i="30" s="1"/>
  <c r="AG21" i="30"/>
  <c r="AF21" i="30" s="1"/>
  <c r="AE21" i="30" s="1"/>
  <c r="AG348" i="30"/>
  <c r="AG352" i="30"/>
  <c r="AG279" i="30"/>
  <c r="AF279" i="30" s="1"/>
  <c r="AE279" i="30" s="1"/>
  <c r="AG330" i="30"/>
  <c r="AG49" i="30"/>
  <c r="AF49" i="30" s="1"/>
  <c r="AE49" i="30" s="1"/>
  <c r="AG239" i="30"/>
  <c r="AF239" i="30" s="1"/>
  <c r="AE239" i="30" s="1"/>
  <c r="AG291" i="30"/>
  <c r="AF291" i="30" s="1"/>
  <c r="AE291" i="30" s="1"/>
  <c r="AG254" i="30"/>
  <c r="AF254" i="30" s="1"/>
  <c r="AE254" i="30" s="1"/>
  <c r="AG34" i="30"/>
  <c r="AF34" i="30" s="1"/>
  <c r="AE34" i="30" s="1"/>
  <c r="AG262" i="30"/>
  <c r="AF262" i="30" s="1"/>
  <c r="AE262" i="30" s="1"/>
  <c r="AG192" i="30"/>
  <c r="AF192" i="30" s="1"/>
  <c r="AE192" i="30" s="1"/>
  <c r="AG347" i="30"/>
  <c r="AG270" i="30"/>
  <c r="AF270" i="30" s="1"/>
  <c r="AE270" i="30" s="1"/>
  <c r="AG210" i="30"/>
  <c r="AF210" i="30" s="1"/>
  <c r="AE210" i="30" s="1"/>
  <c r="AG260" i="30"/>
  <c r="AF260" i="30" s="1"/>
  <c r="AE260" i="30" s="1"/>
  <c r="AG259" i="30"/>
  <c r="AF259" i="30" s="1"/>
  <c r="AE259" i="30" s="1"/>
  <c r="AG186" i="30"/>
  <c r="AF186" i="30" s="1"/>
  <c r="AE186" i="30" s="1"/>
  <c r="AG19" i="30"/>
  <c r="AF19" i="30" s="1"/>
  <c r="AE19" i="30" s="1"/>
  <c r="AG234" i="30"/>
  <c r="AF234" i="30" s="1"/>
  <c r="AE234" i="30" s="1"/>
  <c r="AG41" i="30"/>
  <c r="AF41" i="30" s="1"/>
  <c r="AE41" i="30" s="1"/>
  <c r="AG60" i="30"/>
  <c r="AF60" i="30" s="1"/>
  <c r="AE60" i="30" s="1"/>
  <c r="AG245" i="30"/>
  <c r="AF245" i="30" s="1"/>
  <c r="AE245" i="30" s="1"/>
  <c r="AG312" i="30"/>
  <c r="AF312" i="30" s="1"/>
  <c r="AE312" i="30" s="1"/>
  <c r="AG289" i="30"/>
  <c r="AF289" i="30" s="1"/>
  <c r="AE289" i="30" s="1"/>
  <c r="AG11" i="30"/>
  <c r="AF11" i="30" s="1"/>
  <c r="AE11" i="30" s="1"/>
  <c r="AG55" i="30"/>
  <c r="AF55" i="30" s="1"/>
  <c r="AE55" i="30" s="1"/>
  <c r="AG250" i="30"/>
  <c r="AF250" i="30" s="1"/>
  <c r="AE250" i="30" s="1"/>
  <c r="AG37" i="30"/>
  <c r="AF37" i="30" s="1"/>
  <c r="AE37" i="30" s="1"/>
  <c r="AG15" i="30"/>
  <c r="AF15" i="30" s="1"/>
  <c r="AE15" i="30" s="1"/>
  <c r="AG246" i="30"/>
  <c r="AF246" i="30" s="1"/>
  <c r="AE246" i="30" s="1"/>
  <c r="AG221" i="30"/>
  <c r="AF221" i="30" s="1"/>
  <c r="AE221" i="30" s="1"/>
  <c r="AG316" i="30"/>
  <c r="AF316" i="30" s="1"/>
  <c r="AE316" i="30" s="1"/>
  <c r="AG307" i="30"/>
  <c r="AF307" i="30" s="1"/>
  <c r="AE307" i="30" s="1"/>
  <c r="AG187" i="30"/>
  <c r="AF187" i="30" s="1"/>
  <c r="AE187" i="30" s="1"/>
  <c r="AG61" i="30"/>
  <c r="AF61" i="30" s="1"/>
  <c r="AE61" i="30" s="1"/>
  <c r="AG327" i="30"/>
  <c r="AG325" i="30"/>
  <c r="AF325" i="30" s="1"/>
  <c r="AE325" i="30" s="1"/>
  <c r="AG64" i="30"/>
  <c r="AF64" i="30" s="1"/>
  <c r="AE64" i="30" s="1"/>
  <c r="AG5" i="30"/>
  <c r="AF5" i="30" s="1"/>
  <c r="AE5" i="30" s="1"/>
  <c r="AG65" i="30"/>
  <c r="AF65" i="30" s="1"/>
  <c r="AE65" i="30" s="1"/>
  <c r="AG290" i="30"/>
  <c r="AF290" i="30" s="1"/>
  <c r="AE290" i="30" s="1"/>
  <c r="AG251" i="30"/>
  <c r="AF251" i="30" s="1"/>
  <c r="AE251" i="30" s="1"/>
  <c r="AG230" i="30"/>
  <c r="AF230" i="30" s="1"/>
  <c r="AE230" i="30" s="1"/>
  <c r="AG213" i="30"/>
  <c r="AF213" i="30" s="1"/>
  <c r="AE213" i="30" s="1"/>
  <c r="AG280" i="30"/>
  <c r="AF280" i="30" s="1"/>
  <c r="AE280" i="30" s="1"/>
  <c r="AG43" i="30"/>
  <c r="AF43" i="30" s="1"/>
  <c r="AE43" i="30" s="1"/>
  <c r="AG70" i="30"/>
  <c r="AF70" i="30" s="1"/>
  <c r="AE70" i="30" s="1"/>
  <c r="AG225" i="30"/>
  <c r="AF225" i="30" s="1"/>
  <c r="AE225" i="30" s="1"/>
  <c r="AG344" i="30"/>
  <c r="AG42" i="30"/>
  <c r="AF42" i="30" s="1"/>
  <c r="AE42" i="30" s="1"/>
  <c r="AG282" i="30"/>
  <c r="AF282" i="30" s="1"/>
  <c r="AE282" i="30" s="1"/>
  <c r="AG228" i="30"/>
  <c r="AF228" i="30" s="1"/>
  <c r="AE228" i="30" s="1"/>
  <c r="AG293" i="30"/>
  <c r="AF293" i="30" s="1"/>
  <c r="AE293" i="30" s="1"/>
  <c r="AG20" i="30"/>
  <c r="AF20" i="30" s="1"/>
  <c r="AE20" i="30" s="1"/>
  <c r="AG345" i="30"/>
  <c r="AG269" i="30"/>
  <c r="AF269" i="30" s="1"/>
  <c r="AE269" i="30" s="1"/>
  <c r="AG206" i="30"/>
  <c r="AF206" i="30" s="1"/>
  <c r="AE206" i="30" s="1"/>
  <c r="AG181" i="30"/>
  <c r="AF181" i="30" s="1"/>
  <c r="AE181" i="30" s="1"/>
  <c r="AG220" i="30"/>
  <c r="AF220" i="30" s="1"/>
  <c r="AE220" i="30" s="1"/>
  <c r="AG222" i="30"/>
  <c r="AF222" i="30" s="1"/>
  <c r="AE222" i="30" s="1"/>
  <c r="AG190" i="30"/>
  <c r="AF190" i="30" s="1"/>
  <c r="AE190" i="30" s="1"/>
  <c r="AG27" i="30"/>
  <c r="AF27" i="30" s="1"/>
  <c r="AE27" i="30" s="1"/>
  <c r="AG355" i="30"/>
  <c r="AG200" i="30"/>
  <c r="AF200" i="30" s="1"/>
  <c r="AE200" i="30" s="1"/>
  <c r="AG197" i="30"/>
  <c r="AF197" i="30" s="1"/>
  <c r="AE197" i="30" s="1"/>
  <c r="AG26" i="30"/>
  <c r="AF26" i="30" s="1"/>
  <c r="AE26" i="30" s="1"/>
  <c r="AH346" i="30"/>
  <c r="AG285" i="30"/>
  <c r="AF285" i="30" s="1"/>
  <c r="AE285" i="30" s="1"/>
  <c r="AG17" i="30"/>
  <c r="AF17" i="30" s="1"/>
  <c r="AE17" i="30" s="1"/>
  <c r="AG349" i="30"/>
  <c r="AG12" i="30"/>
  <c r="AF12" i="30" s="1"/>
  <c r="AE12" i="30" s="1"/>
  <c r="AG238" i="30"/>
  <c r="AF238" i="30" s="1"/>
  <c r="AE238" i="30" s="1"/>
  <c r="AG47" i="30"/>
  <c r="AF47" i="30" s="1"/>
  <c r="AE47" i="30" s="1"/>
  <c r="AG31" i="30"/>
  <c r="AF31" i="30" s="1"/>
  <c r="AE31" i="30" s="1"/>
  <c r="AG46" i="30"/>
  <c r="AF46" i="30" s="1"/>
  <c r="AE46" i="30" s="1"/>
  <c r="AG287" i="30"/>
  <c r="AF287" i="30" s="1"/>
  <c r="AE287" i="30" s="1"/>
  <c r="AG6" i="30"/>
  <c r="AF6" i="30" s="1"/>
  <c r="AE6" i="30" s="1"/>
  <c r="AG320" i="30"/>
  <c r="AF320" i="30" s="1"/>
  <c r="AE320" i="30" s="1"/>
  <c r="AG358" i="30"/>
  <c r="AG216" i="30"/>
  <c r="AF216" i="30" s="1"/>
  <c r="AE216" i="30" s="1"/>
  <c r="AH276" i="30"/>
  <c r="AH243" i="30"/>
  <c r="AH314" i="30"/>
  <c r="AH260" i="30"/>
  <c r="AH340" i="30"/>
  <c r="AH309" i="30"/>
  <c r="AH262" i="30"/>
  <c r="AH129" i="30"/>
  <c r="AG129" i="30" s="1"/>
  <c r="AF129" i="30" s="1"/>
  <c r="AE129" i="30" s="1"/>
  <c r="AH351" i="30"/>
  <c r="AH323" i="30"/>
  <c r="AH317" i="30"/>
  <c r="AH357" i="30"/>
  <c r="AH306" i="30"/>
  <c r="AH354" i="30"/>
  <c r="AH349" i="30"/>
  <c r="AH93" i="30"/>
  <c r="AG93" i="30" s="1"/>
  <c r="AF93" i="30" s="1"/>
  <c r="AE93" i="30" s="1"/>
  <c r="AH119" i="30"/>
  <c r="AG119" i="30" s="1"/>
  <c r="AF119" i="30" s="1"/>
  <c r="AE119" i="30" s="1"/>
  <c r="AH198" i="30"/>
  <c r="AH108" i="30"/>
  <c r="AG108" i="30" s="1"/>
  <c r="AF108" i="30" s="1"/>
  <c r="AE108" i="30" s="1"/>
  <c r="AG16" i="30"/>
  <c r="AF16" i="30" s="1"/>
  <c r="AE16" i="30" s="1"/>
  <c r="AG39" i="30"/>
  <c r="AF39" i="30" s="1"/>
  <c r="AE39" i="30" s="1"/>
  <c r="AG266" i="30"/>
  <c r="AF266" i="30" s="1"/>
  <c r="AE266" i="30" s="1"/>
  <c r="AG336" i="30"/>
  <c r="AG244" i="30"/>
  <c r="AF244" i="30" s="1"/>
  <c r="AE244" i="30" s="1"/>
  <c r="AG300" i="30"/>
  <c r="AF300" i="30" s="1"/>
  <c r="AE300" i="30" s="1"/>
  <c r="AG267" i="30"/>
  <c r="AF267" i="30" s="1"/>
  <c r="AE267" i="30" s="1"/>
  <c r="AG299" i="30"/>
  <c r="AF299" i="30" s="1"/>
  <c r="AE299" i="30" s="1"/>
  <c r="AG52" i="30"/>
  <c r="AF52" i="30" s="1"/>
  <c r="AE52" i="30" s="1"/>
  <c r="AG18" i="30"/>
  <c r="AF18" i="30" s="1"/>
  <c r="AE18" i="30" s="1"/>
  <c r="AG284" i="30"/>
  <c r="AF284" i="30" s="1"/>
  <c r="AE284" i="30" s="1"/>
  <c r="AG202" i="30"/>
  <c r="AF202" i="30" s="1"/>
  <c r="AE202" i="30" s="1"/>
  <c r="AG272" i="30"/>
  <c r="AF272" i="30" s="1"/>
  <c r="AE272" i="30" s="1"/>
  <c r="AG203" i="30"/>
  <c r="AF203" i="30" s="1"/>
  <c r="AE203" i="30" s="1"/>
  <c r="AG240" i="30"/>
  <c r="AF240" i="30" s="1"/>
  <c r="AE240" i="30" s="1"/>
  <c r="AG176" i="30"/>
  <c r="AF176" i="30" s="1"/>
  <c r="AE176" i="30" s="1"/>
  <c r="AG243" i="30"/>
  <c r="AF243" i="30" s="1"/>
  <c r="AE243" i="30" s="1"/>
  <c r="AG277" i="30"/>
  <c r="AF277" i="30" s="1"/>
  <c r="AE277" i="30" s="1"/>
  <c r="AG315" i="30"/>
  <c r="AF315" i="30" s="1"/>
  <c r="AE315" i="30" s="1"/>
  <c r="AG343" i="30"/>
  <c r="AG183" i="30"/>
  <c r="AF183" i="30" s="1"/>
  <c r="AE183" i="30" s="1"/>
  <c r="AH87" i="30"/>
  <c r="AG87" i="30" s="1"/>
  <c r="AF87" i="30" s="1"/>
  <c r="AE87" i="30" s="1"/>
  <c r="AH272" i="30"/>
  <c r="AH169" i="30"/>
  <c r="AG169" i="30" s="1"/>
  <c r="AF169" i="30" s="1"/>
  <c r="AE169" i="30" s="1"/>
  <c r="AH300" i="30"/>
  <c r="AH144" i="30"/>
  <c r="AG144" i="30" s="1"/>
  <c r="AF144" i="30" s="1"/>
  <c r="AE144" i="30" s="1"/>
  <c r="AH89" i="30"/>
  <c r="AG89" i="30" s="1"/>
  <c r="AF89" i="30" s="1"/>
  <c r="AE89" i="30" s="1"/>
  <c r="AH333" i="30"/>
  <c r="AH274" i="30"/>
  <c r="AH206" i="30"/>
  <c r="AG335" i="30"/>
  <c r="AG341" i="30"/>
  <c r="AG357" i="30"/>
  <c r="AG296" i="30"/>
  <c r="AF296" i="30" s="1"/>
  <c r="AE296" i="30" s="1"/>
  <c r="AG304" i="30"/>
  <c r="AF304" i="30" s="1"/>
  <c r="AE304" i="30" s="1"/>
  <c r="AG24" i="30"/>
  <c r="AF24" i="30" s="1"/>
  <c r="AE24" i="30" s="1"/>
  <c r="AG56" i="30"/>
  <c r="AF56" i="30" s="1"/>
  <c r="AE56" i="30" s="1"/>
  <c r="AG224" i="30"/>
  <c r="AF224" i="30" s="1"/>
  <c r="AE224" i="30" s="1"/>
  <c r="AG66" i="30"/>
  <c r="AF66" i="30" s="1"/>
  <c r="AE66" i="30" s="1"/>
  <c r="AH324" i="30"/>
  <c r="AG33" i="30"/>
  <c r="AF33" i="30" s="1"/>
  <c r="AE33" i="30" s="1"/>
  <c r="AG63" i="30"/>
  <c r="AF63" i="30" s="1"/>
  <c r="AE63" i="30" s="1"/>
  <c r="AG292" i="30"/>
  <c r="AF292" i="30" s="1"/>
  <c r="AE292" i="30" s="1"/>
  <c r="AG22" i="30"/>
  <c r="AF22" i="30" s="1"/>
  <c r="AE22" i="30" s="1"/>
  <c r="AG340" i="30"/>
  <c r="AH78" i="30"/>
  <c r="AG78" i="30" s="1"/>
  <c r="AF78" i="30" s="1"/>
  <c r="AE78" i="30" s="1"/>
  <c r="AH131" i="30"/>
  <c r="AG131" i="30" s="1"/>
  <c r="AF131" i="30" s="1"/>
  <c r="AE131" i="30" s="1"/>
  <c r="AG354" i="30"/>
  <c r="AG44" i="30"/>
  <c r="AF44" i="30" s="1"/>
  <c r="AE44" i="30" s="1"/>
  <c r="AG350" i="30"/>
  <c r="AH190" i="30"/>
  <c r="AH181" i="30"/>
  <c r="AH216" i="30"/>
  <c r="AH134" i="30"/>
  <c r="AG134" i="30" s="1"/>
  <c r="AF134" i="30" s="1"/>
  <c r="AE134" i="30" s="1"/>
  <c r="AH173" i="30"/>
  <c r="AH193" i="30"/>
  <c r="AH81" i="30"/>
  <c r="AG81" i="30" s="1"/>
  <c r="AF81" i="30" s="1"/>
  <c r="AE81" i="30" s="1"/>
  <c r="AH183" i="30"/>
  <c r="AH350" i="30"/>
  <c r="AH343" i="30"/>
  <c r="AH239" i="30"/>
  <c r="AH205" i="30"/>
  <c r="AH328" i="30"/>
  <c r="AH202" i="30"/>
  <c r="AH356" i="30"/>
  <c r="AH311" i="30"/>
  <c r="AH90" i="30"/>
  <c r="AG90" i="30" s="1"/>
  <c r="AF90" i="30" s="1"/>
  <c r="AE90" i="30" s="1"/>
  <c r="AH96" i="30"/>
  <c r="AG96" i="30" s="1"/>
  <c r="AF96" i="30" s="1"/>
  <c r="AE96" i="30" s="1"/>
  <c r="AG265" i="30"/>
  <c r="AF265" i="30" s="1"/>
  <c r="AE265" i="30" s="1"/>
  <c r="AG308" i="30"/>
  <c r="AF308" i="30" s="1"/>
  <c r="AE308" i="30" s="1"/>
  <c r="AG257" i="30"/>
  <c r="AF257" i="30" s="1"/>
  <c r="AE257" i="30" s="1"/>
  <c r="AG273" i="30"/>
  <c r="AF273" i="30" s="1"/>
  <c r="AE273" i="30" s="1"/>
  <c r="AG339" i="30"/>
  <c r="AG252" i="30"/>
  <c r="AF252" i="30" s="1"/>
  <c r="AE252" i="30" s="1"/>
  <c r="AG253" i="30"/>
  <c r="AF253" i="30" s="1"/>
  <c r="AE253" i="30" s="1"/>
  <c r="AG294" i="30"/>
  <c r="AF294" i="30" s="1"/>
  <c r="AE294" i="30" s="1"/>
  <c r="AG268" i="30"/>
  <c r="AF268" i="30" s="1"/>
  <c r="AE268" i="30" s="1"/>
  <c r="AG50" i="30"/>
  <c r="AF50" i="30" s="1"/>
  <c r="AE50" i="30" s="1"/>
  <c r="AG324" i="30"/>
  <c r="AF324" i="30" s="1"/>
  <c r="AE324" i="30" s="1"/>
  <c r="AG233" i="30"/>
  <c r="AF233" i="30" s="1"/>
  <c r="AE233" i="30" s="1"/>
  <c r="AG29" i="30"/>
  <c r="AF29" i="30" s="1"/>
  <c r="AE29" i="30" s="1"/>
  <c r="AG286" i="30"/>
  <c r="AF286" i="30" s="1"/>
  <c r="AE286" i="30" s="1"/>
  <c r="AG302" i="30"/>
  <c r="AF302" i="30" s="1"/>
  <c r="AE302" i="30" s="1"/>
  <c r="AG331" i="30"/>
  <c r="AG329" i="30"/>
  <c r="AG334" i="30"/>
  <c r="AG311" i="30"/>
  <c r="AF311" i="30" s="1"/>
  <c r="AE311" i="30" s="1"/>
  <c r="AG194" i="30"/>
  <c r="AF194" i="30" s="1"/>
  <c r="AE194" i="30" s="1"/>
  <c r="AG306" i="30"/>
  <c r="AF306" i="30" s="1"/>
  <c r="AE306" i="30" s="1"/>
  <c r="AH279" i="30"/>
  <c r="AG185" i="30"/>
  <c r="AF185" i="30" s="1"/>
  <c r="AE185" i="30" s="1"/>
  <c r="AG72" i="30"/>
  <c r="AF72" i="30" s="1"/>
  <c r="AE72" i="30" s="1"/>
  <c r="AH143" i="30"/>
  <c r="AG143" i="30" s="1"/>
  <c r="AF143" i="30" s="1"/>
  <c r="AE143" i="30" s="1"/>
  <c r="AG57" i="30"/>
  <c r="AF57" i="30" s="1"/>
  <c r="AE57" i="30" s="1"/>
  <c r="AG322" i="30"/>
  <c r="AF322" i="30" s="1"/>
  <c r="AE322" i="30" s="1"/>
  <c r="AG51" i="30"/>
  <c r="AF51" i="30" s="1"/>
  <c r="AE51" i="30" s="1"/>
  <c r="AG40" i="30"/>
  <c r="AF40" i="30" s="1"/>
  <c r="AE40" i="30" s="1"/>
  <c r="AG23" i="30"/>
  <c r="AF23" i="30" s="1"/>
  <c r="AE23" i="30" s="1"/>
  <c r="AG58" i="30"/>
  <c r="AF58" i="30" s="1"/>
  <c r="AE58" i="30" s="1"/>
  <c r="AG71" i="30"/>
  <c r="AF71" i="30" s="1"/>
  <c r="AE71" i="30" s="1"/>
  <c r="AG261" i="30"/>
  <c r="AF261" i="30" s="1"/>
  <c r="AE261" i="30" s="1"/>
  <c r="AG180" i="30"/>
  <c r="AF180" i="30" s="1"/>
  <c r="AE180" i="30" s="1"/>
  <c r="AH126" i="30"/>
  <c r="AG126" i="30" s="1"/>
  <c r="AF126" i="30" s="1"/>
  <c r="AE126" i="30" s="1"/>
  <c r="AH302" i="30"/>
  <c r="AH148" i="30"/>
  <c r="AG148" i="30" s="1"/>
  <c r="AF148" i="30" s="1"/>
  <c r="AE148" i="30" s="1"/>
  <c r="AH209" i="30"/>
  <c r="AH249" i="30"/>
  <c r="AH288" i="30"/>
  <c r="AH257" i="30"/>
  <c r="AH153" i="30"/>
  <c r="AG153" i="30" s="1"/>
  <c r="AF153" i="30" s="1"/>
  <c r="AE153" i="30" s="1"/>
  <c r="AH165" i="30"/>
  <c r="AG165" i="30" s="1"/>
  <c r="AF165" i="30" s="1"/>
  <c r="AE165" i="30" s="1"/>
  <c r="AH84" i="30"/>
  <c r="AG84" i="30" s="1"/>
  <c r="AF84" i="30" s="1"/>
  <c r="AE84" i="30" s="1"/>
  <c r="L13" i="30"/>
  <c r="AG182" i="30"/>
  <c r="AF182" i="30" s="1"/>
  <c r="AE182" i="30" s="1"/>
  <c r="AG204" i="30"/>
  <c r="AF204" i="30" s="1"/>
  <c r="AE204" i="30" s="1"/>
  <c r="AG319" i="30"/>
  <c r="AF319" i="30" s="1"/>
  <c r="AE319" i="30" s="1"/>
  <c r="AG276" i="30"/>
  <c r="AF276" i="30" s="1"/>
  <c r="AE276" i="30" s="1"/>
  <c r="AG30" i="30"/>
  <c r="AF30" i="30" s="1"/>
  <c r="AE30" i="30" s="1"/>
  <c r="AG208" i="30"/>
  <c r="AF208" i="30" s="1"/>
  <c r="AE208" i="30" s="1"/>
  <c r="AG283" i="30"/>
  <c r="AF283" i="30" s="1"/>
  <c r="AE283" i="30" s="1"/>
  <c r="AG353" i="30"/>
  <c r="AG218" i="30"/>
  <c r="AF218" i="30" s="1"/>
  <c r="AE218" i="30" s="1"/>
  <c r="AG28" i="30"/>
  <c r="AF28" i="30" s="1"/>
  <c r="AE28" i="30" s="1"/>
  <c r="AG35" i="30"/>
  <c r="AF35" i="30" s="1"/>
  <c r="AE35" i="30" s="1"/>
  <c r="AH114" i="30"/>
  <c r="AG114" i="30" s="1"/>
  <c r="AF114" i="30" s="1"/>
  <c r="AE114" i="30" s="1"/>
  <c r="AH296" i="30"/>
  <c r="AG75" i="30"/>
  <c r="AF75" i="30" s="1"/>
  <c r="AE75" i="30" s="1"/>
  <c r="AH136" i="30"/>
  <c r="AG136" i="30" s="1"/>
  <c r="AF136" i="30" s="1"/>
  <c r="AE136" i="30" s="1"/>
  <c r="AH142" i="30"/>
  <c r="AG142" i="30" s="1"/>
  <c r="AF142" i="30" s="1"/>
  <c r="AE142" i="30" s="1"/>
  <c r="AG45" i="30"/>
  <c r="AF45" i="30" s="1"/>
  <c r="AE45" i="30" s="1"/>
  <c r="AG191" i="30"/>
  <c r="AF191" i="30" s="1"/>
  <c r="AE191" i="30" s="1"/>
  <c r="AG14" i="30"/>
  <c r="AF14" i="30" s="1"/>
  <c r="AE14" i="30" s="1"/>
  <c r="AG298" i="30"/>
  <c r="AF298" i="30" s="1"/>
  <c r="AE298" i="30" s="1"/>
  <c r="AG201" i="30"/>
  <c r="AF201" i="30" s="1"/>
  <c r="AE201" i="30" s="1"/>
  <c r="AG217" i="30"/>
  <c r="AF217" i="30" s="1"/>
  <c r="AE217" i="30" s="1"/>
  <c r="AG211" i="30"/>
  <c r="AF211" i="30" s="1"/>
  <c r="AE211" i="30" s="1"/>
  <c r="AG223" i="30"/>
  <c r="AF223" i="30" s="1"/>
  <c r="AE223" i="30" s="1"/>
  <c r="AG346" i="30"/>
  <c r="AG193" i="30"/>
  <c r="AF193" i="30" s="1"/>
  <c r="AE193" i="30" s="1"/>
  <c r="AH307" i="30"/>
  <c r="AH282" i="30"/>
  <c r="AH105" i="30"/>
  <c r="AG105" i="30" s="1"/>
  <c r="AF105" i="30" s="1"/>
  <c r="AE105" i="30" s="1"/>
  <c r="AH303" i="30"/>
  <c r="AH312" i="30"/>
  <c r="AG318" i="30"/>
  <c r="AF318" i="30" s="1"/>
  <c r="AE318" i="30" s="1"/>
  <c r="AG264" i="30"/>
  <c r="AF264" i="30" s="1"/>
  <c r="AE264" i="30" s="1"/>
  <c r="AG2" i="30"/>
  <c r="AF2" i="30" s="1"/>
  <c r="AE2" i="30" s="1"/>
  <c r="AH115" i="30"/>
  <c r="AG115" i="30" s="1"/>
  <c r="AF115" i="30" s="1"/>
  <c r="AE115" i="30" s="1"/>
  <c r="AH168" i="30"/>
  <c r="AG168" i="30" s="1"/>
  <c r="AF168" i="30" s="1"/>
  <c r="AE168" i="30" s="1"/>
  <c r="AH220" i="30"/>
  <c r="AH155" i="30"/>
  <c r="AG155" i="30" s="1"/>
  <c r="AF155" i="30" s="1"/>
  <c r="AE155" i="30" s="1"/>
  <c r="AH109" i="30"/>
  <c r="AG109" i="30" s="1"/>
  <c r="AF109" i="30" s="1"/>
  <c r="AE109" i="30" s="1"/>
  <c r="AH160" i="30"/>
  <c r="AG160" i="30" s="1"/>
  <c r="AF160" i="30" s="1"/>
  <c r="AE160" i="30" s="1"/>
  <c r="AH194" i="30"/>
  <c r="AH295" i="30"/>
  <c r="AH335" i="30"/>
  <c r="AH195" i="30"/>
  <c r="AH95" i="30"/>
  <c r="AG95" i="30" s="1"/>
  <c r="AF95" i="30" s="1"/>
  <c r="AE95" i="30" s="1"/>
  <c r="AH226" i="30"/>
  <c r="AH278" i="30"/>
  <c r="AH112" i="30"/>
  <c r="AG112" i="30" s="1"/>
  <c r="AF112" i="30" s="1"/>
  <c r="AE112" i="30" s="1"/>
  <c r="AH185" i="30"/>
  <c r="AH147" i="30"/>
  <c r="AG147" i="30" s="1"/>
  <c r="AF147" i="30" s="1"/>
  <c r="AE147" i="30" s="1"/>
  <c r="AH133" i="30"/>
  <c r="AG133" i="30" s="1"/>
  <c r="AF133" i="30" s="1"/>
  <c r="AE133" i="30" s="1"/>
  <c r="AH141" i="30"/>
  <c r="AG141" i="30" s="1"/>
  <c r="AF141" i="30" s="1"/>
  <c r="AE141" i="30" s="1"/>
  <c r="AH110" i="30"/>
  <c r="AG110" i="30" s="1"/>
  <c r="AF110" i="30" s="1"/>
  <c r="AE110" i="30" s="1"/>
  <c r="AH251" i="30"/>
  <c r="AH273" i="30"/>
  <c r="AH170" i="30"/>
  <c r="AG170" i="30" s="1"/>
  <c r="AF170" i="30" s="1"/>
  <c r="AE170" i="30" s="1"/>
  <c r="AH149" i="30"/>
  <c r="AG149" i="30" s="1"/>
  <c r="AF149" i="30" s="1"/>
  <c r="AE149" i="30" s="1"/>
  <c r="AH77" i="30"/>
  <c r="AG77" i="30" s="1"/>
  <c r="AF77" i="30" s="1"/>
  <c r="AE77" i="30" s="1"/>
  <c r="AH224" i="30"/>
  <c r="AH100" i="30"/>
  <c r="AG100" i="30" s="1"/>
  <c r="AF100" i="30" s="1"/>
  <c r="AE100" i="30" s="1"/>
  <c r="AH175" i="30"/>
  <c r="AG175" i="30" s="1"/>
  <c r="AF175" i="30" s="1"/>
  <c r="AE175" i="30" s="1"/>
  <c r="AH130" i="30"/>
  <c r="AG130" i="30" s="1"/>
  <c r="AF130" i="30" s="1"/>
  <c r="AE130" i="30" s="1"/>
  <c r="AH337" i="30"/>
  <c r="AH259" i="30"/>
  <c r="AH146" i="30"/>
  <c r="AG146" i="30" s="1"/>
  <c r="AF146" i="30" s="1"/>
  <c r="AE146" i="30" s="1"/>
  <c r="AH290" i="30"/>
  <c r="AH164" i="30"/>
  <c r="AG164" i="30" s="1"/>
  <c r="AF164" i="30" s="1"/>
  <c r="AE164" i="30" s="1"/>
  <c r="AH157" i="30"/>
  <c r="AG157" i="30" s="1"/>
  <c r="AF157" i="30" s="1"/>
  <c r="AE157" i="30" s="1"/>
  <c r="AH102" i="30"/>
  <c r="AG102" i="30" s="1"/>
  <c r="AF102" i="30" s="1"/>
  <c r="AE102" i="30" s="1"/>
  <c r="AH80" i="30"/>
  <c r="AG80" i="30" s="1"/>
  <c r="AF80" i="30" s="1"/>
  <c r="AE80" i="30" s="1"/>
  <c r="AH222" i="30"/>
  <c r="AH267" i="30"/>
  <c r="AH94" i="30"/>
  <c r="AG94" i="30" s="1"/>
  <c r="AF94" i="30" s="1"/>
  <c r="AE94" i="30" s="1"/>
  <c r="AH163" i="30"/>
  <c r="AG163" i="30" s="1"/>
  <c r="AF163" i="30" s="1"/>
  <c r="AE163" i="30" s="1"/>
  <c r="AH353" i="30"/>
  <c r="AH289" i="30"/>
  <c r="AH217" i="30"/>
  <c r="AH322" i="30"/>
  <c r="AH280" i="30"/>
  <c r="AH116" i="30"/>
  <c r="AG116" i="30" s="1"/>
  <c r="AF116" i="30" s="1"/>
  <c r="AE116" i="30" s="1"/>
  <c r="J57" i="30"/>
  <c r="H59" i="30" s="1"/>
  <c r="L59" i="30" s="1"/>
  <c r="AH151" i="30"/>
  <c r="AG151" i="30" s="1"/>
  <c r="AF151" i="30" s="1"/>
  <c r="AE151" i="30" s="1"/>
  <c r="AH284" i="30"/>
  <c r="AH265" i="30"/>
  <c r="AH161" i="30"/>
  <c r="AG161" i="30" s="1"/>
  <c r="AF161" i="30" s="1"/>
  <c r="AE161" i="30" s="1"/>
  <c r="AH103" i="30"/>
  <c r="AG103" i="30" s="1"/>
  <c r="AF103" i="30" s="1"/>
  <c r="AE103" i="30" s="1"/>
  <c r="AH120" i="30"/>
  <c r="AG120" i="30" s="1"/>
  <c r="AF120" i="30" s="1"/>
  <c r="AE120" i="30" s="1"/>
  <c r="AH122" i="30"/>
  <c r="AG122" i="30" s="1"/>
  <c r="AF122" i="30" s="1"/>
  <c r="AE122" i="30" s="1"/>
  <c r="AH308" i="30"/>
  <c r="AH125" i="30"/>
  <c r="AG125" i="30" s="1"/>
  <c r="AF125" i="30" s="1"/>
  <c r="AE125" i="30" s="1"/>
  <c r="AH167" i="30"/>
  <c r="AG167" i="30" s="1"/>
  <c r="AF167" i="30" s="1"/>
  <c r="AE167" i="30" s="1"/>
  <c r="AH132" i="30"/>
  <c r="AG132" i="30" s="1"/>
  <c r="AF132" i="30" s="1"/>
  <c r="AE132" i="30" s="1"/>
  <c r="AH256" i="30"/>
  <c r="AH162" i="30"/>
  <c r="AG162" i="30" s="1"/>
  <c r="AF162" i="30" s="1"/>
  <c r="AE162" i="30" s="1"/>
  <c r="AH299" i="30"/>
  <c r="AH339" i="30"/>
  <c r="AH358" i="30"/>
  <c r="AH270" i="30"/>
  <c r="AH166" i="30"/>
  <c r="AG166" i="30" s="1"/>
  <c r="AF166" i="30" s="1"/>
  <c r="AE166" i="30" s="1"/>
  <c r="AH208" i="30"/>
  <c r="AH237" i="30"/>
  <c r="AH269" i="30"/>
  <c r="AH128" i="30"/>
  <c r="AG128" i="30" s="1"/>
  <c r="AF128" i="30" s="1"/>
  <c r="AE128" i="30" s="1"/>
  <c r="AH177" i="30"/>
  <c r="AG177" i="30" s="1"/>
  <c r="AF177" i="30" s="1"/>
  <c r="AE177" i="30" s="1"/>
  <c r="AH338" i="30"/>
  <c r="AH85" i="30"/>
  <c r="AG85" i="30" s="1"/>
  <c r="AF85" i="30" s="1"/>
  <c r="AE85" i="30" s="1"/>
  <c r="AH145" i="30"/>
  <c r="AG145" i="30" s="1"/>
  <c r="AF145" i="30" s="1"/>
  <c r="AE145" i="30" s="1"/>
  <c r="AH159" i="30"/>
  <c r="AG159" i="30" s="1"/>
  <c r="AF159" i="30" s="1"/>
  <c r="AE159" i="30" s="1"/>
  <c r="AH355" i="30"/>
  <c r="AH241" i="30"/>
  <c r="AH327" i="30"/>
  <c r="AH341" i="30"/>
  <c r="AG73" i="30"/>
  <c r="AF73" i="30" s="1"/>
  <c r="AE73" i="30" s="1"/>
  <c r="AG74" i="30"/>
  <c r="AF74" i="30" s="1"/>
  <c r="AE74" i="30" s="1"/>
  <c r="AH186" i="30"/>
  <c r="AH342" i="30"/>
  <c r="AH281" i="30"/>
  <c r="AH248" i="30"/>
  <c r="AH82" i="30"/>
  <c r="AG82" i="30" s="1"/>
  <c r="AF82" i="30" s="1"/>
  <c r="AE82" i="30" s="1"/>
  <c r="AH235" i="30"/>
  <c r="AH297" i="30"/>
  <c r="AH174" i="30"/>
  <c r="AH121" i="30"/>
  <c r="AG121" i="30" s="1"/>
  <c r="AF121" i="30" s="1"/>
  <c r="AE121" i="30" s="1"/>
  <c r="AH219" i="30"/>
  <c r="AH152" i="30"/>
  <c r="AG152" i="30" s="1"/>
  <c r="AF152" i="30" s="1"/>
  <c r="AE152" i="30" s="1"/>
  <c r="AH188" i="30"/>
  <c r="AH293" i="30"/>
  <c r="AH245" i="30"/>
  <c r="AH201" i="30"/>
  <c r="AH231" i="30"/>
  <c r="AH97" i="30"/>
  <c r="AG97" i="30" s="1"/>
  <c r="AF97" i="30" s="1"/>
  <c r="AE97" i="30" s="1"/>
  <c r="AH150" i="30"/>
  <c r="AG150" i="30" s="1"/>
  <c r="AF150" i="30" s="1"/>
  <c r="AE150" i="30" s="1"/>
  <c r="AH291" i="30"/>
  <c r="AH268" i="30"/>
  <c r="AH139" i="30"/>
  <c r="AG139" i="30" s="1"/>
  <c r="AF139" i="30" s="1"/>
  <c r="AE139" i="30" s="1"/>
  <c r="AH283" i="30"/>
  <c r="AH326" i="30"/>
  <c r="AH179" i="30"/>
  <c r="AH140" i="30"/>
  <c r="AG140" i="30" s="1"/>
  <c r="AF140" i="30" s="1"/>
  <c r="AE140" i="30" s="1"/>
  <c r="AH316" i="30"/>
  <c r="AH192" i="30"/>
  <c r="AH253" i="30"/>
  <c r="AH199" i="30"/>
  <c r="AH154" i="30"/>
  <c r="AG154" i="30" s="1"/>
  <c r="AF154" i="30" s="1"/>
  <c r="AE154" i="30" s="1"/>
  <c r="AH246" i="30"/>
  <c r="AH242" i="30"/>
  <c r="AH315" i="30"/>
  <c r="AH172" i="30"/>
  <c r="AG172" i="30" s="1"/>
  <c r="AF172" i="30" s="1"/>
  <c r="AE172" i="30" s="1"/>
  <c r="AH287" i="30"/>
  <c r="AH200" i="30"/>
  <c r="AH76" i="30"/>
  <c r="AG76" i="30" s="1"/>
  <c r="AF76" i="30" s="1"/>
  <c r="AE76" i="30" s="1"/>
  <c r="AH305" i="30"/>
  <c r="AH318" i="30"/>
  <c r="AH101" i="30"/>
  <c r="AG101" i="30" s="1"/>
  <c r="AF101" i="30" s="1"/>
  <c r="AE101" i="30" s="1"/>
  <c r="AH223" i="30"/>
  <c r="AH182" i="30"/>
  <c r="AH320" i="30"/>
  <c r="AH180" i="30"/>
  <c r="AH211" i="30"/>
  <c r="AH275" i="30"/>
  <c r="AH240" i="30"/>
  <c r="AH263" i="30"/>
  <c r="AH212" i="30"/>
  <c r="AH92" i="30"/>
  <c r="AG92" i="30" s="1"/>
  <c r="AF92" i="30" s="1"/>
  <c r="AE92" i="30" s="1"/>
  <c r="AH104" i="30"/>
  <c r="AG104" i="30" s="1"/>
  <c r="AF104" i="30" s="1"/>
  <c r="AE104" i="30" s="1"/>
  <c r="AH91" i="30"/>
  <c r="AG91" i="30" s="1"/>
  <c r="AF91" i="30" s="1"/>
  <c r="AE91" i="30" s="1"/>
  <c r="AH294" i="30"/>
  <c r="AH137" i="30"/>
  <c r="AG137" i="30" s="1"/>
  <c r="AF137" i="30" s="1"/>
  <c r="AE137" i="30" s="1"/>
  <c r="AH111" i="30"/>
  <c r="AG111" i="30" s="1"/>
  <c r="AF111" i="30" s="1"/>
  <c r="AE111" i="30" s="1"/>
  <c r="AH86" i="30"/>
  <c r="AG86" i="30" s="1"/>
  <c r="AF86" i="30" s="1"/>
  <c r="AE86" i="30" s="1"/>
  <c r="AH319" i="30"/>
  <c r="AH255" i="30"/>
  <c r="AH352" i="30"/>
  <c r="AH176" i="30"/>
  <c r="AH329" i="30"/>
  <c r="AH332" i="30"/>
  <c r="AH218" i="30"/>
  <c r="AH88" i="30"/>
  <c r="AG88" i="30" s="1"/>
  <c r="AF88" i="30" s="1"/>
  <c r="AE88" i="30" s="1"/>
  <c r="AH298" i="30"/>
  <c r="AH98" i="30"/>
  <c r="AG98" i="30" s="1"/>
  <c r="AF98" i="30" s="1"/>
  <c r="AE98" i="30" s="1"/>
  <c r="AH227" i="30"/>
  <c r="AH189" i="30"/>
  <c r="AH158" i="30"/>
  <c r="AG158" i="30" s="1"/>
  <c r="AF158" i="30" s="1"/>
  <c r="AE158" i="30" s="1"/>
  <c r="AH138" i="30"/>
  <c r="AG138" i="30" s="1"/>
  <c r="AF138" i="30" s="1"/>
  <c r="AE138" i="30" s="1"/>
  <c r="AH117" i="30"/>
  <c r="AG117" i="30" s="1"/>
  <c r="AF117" i="30" s="1"/>
  <c r="AE117" i="30" s="1"/>
  <c r="AH345" i="30"/>
  <c r="AH301" i="30"/>
  <c r="AH234" i="30"/>
  <c r="AH127" i="30"/>
  <c r="AG127" i="30" s="1"/>
  <c r="AF127" i="30" s="1"/>
  <c r="AE127" i="30" s="1"/>
  <c r="AH214" i="30"/>
  <c r="AH233" i="30"/>
  <c r="AH124" i="30"/>
  <c r="AG124" i="30" s="1"/>
  <c r="AF124" i="30" s="1"/>
  <c r="AE124" i="30" s="1"/>
  <c r="AH107" i="30"/>
  <c r="AG107" i="30" s="1"/>
  <c r="AF107" i="30" s="1"/>
  <c r="AE107" i="30" s="1"/>
  <c r="AH79" i="30"/>
  <c r="AG79" i="30" s="1"/>
  <c r="AF79" i="30" s="1"/>
  <c r="AE79" i="30" s="1"/>
  <c r="AH229" i="30"/>
  <c r="AH238" i="30"/>
  <c r="AH277" i="30"/>
  <c r="AH196" i="30"/>
  <c r="AH106" i="30"/>
  <c r="AG106" i="30" s="1"/>
  <c r="AF106" i="30" s="1"/>
  <c r="AE106" i="30" s="1"/>
  <c r="AH310" i="30"/>
  <c r="AH347" i="30"/>
  <c r="AH247" i="30"/>
  <c r="AH228" i="30"/>
  <c r="AH113" i="30"/>
  <c r="AG113" i="30" s="1"/>
  <c r="AF113" i="30" s="1"/>
  <c r="AE113" i="30" s="1"/>
  <c r="AH236" i="30"/>
  <c r="AH213" i="30"/>
  <c r="AH204" i="30"/>
  <c r="AH285" i="30"/>
  <c r="AH99" i="30"/>
  <c r="AG99" i="30" s="1"/>
  <c r="AF99" i="30" s="1"/>
  <c r="AE99" i="30" s="1"/>
  <c r="AH252" i="30"/>
  <c r="AH210" i="30"/>
  <c r="AH264" i="30"/>
  <c r="AH244" i="30"/>
  <c r="AH187" i="30"/>
  <c r="AH207" i="30"/>
  <c r="AH83" i="30"/>
  <c r="AG83" i="30" s="1"/>
  <c r="AF83" i="30" s="1"/>
  <c r="AE83" i="30" s="1"/>
  <c r="AH197" i="30"/>
  <c r="AH232" i="30"/>
  <c r="AH331" i="30"/>
  <c r="AH230" i="30"/>
  <c r="AH304" i="30"/>
  <c r="AH271" i="30"/>
  <c r="AH254" i="30"/>
  <c r="AH118" i="30"/>
  <c r="AG118" i="30" s="1"/>
  <c r="AF118" i="30" s="1"/>
  <c r="AE118" i="30" s="1"/>
  <c r="AH156" i="30"/>
  <c r="AG156" i="30" s="1"/>
  <c r="AF156" i="30" s="1"/>
  <c r="AE156" i="30" s="1"/>
  <c r="AH336" i="30"/>
  <c r="AH191" i="30"/>
  <c r="AH313" i="30"/>
  <c r="AH321" i="30"/>
  <c r="AH258" i="30"/>
  <c r="AH344" i="30"/>
  <c r="AH292" i="30"/>
  <c r="AH178" i="30"/>
  <c r="AH330" i="30"/>
  <c r="AH203" i="30"/>
  <c r="AH221" i="30"/>
  <c r="AH325" i="30"/>
  <c r="AH215" i="30"/>
  <c r="AH225" i="30"/>
  <c r="AH334" i="30"/>
  <c r="J53" i="30"/>
  <c r="H55" i="30" s="1"/>
  <c r="L55" i="30" s="1"/>
  <c r="AG351" i="30"/>
  <c r="AG231" i="30"/>
  <c r="AF231" i="30" s="1"/>
  <c r="AE231" i="30" s="1"/>
  <c r="AG237" i="30"/>
  <c r="AF237" i="30" s="1"/>
  <c r="AE237" i="30" s="1"/>
  <c r="AG227" i="30"/>
  <c r="AF227" i="30" s="1"/>
  <c r="AE227" i="30" s="1"/>
  <c r="AG219" i="30"/>
  <c r="AF219" i="30" s="1"/>
  <c r="AE219" i="30" s="1"/>
  <c r="AG205" i="30"/>
  <c r="AF205" i="30" s="1"/>
  <c r="AE205" i="30" s="1"/>
  <c r="AG195" i="30"/>
  <c r="AF195" i="30" s="1"/>
  <c r="AE195" i="30" s="1"/>
  <c r="AG313" i="30"/>
  <c r="AF313" i="30" s="1"/>
  <c r="AE313" i="30" s="1"/>
  <c r="AG248" i="30"/>
  <c r="AF248" i="30" s="1"/>
  <c r="AE248" i="30" s="1"/>
  <c r="AG226" i="30"/>
  <c r="AF226" i="30" s="1"/>
  <c r="AE226" i="30" s="1"/>
  <c r="AG328" i="30"/>
  <c r="AG207" i="30"/>
  <c r="AF207" i="30" s="1"/>
  <c r="AE207" i="30" s="1"/>
  <c r="AG214" i="30"/>
  <c r="AF214" i="30" s="1"/>
  <c r="AE214" i="30" s="1"/>
  <c r="AG196" i="30"/>
  <c r="AF196" i="30" s="1"/>
  <c r="AE196" i="30" s="1"/>
  <c r="AG288" i="30"/>
  <c r="AF288" i="30" s="1"/>
  <c r="AE288" i="30" s="1"/>
  <c r="AG53" i="30"/>
  <c r="AF53" i="30" s="1"/>
  <c r="AE53" i="30" s="1"/>
  <c r="AG38" i="30"/>
  <c r="AF38" i="30" s="1"/>
  <c r="AE38" i="30" s="1"/>
  <c r="AG356" i="30"/>
  <c r="AG281" i="30"/>
  <c r="AF281" i="30" s="1"/>
  <c r="AE281" i="30" s="1"/>
  <c r="AG174" i="30"/>
  <c r="AF174" i="30" s="1"/>
  <c r="AE174" i="30" s="1"/>
  <c r="AG179" i="30"/>
  <c r="AF179" i="30" s="1"/>
  <c r="AE179" i="30" s="1"/>
  <c r="AG189" i="30"/>
  <c r="AF189" i="30" s="1"/>
  <c r="AE189" i="30" s="1"/>
  <c r="AG256" i="30"/>
  <c r="AF256" i="30" s="1"/>
  <c r="AE256" i="30" s="1"/>
  <c r="AG242" i="30"/>
  <c r="AF242" i="30" s="1"/>
  <c r="AE242" i="30" s="1"/>
  <c r="AG314" i="30"/>
  <c r="AF314" i="30" s="1"/>
  <c r="AE314" i="30" s="1"/>
  <c r="AG305" i="30"/>
  <c r="AF305" i="30" s="1"/>
  <c r="AE305" i="30" s="1"/>
  <c r="AG326" i="30"/>
  <c r="AG25" i="30"/>
  <c r="AF25" i="30" s="1"/>
  <c r="AE25" i="30" s="1"/>
  <c r="AG178" i="30"/>
  <c r="AF178" i="30" s="1"/>
  <c r="AE178" i="30" s="1"/>
  <c r="AG295" i="30"/>
  <c r="AF295" i="30" s="1"/>
  <c r="AE295" i="30" s="1"/>
  <c r="AG209" i="30"/>
  <c r="AF209" i="30" s="1"/>
  <c r="AE209" i="30" s="1"/>
  <c r="AG323" i="30"/>
  <c r="AF323" i="30" s="1"/>
  <c r="AE323" i="30" s="1"/>
  <c r="AG332" i="30"/>
  <c r="AG317" i="30"/>
  <c r="AF317" i="30" s="1"/>
  <c r="AE317" i="30" s="1"/>
  <c r="AG173" i="30"/>
  <c r="AF173" i="30" s="1"/>
  <c r="AE173" i="30" s="1"/>
  <c r="AG333" i="30"/>
  <c r="AG215" i="30"/>
  <c r="AF215" i="30" s="1"/>
  <c r="AE215" i="30" s="1"/>
  <c r="AG3" i="30"/>
  <c r="AF3" i="30" s="1"/>
  <c r="AE3" i="30" s="1"/>
  <c r="AG67" i="30"/>
  <c r="AF67" i="30" s="1"/>
  <c r="AE67" i="30" s="1"/>
  <c r="P66" i="32"/>
  <c r="O65" i="32"/>
  <c r="N65" i="32"/>
  <c r="AD301" i="24"/>
  <c r="AD289" i="24"/>
  <c r="AD283" i="24"/>
  <c r="AC283" i="24" s="1"/>
  <c r="W283" i="24" s="1"/>
  <c r="V283" i="24" s="1"/>
  <c r="U282" i="24" s="1"/>
  <c r="AD287" i="24"/>
  <c r="AC287" i="24" s="1"/>
  <c r="W287" i="24" s="1"/>
  <c r="V287" i="24" s="1"/>
  <c r="AD284" i="24"/>
  <c r="AC284" i="24" s="1"/>
  <c r="W284" i="24" s="1"/>
  <c r="V284" i="24" s="1"/>
  <c r="AD282" i="24"/>
  <c r="AD293" i="24"/>
  <c r="AD290" i="24"/>
  <c r="AC290" i="24" s="1"/>
  <c r="W290" i="24" s="1"/>
  <c r="V290" i="24" s="1"/>
  <c r="AD295" i="24"/>
  <c r="AC295" i="24" s="1"/>
  <c r="W295" i="24" s="1"/>
  <c r="V295" i="24" s="1"/>
  <c r="AD298" i="24"/>
  <c r="AD299" i="24"/>
  <c r="AC299" i="24" s="1"/>
  <c r="W299" i="24" s="1"/>
  <c r="V299" i="24" s="1"/>
  <c r="AD312" i="24"/>
  <c r="AD296" i="24"/>
  <c r="AD286" i="24"/>
  <c r="AD294" i="24"/>
  <c r="AC294" i="24" s="1"/>
  <c r="W294" i="24" s="1"/>
  <c r="V294" i="24" s="1"/>
  <c r="U293" i="24" s="1"/>
  <c r="AD305" i="24"/>
  <c r="AC305" i="24" s="1"/>
  <c r="W305" i="24" s="1"/>
  <c r="V305" i="24" s="1"/>
  <c r="AD304" i="24"/>
  <c r="AC304" i="24" s="1"/>
  <c r="W304" i="24" s="1"/>
  <c r="V304" i="24" s="1"/>
  <c r="AD306" i="24"/>
  <c r="AD309" i="24"/>
  <c r="AC300" i="30"/>
  <c r="AB300" i="30" s="1"/>
  <c r="V300" i="30" s="1"/>
  <c r="AC289" i="30"/>
  <c r="AB289" i="30" s="1"/>
  <c r="V289" i="30" s="1"/>
  <c r="AC310" i="30"/>
  <c r="AB310" i="30" s="1"/>
  <c r="V310" i="30" s="1"/>
  <c r="AD307" i="24"/>
  <c r="AC307" i="24" s="1"/>
  <c r="W307" i="24" s="1"/>
  <c r="V307" i="24" s="1"/>
  <c r="U306" i="24" s="1"/>
  <c r="AD311" i="24"/>
  <c r="AC302" i="30"/>
  <c r="AB302" i="30" s="1"/>
  <c r="V302" i="30" s="1"/>
  <c r="AC297" i="30"/>
  <c r="AB297" i="30" s="1"/>
  <c r="V297" i="30" s="1"/>
  <c r="AD302" i="24"/>
  <c r="AC302" i="24" s="1"/>
  <c r="W302" i="24" s="1"/>
  <c r="V302" i="24" s="1"/>
  <c r="AC309" i="30"/>
  <c r="AC296" i="30"/>
  <c r="AB296" i="30" s="1"/>
  <c r="V296" i="30" s="1"/>
  <c r="AC314" i="30"/>
  <c r="AB314" i="30" s="1"/>
  <c r="V314" i="30" s="1"/>
  <c r="AC295" i="30"/>
  <c r="AB295" i="30" s="1"/>
  <c r="V295" i="30" s="1"/>
  <c r="AC313" i="30"/>
  <c r="AB313" i="30" s="1"/>
  <c r="V313" i="30" s="1"/>
  <c r="AC292" i="30"/>
  <c r="AB292" i="30" s="1"/>
  <c r="V292" i="30" s="1"/>
  <c r="AC312" i="30"/>
  <c r="AB312" i="30" s="1"/>
  <c r="V312" i="30" s="1"/>
  <c r="AC286" i="30"/>
  <c r="AB286" i="30" s="1"/>
  <c r="V286" i="30" s="1"/>
  <c r="AC307" i="30"/>
  <c r="AB307" i="30" s="1"/>
  <c r="V307" i="30" s="1"/>
  <c r="AC294" i="30"/>
  <c r="AB294" i="30" s="1"/>
  <c r="V294" i="30" s="1"/>
  <c r="AC308" i="30"/>
  <c r="AB308" i="30" s="1"/>
  <c r="V308" i="30" s="1"/>
  <c r="AC287" i="30"/>
  <c r="AB287" i="30" s="1"/>
  <c r="V287" i="30" s="1"/>
  <c r="AC301" i="30"/>
  <c r="AB301" i="30" s="1"/>
  <c r="V301" i="30" s="1"/>
  <c r="AC290" i="30"/>
  <c r="AB290" i="30" s="1"/>
  <c r="V290" i="30" s="1"/>
  <c r="AC303" i="30"/>
  <c r="AB303" i="30" s="1"/>
  <c r="V303" i="30" s="1"/>
  <c r="AC291" i="30"/>
  <c r="AB291" i="30" s="1"/>
  <c r="V291" i="30" s="1"/>
  <c r="AC306" i="30"/>
  <c r="AB306" i="30" s="1"/>
  <c r="V306" i="30" s="1"/>
  <c r="AC299" i="30"/>
  <c r="AB299" i="30" s="1"/>
  <c r="V299" i="30" s="1"/>
  <c r="AC293" i="30"/>
  <c r="AB293" i="30" s="1"/>
  <c r="V293" i="30" s="1"/>
  <c r="AD280" i="24"/>
  <c r="AD292" i="24"/>
  <c r="AC292" i="24" s="1"/>
  <c r="W292" i="24" s="1"/>
  <c r="V292" i="24" s="1"/>
  <c r="AD291" i="24"/>
  <c r="AC291" i="24" s="1"/>
  <c r="W291" i="24" s="1"/>
  <c r="V291" i="24" s="1"/>
  <c r="J42" i="24"/>
  <c r="H44" i="24" s="1"/>
  <c r="L44" i="24" s="1"/>
  <c r="AD300" i="24"/>
  <c r="AC300" i="24" s="1"/>
  <c r="W300" i="24" s="1"/>
  <c r="V300" i="24" s="1"/>
  <c r="U299" i="24" s="1"/>
  <c r="AD303" i="24"/>
  <c r="AD313" i="24"/>
  <c r="AC313" i="24" s="1"/>
  <c r="W313" i="24" s="1"/>
  <c r="V313" i="24" s="1"/>
  <c r="AC304" i="30"/>
  <c r="AB304" i="30" s="1"/>
  <c r="V304" i="30" s="1"/>
  <c r="AC298" i="30"/>
  <c r="AB298" i="30" s="1"/>
  <c r="V298" i="30" s="1"/>
  <c r="AD310" i="24"/>
  <c r="AC310" i="24" s="1"/>
  <c r="W310" i="24" s="1"/>
  <c r="V310" i="24" s="1"/>
  <c r="AC305" i="30"/>
  <c r="AB305" i="30" s="1"/>
  <c r="V305" i="30" s="1"/>
  <c r="AD314" i="24"/>
  <c r="AC314" i="24" s="1"/>
  <c r="W314" i="24" s="1"/>
  <c r="V314" i="24" s="1"/>
  <c r="AC311" i="30"/>
  <c r="AB311" i="30" s="1"/>
  <c r="V311" i="30" s="1"/>
  <c r="AC288" i="30"/>
  <c r="AB288" i="30" s="1"/>
  <c r="V288" i="30" s="1"/>
  <c r="AD308" i="24"/>
  <c r="AC308" i="24" s="1"/>
  <c r="W308" i="24" s="1"/>
  <c r="V308" i="24" s="1"/>
  <c r="AC283" i="30"/>
  <c r="AC281" i="30"/>
  <c r="AB281" i="30" s="1"/>
  <c r="V281" i="30" s="1"/>
  <c r="AC284" i="30"/>
  <c r="AB284" i="30" s="1"/>
  <c r="V284" i="30" s="1"/>
  <c r="AC282" i="30"/>
  <c r="AB282" i="30" s="1"/>
  <c r="V282" i="30" s="1"/>
  <c r="AC93" i="30"/>
  <c r="AC285" i="30"/>
  <c r="AB285" i="30" s="1"/>
  <c r="V285" i="30" s="1"/>
  <c r="AD281" i="24"/>
  <c r="AC281" i="24" s="1"/>
  <c r="W281" i="24" s="1"/>
  <c r="V281" i="24" s="1"/>
  <c r="AD285" i="24"/>
  <c r="AC285" i="24" s="1"/>
  <c r="W285" i="24" s="1"/>
  <c r="V285" i="24" s="1"/>
  <c r="AC151" i="30"/>
  <c r="AC242" i="30"/>
  <c r="AB242" i="30" s="1"/>
  <c r="V242" i="30" s="1"/>
  <c r="AC131" i="30"/>
  <c r="AC207" i="30"/>
  <c r="AB207" i="30" s="1"/>
  <c r="V207" i="30" s="1"/>
  <c r="AC240" i="30"/>
  <c r="AB240" i="30" s="1"/>
  <c r="V240" i="30" s="1"/>
  <c r="AC135" i="30"/>
  <c r="AC49" i="30"/>
  <c r="AC173" i="30"/>
  <c r="AC205" i="30"/>
  <c r="AB205" i="30" s="1"/>
  <c r="V205" i="30" s="1"/>
  <c r="AC31" i="30"/>
  <c r="AC176" i="30"/>
  <c r="AC71" i="30"/>
  <c r="AC226" i="30"/>
  <c r="AB226" i="30" s="1"/>
  <c r="V226" i="30" s="1"/>
  <c r="AC136" i="30"/>
  <c r="AC164" i="30"/>
  <c r="AC237" i="30"/>
  <c r="AB237" i="30" s="1"/>
  <c r="V237" i="30" s="1"/>
  <c r="AC211" i="30"/>
  <c r="AC200" i="30"/>
  <c r="AB200" i="30" s="1"/>
  <c r="V200" i="30" s="1"/>
  <c r="AC130" i="30"/>
  <c r="AC53" i="30"/>
  <c r="AC15" i="30"/>
  <c r="AC104" i="30"/>
  <c r="AC100" i="30"/>
  <c r="AC139" i="30"/>
  <c r="AC62" i="30"/>
  <c r="AC21" i="30"/>
  <c r="AC274" i="30"/>
  <c r="AB274" i="30" s="1"/>
  <c r="V274" i="30" s="1"/>
  <c r="AC123" i="30"/>
  <c r="AC253" i="30"/>
  <c r="AB253" i="30" s="1"/>
  <c r="V253" i="30" s="1"/>
  <c r="AC87" i="30"/>
  <c r="AC236" i="30"/>
  <c r="AB236" i="30" s="1"/>
  <c r="V236" i="30" s="1"/>
  <c r="AC190" i="30"/>
  <c r="AB190" i="30" s="1"/>
  <c r="V190" i="30" s="1"/>
  <c r="AC195" i="30"/>
  <c r="AB195" i="30" s="1"/>
  <c r="V195" i="30" s="1"/>
  <c r="AC113" i="30"/>
  <c r="AC251" i="30"/>
  <c r="AB251" i="30" s="1"/>
  <c r="V251" i="30" s="1"/>
  <c r="AC275" i="30"/>
  <c r="AB275" i="30" s="1"/>
  <c r="V275" i="30" s="1"/>
  <c r="AC172" i="30"/>
  <c r="AC171" i="30"/>
  <c r="AC74" i="30"/>
  <c r="AC146" i="30"/>
  <c r="AC257" i="30"/>
  <c r="AB257" i="30" s="1"/>
  <c r="V257" i="30" s="1"/>
  <c r="AC227" i="30"/>
  <c r="AB227" i="30" s="1"/>
  <c r="V227" i="30" s="1"/>
  <c r="AC134" i="30"/>
  <c r="AC57" i="30"/>
  <c r="AC23" i="30"/>
  <c r="AC52" i="30"/>
  <c r="AC276" i="30"/>
  <c r="AB276" i="30" s="1"/>
  <c r="V276" i="30" s="1"/>
  <c r="AC213" i="30"/>
  <c r="AB213" i="30" s="1"/>
  <c r="V213" i="30" s="1"/>
  <c r="AC81" i="30"/>
  <c r="AC229" i="30"/>
  <c r="AB229" i="30" s="1"/>
  <c r="V229" i="30" s="1"/>
  <c r="AC118" i="30"/>
  <c r="AC96" i="30"/>
  <c r="AC260" i="30"/>
  <c r="AB260" i="30" s="1"/>
  <c r="V260" i="30" s="1"/>
  <c r="AC39" i="30"/>
  <c r="AC148" i="30"/>
  <c r="AC220" i="30"/>
  <c r="AB220" i="30" s="1"/>
  <c r="V220" i="30" s="1"/>
  <c r="AC267" i="30"/>
  <c r="AB267" i="30" s="1"/>
  <c r="V267" i="30" s="1"/>
  <c r="AC266" i="30"/>
  <c r="AB266" i="30" s="1"/>
  <c r="V266" i="30" s="1"/>
  <c r="AC210" i="30"/>
  <c r="AB210" i="30" s="1"/>
  <c r="V210" i="30" s="1"/>
  <c r="AC142" i="30"/>
  <c r="AC206" i="30"/>
  <c r="AC80" i="30"/>
  <c r="AC175" i="30"/>
  <c r="AC63" i="30"/>
  <c r="AC67" i="30"/>
  <c r="AC112" i="30"/>
  <c r="AC235" i="30"/>
  <c r="AB235" i="30" s="1"/>
  <c r="V235" i="30" s="1"/>
  <c r="AC119" i="30"/>
  <c r="AC273" i="30"/>
  <c r="AB273" i="30" s="1"/>
  <c r="V273" i="30" s="1"/>
  <c r="AB350" i="30"/>
  <c r="V350" i="30" s="1"/>
  <c r="AB338" i="30"/>
  <c r="V338" i="30" s="1"/>
  <c r="AB341" i="30"/>
  <c r="V341" i="30" s="1"/>
  <c r="AB342" i="30"/>
  <c r="V342" i="30" s="1"/>
  <c r="AB332" i="30"/>
  <c r="V332" i="30" s="1"/>
  <c r="AB169" i="30"/>
  <c r="V169" i="30" s="1"/>
  <c r="AB88" i="30"/>
  <c r="V88" i="30" s="1"/>
  <c r="AB72" i="30"/>
  <c r="V72" i="30" s="1"/>
  <c r="AB63" i="30"/>
  <c r="V63" i="30" s="1"/>
  <c r="AB309" i="30"/>
  <c r="V309" i="30" s="1"/>
  <c r="AB211" i="30"/>
  <c r="V211" i="30" s="1"/>
  <c r="AB125" i="30"/>
  <c r="V125" i="30" s="1"/>
  <c r="AB85" i="30"/>
  <c r="V85" i="30" s="1"/>
  <c r="AB157" i="30"/>
  <c r="V157" i="30" s="1"/>
  <c r="AB121" i="30"/>
  <c r="V121" i="30" s="1"/>
  <c r="AB87" i="30"/>
  <c r="V87" i="30" s="1"/>
  <c r="AB52" i="30"/>
  <c r="AB22" i="30"/>
  <c r="AB9" i="30"/>
  <c r="AB25" i="30"/>
  <c r="AB48" i="30"/>
  <c r="AB91" i="30"/>
  <c r="V91" i="30" s="1"/>
  <c r="AB127" i="30"/>
  <c r="V127" i="30" s="1"/>
  <c r="AB78" i="30"/>
  <c r="V78" i="30" s="1"/>
  <c r="AB104" i="30"/>
  <c r="V104" i="30" s="1"/>
  <c r="AB160" i="30"/>
  <c r="V160" i="30" s="1"/>
  <c r="AB106" i="30"/>
  <c r="V106" i="30" s="1"/>
  <c r="AB170" i="30"/>
  <c r="V170" i="30" s="1"/>
  <c r="AB325" i="30"/>
  <c r="V325" i="30" s="1"/>
  <c r="AB62" i="30"/>
  <c r="V62" i="30" s="1"/>
  <c r="AB131" i="30"/>
  <c r="V131" i="30" s="1"/>
  <c r="AB13" i="30"/>
  <c r="AB83" i="30"/>
  <c r="V83" i="30" s="1"/>
  <c r="AB34" i="30"/>
  <c r="AB140" i="30"/>
  <c r="V140" i="30" s="1"/>
  <c r="AB126" i="30"/>
  <c r="V126" i="30" s="1"/>
  <c r="AB31" i="30"/>
  <c r="AB149" i="30"/>
  <c r="V149" i="30" s="1"/>
  <c r="AB4" i="30"/>
  <c r="AB8" i="30"/>
  <c r="AB143" i="30"/>
  <c r="V143" i="30" s="1"/>
  <c r="AB144" i="30"/>
  <c r="V144" i="30" s="1"/>
  <c r="AB146" i="30"/>
  <c r="V146" i="30" s="1"/>
  <c r="AB331" i="30"/>
  <c r="V331" i="30" s="1"/>
  <c r="AB12" i="30"/>
  <c r="AB33" i="30"/>
  <c r="AB89" i="30"/>
  <c r="V89" i="30" s="1"/>
  <c r="AB40" i="30"/>
  <c r="AB82" i="30"/>
  <c r="V82" i="30" s="1"/>
  <c r="AB175" i="30"/>
  <c r="V175" i="30" s="1"/>
  <c r="AB46" i="30"/>
  <c r="AB148" i="30"/>
  <c r="V148" i="30" s="1"/>
  <c r="AB118" i="30"/>
  <c r="V118" i="30" s="1"/>
  <c r="AB182" i="30"/>
  <c r="V182" i="30" s="1"/>
  <c r="AB328" i="30"/>
  <c r="V328" i="30" s="1"/>
  <c r="AB283" i="30"/>
  <c r="V283" i="30" s="1"/>
  <c r="AB329" i="30"/>
  <c r="V329" i="30" s="1"/>
  <c r="AB356" i="30"/>
  <c r="V356" i="30" s="1"/>
  <c r="AB96" i="30"/>
  <c r="V96" i="30" s="1"/>
  <c r="AB55" i="30"/>
  <c r="AB346" i="30"/>
  <c r="V346" i="30" s="1"/>
  <c r="AB347" i="30"/>
  <c r="V347" i="30" s="1"/>
  <c r="AB181" i="30"/>
  <c r="V181" i="30" s="1"/>
  <c r="AB100" i="30"/>
  <c r="V100" i="30" s="1"/>
  <c r="AB84" i="30"/>
  <c r="V84" i="30" s="1"/>
  <c r="AB68" i="30"/>
  <c r="V68" i="30" s="1"/>
  <c r="AB57" i="30"/>
  <c r="AB161" i="30"/>
  <c r="V161" i="30" s="1"/>
  <c r="AB117" i="30"/>
  <c r="V117" i="30" s="1"/>
  <c r="AB69" i="30"/>
  <c r="V69" i="30" s="1"/>
  <c r="AB145" i="30"/>
  <c r="V145" i="30" s="1"/>
  <c r="AB113" i="30"/>
  <c r="V113" i="30" s="1"/>
  <c r="AB77" i="30"/>
  <c r="V77" i="30" s="1"/>
  <c r="AB43" i="30"/>
  <c r="AB17" i="30"/>
  <c r="L8" i="30"/>
  <c r="H40" i="30" s="1"/>
  <c r="L40" i="30" s="1"/>
  <c r="AB26" i="30"/>
  <c r="AB56" i="30"/>
  <c r="AB159" i="30"/>
  <c r="V159" i="30" s="1"/>
  <c r="AB2" i="30"/>
  <c r="AB165" i="30"/>
  <c r="V165" i="30" s="1"/>
  <c r="AB94" i="30"/>
  <c r="V94" i="30" s="1"/>
  <c r="AB120" i="30"/>
  <c r="V120" i="30" s="1"/>
  <c r="AB180" i="30"/>
  <c r="V180" i="30" s="1"/>
  <c r="AB122" i="30"/>
  <c r="V122" i="30" s="1"/>
  <c r="AB324" i="30"/>
  <c r="V324" i="30" s="1"/>
  <c r="AB352" i="30"/>
  <c r="V352" i="30" s="1"/>
  <c r="AB107" i="30"/>
  <c r="V107" i="30" s="1"/>
  <c r="AB139" i="30"/>
  <c r="V139" i="30" s="1"/>
  <c r="AB19" i="30"/>
  <c r="AB99" i="30"/>
  <c r="V99" i="30" s="1"/>
  <c r="AB74" i="30"/>
  <c r="V74" i="30" s="1"/>
  <c r="AB38" i="30"/>
  <c r="AB164" i="30"/>
  <c r="V164" i="30" s="1"/>
  <c r="AB142" i="30"/>
  <c r="V142" i="30" s="1"/>
  <c r="AB37" i="30"/>
  <c r="AB185" i="30"/>
  <c r="V185" i="30" s="1"/>
  <c r="AB35" i="30"/>
  <c r="AB28" i="30"/>
  <c r="AB70" i="30"/>
  <c r="V70" i="30" s="1"/>
  <c r="AB151" i="30"/>
  <c r="V151" i="30" s="1"/>
  <c r="AB172" i="30"/>
  <c r="V172" i="30" s="1"/>
  <c r="AB162" i="30"/>
  <c r="V162" i="30" s="1"/>
  <c r="AB355" i="30"/>
  <c r="V355" i="30" s="1"/>
  <c r="AB322" i="30"/>
  <c r="V322" i="30" s="1"/>
  <c r="AB316" i="30"/>
  <c r="V316" i="30" s="1"/>
  <c r="AB317" i="30"/>
  <c r="V317" i="30" s="1"/>
  <c r="AB81" i="30"/>
  <c r="V81" i="30" s="1"/>
  <c r="AB14" i="30"/>
  <c r="AB103" i="30"/>
  <c r="V103" i="30" s="1"/>
  <c r="AB42" i="30"/>
  <c r="AB98" i="30"/>
  <c r="V98" i="30" s="1"/>
  <c r="AB179" i="30"/>
  <c r="V179" i="30" s="1"/>
  <c r="AB155" i="30"/>
  <c r="V155" i="30" s="1"/>
  <c r="AB152" i="30"/>
  <c r="V152" i="30" s="1"/>
  <c r="AB134" i="30"/>
  <c r="V134" i="30" s="1"/>
  <c r="AB206" i="30"/>
  <c r="V206" i="30" s="1"/>
  <c r="AB321" i="30"/>
  <c r="V321" i="30" s="1"/>
  <c r="AB319" i="30"/>
  <c r="V319" i="30" s="1"/>
  <c r="AB348" i="30"/>
  <c r="V348" i="30" s="1"/>
  <c r="AB318" i="30"/>
  <c r="V318" i="30" s="1"/>
  <c r="AB186" i="30"/>
  <c r="V186" i="30" s="1"/>
  <c r="AB80" i="30"/>
  <c r="V80" i="30" s="1"/>
  <c r="AB354" i="30"/>
  <c r="V354" i="30" s="1"/>
  <c r="AB343" i="30"/>
  <c r="V343" i="30" s="1"/>
  <c r="AB335" i="30"/>
  <c r="V335" i="30" s="1"/>
  <c r="AB353" i="30"/>
  <c r="V353" i="30" s="1"/>
  <c r="AB349" i="30"/>
  <c r="V349" i="30" s="1"/>
  <c r="AB173" i="30"/>
  <c r="V173" i="30" s="1"/>
  <c r="AB92" i="30"/>
  <c r="V92" i="30" s="1"/>
  <c r="AB76" i="30"/>
  <c r="V76" i="30" s="1"/>
  <c r="AB65" i="30"/>
  <c r="V65" i="30" s="1"/>
  <c r="AB49" i="30"/>
  <c r="AB133" i="30"/>
  <c r="V133" i="30" s="1"/>
  <c r="AB101" i="30"/>
  <c r="V101" i="30" s="1"/>
  <c r="AB183" i="30"/>
  <c r="V183" i="30" s="1"/>
  <c r="AB129" i="30"/>
  <c r="V129" i="30" s="1"/>
  <c r="AB93" i="30"/>
  <c r="V93" i="30" s="1"/>
  <c r="AB60" i="30"/>
  <c r="V60" i="30" s="1"/>
  <c r="AB24" i="30"/>
  <c r="AB15" i="30"/>
  <c r="AB39" i="30"/>
  <c r="AB75" i="30"/>
  <c r="V75" i="30" s="1"/>
  <c r="AB95" i="30"/>
  <c r="V95" i="30" s="1"/>
  <c r="AB45" i="30"/>
  <c r="AB53" i="30"/>
  <c r="AB156" i="30"/>
  <c r="V156" i="30" s="1"/>
  <c r="AB188" i="30"/>
  <c r="V188" i="30" s="1"/>
  <c r="AB154" i="30"/>
  <c r="V154" i="30" s="1"/>
  <c r="AB340" i="30"/>
  <c r="V340" i="30" s="1"/>
  <c r="AB323" i="30"/>
  <c r="V323" i="30" s="1"/>
  <c r="AB54" i="30"/>
  <c r="AB123" i="30"/>
  <c r="V123" i="30" s="1"/>
  <c r="AB7" i="30"/>
  <c r="AB67" i="30"/>
  <c r="V67" i="30" s="1"/>
  <c r="AB32" i="30"/>
  <c r="AB47" i="30"/>
  <c r="AB124" i="30"/>
  <c r="V124" i="30" s="1"/>
  <c r="AB110" i="30"/>
  <c r="V110" i="30" s="1"/>
  <c r="AB174" i="30"/>
  <c r="V174" i="30" s="1"/>
  <c r="AB10" i="30"/>
  <c r="AB58" i="30"/>
  <c r="AB3" i="30"/>
  <c r="AB111" i="30"/>
  <c r="V111" i="30" s="1"/>
  <c r="AB102" i="30"/>
  <c r="V102" i="30" s="1"/>
  <c r="AB128" i="30"/>
  <c r="V128" i="30" s="1"/>
  <c r="AB130" i="30"/>
  <c r="V130" i="30" s="1"/>
  <c r="AB351" i="30"/>
  <c r="V351" i="30" s="1"/>
  <c r="AB337" i="30"/>
  <c r="V337" i="30" s="1"/>
  <c r="AB330" i="30"/>
  <c r="V330" i="30" s="1"/>
  <c r="AB315" i="30"/>
  <c r="V315" i="30" s="1"/>
  <c r="AB5" i="30"/>
  <c r="AB23" i="30"/>
  <c r="AB73" i="30"/>
  <c r="V73" i="30" s="1"/>
  <c r="AB163" i="30"/>
  <c r="V163" i="30" s="1"/>
  <c r="AB61" i="30"/>
  <c r="V61" i="30" s="1"/>
  <c r="AB171" i="30"/>
  <c r="V171" i="30" s="1"/>
  <c r="AB36" i="30"/>
  <c r="AB132" i="30"/>
  <c r="V132" i="30" s="1"/>
  <c r="AB166" i="30"/>
  <c r="V166" i="30" s="1"/>
  <c r="AB320" i="30"/>
  <c r="V320" i="30" s="1"/>
  <c r="AB357" i="30"/>
  <c r="V357" i="30" s="1"/>
  <c r="AB177" i="30"/>
  <c r="V177" i="30" s="1"/>
  <c r="AB66" i="30"/>
  <c r="V66" i="30" s="1"/>
  <c r="AB141" i="30"/>
  <c r="V141" i="30" s="1"/>
  <c r="AB41" i="30"/>
  <c r="AB64" i="30"/>
  <c r="V64" i="30" s="1"/>
  <c r="AB153" i="30"/>
  <c r="V153" i="30" s="1"/>
  <c r="AB115" i="30"/>
  <c r="V115" i="30" s="1"/>
  <c r="AB90" i="30"/>
  <c r="V90" i="30" s="1"/>
  <c r="AB158" i="30"/>
  <c r="V158" i="30" s="1"/>
  <c r="AB114" i="30"/>
  <c r="V114" i="30" s="1"/>
  <c r="AB97" i="30"/>
  <c r="V97" i="30" s="1"/>
  <c r="AB167" i="30"/>
  <c r="V167" i="30" s="1"/>
  <c r="AB150" i="30"/>
  <c r="V150" i="30" s="1"/>
  <c r="AB345" i="30"/>
  <c r="V345" i="30" s="1"/>
  <c r="AB109" i="30"/>
  <c r="V109" i="30" s="1"/>
  <c r="AB105" i="30"/>
  <c r="V105" i="30" s="1"/>
  <c r="AB11" i="30"/>
  <c r="AB344" i="30"/>
  <c r="V344" i="30" s="1"/>
  <c r="AB21" i="30"/>
  <c r="AB108" i="30"/>
  <c r="V108" i="30" s="1"/>
  <c r="AB50" i="30"/>
  <c r="AB86" i="30"/>
  <c r="V86" i="30" s="1"/>
  <c r="AB336" i="30"/>
  <c r="V336" i="30" s="1"/>
  <c r="AB135" i="30"/>
  <c r="V135" i="30" s="1"/>
  <c r="AB358" i="30"/>
  <c r="V358" i="30" s="1"/>
  <c r="AB137" i="30"/>
  <c r="V137" i="30" s="1"/>
  <c r="AB16" i="30"/>
  <c r="AB79" i="30"/>
  <c r="V79" i="30" s="1"/>
  <c r="AB136" i="30"/>
  <c r="V136" i="30" s="1"/>
  <c r="AB147" i="30"/>
  <c r="V147" i="30" s="1"/>
  <c r="AB44" i="30"/>
  <c r="AB30" i="30"/>
  <c r="AB178" i="30"/>
  <c r="V178" i="30" s="1"/>
  <c r="AB326" i="30"/>
  <c r="V326" i="30" s="1"/>
  <c r="AB18" i="30"/>
  <c r="AB334" i="30"/>
  <c r="V334" i="30" s="1"/>
  <c r="AB327" i="30"/>
  <c r="V327" i="30" s="1"/>
  <c r="AB6" i="30"/>
  <c r="AB20" i="30"/>
  <c r="AB71" i="30"/>
  <c r="V71" i="30" s="1"/>
  <c r="AB27" i="30"/>
  <c r="AB51" i="30"/>
  <c r="AB138" i="30"/>
  <c r="V138" i="30" s="1"/>
  <c r="AB29" i="30"/>
  <c r="AB119" i="30"/>
  <c r="V119" i="30" s="1"/>
  <c r="AB168" i="30"/>
  <c r="V168" i="30" s="1"/>
  <c r="AB187" i="30"/>
  <c r="V187" i="30" s="1"/>
  <c r="AB112" i="30"/>
  <c r="V112" i="30" s="1"/>
  <c r="AB333" i="30"/>
  <c r="V333" i="30" s="1"/>
  <c r="AB59" i="30"/>
  <c r="AB176" i="30"/>
  <c r="V176" i="30" s="1"/>
  <c r="AB339" i="30"/>
  <c r="V339" i="30" s="1"/>
  <c r="AB184" i="30"/>
  <c r="V184" i="30" s="1"/>
  <c r="AB116" i="30"/>
  <c r="V116" i="30" s="1"/>
  <c r="AC265" i="30"/>
  <c r="AB265" i="30" s="1"/>
  <c r="V265" i="30" s="1"/>
  <c r="AC132" i="30"/>
  <c r="AC201" i="30"/>
  <c r="AB201" i="30" s="1"/>
  <c r="V201" i="30" s="1"/>
  <c r="AC120" i="30"/>
  <c r="AC156" i="30"/>
  <c r="AC121" i="30"/>
  <c r="AC215" i="30"/>
  <c r="AB215" i="30" s="1"/>
  <c r="V215" i="30" s="1"/>
  <c r="AC187" i="30"/>
  <c r="AC126" i="30"/>
  <c r="AC233" i="30"/>
  <c r="AB233" i="30" s="1"/>
  <c r="V233" i="30" s="1"/>
  <c r="AC143" i="30"/>
  <c r="AC111" i="30"/>
  <c r="AC77" i="30"/>
  <c r="AC46" i="30"/>
  <c r="AC263" i="30"/>
  <c r="AB263" i="30" s="1"/>
  <c r="V263" i="30" s="1"/>
  <c r="AC163" i="30"/>
  <c r="AC59" i="30"/>
  <c r="AC152" i="30"/>
  <c r="AC90" i="30"/>
  <c r="AC241" i="30"/>
  <c r="AB241" i="30" s="1"/>
  <c r="V241" i="30" s="1"/>
  <c r="AC261" i="30"/>
  <c r="AB261" i="30" s="1"/>
  <c r="V261" i="30" s="1"/>
  <c r="AC228" i="30"/>
  <c r="AB228" i="30" s="1"/>
  <c r="V228" i="30" s="1"/>
  <c r="AC97" i="30"/>
  <c r="AC38" i="30"/>
  <c r="AC92" i="30"/>
  <c r="AC179" i="30"/>
  <c r="AC125" i="30"/>
  <c r="AC9" i="30"/>
  <c r="AC216" i="30"/>
  <c r="AB216" i="30" s="1"/>
  <c r="V216" i="30" s="1"/>
  <c r="AC98" i="30"/>
  <c r="AC95" i="30"/>
  <c r="AC89" i="30"/>
  <c r="AC66" i="30"/>
  <c r="AC194" i="30"/>
  <c r="AB194" i="30" s="1"/>
  <c r="V194" i="30" s="1"/>
  <c r="AC219" i="30"/>
  <c r="AB219" i="30" s="1"/>
  <c r="V219" i="30" s="1"/>
  <c r="AC16" i="30"/>
  <c r="AC106" i="30"/>
  <c r="AC11" i="30"/>
  <c r="AC124" i="30"/>
  <c r="AC150" i="30"/>
  <c r="AC41" i="30"/>
  <c r="AC51" i="30"/>
  <c r="AC198" i="30"/>
  <c r="AB198" i="30" s="1"/>
  <c r="V198" i="30" s="1"/>
  <c r="AC177" i="30"/>
  <c r="AC250" i="30"/>
  <c r="AB250" i="30" s="1"/>
  <c r="V250" i="30" s="1"/>
  <c r="AC208" i="30"/>
  <c r="AB208" i="30" s="1"/>
  <c r="V208" i="30" s="1"/>
  <c r="AC117" i="30"/>
  <c r="AC116" i="30"/>
  <c r="AC271" i="30"/>
  <c r="AB271" i="30" s="1"/>
  <c r="V271" i="30" s="1"/>
  <c r="AC56" i="30"/>
  <c r="AC188" i="30"/>
  <c r="AC141" i="30"/>
  <c r="AC196" i="30"/>
  <c r="AB196" i="30" s="1"/>
  <c r="V196" i="30" s="1"/>
  <c r="AC159" i="30"/>
  <c r="AC86" i="30"/>
  <c r="AC154" i="30"/>
  <c r="AC191" i="30"/>
  <c r="AB191" i="30" s="1"/>
  <c r="V191" i="30" s="1"/>
  <c r="AC8" i="30"/>
  <c r="AC47" i="30"/>
  <c r="AC182" i="30"/>
  <c r="AC246" i="30"/>
  <c r="AB246" i="30" s="1"/>
  <c r="V246" i="30" s="1"/>
  <c r="AC268" i="30"/>
  <c r="AB268" i="30" s="1"/>
  <c r="V268" i="30" s="1"/>
  <c r="AC76" i="30"/>
  <c r="AC18" i="30"/>
  <c r="AC192" i="30"/>
  <c r="AB192" i="30" s="1"/>
  <c r="V192" i="30" s="1"/>
  <c r="AC259" i="30"/>
  <c r="AB259" i="30" s="1"/>
  <c r="V259" i="30" s="1"/>
  <c r="AC248" i="30"/>
  <c r="AB248" i="30" s="1"/>
  <c r="V248" i="30" s="1"/>
  <c r="AC114" i="30"/>
  <c r="AC35" i="30"/>
  <c r="AC279" i="30"/>
  <c r="AB279" i="30" s="1"/>
  <c r="V279" i="30" s="1"/>
  <c r="AC40" i="30"/>
  <c r="AC4" i="30"/>
  <c r="AC264" i="30"/>
  <c r="AB264" i="30" s="1"/>
  <c r="V264" i="30" s="1"/>
  <c r="AC225" i="30"/>
  <c r="AB225" i="30" s="1"/>
  <c r="V225" i="30" s="1"/>
  <c r="AC26" i="30"/>
  <c r="AC243" i="30"/>
  <c r="AB243" i="30" s="1"/>
  <c r="V243" i="30" s="1"/>
  <c r="AC7" i="30"/>
  <c r="AC24" i="30"/>
  <c r="AC20" i="30"/>
  <c r="AC269" i="30"/>
  <c r="AB269" i="30" s="1"/>
  <c r="V269" i="30" s="1"/>
  <c r="AC19" i="30"/>
  <c r="AC272" i="30"/>
  <c r="AB272" i="30" s="1"/>
  <c r="V272" i="30" s="1"/>
  <c r="AC54" i="30"/>
  <c r="AC102" i="30"/>
  <c r="AC166" i="30"/>
  <c r="AC115" i="30"/>
  <c r="AC78" i="30"/>
  <c r="AC34" i="30"/>
  <c r="AC189" i="30"/>
  <c r="AB189" i="30" s="1"/>
  <c r="V189" i="30" s="1"/>
  <c r="AC60" i="30"/>
  <c r="AC218" i="30"/>
  <c r="AB218" i="30" s="1"/>
  <c r="V218" i="30" s="1"/>
  <c r="AC232" i="30"/>
  <c r="AB232" i="30" s="1"/>
  <c r="V232" i="30" s="1"/>
  <c r="AC43" i="30"/>
  <c r="AC254" i="30"/>
  <c r="AB254" i="30" s="1"/>
  <c r="V254" i="30" s="1"/>
  <c r="AC277" i="30"/>
  <c r="AB277" i="30" s="1"/>
  <c r="V277" i="30" s="1"/>
  <c r="AC231" i="30"/>
  <c r="AB231" i="30" s="1"/>
  <c r="V231" i="30" s="1"/>
  <c r="AC2" i="30"/>
  <c r="AD2" i="30" s="1"/>
  <c r="AC138" i="30"/>
  <c r="AC167" i="30"/>
  <c r="AC184" i="30"/>
  <c r="AC255" i="30"/>
  <c r="AB255" i="30" s="1"/>
  <c r="V255" i="30" s="1"/>
  <c r="AC258" i="30"/>
  <c r="AB258" i="30" s="1"/>
  <c r="V258" i="30" s="1"/>
  <c r="AC14" i="30"/>
  <c r="AC170" i="30"/>
  <c r="AC180" i="30"/>
  <c r="AC99" i="30"/>
  <c r="AC28" i="30"/>
  <c r="AC36" i="30"/>
  <c r="AC68" i="30"/>
  <c r="AC186" i="30"/>
  <c r="AC193" i="30"/>
  <c r="AB193" i="30" s="1"/>
  <c r="V193" i="30" s="1"/>
  <c r="AC22" i="30"/>
  <c r="AC72" i="30"/>
  <c r="AC48" i="30"/>
  <c r="AC3" i="30"/>
  <c r="AC88" i="30"/>
  <c r="AC69" i="30"/>
  <c r="AC70" i="30"/>
  <c r="AC197" i="30"/>
  <c r="AB197" i="30" s="1"/>
  <c r="V197" i="30" s="1"/>
  <c r="AC13" i="30"/>
  <c r="AC5" i="30"/>
  <c r="AC212" i="30"/>
  <c r="AB212" i="30" s="1"/>
  <c r="V212" i="30" s="1"/>
  <c r="AC17" i="30"/>
  <c r="AC128" i="30"/>
  <c r="AC79" i="30"/>
  <c r="AC140" i="30"/>
  <c r="AC223" i="30"/>
  <c r="AB223" i="30" s="1"/>
  <c r="V223" i="30" s="1"/>
  <c r="AC155" i="30"/>
  <c r="AC108" i="30"/>
  <c r="AC238" i="30"/>
  <c r="AB238" i="30" s="1"/>
  <c r="V238" i="30" s="1"/>
  <c r="AC239" i="30"/>
  <c r="AB239" i="30" s="1"/>
  <c r="V239" i="30" s="1"/>
  <c r="AC244" i="30"/>
  <c r="AB244" i="30" s="1"/>
  <c r="V244" i="30" s="1"/>
  <c r="AC6" i="30"/>
  <c r="AC109" i="30"/>
  <c r="AC55" i="30"/>
  <c r="AC178" i="30"/>
  <c r="AC262" i="30"/>
  <c r="AB262" i="30" s="1"/>
  <c r="V262" i="30" s="1"/>
  <c r="AC33" i="30"/>
  <c r="AC137" i="30"/>
  <c r="AD279" i="24"/>
  <c r="AC279" i="24" s="1"/>
  <c r="W279" i="24" s="1"/>
  <c r="V279" i="24" s="1"/>
  <c r="AC280" i="30"/>
  <c r="AB280" i="30" s="1"/>
  <c r="V280" i="30" s="1"/>
  <c r="AC103" i="30"/>
  <c r="AC158" i="30"/>
  <c r="AC181" i="30"/>
  <c r="AC30" i="30"/>
  <c r="AC82" i="30"/>
  <c r="AC75" i="30"/>
  <c r="AC157" i="30"/>
  <c r="AC105" i="30"/>
  <c r="AC61" i="30"/>
  <c r="AC91" i="30"/>
  <c r="AC153" i="30"/>
  <c r="AC73" i="30"/>
  <c r="AC129" i="30"/>
  <c r="AC122" i="30"/>
  <c r="AC168" i="30"/>
  <c r="AC83" i="30"/>
  <c r="AC230" i="30"/>
  <c r="AB230" i="30" s="1"/>
  <c r="V230" i="30" s="1"/>
  <c r="AC37" i="30"/>
  <c r="AC270" i="30"/>
  <c r="AB270" i="30" s="1"/>
  <c r="V270" i="30" s="1"/>
  <c r="AC85" i="30"/>
  <c r="AC44" i="30"/>
  <c r="AC247" i="30"/>
  <c r="AB247" i="30" s="1"/>
  <c r="V247" i="30" s="1"/>
  <c r="AC107" i="30"/>
  <c r="AC161" i="30"/>
  <c r="AC160" i="30"/>
  <c r="AC217" i="30"/>
  <c r="AB217" i="30" s="1"/>
  <c r="V217" i="30" s="1"/>
  <c r="AC199" i="30"/>
  <c r="AB199" i="30" s="1"/>
  <c r="V199" i="30" s="1"/>
  <c r="AC162" i="30"/>
  <c r="AC202" i="30"/>
  <c r="AB202" i="30" s="1"/>
  <c r="V202" i="30" s="1"/>
  <c r="AC29" i="30"/>
  <c r="AC145" i="30"/>
  <c r="AC58" i="30"/>
  <c r="AC222" i="30"/>
  <c r="AB222" i="30" s="1"/>
  <c r="V222" i="30" s="1"/>
  <c r="AC209" i="30"/>
  <c r="AB209" i="30" s="1"/>
  <c r="V209" i="30" s="1"/>
  <c r="AC245" i="30"/>
  <c r="AB245" i="30" s="1"/>
  <c r="V245" i="30" s="1"/>
  <c r="AC183" i="30"/>
  <c r="AC144" i="30"/>
  <c r="AC12" i="30"/>
  <c r="AC214" i="30"/>
  <c r="AB214" i="30" s="1"/>
  <c r="V214" i="30" s="1"/>
  <c r="AC174" i="30"/>
  <c r="AC169" i="30"/>
  <c r="AC127" i="30"/>
  <c r="AC42" i="30"/>
  <c r="AC147" i="30"/>
  <c r="AC278" i="30"/>
  <c r="AB278" i="30" s="1"/>
  <c r="V278" i="30" s="1"/>
  <c r="AC224" i="30"/>
  <c r="AB224" i="30" s="1"/>
  <c r="V224" i="30" s="1"/>
  <c r="AC256" i="30"/>
  <c r="AB256" i="30" s="1"/>
  <c r="V256" i="30" s="1"/>
  <c r="AC27" i="30"/>
  <c r="AC149" i="30"/>
  <c r="AC252" i="30"/>
  <c r="AB252" i="30" s="1"/>
  <c r="V252" i="30" s="1"/>
  <c r="AC94" i="30"/>
  <c r="AC234" i="30"/>
  <c r="AB234" i="30" s="1"/>
  <c r="V234" i="30" s="1"/>
  <c r="AC204" i="30"/>
  <c r="AB204" i="30" s="1"/>
  <c r="V204" i="30" s="1"/>
  <c r="AC25" i="30"/>
  <c r="AC185" i="30"/>
  <c r="AC110" i="30"/>
  <c r="AC45" i="30"/>
  <c r="AC165" i="30"/>
  <c r="AC10" i="30"/>
  <c r="AC32" i="30"/>
  <c r="AC101" i="30"/>
  <c r="AC203" i="30"/>
  <c r="AB203" i="30" s="1"/>
  <c r="V203" i="30" s="1"/>
  <c r="AC221" i="30"/>
  <c r="AB221" i="30" s="1"/>
  <c r="V221" i="30" s="1"/>
  <c r="AC50" i="30"/>
  <c r="AC84" i="30"/>
  <c r="AC249" i="30"/>
  <c r="AB249" i="30" s="1"/>
  <c r="V249" i="30" s="1"/>
  <c r="AC64" i="30"/>
  <c r="AC65" i="30"/>
  <c r="AC133" i="30"/>
  <c r="P28" i="31"/>
  <c r="O27" i="31"/>
  <c r="N27" i="31"/>
  <c r="P31" i="30"/>
  <c r="O30" i="30"/>
  <c r="N30" i="30"/>
  <c r="P32" i="29"/>
  <c r="O31" i="29"/>
  <c r="N31" i="29"/>
  <c r="AI99" i="24"/>
  <c r="AH99" i="24" s="1"/>
  <c r="AG99" i="24" s="1"/>
  <c r="AF99" i="24" s="1"/>
  <c r="AH7" i="24"/>
  <c r="AG7" i="24" s="1"/>
  <c r="AF7" i="24" s="1"/>
  <c r="AI182" i="24"/>
  <c r="AI161" i="24"/>
  <c r="AI85" i="24"/>
  <c r="AH85" i="24" s="1"/>
  <c r="AG85" i="24" s="1"/>
  <c r="AF85" i="24" s="1"/>
  <c r="AI130" i="24"/>
  <c r="AH130" i="24" s="1"/>
  <c r="AG130" i="24" s="1"/>
  <c r="AF130" i="24" s="1"/>
  <c r="AI351" i="24"/>
  <c r="AI305" i="24"/>
  <c r="AI303" i="24"/>
  <c r="AI197" i="24"/>
  <c r="AI342" i="24"/>
  <c r="AI264" i="24"/>
  <c r="AI93" i="24"/>
  <c r="AH93" i="24" s="1"/>
  <c r="AG93" i="24" s="1"/>
  <c r="AF93" i="24" s="1"/>
  <c r="AI357" i="24"/>
  <c r="AI310" i="24"/>
  <c r="AI120" i="24"/>
  <c r="AH120" i="24" s="1"/>
  <c r="AG120" i="24" s="1"/>
  <c r="AF120" i="24" s="1"/>
  <c r="AI260" i="24"/>
  <c r="AI68" i="24"/>
  <c r="AH68" i="24" s="1"/>
  <c r="AG68" i="24" s="1"/>
  <c r="AF68" i="24" s="1"/>
  <c r="AI171" i="24"/>
  <c r="AI145" i="24"/>
  <c r="AH145" i="24" s="1"/>
  <c r="AG145" i="24" s="1"/>
  <c r="AF145" i="24" s="1"/>
  <c r="AI173" i="24"/>
  <c r="AI126" i="24"/>
  <c r="AH126" i="24" s="1"/>
  <c r="AG126" i="24" s="1"/>
  <c r="AF126" i="24" s="1"/>
  <c r="AI320" i="24"/>
  <c r="AI192" i="24"/>
  <c r="AI295" i="24"/>
  <c r="AI167" i="24"/>
  <c r="AI106" i="24"/>
  <c r="AH106" i="24" s="1"/>
  <c r="AG106" i="24" s="1"/>
  <c r="AF106" i="24" s="1"/>
  <c r="AI188" i="24"/>
  <c r="AI60" i="24"/>
  <c r="AH60" i="24" s="1"/>
  <c r="AG60" i="24" s="1"/>
  <c r="AF60" i="24" s="1"/>
  <c r="AI307" i="24"/>
  <c r="AI243" i="24"/>
  <c r="AI179" i="24"/>
  <c r="AH4" i="24"/>
  <c r="AG4" i="24" s="1"/>
  <c r="AF4" i="24" s="1"/>
  <c r="AH5" i="24"/>
  <c r="AG5" i="24" s="1"/>
  <c r="AF5" i="24" s="1"/>
  <c r="AH12" i="24"/>
  <c r="AG12" i="24" s="1"/>
  <c r="AF12" i="24" s="1"/>
  <c r="AH8" i="24"/>
  <c r="AG8" i="24" s="1"/>
  <c r="AF8" i="24" s="1"/>
  <c r="AI221" i="24"/>
  <c r="AI90" i="24"/>
  <c r="AH90" i="24" s="1"/>
  <c r="AG90" i="24" s="1"/>
  <c r="AF90" i="24" s="1"/>
  <c r="AI111" i="24"/>
  <c r="AH111" i="24" s="1"/>
  <c r="AG111" i="24" s="1"/>
  <c r="AF111" i="24" s="1"/>
  <c r="AI65" i="24"/>
  <c r="AH65" i="24" s="1"/>
  <c r="AG65" i="24" s="1"/>
  <c r="AF65" i="24" s="1"/>
  <c r="AI78" i="24"/>
  <c r="AH78" i="24" s="1"/>
  <c r="AG78" i="24" s="1"/>
  <c r="AF78" i="24" s="1"/>
  <c r="AI213" i="24"/>
  <c r="AI289" i="24"/>
  <c r="AI278" i="24"/>
  <c r="AI298" i="24"/>
  <c r="AI66" i="24"/>
  <c r="AH66" i="24" s="1"/>
  <c r="AG66" i="24" s="1"/>
  <c r="AF66" i="24" s="1"/>
  <c r="AI216" i="24"/>
  <c r="AI287" i="24"/>
  <c r="AI177" i="24"/>
  <c r="AI309" i="24"/>
  <c r="AI225" i="24"/>
  <c r="AI354" i="24"/>
  <c r="AI324" i="24"/>
  <c r="AI175" i="24"/>
  <c r="AI302" i="24"/>
  <c r="AI325" i="24"/>
  <c r="AI157" i="24"/>
  <c r="AI273" i="24"/>
  <c r="AI246" i="24"/>
  <c r="AI290" i="24"/>
  <c r="AI58" i="24"/>
  <c r="AH58" i="24" s="1"/>
  <c r="AG58" i="24" s="1"/>
  <c r="AF58" i="24" s="1"/>
  <c r="AI200" i="24"/>
  <c r="AI271" i="24"/>
  <c r="AI97" i="24"/>
  <c r="AH97" i="24" s="1"/>
  <c r="AG97" i="24" s="1"/>
  <c r="AF97" i="24" s="1"/>
  <c r="AI218" i="24"/>
  <c r="AI270" i="24"/>
  <c r="AI317" i="24"/>
  <c r="AI149" i="24"/>
  <c r="AH149" i="24" s="1"/>
  <c r="AG149" i="24" s="1"/>
  <c r="AF149" i="24" s="1"/>
  <c r="AI241" i="24"/>
  <c r="AI230" i="24"/>
  <c r="AI226" i="24"/>
  <c r="AI296" i="24"/>
  <c r="AI56" i="24"/>
  <c r="AH56" i="24" s="1"/>
  <c r="AG56" i="24" s="1"/>
  <c r="AF56" i="24" s="1"/>
  <c r="AI127" i="24"/>
  <c r="AH127" i="24" s="1"/>
  <c r="AG127" i="24" s="1"/>
  <c r="AF127" i="24" s="1"/>
  <c r="AI244" i="24"/>
  <c r="AI180" i="24"/>
  <c r="AI116" i="24"/>
  <c r="AH116" i="24" s="1"/>
  <c r="AG116" i="24" s="1"/>
  <c r="AF116" i="24" s="1"/>
  <c r="AI347" i="24"/>
  <c r="AI283" i="24"/>
  <c r="AI219" i="24"/>
  <c r="AI155" i="24"/>
  <c r="AH155" i="24" s="1"/>
  <c r="AG155" i="24" s="1"/>
  <c r="AF155" i="24" s="1"/>
  <c r="AI91" i="24"/>
  <c r="AH91" i="24" s="1"/>
  <c r="AG91" i="24" s="1"/>
  <c r="AF91" i="24" s="1"/>
  <c r="AI353" i="24"/>
  <c r="AI81" i="24"/>
  <c r="AH81" i="24" s="1"/>
  <c r="AG81" i="24" s="1"/>
  <c r="AF81" i="24" s="1"/>
  <c r="AI166" i="24"/>
  <c r="AH166" i="24" s="1"/>
  <c r="AG166" i="24" s="1"/>
  <c r="AF166" i="24" s="1"/>
  <c r="AI269" i="24"/>
  <c r="AI141" i="24"/>
  <c r="AH141" i="24" s="1"/>
  <c r="AG141" i="24" s="1"/>
  <c r="AF141" i="24" s="1"/>
  <c r="AI257" i="24"/>
  <c r="AI326" i="24"/>
  <c r="AI338" i="24"/>
  <c r="AI210" i="24"/>
  <c r="AI82" i="24"/>
  <c r="AH82" i="24" s="1"/>
  <c r="AG82" i="24" s="1"/>
  <c r="AF82" i="24" s="1"/>
  <c r="AI304" i="24"/>
  <c r="AI240" i="24"/>
  <c r="AI176" i="24"/>
  <c r="AI112" i="24"/>
  <c r="AH112" i="24" s="1"/>
  <c r="AG112" i="24" s="1"/>
  <c r="AF112" i="24" s="1"/>
  <c r="AI343" i="24"/>
  <c r="AI279" i="24"/>
  <c r="AI215" i="24"/>
  <c r="AI151" i="24"/>
  <c r="AH151" i="24" s="1"/>
  <c r="AG151" i="24" s="1"/>
  <c r="AF151" i="24" s="1"/>
  <c r="AI87" i="24"/>
  <c r="AH87" i="24" s="1"/>
  <c r="AG87" i="24" s="1"/>
  <c r="AF87" i="24" s="1"/>
  <c r="AI202" i="24"/>
  <c r="AI74" i="24"/>
  <c r="AH74" i="24" s="1"/>
  <c r="AG74" i="24" s="1"/>
  <c r="AF74" i="24" s="1"/>
  <c r="AI300" i="24"/>
  <c r="AI236" i="24"/>
  <c r="AI172" i="24"/>
  <c r="AI108" i="24"/>
  <c r="AH108" i="24" s="1"/>
  <c r="AG108" i="24" s="1"/>
  <c r="AF108" i="24" s="1"/>
  <c r="AI355" i="24"/>
  <c r="AI291" i="24"/>
  <c r="AI227" i="24"/>
  <c r="AI163" i="24"/>
  <c r="J57" i="24"/>
  <c r="H59" i="24" s="1"/>
  <c r="L59" i="24" s="1"/>
  <c r="AI52" i="24"/>
  <c r="AH52" i="24" s="1"/>
  <c r="AG52" i="24" s="1"/>
  <c r="AF52" i="24" s="1"/>
  <c r="AI266" i="24"/>
  <c r="AI239" i="24"/>
  <c r="AI150" i="24"/>
  <c r="AH150" i="24" s="1"/>
  <c r="AG150" i="24" s="1"/>
  <c r="AF150" i="24" s="1"/>
  <c r="AI253" i="24"/>
  <c r="AI358" i="24"/>
  <c r="AI346" i="24"/>
  <c r="AI280" i="24"/>
  <c r="AI95" i="24"/>
  <c r="AH95" i="24" s="1"/>
  <c r="AG95" i="24" s="1"/>
  <c r="AF95" i="24" s="1"/>
  <c r="AI349" i="24"/>
  <c r="AI214" i="24"/>
  <c r="AI356" i="24"/>
  <c r="AI129" i="24"/>
  <c r="AH129" i="24" s="1"/>
  <c r="AG129" i="24" s="1"/>
  <c r="AF129" i="24" s="1"/>
  <c r="AI62" i="24"/>
  <c r="AH62" i="24" s="1"/>
  <c r="AG62" i="24" s="1"/>
  <c r="AF62" i="24" s="1"/>
  <c r="AI345" i="24"/>
  <c r="AI330" i="24"/>
  <c r="AI122" i="24"/>
  <c r="AH122" i="24" s="1"/>
  <c r="AG122" i="24" s="1"/>
  <c r="AF122" i="24" s="1"/>
  <c r="AI335" i="24"/>
  <c r="AI79" i="24"/>
  <c r="AH79" i="24" s="1"/>
  <c r="AG79" i="24" s="1"/>
  <c r="AF79" i="24" s="1"/>
  <c r="AI113" i="24"/>
  <c r="AH113" i="24" s="1"/>
  <c r="AG113" i="24" s="1"/>
  <c r="AF113" i="24" s="1"/>
  <c r="AI189" i="24"/>
  <c r="AI329" i="24"/>
  <c r="AI282" i="24"/>
  <c r="AI328" i="24"/>
  <c r="AI191" i="24"/>
  <c r="AI196" i="24"/>
  <c r="AI132" i="24"/>
  <c r="AH132" i="24" s="1"/>
  <c r="AG132" i="24" s="1"/>
  <c r="AF132" i="24" s="1"/>
  <c r="AI299" i="24"/>
  <c r="AI235" i="24"/>
  <c r="AI107" i="24"/>
  <c r="AH107" i="24" s="1"/>
  <c r="AG107" i="24" s="1"/>
  <c r="AF107" i="24" s="1"/>
  <c r="AI54" i="24"/>
  <c r="AH54" i="24" s="1"/>
  <c r="AG54" i="24" s="1"/>
  <c r="AF54" i="24" s="1"/>
  <c r="AI222" i="24"/>
  <c r="AI301" i="24"/>
  <c r="AI321" i="24"/>
  <c r="AI73" i="24"/>
  <c r="AH73" i="24" s="1"/>
  <c r="AG73" i="24" s="1"/>
  <c r="AF73" i="24" s="1"/>
  <c r="AI242" i="24"/>
  <c r="AI114" i="24"/>
  <c r="AH114" i="24" s="1"/>
  <c r="AG114" i="24" s="1"/>
  <c r="AF114" i="24" s="1"/>
  <c r="AI256" i="24"/>
  <c r="AI128" i="24"/>
  <c r="AH128" i="24" s="1"/>
  <c r="AG128" i="24" s="1"/>
  <c r="AF128" i="24" s="1"/>
  <c r="AI64" i="24"/>
  <c r="AH64" i="24" s="1"/>
  <c r="AG64" i="24" s="1"/>
  <c r="AF64" i="24" s="1"/>
  <c r="AI231" i="24"/>
  <c r="AI103" i="24"/>
  <c r="AH103" i="24" s="1"/>
  <c r="AG103" i="24" s="1"/>
  <c r="AF103" i="24" s="1"/>
  <c r="AI234" i="24"/>
  <c r="AI316" i="24"/>
  <c r="AI252" i="24"/>
  <c r="AI124" i="24"/>
  <c r="AH124" i="24" s="1"/>
  <c r="AG124" i="24" s="1"/>
  <c r="AF124" i="24" s="1"/>
  <c r="AI115" i="24"/>
  <c r="AH115" i="24" s="1"/>
  <c r="AG115" i="24" s="1"/>
  <c r="AF115" i="24" s="1"/>
  <c r="AH3" i="24"/>
  <c r="AG3" i="24" s="1"/>
  <c r="AF3" i="24" s="1"/>
  <c r="AH10" i="24"/>
  <c r="AG10" i="24" s="1"/>
  <c r="AF10" i="24" s="1"/>
  <c r="AH14" i="24"/>
  <c r="AG14" i="24" s="1"/>
  <c r="AF14" i="24" s="1"/>
  <c r="AI153" i="24"/>
  <c r="AH153" i="24" s="1"/>
  <c r="AG153" i="24" s="1"/>
  <c r="AF153" i="24" s="1"/>
  <c r="AI232" i="24"/>
  <c r="AI337" i="24"/>
  <c r="AI318" i="24"/>
  <c r="AI341" i="24"/>
  <c r="AI165" i="24"/>
  <c r="AH165" i="24" s="1"/>
  <c r="AG165" i="24" s="1"/>
  <c r="AF165" i="24" s="1"/>
  <c r="AI217" i="24"/>
  <c r="AI174" i="24"/>
  <c r="AI258" i="24"/>
  <c r="AI344" i="24"/>
  <c r="AI152" i="24"/>
  <c r="AH152" i="24" s="1"/>
  <c r="AG152" i="24" s="1"/>
  <c r="AF152" i="24" s="1"/>
  <c r="AI223" i="24"/>
  <c r="AI334" i="24"/>
  <c r="AI181" i="24"/>
  <c r="AI57" i="24"/>
  <c r="AH57" i="24" s="1"/>
  <c r="AG57" i="24" s="1"/>
  <c r="AF57" i="24" s="1"/>
  <c r="AI314" i="24"/>
  <c r="AI292" i="24"/>
  <c r="AI313" i="24"/>
  <c r="AI206" i="24"/>
  <c r="AI285" i="24"/>
  <c r="AI117" i="24"/>
  <c r="AH117" i="24" s="1"/>
  <c r="AG117" i="24" s="1"/>
  <c r="AF117" i="24" s="1"/>
  <c r="AI185" i="24"/>
  <c r="AI158" i="24"/>
  <c r="AH158" i="24" s="1"/>
  <c r="AG158" i="24" s="1"/>
  <c r="AF158" i="24" s="1"/>
  <c r="AI250" i="24"/>
  <c r="AI340" i="24"/>
  <c r="AI136" i="24"/>
  <c r="AH136" i="24" s="1"/>
  <c r="AG136" i="24" s="1"/>
  <c r="AF136" i="24" s="1"/>
  <c r="AI207" i="24"/>
  <c r="AI94" i="24"/>
  <c r="AH94" i="24" s="1"/>
  <c r="AG94" i="24" s="1"/>
  <c r="AF94" i="24" s="1"/>
  <c r="AI297" i="24"/>
  <c r="AI190" i="24"/>
  <c r="AI277" i="24"/>
  <c r="AI101" i="24"/>
  <c r="AH101" i="24" s="1"/>
  <c r="AG101" i="24" s="1"/>
  <c r="AF101" i="24" s="1"/>
  <c r="AI169" i="24"/>
  <c r="AH169" i="24" s="1"/>
  <c r="AG169" i="24" s="1"/>
  <c r="AF169" i="24" s="1"/>
  <c r="AI142" i="24"/>
  <c r="AH142" i="24" s="1"/>
  <c r="AG142" i="24" s="1"/>
  <c r="AF142" i="24" s="1"/>
  <c r="AI162" i="24"/>
  <c r="AI248" i="24"/>
  <c r="AI319" i="24"/>
  <c r="AI63" i="24"/>
  <c r="AH63" i="24" s="1"/>
  <c r="AG63" i="24" s="1"/>
  <c r="AF63" i="24" s="1"/>
  <c r="AI228" i="24"/>
  <c r="AI164" i="24"/>
  <c r="AH164" i="24" s="1"/>
  <c r="AG164" i="24" s="1"/>
  <c r="AF164" i="24" s="1"/>
  <c r="AI100" i="24"/>
  <c r="AH100" i="24" s="1"/>
  <c r="AG100" i="24" s="1"/>
  <c r="AF100" i="24" s="1"/>
  <c r="AI331" i="24"/>
  <c r="AI267" i="24"/>
  <c r="AI203" i="24"/>
  <c r="AI139" i="24"/>
  <c r="AH139" i="24" s="1"/>
  <c r="AG139" i="24" s="1"/>
  <c r="AF139" i="24" s="1"/>
  <c r="AI75" i="24"/>
  <c r="AH75" i="24" s="1"/>
  <c r="AG75" i="24" s="1"/>
  <c r="AF75" i="24" s="1"/>
  <c r="AI281" i="24"/>
  <c r="AI350" i="24"/>
  <c r="AI110" i="24"/>
  <c r="AH110" i="24" s="1"/>
  <c r="AG110" i="24" s="1"/>
  <c r="AF110" i="24" s="1"/>
  <c r="AI237" i="24"/>
  <c r="AI109" i="24"/>
  <c r="AH109" i="24" s="1"/>
  <c r="AG109" i="24" s="1"/>
  <c r="AF109" i="24" s="1"/>
  <c r="AI201" i="24"/>
  <c r="AI262" i="24"/>
  <c r="AI306" i="24"/>
  <c r="AI178" i="24"/>
  <c r="AI352" i="24"/>
  <c r="AI288" i="24"/>
  <c r="AI224" i="24"/>
  <c r="AI160" i="24"/>
  <c r="AH160" i="24" s="1"/>
  <c r="AG160" i="24" s="1"/>
  <c r="AF160" i="24" s="1"/>
  <c r="AI96" i="24"/>
  <c r="AH96" i="24" s="1"/>
  <c r="AG96" i="24" s="1"/>
  <c r="AF96" i="24" s="1"/>
  <c r="AI327" i="24"/>
  <c r="AI263" i="24"/>
  <c r="AI199" i="24"/>
  <c r="AI135" i="24"/>
  <c r="AH135" i="24" s="1"/>
  <c r="AG135" i="24" s="1"/>
  <c r="AF135" i="24" s="1"/>
  <c r="AI71" i="24"/>
  <c r="AH71" i="24" s="1"/>
  <c r="AG71" i="24" s="1"/>
  <c r="AF71" i="24" s="1"/>
  <c r="AI170" i="24"/>
  <c r="AI348" i="24"/>
  <c r="AI284" i="24"/>
  <c r="AI220" i="24"/>
  <c r="AI156" i="24"/>
  <c r="AH156" i="24" s="1"/>
  <c r="AG156" i="24" s="1"/>
  <c r="AF156" i="24" s="1"/>
  <c r="AI92" i="24"/>
  <c r="AH92" i="24" s="1"/>
  <c r="AG92" i="24" s="1"/>
  <c r="AF92" i="24" s="1"/>
  <c r="AI339" i="24"/>
  <c r="AI275" i="24"/>
  <c r="AI211" i="24"/>
  <c r="AI147" i="24"/>
  <c r="AH147" i="24" s="1"/>
  <c r="AG147" i="24" s="1"/>
  <c r="AF147" i="24" s="1"/>
  <c r="AI83" i="24"/>
  <c r="AH83" i="24" s="1"/>
  <c r="AG83" i="24" s="1"/>
  <c r="AF83" i="24" s="1"/>
  <c r="AI53" i="24"/>
  <c r="AH53" i="24" s="1"/>
  <c r="AG53" i="24" s="1"/>
  <c r="AF53" i="24" s="1"/>
  <c r="L13" i="24"/>
  <c r="AH157" i="24"/>
  <c r="AG157" i="24" s="1"/>
  <c r="AF157" i="24" s="1"/>
  <c r="AH161" i="24"/>
  <c r="AG161" i="24" s="1"/>
  <c r="AF161" i="24" s="1"/>
  <c r="AH173" i="24"/>
  <c r="AG173" i="24" s="1"/>
  <c r="AF173" i="24" s="1"/>
  <c r="AH177" i="24"/>
  <c r="AG177" i="24" s="1"/>
  <c r="AF177" i="24" s="1"/>
  <c r="AH181" i="24"/>
  <c r="AG181" i="24" s="1"/>
  <c r="AF181" i="24" s="1"/>
  <c r="AH185" i="24"/>
  <c r="AG185" i="24" s="1"/>
  <c r="AF185" i="24" s="1"/>
  <c r="AH189" i="24"/>
  <c r="AG189" i="24" s="1"/>
  <c r="AF189" i="24" s="1"/>
  <c r="AH193" i="24"/>
  <c r="AG193" i="24" s="1"/>
  <c r="AF193" i="24" s="1"/>
  <c r="AH197" i="24"/>
  <c r="AG197" i="24" s="1"/>
  <c r="AF197" i="24" s="1"/>
  <c r="AH201" i="24"/>
  <c r="AG201" i="24" s="1"/>
  <c r="AF201" i="24" s="1"/>
  <c r="AH205" i="24"/>
  <c r="AG205" i="24" s="1"/>
  <c r="AF205" i="24" s="1"/>
  <c r="AH209" i="24"/>
  <c r="AG209" i="24" s="1"/>
  <c r="AF209" i="24" s="1"/>
  <c r="AH213" i="24"/>
  <c r="AG213" i="24" s="1"/>
  <c r="AF213" i="24" s="1"/>
  <c r="AH217" i="24"/>
  <c r="AG217" i="24" s="1"/>
  <c r="AF217" i="24" s="1"/>
  <c r="AH221" i="24"/>
  <c r="AG221" i="24" s="1"/>
  <c r="AF221" i="24" s="1"/>
  <c r="AH225" i="24"/>
  <c r="AG225" i="24" s="1"/>
  <c r="AF225" i="24" s="1"/>
  <c r="AH229" i="24"/>
  <c r="AG229" i="24" s="1"/>
  <c r="AF229" i="24" s="1"/>
  <c r="AH233" i="24"/>
  <c r="AG233" i="24" s="1"/>
  <c r="AF233" i="24" s="1"/>
  <c r="AH237" i="24"/>
  <c r="AG237" i="24" s="1"/>
  <c r="AF237" i="24" s="1"/>
  <c r="AH241" i="24"/>
  <c r="AG241" i="24" s="1"/>
  <c r="AF241" i="24" s="1"/>
  <c r="AH245" i="24"/>
  <c r="AG245" i="24" s="1"/>
  <c r="AF245" i="24" s="1"/>
  <c r="AH249" i="24"/>
  <c r="AG249" i="24" s="1"/>
  <c r="AF249" i="24" s="1"/>
  <c r="AH253" i="24"/>
  <c r="AG253" i="24" s="1"/>
  <c r="AF253" i="24" s="1"/>
  <c r="AH257" i="24"/>
  <c r="AG257" i="24" s="1"/>
  <c r="AF257" i="24" s="1"/>
  <c r="AH261" i="24"/>
  <c r="AG261" i="24" s="1"/>
  <c r="AF261" i="24" s="1"/>
  <c r="AH265" i="24"/>
  <c r="AG265" i="24" s="1"/>
  <c r="AH269" i="24"/>
  <c r="AG269" i="24" s="1"/>
  <c r="AF269" i="24" s="1"/>
  <c r="AH273" i="24"/>
  <c r="AG273" i="24" s="1"/>
  <c r="AF273" i="24" s="1"/>
  <c r="AH277" i="24"/>
  <c r="AG277" i="24" s="1"/>
  <c r="AF277" i="24" s="1"/>
  <c r="AH281" i="24"/>
  <c r="AG281" i="24" s="1"/>
  <c r="AF281" i="24" s="1"/>
  <c r="AH285" i="24"/>
  <c r="AG285" i="24" s="1"/>
  <c r="AF285" i="24" s="1"/>
  <c r="AH289" i="24"/>
  <c r="AG289" i="24" s="1"/>
  <c r="AF289" i="24" s="1"/>
  <c r="AH293" i="24"/>
  <c r="AG293" i="24" s="1"/>
  <c r="AF293" i="24" s="1"/>
  <c r="AH297" i="24"/>
  <c r="AG297" i="24" s="1"/>
  <c r="AF297" i="24" s="1"/>
  <c r="AH301" i="24"/>
  <c r="AG301" i="24" s="1"/>
  <c r="AF301" i="24" s="1"/>
  <c r="AH305" i="24"/>
  <c r="AG305" i="24" s="1"/>
  <c r="AF305" i="24" s="1"/>
  <c r="AH309" i="24"/>
  <c r="AG309" i="24" s="1"/>
  <c r="AF309" i="24" s="1"/>
  <c r="AH313" i="24"/>
  <c r="AG313" i="24" s="1"/>
  <c r="AF313" i="24" s="1"/>
  <c r="AH317" i="24"/>
  <c r="AG317" i="24" s="1"/>
  <c r="AF317" i="24" s="1"/>
  <c r="AH321" i="24"/>
  <c r="AG321" i="24" s="1"/>
  <c r="AF321" i="24" s="1"/>
  <c r="AH325" i="24"/>
  <c r="AG325" i="24" s="1"/>
  <c r="AF325" i="24" s="1"/>
  <c r="AH329" i="24"/>
  <c r="AH333" i="24"/>
  <c r="AH337" i="24"/>
  <c r="AH341" i="24"/>
  <c r="AH345" i="24"/>
  <c r="AH349" i="24"/>
  <c r="AH353" i="24"/>
  <c r="AH357" i="24"/>
  <c r="AH29" i="24"/>
  <c r="AG29" i="24" s="1"/>
  <c r="AF29" i="24" s="1"/>
  <c r="AH162" i="24"/>
  <c r="AG162" i="24" s="1"/>
  <c r="AF162" i="24" s="1"/>
  <c r="AH170" i="24"/>
  <c r="AG170" i="24" s="1"/>
  <c r="AF170" i="24" s="1"/>
  <c r="AH174" i="24"/>
  <c r="AG174" i="24" s="1"/>
  <c r="AF174" i="24" s="1"/>
  <c r="AH178" i="24"/>
  <c r="AG178" i="24" s="1"/>
  <c r="AF178" i="24" s="1"/>
  <c r="AH182" i="24"/>
  <c r="AG182" i="24" s="1"/>
  <c r="AF182" i="24" s="1"/>
  <c r="AH186" i="24"/>
  <c r="AG186" i="24" s="1"/>
  <c r="AF186" i="24" s="1"/>
  <c r="AH190" i="24"/>
  <c r="AG190" i="24" s="1"/>
  <c r="AF190" i="24" s="1"/>
  <c r="AH194" i="24"/>
  <c r="AG194" i="24" s="1"/>
  <c r="AF194" i="24" s="1"/>
  <c r="AH198" i="24"/>
  <c r="AG198" i="24" s="1"/>
  <c r="AF198" i="24" s="1"/>
  <c r="AH202" i="24"/>
  <c r="AG202" i="24" s="1"/>
  <c r="AF202" i="24" s="1"/>
  <c r="AH206" i="24"/>
  <c r="AG206" i="24" s="1"/>
  <c r="AF206" i="24" s="1"/>
  <c r="AH210" i="24"/>
  <c r="AG210" i="24" s="1"/>
  <c r="AF210" i="24" s="1"/>
  <c r="AH214" i="24"/>
  <c r="AG214" i="24" s="1"/>
  <c r="AF214" i="24" s="1"/>
  <c r="AH218" i="24"/>
  <c r="AG218" i="24" s="1"/>
  <c r="AF218" i="24" s="1"/>
  <c r="AH222" i="24"/>
  <c r="AG222" i="24" s="1"/>
  <c r="AF222" i="24" s="1"/>
  <c r="AH226" i="24"/>
  <c r="AG226" i="24" s="1"/>
  <c r="AF226" i="24" s="1"/>
  <c r="AH230" i="24"/>
  <c r="AG230" i="24" s="1"/>
  <c r="AF230" i="24" s="1"/>
  <c r="AH234" i="24"/>
  <c r="AG234" i="24" s="1"/>
  <c r="AF234" i="24" s="1"/>
  <c r="AH238" i="24"/>
  <c r="AG238" i="24" s="1"/>
  <c r="AF238" i="24" s="1"/>
  <c r="AH242" i="24"/>
  <c r="AG242" i="24" s="1"/>
  <c r="AF242" i="24" s="1"/>
  <c r="AH246" i="24"/>
  <c r="AG246" i="24" s="1"/>
  <c r="AF246" i="24" s="1"/>
  <c r="AH250" i="24"/>
  <c r="AG250" i="24" s="1"/>
  <c r="AF250" i="24" s="1"/>
  <c r="AH254" i="24"/>
  <c r="AG254" i="24" s="1"/>
  <c r="AF254" i="24" s="1"/>
  <c r="AH258" i="24"/>
  <c r="AG258" i="24" s="1"/>
  <c r="AF258" i="24" s="1"/>
  <c r="AH262" i="24"/>
  <c r="AG262" i="24" s="1"/>
  <c r="AF262" i="24" s="1"/>
  <c r="AH266" i="24"/>
  <c r="AG266" i="24" s="1"/>
  <c r="AF266" i="24" s="1"/>
  <c r="AH270" i="24"/>
  <c r="AG270" i="24" s="1"/>
  <c r="AF270" i="24" s="1"/>
  <c r="AH274" i="24"/>
  <c r="AG274" i="24" s="1"/>
  <c r="AF274" i="24" s="1"/>
  <c r="AH278" i="24"/>
  <c r="AG278" i="24" s="1"/>
  <c r="AF278" i="24" s="1"/>
  <c r="AH282" i="24"/>
  <c r="AG282" i="24" s="1"/>
  <c r="AF282" i="24" s="1"/>
  <c r="AH286" i="24"/>
  <c r="AG286" i="24" s="1"/>
  <c r="AF286" i="24" s="1"/>
  <c r="AH290" i="24"/>
  <c r="AG290" i="24" s="1"/>
  <c r="AF290" i="24" s="1"/>
  <c r="AH294" i="24"/>
  <c r="AG294" i="24" s="1"/>
  <c r="AF294" i="24" s="1"/>
  <c r="AH298" i="24"/>
  <c r="AG298" i="24" s="1"/>
  <c r="AF298" i="24" s="1"/>
  <c r="AH302" i="24"/>
  <c r="AG302" i="24" s="1"/>
  <c r="AF302" i="24" s="1"/>
  <c r="AH306" i="24"/>
  <c r="AG306" i="24" s="1"/>
  <c r="AF306" i="24" s="1"/>
  <c r="AH310" i="24"/>
  <c r="AG310" i="24" s="1"/>
  <c r="AF310" i="24" s="1"/>
  <c r="AH314" i="24"/>
  <c r="AG314" i="24" s="1"/>
  <c r="AF314" i="24" s="1"/>
  <c r="AH318" i="24"/>
  <c r="AG318" i="24" s="1"/>
  <c r="AF318" i="24" s="1"/>
  <c r="AH322" i="24"/>
  <c r="AG322" i="24" s="1"/>
  <c r="AF322" i="24" s="1"/>
  <c r="AH326" i="24"/>
  <c r="AH330" i="24"/>
  <c r="AH334" i="24"/>
  <c r="AH338" i="24"/>
  <c r="AH342" i="24"/>
  <c r="AH346" i="24"/>
  <c r="AH350" i="24"/>
  <c r="AH354" i="24"/>
  <c r="AH358" i="24"/>
  <c r="AH176" i="24"/>
  <c r="AG176" i="24" s="1"/>
  <c r="AF176" i="24" s="1"/>
  <c r="AH184" i="24"/>
  <c r="AG184" i="24" s="1"/>
  <c r="AF184" i="24" s="1"/>
  <c r="AH192" i="24"/>
  <c r="AG192" i="24" s="1"/>
  <c r="AF192" i="24" s="1"/>
  <c r="AH200" i="24"/>
  <c r="AG200" i="24" s="1"/>
  <c r="AF200" i="24" s="1"/>
  <c r="AH208" i="24"/>
  <c r="AG208" i="24" s="1"/>
  <c r="AF208" i="24" s="1"/>
  <c r="AH216" i="24"/>
  <c r="AG216" i="24" s="1"/>
  <c r="AF216" i="24" s="1"/>
  <c r="AH224" i="24"/>
  <c r="AG224" i="24" s="1"/>
  <c r="AF224" i="24" s="1"/>
  <c r="AH232" i="24"/>
  <c r="AG232" i="24" s="1"/>
  <c r="AF232" i="24" s="1"/>
  <c r="AH240" i="24"/>
  <c r="AG240" i="24" s="1"/>
  <c r="AF240" i="24" s="1"/>
  <c r="AH248" i="24"/>
  <c r="AG248" i="24" s="1"/>
  <c r="AF248" i="24" s="1"/>
  <c r="AH256" i="24"/>
  <c r="AG256" i="24" s="1"/>
  <c r="AF256" i="24" s="1"/>
  <c r="AH264" i="24"/>
  <c r="AG264" i="24" s="1"/>
  <c r="AF264" i="24" s="1"/>
  <c r="AH272" i="24"/>
  <c r="AG272" i="24" s="1"/>
  <c r="AF272" i="24" s="1"/>
  <c r="AH280" i="24"/>
  <c r="AG280" i="24" s="1"/>
  <c r="AF280" i="24" s="1"/>
  <c r="AH288" i="24"/>
  <c r="AG288" i="24" s="1"/>
  <c r="AF288" i="24" s="1"/>
  <c r="AH296" i="24"/>
  <c r="AG296" i="24" s="1"/>
  <c r="AF296" i="24" s="1"/>
  <c r="AH304" i="24"/>
  <c r="AG304" i="24" s="1"/>
  <c r="AF304" i="24" s="1"/>
  <c r="AH312" i="24"/>
  <c r="AG312" i="24" s="1"/>
  <c r="AF312" i="24" s="1"/>
  <c r="AH320" i="24"/>
  <c r="AG320" i="24" s="1"/>
  <c r="AF320" i="24" s="1"/>
  <c r="AH328" i="24"/>
  <c r="AH336" i="24"/>
  <c r="AH344" i="24"/>
  <c r="AH352" i="24"/>
  <c r="AH180" i="24"/>
  <c r="AG180" i="24" s="1"/>
  <c r="AF180" i="24" s="1"/>
  <c r="AH204" i="24"/>
  <c r="AG204" i="24" s="1"/>
  <c r="AF204" i="24" s="1"/>
  <c r="AH220" i="24"/>
  <c r="AG220" i="24" s="1"/>
  <c r="AF220" i="24" s="1"/>
  <c r="AH236" i="24"/>
  <c r="AG236" i="24" s="1"/>
  <c r="AF236" i="24" s="1"/>
  <c r="AH252" i="24"/>
  <c r="AG252" i="24" s="1"/>
  <c r="AF252" i="24" s="1"/>
  <c r="AH268" i="24"/>
  <c r="AG268" i="24" s="1"/>
  <c r="AF268" i="24" s="1"/>
  <c r="AH292" i="24"/>
  <c r="AG292" i="24" s="1"/>
  <c r="AF292" i="24" s="1"/>
  <c r="AH308" i="24"/>
  <c r="AG308" i="24" s="1"/>
  <c r="AF308" i="24" s="1"/>
  <c r="AH324" i="24"/>
  <c r="AG324" i="24" s="1"/>
  <c r="AF324" i="24" s="1"/>
  <c r="AH340" i="24"/>
  <c r="AH356" i="24"/>
  <c r="AH167" i="24"/>
  <c r="AG167" i="24" s="1"/>
  <c r="AF167" i="24" s="1"/>
  <c r="AH183" i="24"/>
  <c r="AG183" i="24" s="1"/>
  <c r="AF183" i="24" s="1"/>
  <c r="AH199" i="24"/>
  <c r="AG199" i="24" s="1"/>
  <c r="AF199" i="24" s="1"/>
  <c r="AH215" i="24"/>
  <c r="AG215" i="24" s="1"/>
  <c r="AF215" i="24" s="1"/>
  <c r="AH231" i="24"/>
  <c r="AG231" i="24" s="1"/>
  <c r="AF231" i="24" s="1"/>
  <c r="AH247" i="24"/>
  <c r="AG247" i="24" s="1"/>
  <c r="AF247" i="24" s="1"/>
  <c r="AH263" i="24"/>
  <c r="AG263" i="24" s="1"/>
  <c r="AF263" i="24" s="1"/>
  <c r="AH279" i="24"/>
  <c r="AG279" i="24" s="1"/>
  <c r="AF279" i="24" s="1"/>
  <c r="AH295" i="24"/>
  <c r="AG295" i="24" s="1"/>
  <c r="AF295" i="24" s="1"/>
  <c r="AH311" i="24"/>
  <c r="AG311" i="24" s="1"/>
  <c r="AF311" i="24" s="1"/>
  <c r="AH327" i="24"/>
  <c r="AH343" i="24"/>
  <c r="AH163" i="24"/>
  <c r="AG163" i="24" s="1"/>
  <c r="AF163" i="24" s="1"/>
  <c r="AH171" i="24"/>
  <c r="AG171" i="24" s="1"/>
  <c r="AF171" i="24" s="1"/>
  <c r="AH179" i="24"/>
  <c r="AG179" i="24" s="1"/>
  <c r="AF179" i="24" s="1"/>
  <c r="AH187" i="24"/>
  <c r="AG187" i="24" s="1"/>
  <c r="AF187" i="24" s="1"/>
  <c r="AH195" i="24"/>
  <c r="AG195" i="24" s="1"/>
  <c r="AF195" i="24" s="1"/>
  <c r="AH203" i="24"/>
  <c r="AG203" i="24" s="1"/>
  <c r="AF203" i="24" s="1"/>
  <c r="AH211" i="24"/>
  <c r="AG211" i="24" s="1"/>
  <c r="AF211" i="24" s="1"/>
  <c r="AH219" i="24"/>
  <c r="AG219" i="24" s="1"/>
  <c r="AF219" i="24" s="1"/>
  <c r="AH227" i="24"/>
  <c r="AG227" i="24" s="1"/>
  <c r="AF227" i="24" s="1"/>
  <c r="AH235" i="24"/>
  <c r="AG235" i="24" s="1"/>
  <c r="AF235" i="24" s="1"/>
  <c r="AH243" i="24"/>
  <c r="AG243" i="24" s="1"/>
  <c r="AF243" i="24" s="1"/>
  <c r="AH251" i="24"/>
  <c r="AG251" i="24" s="1"/>
  <c r="AF251" i="24" s="1"/>
  <c r="AH259" i="24"/>
  <c r="AG259" i="24" s="1"/>
  <c r="AF259" i="24" s="1"/>
  <c r="AH267" i="24"/>
  <c r="AG267" i="24" s="1"/>
  <c r="AF267" i="24" s="1"/>
  <c r="AH275" i="24"/>
  <c r="AG275" i="24" s="1"/>
  <c r="AF275" i="24" s="1"/>
  <c r="AH283" i="24"/>
  <c r="AG283" i="24" s="1"/>
  <c r="AF283" i="24" s="1"/>
  <c r="AH291" i="24"/>
  <c r="AG291" i="24" s="1"/>
  <c r="AF291" i="24" s="1"/>
  <c r="AH299" i="24"/>
  <c r="AG299" i="24" s="1"/>
  <c r="AF299" i="24" s="1"/>
  <c r="AH307" i="24"/>
  <c r="AG307" i="24" s="1"/>
  <c r="AF307" i="24" s="1"/>
  <c r="AH315" i="24"/>
  <c r="AG315" i="24" s="1"/>
  <c r="AF315" i="24" s="1"/>
  <c r="AH323" i="24"/>
  <c r="AG323" i="24" s="1"/>
  <c r="AF323" i="24" s="1"/>
  <c r="AH331" i="24"/>
  <c r="AH339" i="24"/>
  <c r="AH347" i="24"/>
  <c r="AH355" i="24"/>
  <c r="AH172" i="24"/>
  <c r="AG172" i="24" s="1"/>
  <c r="AF172" i="24" s="1"/>
  <c r="AH188" i="24"/>
  <c r="AG188" i="24" s="1"/>
  <c r="AF188" i="24" s="1"/>
  <c r="AH196" i="24"/>
  <c r="AG196" i="24" s="1"/>
  <c r="AF196" i="24" s="1"/>
  <c r="AH212" i="24"/>
  <c r="AG212" i="24" s="1"/>
  <c r="AF212" i="24" s="1"/>
  <c r="AH228" i="24"/>
  <c r="AG228" i="24" s="1"/>
  <c r="AF228" i="24" s="1"/>
  <c r="AH244" i="24"/>
  <c r="AG244" i="24" s="1"/>
  <c r="AF244" i="24" s="1"/>
  <c r="AH260" i="24"/>
  <c r="AG260" i="24" s="1"/>
  <c r="AF260" i="24" s="1"/>
  <c r="AH276" i="24"/>
  <c r="AG276" i="24" s="1"/>
  <c r="AF276" i="24" s="1"/>
  <c r="AH284" i="24"/>
  <c r="AG284" i="24" s="1"/>
  <c r="AF284" i="24" s="1"/>
  <c r="AH300" i="24"/>
  <c r="AG300" i="24" s="1"/>
  <c r="AF300" i="24" s="1"/>
  <c r="AH316" i="24"/>
  <c r="AG316" i="24" s="1"/>
  <c r="AF316" i="24" s="1"/>
  <c r="AH332" i="24"/>
  <c r="AH348" i="24"/>
  <c r="AH175" i="24"/>
  <c r="AG175" i="24" s="1"/>
  <c r="AF175" i="24" s="1"/>
  <c r="AH191" i="24"/>
  <c r="AG191" i="24" s="1"/>
  <c r="AF191" i="24" s="1"/>
  <c r="AH207" i="24"/>
  <c r="AG207" i="24" s="1"/>
  <c r="AF207" i="24" s="1"/>
  <c r="AH223" i="24"/>
  <c r="AG223" i="24" s="1"/>
  <c r="AF223" i="24" s="1"/>
  <c r="AH239" i="24"/>
  <c r="AG239" i="24" s="1"/>
  <c r="AF239" i="24" s="1"/>
  <c r="AH255" i="24"/>
  <c r="AG255" i="24" s="1"/>
  <c r="AF255" i="24" s="1"/>
  <c r="AH271" i="24"/>
  <c r="AG271" i="24" s="1"/>
  <c r="AF271" i="24" s="1"/>
  <c r="AH287" i="24"/>
  <c r="AG287" i="24" s="1"/>
  <c r="AF287" i="24" s="1"/>
  <c r="AH303" i="24"/>
  <c r="AG303" i="24" s="1"/>
  <c r="AF303" i="24" s="1"/>
  <c r="AH319" i="24"/>
  <c r="AG319" i="24" s="1"/>
  <c r="AF319" i="24" s="1"/>
  <c r="AH335" i="24"/>
  <c r="AH351" i="24"/>
  <c r="AF265" i="24"/>
  <c r="AH39" i="24"/>
  <c r="AG39" i="24" s="1"/>
  <c r="AF39" i="24" s="1"/>
  <c r="AH35" i="24"/>
  <c r="AG35" i="24" s="1"/>
  <c r="AF35" i="24" s="1"/>
  <c r="AH21" i="24"/>
  <c r="AG21" i="24" s="1"/>
  <c r="AF21" i="24" s="1"/>
  <c r="AH31" i="24"/>
  <c r="AG31" i="24" s="1"/>
  <c r="AF31" i="24" s="1"/>
  <c r="AH48" i="24"/>
  <c r="AG48" i="24" s="1"/>
  <c r="AF48" i="24" s="1"/>
  <c r="AH49" i="24"/>
  <c r="AG49" i="24" s="1"/>
  <c r="AF49" i="24" s="1"/>
  <c r="AH24" i="24"/>
  <c r="AG24" i="24" s="1"/>
  <c r="AF24" i="24" s="1"/>
  <c r="AH30" i="24"/>
  <c r="AG30" i="24" s="1"/>
  <c r="AF30" i="24" s="1"/>
  <c r="AH19" i="24"/>
  <c r="AG19" i="24" s="1"/>
  <c r="AF19" i="24" s="1"/>
  <c r="AH36" i="24"/>
  <c r="AG36" i="24" s="1"/>
  <c r="AF36" i="24" s="1"/>
  <c r="AH16" i="24"/>
  <c r="AG16" i="24" s="1"/>
  <c r="AF16" i="24" s="1"/>
  <c r="AH42" i="24"/>
  <c r="AG42" i="24" s="1"/>
  <c r="AF42" i="24" s="1"/>
  <c r="AH44" i="24"/>
  <c r="AG44" i="24" s="1"/>
  <c r="AF44" i="24" s="1"/>
  <c r="AH43" i="24"/>
  <c r="AG43" i="24" s="1"/>
  <c r="AF43" i="24" s="1"/>
  <c r="AH46" i="24"/>
  <c r="AG46" i="24" s="1"/>
  <c r="AF46" i="24" s="1"/>
  <c r="AH33" i="24"/>
  <c r="AG33" i="24" s="1"/>
  <c r="AF33" i="24" s="1"/>
  <c r="AH50" i="24"/>
  <c r="AG50" i="24" s="1"/>
  <c r="AF50" i="24" s="1"/>
  <c r="AH38" i="24"/>
  <c r="AG38" i="24" s="1"/>
  <c r="AF38" i="24" s="1"/>
  <c r="AH26" i="24"/>
  <c r="AG26" i="24" s="1"/>
  <c r="AF26" i="24" s="1"/>
  <c r="AH20" i="24"/>
  <c r="AG20" i="24" s="1"/>
  <c r="AF20" i="24" s="1"/>
  <c r="AH15" i="24"/>
  <c r="AG15" i="24" s="1"/>
  <c r="AF15" i="24" s="1"/>
  <c r="AH23" i="24"/>
  <c r="AG23" i="24" s="1"/>
  <c r="AF23" i="24" s="1"/>
  <c r="AH28" i="24"/>
  <c r="AG28" i="24" s="1"/>
  <c r="AF28" i="24" s="1"/>
  <c r="AH18" i="24"/>
  <c r="AG18" i="24" s="1"/>
  <c r="AF18" i="24" s="1"/>
  <c r="AH27" i="24"/>
  <c r="AG27" i="24" s="1"/>
  <c r="AF27" i="24" s="1"/>
  <c r="AH17" i="24"/>
  <c r="AG17" i="24" s="1"/>
  <c r="AF17" i="24" s="1"/>
  <c r="AH41" i="24"/>
  <c r="AG41" i="24" s="1"/>
  <c r="AF41" i="24" s="1"/>
  <c r="AH47" i="24"/>
  <c r="AG47" i="24" s="1"/>
  <c r="AF47" i="24" s="1"/>
  <c r="AH45" i="24"/>
  <c r="AG45" i="24" s="1"/>
  <c r="AF45" i="24" s="1"/>
  <c r="AH37" i="24"/>
  <c r="AG37" i="24" s="1"/>
  <c r="AF37" i="24" s="1"/>
  <c r="AH22" i="24"/>
  <c r="AG22" i="24" s="1"/>
  <c r="AF22" i="24" s="1"/>
  <c r="AH25" i="24"/>
  <c r="AG25" i="24" s="1"/>
  <c r="AF25" i="24" s="1"/>
  <c r="AH34" i="24"/>
  <c r="AG34" i="24" s="1"/>
  <c r="AF34" i="24" s="1"/>
  <c r="AH40" i="24"/>
  <c r="AG40" i="24" s="1"/>
  <c r="AF40" i="24" s="1"/>
  <c r="AH32" i="24"/>
  <c r="AG32" i="24" s="1"/>
  <c r="AF32" i="24" s="1"/>
  <c r="AH51" i="24"/>
  <c r="AG51" i="24" s="1"/>
  <c r="AF51" i="24" s="1"/>
  <c r="V343" i="24"/>
  <c r="V340" i="24"/>
  <c r="V356" i="24"/>
  <c r="V353" i="24"/>
  <c r="V346" i="24"/>
  <c r="V357" i="24"/>
  <c r="V358" i="24"/>
  <c r="V347" i="24"/>
  <c r="V344" i="24"/>
  <c r="V354" i="24"/>
  <c r="V341" i="24"/>
  <c r="V351" i="24"/>
  <c r="V348" i="24"/>
  <c r="V342" i="24"/>
  <c r="V345" i="24"/>
  <c r="V352" i="24"/>
  <c r="V349" i="24"/>
  <c r="V350" i="24"/>
  <c r="V355" i="24"/>
  <c r="V338" i="24"/>
  <c r="V339" i="24"/>
  <c r="AH9" i="24"/>
  <c r="AG9" i="24" s="1"/>
  <c r="AF9" i="24" s="1"/>
  <c r="AH13" i="24"/>
  <c r="AG13" i="24" s="1"/>
  <c r="AF13" i="24" s="1"/>
  <c r="AH6" i="24"/>
  <c r="AG6" i="24" s="1"/>
  <c r="AF6" i="24" s="1"/>
  <c r="AH11" i="24"/>
  <c r="AG11" i="24" s="1"/>
  <c r="AF11" i="24" s="1"/>
  <c r="AH2" i="24"/>
  <c r="AI265" i="24"/>
  <c r="AI102" i="24"/>
  <c r="AH102" i="24" s="1"/>
  <c r="AG102" i="24" s="1"/>
  <c r="AF102" i="24" s="1"/>
  <c r="AI104" i="24"/>
  <c r="AH104" i="24" s="1"/>
  <c r="AG104" i="24" s="1"/>
  <c r="AF104" i="24" s="1"/>
  <c r="AI249" i="24"/>
  <c r="AI238" i="24"/>
  <c r="AI293" i="24"/>
  <c r="AI125" i="24"/>
  <c r="AH125" i="24" s="1"/>
  <c r="AG125" i="24" s="1"/>
  <c r="AF125" i="24" s="1"/>
  <c r="AI121" i="24"/>
  <c r="AH121" i="24" s="1"/>
  <c r="AG121" i="24" s="1"/>
  <c r="AF121" i="24" s="1"/>
  <c r="AI86" i="24"/>
  <c r="AH86" i="24" s="1"/>
  <c r="AG86" i="24" s="1"/>
  <c r="AF86" i="24" s="1"/>
  <c r="AI194" i="24"/>
  <c r="AI312" i="24"/>
  <c r="AI88" i="24"/>
  <c r="AH88" i="24" s="1"/>
  <c r="AG88" i="24" s="1"/>
  <c r="AF88" i="24" s="1"/>
  <c r="AI159" i="24"/>
  <c r="AH159" i="24" s="1"/>
  <c r="AG159" i="24" s="1"/>
  <c r="AF159" i="24" s="1"/>
  <c r="AI254" i="24"/>
  <c r="AI133" i="24"/>
  <c r="AH133" i="24" s="1"/>
  <c r="AG133" i="24" s="1"/>
  <c r="AF133" i="24" s="1"/>
  <c r="AI294" i="24"/>
  <c r="AI154" i="24"/>
  <c r="AH154" i="24" s="1"/>
  <c r="AG154" i="24" s="1"/>
  <c r="AF154" i="24" s="1"/>
  <c r="AI168" i="24"/>
  <c r="AH168" i="24" s="1"/>
  <c r="AG168" i="24" s="1"/>
  <c r="AF168" i="24" s="1"/>
  <c r="AI233" i="24"/>
  <c r="AI134" i="24"/>
  <c r="AH134" i="24" s="1"/>
  <c r="AG134" i="24" s="1"/>
  <c r="AF134" i="24" s="1"/>
  <c r="AI245" i="24"/>
  <c r="AI69" i="24"/>
  <c r="AH69" i="24" s="1"/>
  <c r="AG69" i="24" s="1"/>
  <c r="AF69" i="24" s="1"/>
  <c r="AI105" i="24"/>
  <c r="AH105" i="24" s="1"/>
  <c r="AG105" i="24" s="1"/>
  <c r="AF105" i="24" s="1"/>
  <c r="AI70" i="24"/>
  <c r="AH70" i="24" s="1"/>
  <c r="AG70" i="24" s="1"/>
  <c r="AF70" i="24" s="1"/>
  <c r="AI186" i="24"/>
  <c r="AI308" i="24"/>
  <c r="AI72" i="24"/>
  <c r="AH72" i="24" s="1"/>
  <c r="AG72" i="24" s="1"/>
  <c r="AF72" i="24" s="1"/>
  <c r="AI143" i="24"/>
  <c r="AH143" i="24" s="1"/>
  <c r="AG143" i="24" s="1"/>
  <c r="AF143" i="24" s="1"/>
  <c r="AI261" i="24"/>
  <c r="AI193" i="24"/>
  <c r="AI118" i="24"/>
  <c r="AH118" i="24" s="1"/>
  <c r="AG118" i="24" s="1"/>
  <c r="AF118" i="24" s="1"/>
  <c r="AI229" i="24"/>
  <c r="AI61" i="24"/>
  <c r="AH61" i="24" s="1"/>
  <c r="AG61" i="24" s="1"/>
  <c r="AF61" i="24" s="1"/>
  <c r="AI89" i="24"/>
  <c r="AH89" i="24" s="1"/>
  <c r="AG89" i="24" s="1"/>
  <c r="AF89" i="24" s="1"/>
  <c r="AI322" i="24"/>
  <c r="AI98" i="24"/>
  <c r="AH98" i="24" s="1"/>
  <c r="AG98" i="24" s="1"/>
  <c r="AF98" i="24" s="1"/>
  <c r="AI184" i="24"/>
  <c r="AI255" i="24"/>
  <c r="AI276" i="24"/>
  <c r="AI212" i="24"/>
  <c r="AI148" i="24"/>
  <c r="AH148" i="24" s="1"/>
  <c r="AG148" i="24" s="1"/>
  <c r="AF148" i="24" s="1"/>
  <c r="AI84" i="24"/>
  <c r="AH84" i="24" s="1"/>
  <c r="AG84" i="24" s="1"/>
  <c r="AF84" i="24" s="1"/>
  <c r="AI315" i="24"/>
  <c r="AI251" i="24"/>
  <c r="AI187" i="24"/>
  <c r="AI123" i="24"/>
  <c r="AH123" i="24" s="1"/>
  <c r="AG123" i="24" s="1"/>
  <c r="AF123" i="24" s="1"/>
  <c r="AI59" i="24"/>
  <c r="AH59" i="24" s="1"/>
  <c r="AG59" i="24" s="1"/>
  <c r="AF59" i="24" s="1"/>
  <c r="AI209" i="24"/>
  <c r="AI286" i="24"/>
  <c r="AI333" i="24"/>
  <c r="AI205" i="24"/>
  <c r="AI77" i="24"/>
  <c r="AH77" i="24" s="1"/>
  <c r="AG77" i="24" s="1"/>
  <c r="AF77" i="24" s="1"/>
  <c r="AI137" i="24"/>
  <c r="AH137" i="24" s="1"/>
  <c r="AG137" i="24" s="1"/>
  <c r="AF137" i="24" s="1"/>
  <c r="AI198" i="24"/>
  <c r="AI274" i="24"/>
  <c r="AI146" i="24"/>
  <c r="AH146" i="24" s="1"/>
  <c r="AG146" i="24" s="1"/>
  <c r="AF146" i="24" s="1"/>
  <c r="AI336" i="24"/>
  <c r="AI272" i="24"/>
  <c r="AI208" i="24"/>
  <c r="AI144" i="24"/>
  <c r="AH144" i="24" s="1"/>
  <c r="AG144" i="24" s="1"/>
  <c r="AF144" i="24" s="1"/>
  <c r="AI80" i="24"/>
  <c r="AH80" i="24" s="1"/>
  <c r="AG80" i="24" s="1"/>
  <c r="AF80" i="24" s="1"/>
  <c r="AI311" i="24"/>
  <c r="AI247" i="24"/>
  <c r="AI183" i="24"/>
  <c r="AI119" i="24"/>
  <c r="AH119" i="24" s="1"/>
  <c r="AG119" i="24" s="1"/>
  <c r="AF119" i="24" s="1"/>
  <c r="AI55" i="24"/>
  <c r="AH55" i="24" s="1"/>
  <c r="AG55" i="24" s="1"/>
  <c r="AF55" i="24" s="1"/>
  <c r="AI138" i="24"/>
  <c r="AH138" i="24" s="1"/>
  <c r="AG138" i="24" s="1"/>
  <c r="AF138" i="24" s="1"/>
  <c r="AI332" i="24"/>
  <c r="AI268" i="24"/>
  <c r="AI204" i="24"/>
  <c r="AI140" i="24"/>
  <c r="AH140" i="24" s="1"/>
  <c r="AG140" i="24" s="1"/>
  <c r="AF140" i="24" s="1"/>
  <c r="AI76" i="24"/>
  <c r="AH76" i="24" s="1"/>
  <c r="AG76" i="24" s="1"/>
  <c r="AF76" i="24" s="1"/>
  <c r="AI323" i="24"/>
  <c r="AI259" i="24"/>
  <c r="AI195" i="24"/>
  <c r="AI131" i="24"/>
  <c r="AH131" i="24" s="1"/>
  <c r="AG131" i="24" s="1"/>
  <c r="AF131" i="24" s="1"/>
  <c r="AI67" i="24"/>
  <c r="AH67" i="24" s="1"/>
  <c r="AG67" i="24" s="1"/>
  <c r="AF67" i="24" s="1"/>
  <c r="AC82" i="24"/>
  <c r="W82" i="24" s="1"/>
  <c r="V82" i="24" s="1"/>
  <c r="AC335" i="24"/>
  <c r="W335" i="24" s="1"/>
  <c r="V335" i="24" s="1"/>
  <c r="AD130" i="24"/>
  <c r="AC130" i="24" s="1"/>
  <c r="W130" i="24" s="1"/>
  <c r="V130" i="24" s="1"/>
  <c r="AC50" i="24"/>
  <c r="W50" i="24" s="1"/>
  <c r="V50" i="24" s="1"/>
  <c r="AD278" i="24"/>
  <c r="AC278" i="24" s="1"/>
  <c r="W278" i="24" s="1"/>
  <c r="V278" i="24" s="1"/>
  <c r="AD243" i="24"/>
  <c r="AC243" i="24" s="1"/>
  <c r="W243" i="24" s="1"/>
  <c r="V243" i="24" s="1"/>
  <c r="AD66" i="24"/>
  <c r="AC66" i="24" s="1"/>
  <c r="W66" i="24" s="1"/>
  <c r="V66" i="24" s="1"/>
  <c r="AD101" i="24"/>
  <c r="AC101" i="24" s="1"/>
  <c r="W101" i="24" s="1"/>
  <c r="V101" i="24" s="1"/>
  <c r="AD272" i="24"/>
  <c r="AC272" i="24" s="1"/>
  <c r="W272" i="24" s="1"/>
  <c r="V272" i="24" s="1"/>
  <c r="AD172" i="24"/>
  <c r="AD174" i="24"/>
  <c r="AC174" i="24" s="1"/>
  <c r="W174" i="24" s="1"/>
  <c r="V174" i="24" s="1"/>
  <c r="AC97" i="24"/>
  <c r="W97" i="24" s="1"/>
  <c r="V97" i="24" s="1"/>
  <c r="U96" i="24" s="1"/>
  <c r="AC90" i="24"/>
  <c r="W90" i="24" s="1"/>
  <c r="V90" i="24" s="1"/>
  <c r="AC11" i="24"/>
  <c r="AD96" i="24"/>
  <c r="AC96" i="24" s="1"/>
  <c r="W96" i="24" s="1"/>
  <c r="V96" i="24" s="1"/>
  <c r="AD238" i="24"/>
  <c r="AC238" i="24" s="1"/>
  <c r="W238" i="24" s="1"/>
  <c r="V238" i="24" s="1"/>
  <c r="AC73" i="24"/>
  <c r="W73" i="24" s="1"/>
  <c r="V73" i="24" s="1"/>
  <c r="AC76" i="24"/>
  <c r="W76" i="24" s="1"/>
  <c r="V76" i="24" s="1"/>
  <c r="AC172" i="24"/>
  <c r="W172" i="24" s="1"/>
  <c r="V172" i="24" s="1"/>
  <c r="AC327" i="24"/>
  <c r="W327" i="24" s="1"/>
  <c r="V327" i="24" s="1"/>
  <c r="AD111" i="24"/>
  <c r="AC342" i="24"/>
  <c r="W342" i="24" s="1"/>
  <c r="AC340" i="24"/>
  <c r="W340" i="24" s="1"/>
  <c r="AD116" i="24"/>
  <c r="AC116" i="24" s="1"/>
  <c r="W116" i="24" s="1"/>
  <c r="V116" i="24" s="1"/>
  <c r="AC108" i="24"/>
  <c r="W108" i="24" s="1"/>
  <c r="V108" i="24" s="1"/>
  <c r="AD143" i="24"/>
  <c r="AC143" i="24" s="1"/>
  <c r="W143" i="24" s="1"/>
  <c r="V143" i="24" s="1"/>
  <c r="AC341" i="24"/>
  <c r="W341" i="24" s="1"/>
  <c r="AD93" i="24"/>
  <c r="AC93" i="24" s="1"/>
  <c r="W93" i="24" s="1"/>
  <c r="V93" i="24" s="1"/>
  <c r="AC334" i="24"/>
  <c r="W334" i="24" s="1"/>
  <c r="V334" i="24" s="1"/>
  <c r="AC58" i="24"/>
  <c r="W58" i="24" s="1"/>
  <c r="V58" i="24" s="1"/>
  <c r="AC59" i="24"/>
  <c r="W59" i="24" s="1"/>
  <c r="V59" i="24" s="1"/>
  <c r="AC106" i="24"/>
  <c r="W106" i="24" s="1"/>
  <c r="V106" i="24" s="1"/>
  <c r="AC14" i="24"/>
  <c r="AD16" i="24"/>
  <c r="AD12" i="24"/>
  <c r="AC12" i="24" s="1"/>
  <c r="AD36" i="24"/>
  <c r="AC36" i="24" s="1"/>
  <c r="AD244" i="24"/>
  <c r="AC244" i="24" s="1"/>
  <c r="W244" i="24" s="1"/>
  <c r="V244" i="24" s="1"/>
  <c r="AD217" i="24"/>
  <c r="AC217" i="24" s="1"/>
  <c r="W217" i="24" s="1"/>
  <c r="V217" i="24" s="1"/>
  <c r="AD235" i="24"/>
  <c r="AC235" i="24" s="1"/>
  <c r="W235" i="24" s="1"/>
  <c r="V235" i="24" s="1"/>
  <c r="AD255" i="24"/>
  <c r="AC255" i="24" s="1"/>
  <c r="W255" i="24" s="1"/>
  <c r="V255" i="24" s="1"/>
  <c r="AD210" i="24"/>
  <c r="AC210" i="24" s="1"/>
  <c r="W210" i="24" s="1"/>
  <c r="V210" i="24" s="1"/>
  <c r="AD38" i="24"/>
  <c r="AC81" i="24"/>
  <c r="W81" i="24" s="1"/>
  <c r="V81" i="24" s="1"/>
  <c r="AC113" i="24"/>
  <c r="W113" i="24" s="1"/>
  <c r="V113" i="24" s="1"/>
  <c r="AC62" i="24"/>
  <c r="W62" i="24" s="1"/>
  <c r="V62" i="24" s="1"/>
  <c r="AC43" i="24"/>
  <c r="AD70" i="24"/>
  <c r="AC70" i="24" s="1"/>
  <c r="W70" i="24" s="1"/>
  <c r="V70" i="24" s="1"/>
  <c r="AD117" i="24"/>
  <c r="AD197" i="24"/>
  <c r="AC197" i="24" s="1"/>
  <c r="W197" i="24" s="1"/>
  <c r="V197" i="24" s="1"/>
  <c r="AD166" i="24"/>
  <c r="AC166" i="24" s="1"/>
  <c r="W166" i="24" s="1"/>
  <c r="V166" i="24" s="1"/>
  <c r="AD115" i="24"/>
  <c r="AC115" i="24" s="1"/>
  <c r="W115" i="24" s="1"/>
  <c r="V115" i="24" s="1"/>
  <c r="AD205" i="24"/>
  <c r="AC205" i="24" s="1"/>
  <c r="W205" i="24" s="1"/>
  <c r="V205" i="24" s="1"/>
  <c r="AD2" i="24"/>
  <c r="AC28" i="24"/>
  <c r="AC102" i="24"/>
  <c r="W102" i="24" s="1"/>
  <c r="V102" i="24" s="1"/>
  <c r="AC114" i="24"/>
  <c r="W114" i="24" s="1"/>
  <c r="V114" i="24" s="1"/>
  <c r="U113" i="24" s="1"/>
  <c r="AC46" i="24"/>
  <c r="AC92" i="24"/>
  <c r="W92" i="24" s="1"/>
  <c r="V92" i="24" s="1"/>
  <c r="AC104" i="24"/>
  <c r="W104" i="24" s="1"/>
  <c r="V104" i="24" s="1"/>
  <c r="AC83" i="24"/>
  <c r="W83" i="24" s="1"/>
  <c r="V83" i="24" s="1"/>
  <c r="AC34" i="24"/>
  <c r="AC42" i="24"/>
  <c r="AC33" i="24"/>
  <c r="AC72" i="24"/>
  <c r="W72" i="24" s="1"/>
  <c r="V72" i="24" s="1"/>
  <c r="AD277" i="24"/>
  <c r="AC277" i="24" s="1"/>
  <c r="W277" i="24" s="1"/>
  <c r="V277" i="24" s="1"/>
  <c r="AC312" i="24"/>
  <c r="W312" i="24" s="1"/>
  <c r="V312" i="24" s="1"/>
  <c r="AD254" i="24"/>
  <c r="AC254" i="24" s="1"/>
  <c r="W254" i="24" s="1"/>
  <c r="V254" i="24" s="1"/>
  <c r="AD26" i="24"/>
  <c r="AC26" i="24" s="1"/>
  <c r="AD137" i="24"/>
  <c r="AC137" i="24" s="1"/>
  <c r="W137" i="24" s="1"/>
  <c r="V137" i="24" s="1"/>
  <c r="AD274" i="24"/>
  <c r="AC274" i="24" s="1"/>
  <c r="W274" i="24" s="1"/>
  <c r="V274" i="24" s="1"/>
  <c r="AC306" i="24"/>
  <c r="W306" i="24" s="1"/>
  <c r="V306" i="24" s="1"/>
  <c r="AD65" i="24"/>
  <c r="AD11" i="24"/>
  <c r="AD247" i="24"/>
  <c r="AC247" i="24" s="1"/>
  <c r="W247" i="24" s="1"/>
  <c r="V247" i="24" s="1"/>
  <c r="AD189" i="24"/>
  <c r="AC189" i="24" s="1"/>
  <c r="W189" i="24" s="1"/>
  <c r="V189" i="24" s="1"/>
  <c r="AC324" i="24"/>
  <c r="W324" i="24" s="1"/>
  <c r="V324" i="24" s="1"/>
  <c r="AD57" i="24"/>
  <c r="AD59" i="24"/>
  <c r="AD135" i="24"/>
  <c r="AC135" i="24" s="1"/>
  <c r="W135" i="24" s="1"/>
  <c r="V135" i="24" s="1"/>
  <c r="AD202" i="24"/>
  <c r="AC202" i="24" s="1"/>
  <c r="W202" i="24" s="1"/>
  <c r="V202" i="24" s="1"/>
  <c r="AD52" i="24"/>
  <c r="AD120" i="24"/>
  <c r="AD199" i="24"/>
  <c r="AC199" i="24" s="1"/>
  <c r="W199" i="24" s="1"/>
  <c r="V199" i="24" s="1"/>
  <c r="AD118" i="24"/>
  <c r="AD92" i="24"/>
  <c r="AD74" i="24"/>
  <c r="AC53" i="24"/>
  <c r="W53" i="24" s="1"/>
  <c r="V53" i="24" s="1"/>
  <c r="AC122" i="24"/>
  <c r="W122" i="24" s="1"/>
  <c r="V122" i="24" s="1"/>
  <c r="AC44" i="24"/>
  <c r="AC56" i="24"/>
  <c r="AC61" i="24"/>
  <c r="W61" i="24" s="1"/>
  <c r="V61" i="24" s="1"/>
  <c r="AC87" i="24"/>
  <c r="W87" i="24" s="1"/>
  <c r="V87" i="24" s="1"/>
  <c r="AC89" i="24"/>
  <c r="W89" i="24" s="1"/>
  <c r="V89" i="24" s="1"/>
  <c r="AC119" i="24"/>
  <c r="W119" i="24" s="1"/>
  <c r="V119" i="24" s="1"/>
  <c r="AC45" i="24"/>
  <c r="AC74" i="24"/>
  <c r="W74" i="24" s="1"/>
  <c r="V74" i="24" s="1"/>
  <c r="AC336" i="24"/>
  <c r="W336" i="24" s="1"/>
  <c r="V336" i="24" s="1"/>
  <c r="AC330" i="24"/>
  <c r="W330" i="24" s="1"/>
  <c r="V330" i="24" s="1"/>
  <c r="AD237" i="24"/>
  <c r="AC237" i="24" s="1"/>
  <c r="W237" i="24" s="1"/>
  <c r="V237" i="24" s="1"/>
  <c r="AD214" i="24"/>
  <c r="AC214" i="24" s="1"/>
  <c r="W214" i="24" s="1"/>
  <c r="V214" i="24" s="1"/>
  <c r="AD131" i="24"/>
  <c r="AD246" i="24"/>
  <c r="AC246" i="24" s="1"/>
  <c r="W246" i="24" s="1"/>
  <c r="V246" i="24" s="1"/>
  <c r="AD139" i="24"/>
  <c r="AD161" i="24"/>
  <c r="AD50" i="24"/>
  <c r="AD177" i="24"/>
  <c r="AC177" i="24" s="1"/>
  <c r="W177" i="24" s="1"/>
  <c r="V177" i="24" s="1"/>
  <c r="AD71" i="24"/>
  <c r="AC71" i="24" s="1"/>
  <c r="W71" i="24" s="1"/>
  <c r="V71" i="24" s="1"/>
  <c r="AD233" i="24"/>
  <c r="AC233" i="24" s="1"/>
  <c r="W233" i="24" s="1"/>
  <c r="V233" i="24" s="1"/>
  <c r="AC348" i="24"/>
  <c r="W348" i="24" s="1"/>
  <c r="AD77" i="24"/>
  <c r="AD179" i="24"/>
  <c r="AC179" i="24" s="1"/>
  <c r="W179" i="24" s="1"/>
  <c r="V179" i="24" s="1"/>
  <c r="AC30" i="24"/>
  <c r="AC78" i="24"/>
  <c r="W78" i="24" s="1"/>
  <c r="V78" i="24" s="1"/>
  <c r="AC52" i="24"/>
  <c r="W52" i="24" s="1"/>
  <c r="V52" i="24" s="1"/>
  <c r="AC161" i="24"/>
  <c r="W161" i="24" s="1"/>
  <c r="V161" i="24" s="1"/>
  <c r="AC38" i="24"/>
  <c r="AC120" i="24"/>
  <c r="W120" i="24" s="1"/>
  <c r="V120" i="24" s="1"/>
  <c r="AC99" i="24"/>
  <c r="W99" i="24" s="1"/>
  <c r="V99" i="24" s="1"/>
  <c r="AC21" i="24"/>
  <c r="AC39" i="24"/>
  <c r="AC17" i="24"/>
  <c r="AC16" i="24"/>
  <c r="AC65" i="24"/>
  <c r="W65" i="24" s="1"/>
  <c r="V65" i="24" s="1"/>
  <c r="AC111" i="24"/>
  <c r="W111" i="24" s="1"/>
  <c r="V111" i="24" s="1"/>
  <c r="AC40" i="24"/>
  <c r="AC80" i="24"/>
  <c r="W80" i="24" s="1"/>
  <c r="V80" i="24" s="1"/>
  <c r="AC64" i="24"/>
  <c r="W64" i="24" s="1"/>
  <c r="V64" i="24" s="1"/>
  <c r="AC84" i="24"/>
  <c r="W84" i="24" s="1"/>
  <c r="V84" i="24" s="1"/>
  <c r="AC139" i="24"/>
  <c r="W139" i="24" s="1"/>
  <c r="V139" i="24" s="1"/>
  <c r="AC347" i="24"/>
  <c r="W347" i="24" s="1"/>
  <c r="AC356" i="24"/>
  <c r="W356" i="24" s="1"/>
  <c r="AC352" i="24"/>
  <c r="W352" i="24" s="1"/>
  <c r="AD13" i="24"/>
  <c r="AD182" i="24"/>
  <c r="AC182" i="24" s="1"/>
  <c r="W182" i="24" s="1"/>
  <c r="V182" i="24" s="1"/>
  <c r="AD251" i="24"/>
  <c r="AC251" i="24" s="1"/>
  <c r="W251" i="24" s="1"/>
  <c r="V251" i="24" s="1"/>
  <c r="AD203" i="24"/>
  <c r="AC203" i="24" s="1"/>
  <c r="W203" i="24" s="1"/>
  <c r="V203" i="24" s="1"/>
  <c r="U202" i="24" s="1"/>
  <c r="AD84" i="24"/>
  <c r="AD136" i="24"/>
  <c r="AC136" i="24" s="1"/>
  <c r="W136" i="24" s="1"/>
  <c r="V136" i="24" s="1"/>
  <c r="AC282" i="24"/>
  <c r="W282" i="24" s="1"/>
  <c r="V282" i="24" s="1"/>
  <c r="AC353" i="24"/>
  <c r="W353" i="24" s="1"/>
  <c r="AC303" i="24"/>
  <c r="W303" i="24" s="1"/>
  <c r="V303" i="24" s="1"/>
  <c r="AD153" i="24"/>
  <c r="AC153" i="24" s="1"/>
  <c r="W153" i="24" s="1"/>
  <c r="V153" i="24" s="1"/>
  <c r="AD250" i="24"/>
  <c r="AC250" i="24" s="1"/>
  <c r="W250" i="24" s="1"/>
  <c r="V250" i="24" s="1"/>
  <c r="AD108" i="24"/>
  <c r="AD145" i="24"/>
  <c r="AC145" i="24" s="1"/>
  <c r="W145" i="24" s="1"/>
  <c r="V145" i="24" s="1"/>
  <c r="AD42" i="24"/>
  <c r="AC280" i="24"/>
  <c r="W280" i="24" s="1"/>
  <c r="V280" i="24" s="1"/>
  <c r="U279" i="24" s="1"/>
  <c r="AD75" i="24"/>
  <c r="AC75" i="24" s="1"/>
  <c r="W75" i="24" s="1"/>
  <c r="V75" i="24" s="1"/>
  <c r="U74" i="24" s="1"/>
  <c r="AD232" i="24"/>
  <c r="AC232" i="24" s="1"/>
  <c r="W232" i="24" s="1"/>
  <c r="V232" i="24" s="1"/>
  <c r="AD41" i="24"/>
  <c r="AD150" i="24"/>
  <c r="AC150" i="24" s="1"/>
  <c r="W150" i="24" s="1"/>
  <c r="V150" i="24" s="1"/>
  <c r="AD60" i="24"/>
  <c r="AC60" i="24" s="1"/>
  <c r="W60" i="24" s="1"/>
  <c r="V60" i="24" s="1"/>
  <c r="AD109" i="24"/>
  <c r="AC109" i="24" s="1"/>
  <c r="W109" i="24" s="1"/>
  <c r="V109" i="24" s="1"/>
  <c r="AD224" i="24"/>
  <c r="AC224" i="24" s="1"/>
  <c r="W224" i="24" s="1"/>
  <c r="V224" i="24" s="1"/>
  <c r="AC343" i="24"/>
  <c r="W343" i="24" s="1"/>
  <c r="AD10" i="24"/>
  <c r="AC10" i="24" s="1"/>
  <c r="AD160" i="24"/>
  <c r="AC160" i="24" s="1"/>
  <c r="W160" i="24" s="1"/>
  <c r="V160" i="24" s="1"/>
  <c r="AD124" i="24"/>
  <c r="AC124" i="24" s="1"/>
  <c r="W124" i="24" s="1"/>
  <c r="V124" i="24" s="1"/>
  <c r="AD31" i="24"/>
  <c r="AC323" i="24"/>
  <c r="W323" i="24" s="1"/>
  <c r="V323" i="24" s="1"/>
  <c r="AD192" i="24"/>
  <c r="AC192" i="24" s="1"/>
  <c r="W192" i="24" s="1"/>
  <c r="V192" i="24" s="1"/>
  <c r="AD275" i="24"/>
  <c r="AC275" i="24" s="1"/>
  <c r="W275" i="24" s="1"/>
  <c r="V275" i="24" s="1"/>
  <c r="U274" i="24" s="1"/>
  <c r="AC85" i="24"/>
  <c r="W85" i="24" s="1"/>
  <c r="V85" i="24" s="1"/>
  <c r="AD102" i="24"/>
  <c r="AD83" i="24"/>
  <c r="AD196" i="24"/>
  <c r="AC196" i="24" s="1"/>
  <c r="W196" i="24" s="1"/>
  <c r="V196" i="24" s="1"/>
  <c r="AC288" i="24"/>
  <c r="W288" i="24" s="1"/>
  <c r="V288" i="24" s="1"/>
  <c r="AC286" i="24"/>
  <c r="W286" i="24" s="1"/>
  <c r="V286" i="24" s="1"/>
  <c r="AC297" i="24"/>
  <c r="W297" i="24" s="1"/>
  <c r="V297" i="24" s="1"/>
  <c r="AC289" i="24"/>
  <c r="W289" i="24" s="1"/>
  <c r="V289" i="24" s="1"/>
  <c r="AD256" i="24"/>
  <c r="AC256" i="24" s="1"/>
  <c r="W256" i="24" s="1"/>
  <c r="V256" i="24" s="1"/>
  <c r="U255" i="24" s="1"/>
  <c r="AC4" i="24"/>
  <c r="AD53" i="24"/>
  <c r="AD228" i="24"/>
  <c r="AC228" i="24" s="1"/>
  <c r="W228" i="24" s="1"/>
  <c r="V228" i="24" s="1"/>
  <c r="AD37" i="24"/>
  <c r="AC37" i="24" s="1"/>
  <c r="AD146" i="24"/>
  <c r="AC146" i="24" s="1"/>
  <c r="W146" i="24" s="1"/>
  <c r="V146" i="24" s="1"/>
  <c r="AD209" i="24"/>
  <c r="AC209" i="24" s="1"/>
  <c r="W209" i="24" s="1"/>
  <c r="V209" i="24" s="1"/>
  <c r="AD134" i="24"/>
  <c r="AC134" i="24" s="1"/>
  <c r="W134" i="24" s="1"/>
  <c r="V134" i="24" s="1"/>
  <c r="AD200" i="24"/>
  <c r="AC200" i="24" s="1"/>
  <c r="W200" i="24" s="1"/>
  <c r="V200" i="24" s="1"/>
  <c r="U199" i="24" s="1"/>
  <c r="AD81" i="24"/>
  <c r="AC351" i="24"/>
  <c r="W351" i="24" s="1"/>
  <c r="AD149" i="24"/>
  <c r="AC149" i="24" s="1"/>
  <c r="W149" i="24" s="1"/>
  <c r="V149" i="24" s="1"/>
  <c r="AD188" i="24"/>
  <c r="AC188" i="24" s="1"/>
  <c r="W188" i="24" s="1"/>
  <c r="V188" i="24" s="1"/>
  <c r="AD264" i="24"/>
  <c r="AC264" i="24" s="1"/>
  <c r="W264" i="24" s="1"/>
  <c r="V264" i="24" s="1"/>
  <c r="AD79" i="24"/>
  <c r="AD252" i="24"/>
  <c r="AC252" i="24" s="1"/>
  <c r="W252" i="24" s="1"/>
  <c r="V252" i="24" s="1"/>
  <c r="AC338" i="24"/>
  <c r="W338" i="24" s="1"/>
  <c r="AD213" i="24"/>
  <c r="AC213" i="24" s="1"/>
  <c r="W213" i="24" s="1"/>
  <c r="V213" i="24" s="1"/>
  <c r="AD227" i="24"/>
  <c r="AC227" i="24" s="1"/>
  <c r="W227" i="24" s="1"/>
  <c r="V227" i="24" s="1"/>
  <c r="AD9" i="24"/>
  <c r="AC9" i="24" s="1"/>
  <c r="AD241" i="24"/>
  <c r="AC241" i="24" s="1"/>
  <c r="W241" i="24" s="1"/>
  <c r="V241" i="24" s="1"/>
  <c r="AD230" i="24"/>
  <c r="AC230" i="24" s="1"/>
  <c r="W230" i="24" s="1"/>
  <c r="V230" i="24" s="1"/>
  <c r="AC331" i="24"/>
  <c r="W331" i="24" s="1"/>
  <c r="V331" i="24" s="1"/>
  <c r="AD154" i="24"/>
  <c r="AC154" i="24" s="1"/>
  <c r="W154" i="24" s="1"/>
  <c r="V154" i="24" s="1"/>
  <c r="U153" i="24" s="1"/>
  <c r="AD68" i="24"/>
  <c r="AD69" i="24"/>
  <c r="AC69" i="24" s="1"/>
  <c r="W69" i="24" s="1"/>
  <c r="V69" i="24" s="1"/>
  <c r="AC328" i="24"/>
  <c r="W328" i="24" s="1"/>
  <c r="V328" i="24" s="1"/>
  <c r="U327" i="24" s="1"/>
  <c r="AD245" i="24"/>
  <c r="AC245" i="24" s="1"/>
  <c r="W245" i="24" s="1"/>
  <c r="V245" i="24" s="1"/>
  <c r="U244" i="24" s="1"/>
  <c r="AD178" i="24"/>
  <c r="AC178" i="24" s="1"/>
  <c r="W178" i="24" s="1"/>
  <c r="V178" i="24" s="1"/>
  <c r="AD49" i="24"/>
  <c r="AC49" i="24" s="1"/>
  <c r="W49" i="24" s="1"/>
  <c r="V49" i="24" s="1"/>
  <c r="U48" i="24" s="1"/>
  <c r="AD47" i="24"/>
  <c r="AC47" i="24" s="1"/>
  <c r="AD144" i="24"/>
  <c r="AC144" i="24" s="1"/>
  <c r="W144" i="24" s="1"/>
  <c r="V144" i="24" s="1"/>
  <c r="U143" i="24" s="1"/>
  <c r="AD95" i="24"/>
  <c r="AC95" i="24" s="1"/>
  <c r="W95" i="24" s="1"/>
  <c r="V95" i="24" s="1"/>
  <c r="AD23" i="24"/>
  <c r="AC23" i="24" s="1"/>
  <c r="AC68" i="24"/>
  <c r="W68" i="24" s="1"/>
  <c r="V68" i="24" s="1"/>
  <c r="AD159" i="24"/>
  <c r="AC159" i="24" s="1"/>
  <c r="W159" i="24" s="1"/>
  <c r="V159" i="24" s="1"/>
  <c r="AD195" i="24"/>
  <c r="AC195" i="24" s="1"/>
  <c r="W195" i="24" s="1"/>
  <c r="V195" i="24" s="1"/>
  <c r="AD260" i="24"/>
  <c r="AC260" i="24" s="1"/>
  <c r="W260" i="24" s="1"/>
  <c r="V260" i="24" s="1"/>
  <c r="AD7" i="24"/>
  <c r="AC7" i="24" s="1"/>
  <c r="AD67" i="24"/>
  <c r="AD123" i="24"/>
  <c r="AC123" i="24" s="1"/>
  <c r="W123" i="24" s="1"/>
  <c r="V123" i="24" s="1"/>
  <c r="AD265" i="24"/>
  <c r="AC265" i="24" s="1"/>
  <c r="W265" i="24" s="1"/>
  <c r="V265" i="24" s="1"/>
  <c r="U264" i="24" s="1"/>
  <c r="AD25" i="24"/>
  <c r="AC25" i="24" s="1"/>
  <c r="AD5" i="24"/>
  <c r="AC5" i="24" s="1"/>
  <c r="AD141" i="24"/>
  <c r="AC141" i="24" s="1"/>
  <c r="W141" i="24" s="1"/>
  <c r="V141" i="24" s="1"/>
  <c r="U140" i="24" s="1"/>
  <c r="AD138" i="24"/>
  <c r="AC138" i="24" s="1"/>
  <c r="W138" i="24" s="1"/>
  <c r="V138" i="24" s="1"/>
  <c r="U137" i="24" s="1"/>
  <c r="AD35" i="24"/>
  <c r="AC35" i="24" s="1"/>
  <c r="AD157" i="24"/>
  <c r="AC157" i="24" s="1"/>
  <c r="W157" i="24" s="1"/>
  <c r="V157" i="24" s="1"/>
  <c r="AD129" i="24"/>
  <c r="AC129" i="24" s="1"/>
  <c r="W129" i="24" s="1"/>
  <c r="V129" i="24" s="1"/>
  <c r="AD48" i="24"/>
  <c r="AC48" i="24" s="1"/>
  <c r="AC354" i="24"/>
  <c r="W354" i="24" s="1"/>
  <c r="AC319" i="24"/>
  <c r="W319" i="24" s="1"/>
  <c r="V319" i="24" s="1"/>
  <c r="AD261" i="24"/>
  <c r="AC261" i="24" s="1"/>
  <c r="W261" i="24" s="1"/>
  <c r="V261" i="24" s="1"/>
  <c r="U260" i="24" s="1"/>
  <c r="AD216" i="24"/>
  <c r="AC216" i="24" s="1"/>
  <c r="W216" i="24" s="1"/>
  <c r="V216" i="24" s="1"/>
  <c r="AD99" i="24"/>
  <c r="AD19" i="24"/>
  <c r="AD24" i="24"/>
  <c r="AD273" i="24"/>
  <c r="AC273" i="24" s="1"/>
  <c r="W273" i="24" s="1"/>
  <c r="V273" i="24" s="1"/>
  <c r="AD231" i="24"/>
  <c r="AC231" i="24" s="1"/>
  <c r="W231" i="24" s="1"/>
  <c r="V231" i="24" s="1"/>
  <c r="U230" i="24" s="1"/>
  <c r="AD190" i="24"/>
  <c r="AC190" i="24" s="1"/>
  <c r="W190" i="24" s="1"/>
  <c r="V190" i="24" s="1"/>
  <c r="AD40" i="24"/>
  <c r="AD225" i="24"/>
  <c r="AC225" i="24" s="1"/>
  <c r="W225" i="24" s="1"/>
  <c r="V225" i="24" s="1"/>
  <c r="AD223" i="24"/>
  <c r="AC223" i="24" s="1"/>
  <c r="W223" i="24" s="1"/>
  <c r="V223" i="24" s="1"/>
  <c r="AD147" i="24"/>
  <c r="AC147" i="24" s="1"/>
  <c r="W147" i="24" s="1"/>
  <c r="V147" i="24" s="1"/>
  <c r="L8" i="24"/>
  <c r="H40" i="24" s="1"/>
  <c r="L40" i="24" s="1"/>
  <c r="AD14" i="24"/>
  <c r="AD51" i="24"/>
  <c r="AC326" i="24"/>
  <c r="W326" i="24" s="1"/>
  <c r="V326" i="24" s="1"/>
  <c r="AD211" i="24"/>
  <c r="AC211" i="24" s="1"/>
  <c r="W211" i="24" s="1"/>
  <c r="V211" i="24" s="1"/>
  <c r="U210" i="24" s="1"/>
  <c r="AD80" i="24"/>
  <c r="AD170" i="24"/>
  <c r="AC170" i="24" s="1"/>
  <c r="W170" i="24" s="1"/>
  <c r="V170" i="24" s="1"/>
  <c r="AD73" i="24"/>
  <c r="AD87" i="24"/>
  <c r="AD221" i="24"/>
  <c r="AC221" i="24" s="1"/>
  <c r="W221" i="24" s="1"/>
  <c r="V221" i="24" s="1"/>
  <c r="AC329" i="24"/>
  <c r="W329" i="24" s="1"/>
  <c r="V329" i="24" s="1"/>
  <c r="U328" i="24" s="1"/>
  <c r="AD181" i="24"/>
  <c r="AC181" i="24" s="1"/>
  <c r="W181" i="24" s="1"/>
  <c r="V181" i="24" s="1"/>
  <c r="AD151" i="24"/>
  <c r="AC151" i="24" s="1"/>
  <c r="W151" i="24" s="1"/>
  <c r="V151" i="24" s="1"/>
  <c r="U150" i="24" s="1"/>
  <c r="AD119" i="24"/>
  <c r="AD28" i="24"/>
  <c r="AD226" i="24"/>
  <c r="AC226" i="24" s="1"/>
  <c r="W226" i="24" s="1"/>
  <c r="V226" i="24" s="1"/>
  <c r="AD112" i="24"/>
  <c r="AC112" i="24" s="1"/>
  <c r="W112" i="24" s="1"/>
  <c r="V112" i="24" s="1"/>
  <c r="U111" i="24" s="1"/>
  <c r="AD121" i="24"/>
  <c r="AC121" i="24" s="1"/>
  <c r="W121" i="24" s="1"/>
  <c r="V121" i="24" s="1"/>
  <c r="U120" i="24" s="1"/>
  <c r="AD218" i="24"/>
  <c r="AC218" i="24" s="1"/>
  <c r="W218" i="24" s="1"/>
  <c r="V218" i="24" s="1"/>
  <c r="AD176" i="24"/>
  <c r="AC176" i="24" s="1"/>
  <c r="W176" i="24" s="1"/>
  <c r="V176" i="24" s="1"/>
  <c r="AD240" i="24"/>
  <c r="AC240" i="24" s="1"/>
  <c r="W240" i="24" s="1"/>
  <c r="V240" i="24" s="1"/>
  <c r="U239" i="24" s="1"/>
  <c r="AD194" i="24"/>
  <c r="AC194" i="24" s="1"/>
  <c r="W194" i="24" s="1"/>
  <c r="V194" i="24" s="1"/>
  <c r="AD132" i="24"/>
  <c r="AC132" i="24" s="1"/>
  <c r="W132" i="24" s="1"/>
  <c r="V132" i="24" s="1"/>
  <c r="AC27" i="24"/>
  <c r="AC355" i="24"/>
  <c r="W355" i="24" s="1"/>
  <c r="AD257" i="24"/>
  <c r="AC257" i="24" s="1"/>
  <c r="W257" i="24" s="1"/>
  <c r="V257" i="24" s="1"/>
  <c r="AD8" i="24"/>
  <c r="AD18" i="24"/>
  <c r="AC18" i="24" s="1"/>
  <c r="AD46" i="24"/>
  <c r="AD54" i="24"/>
  <c r="AC54" i="24" s="1"/>
  <c r="W54" i="24" s="1"/>
  <c r="V54" i="24" s="1"/>
  <c r="AD140" i="24"/>
  <c r="AC140" i="24" s="1"/>
  <c r="W140" i="24" s="1"/>
  <c r="V140" i="24" s="1"/>
  <c r="AD76" i="24"/>
  <c r="AD105" i="24"/>
  <c r="AC105" i="24" s="1"/>
  <c r="W105" i="24" s="1"/>
  <c r="V105" i="24" s="1"/>
  <c r="AC346" i="24"/>
  <c r="W346" i="24" s="1"/>
  <c r="AC357" i="24"/>
  <c r="W357" i="24" s="1"/>
  <c r="AD103" i="24"/>
  <c r="AC103" i="24" s="1"/>
  <c r="W103" i="24" s="1"/>
  <c r="V103" i="24" s="1"/>
  <c r="AD86" i="24"/>
  <c r="AC86" i="24" s="1"/>
  <c r="W86" i="24" s="1"/>
  <c r="V86" i="24" s="1"/>
  <c r="U85" i="24" s="1"/>
  <c r="AD169" i="24"/>
  <c r="AC169" i="24" s="1"/>
  <c r="W169" i="24" s="1"/>
  <c r="V169" i="24" s="1"/>
  <c r="AD125" i="24"/>
  <c r="AC125" i="24" s="1"/>
  <c r="W125" i="24" s="1"/>
  <c r="V125" i="24" s="1"/>
  <c r="AD58" i="24"/>
  <c r="AD267" i="24"/>
  <c r="AC267" i="24" s="1"/>
  <c r="W267" i="24" s="1"/>
  <c r="V267" i="24" s="1"/>
  <c r="U266" i="24" s="1"/>
  <c r="AD45" i="24"/>
  <c r="AD184" i="24"/>
  <c r="AC184" i="24" s="1"/>
  <c r="W184" i="24" s="1"/>
  <c r="V184" i="24" s="1"/>
  <c r="AD72" i="24"/>
  <c r="AD187" i="24"/>
  <c r="AC187" i="24" s="1"/>
  <c r="W187" i="24" s="1"/>
  <c r="V187" i="24" s="1"/>
  <c r="U186" i="24" s="1"/>
  <c r="AD193" i="24"/>
  <c r="AC193" i="24" s="1"/>
  <c r="W193" i="24" s="1"/>
  <c r="V193" i="24" s="1"/>
  <c r="U192" i="24" s="1"/>
  <c r="AD212" i="24"/>
  <c r="AC212" i="24" s="1"/>
  <c r="W212" i="24" s="1"/>
  <c r="V212" i="24" s="1"/>
  <c r="AD263" i="24"/>
  <c r="AC263" i="24" s="1"/>
  <c r="W263" i="24" s="1"/>
  <c r="V263" i="24" s="1"/>
  <c r="AD6" i="24"/>
  <c r="AC6" i="24" s="1"/>
  <c r="AD88" i="24"/>
  <c r="AC88" i="24" s="1"/>
  <c r="W88" i="24" s="1"/>
  <c r="V88" i="24" s="1"/>
  <c r="U87" i="24" s="1"/>
  <c r="AC317" i="24"/>
  <c r="W317" i="24" s="1"/>
  <c r="V317" i="24" s="1"/>
  <c r="U316" i="24" s="1"/>
  <c r="AC345" i="24"/>
  <c r="W345" i="24" s="1"/>
  <c r="AC309" i="24"/>
  <c r="W309" i="24" s="1"/>
  <c r="V309" i="24" s="1"/>
  <c r="AC350" i="24"/>
  <c r="W350" i="24" s="1"/>
  <c r="AD259" i="24"/>
  <c r="AC259" i="24" s="1"/>
  <c r="W259" i="24" s="1"/>
  <c r="V259" i="24" s="1"/>
  <c r="AD30" i="24"/>
  <c r="AD220" i="24"/>
  <c r="AC220" i="24" s="1"/>
  <c r="W220" i="24" s="1"/>
  <c r="V220" i="24" s="1"/>
  <c r="U219" i="24" s="1"/>
  <c r="AD207" i="24"/>
  <c r="AC207" i="24" s="1"/>
  <c r="W207" i="24" s="1"/>
  <c r="V207" i="24" s="1"/>
  <c r="AD162" i="24"/>
  <c r="AC162" i="24" s="1"/>
  <c r="W162" i="24" s="1"/>
  <c r="V162" i="24" s="1"/>
  <c r="AD156" i="24"/>
  <c r="AC156" i="24" s="1"/>
  <c r="W156" i="24" s="1"/>
  <c r="V156" i="24" s="1"/>
  <c r="AD122" i="24"/>
  <c r="AD185" i="24"/>
  <c r="AC185" i="24" s="1"/>
  <c r="W185" i="24" s="1"/>
  <c r="V185" i="24" s="1"/>
  <c r="U184" i="24" s="1"/>
  <c r="AD148" i="24"/>
  <c r="AC148" i="24" s="1"/>
  <c r="W148" i="24" s="1"/>
  <c r="V148" i="24" s="1"/>
  <c r="U147" i="24" s="1"/>
  <c r="AD32" i="24"/>
  <c r="AC32" i="24" s="1"/>
  <c r="AD229" i="24"/>
  <c r="AC229" i="24" s="1"/>
  <c r="W229" i="24" s="1"/>
  <c r="V229" i="24" s="1"/>
  <c r="AD3" i="24"/>
  <c r="AC3" i="24" s="1"/>
  <c r="AD142" i="24"/>
  <c r="AC142" i="24" s="1"/>
  <c r="W142" i="24" s="1"/>
  <c r="V142" i="24" s="1"/>
  <c r="AD89" i="24"/>
  <c r="AC325" i="24"/>
  <c r="W325" i="24" s="1"/>
  <c r="V325" i="24" s="1"/>
  <c r="U324" i="24" s="1"/>
  <c r="AD107" i="24"/>
  <c r="AD110" i="24"/>
  <c r="AD106" i="24"/>
  <c r="AC311" i="24"/>
  <c r="W311" i="24" s="1"/>
  <c r="V311" i="24" s="1"/>
  <c r="AD56" i="24"/>
  <c r="AD61" i="24"/>
  <c r="AD158" i="24"/>
  <c r="AC158" i="24" s="1"/>
  <c r="W158" i="24" s="1"/>
  <c r="V158" i="24" s="1"/>
  <c r="U157" i="24" s="1"/>
  <c r="AD85" i="24"/>
  <c r="AC344" i="24"/>
  <c r="W344" i="24" s="1"/>
  <c r="AD175" i="24"/>
  <c r="AC175" i="24" s="1"/>
  <c r="W175" i="24" s="1"/>
  <c r="V175" i="24" s="1"/>
  <c r="U174" i="24" s="1"/>
  <c r="AD152" i="24"/>
  <c r="AC152" i="24" s="1"/>
  <c r="W152" i="24" s="1"/>
  <c r="V152" i="24" s="1"/>
  <c r="AD22" i="24"/>
  <c r="AC22" i="24" s="1"/>
  <c r="AD164" i="24"/>
  <c r="AC164" i="24" s="1"/>
  <c r="W164" i="24" s="1"/>
  <c r="V164" i="24" s="1"/>
  <c r="AD126" i="24"/>
  <c r="AC126" i="24" s="1"/>
  <c r="W126" i="24" s="1"/>
  <c r="V126" i="24" s="1"/>
  <c r="U125" i="24" s="1"/>
  <c r="AD183" i="24"/>
  <c r="AC183" i="24" s="1"/>
  <c r="W183" i="24" s="1"/>
  <c r="V183" i="24" s="1"/>
  <c r="AC318" i="24"/>
  <c r="W318" i="24" s="1"/>
  <c r="V318" i="24" s="1"/>
  <c r="AC107" i="24"/>
  <c r="W107" i="24" s="1"/>
  <c r="V107" i="24" s="1"/>
  <c r="AD155" i="24"/>
  <c r="AC155" i="24" s="1"/>
  <c r="W155" i="24" s="1"/>
  <c r="V155" i="24" s="1"/>
  <c r="AD94" i="24"/>
  <c r="AC94" i="24" s="1"/>
  <c r="W94" i="24" s="1"/>
  <c r="V94" i="24" s="1"/>
  <c r="AD167" i="24"/>
  <c r="AC167" i="24" s="1"/>
  <c r="W167" i="24" s="1"/>
  <c r="V167" i="24" s="1"/>
  <c r="U166" i="24" s="1"/>
  <c r="AD55" i="24"/>
  <c r="AC55" i="24" s="1"/>
  <c r="AD90" i="24"/>
  <c r="AD82" i="24"/>
  <c r="AD215" i="24"/>
  <c r="AC215" i="24" s="1"/>
  <c r="W215" i="24" s="1"/>
  <c r="V215" i="24" s="1"/>
  <c r="U214" i="24" s="1"/>
  <c r="AD171" i="24"/>
  <c r="AC171" i="24" s="1"/>
  <c r="W171" i="24" s="1"/>
  <c r="V171" i="24" s="1"/>
  <c r="U170" i="24" s="1"/>
  <c r="AD163" i="24"/>
  <c r="AC163" i="24" s="1"/>
  <c r="W163" i="24" s="1"/>
  <c r="V163" i="24" s="1"/>
  <c r="U162" i="24" s="1"/>
  <c r="AC337" i="24"/>
  <c r="W337" i="24" s="1"/>
  <c r="V337" i="24" s="1"/>
  <c r="AC333" i="24"/>
  <c r="W333" i="24" s="1"/>
  <c r="V333" i="24" s="1"/>
  <c r="AD97" i="24"/>
  <c r="AD191" i="24"/>
  <c r="AC191" i="24" s="1"/>
  <c r="W191" i="24" s="1"/>
  <c r="V191" i="24" s="1"/>
  <c r="U190" i="24" s="1"/>
  <c r="AD113" i="24"/>
  <c r="AD222" i="24"/>
  <c r="AC222" i="24" s="1"/>
  <c r="W222" i="24" s="1"/>
  <c r="V222" i="24" s="1"/>
  <c r="U221" i="24" s="1"/>
  <c r="AD269" i="24"/>
  <c r="AC269" i="24" s="1"/>
  <c r="W269" i="24" s="1"/>
  <c r="V269" i="24" s="1"/>
  <c r="AD266" i="24"/>
  <c r="AC266" i="24" s="1"/>
  <c r="W266" i="24" s="1"/>
  <c r="V266" i="24" s="1"/>
  <c r="AD262" i="24"/>
  <c r="AC262" i="24" s="1"/>
  <c r="W262" i="24" s="1"/>
  <c r="V262" i="24" s="1"/>
  <c r="AD4" i="24"/>
  <c r="AD100" i="24"/>
  <c r="AC100" i="24" s="1"/>
  <c r="W100" i="24" s="1"/>
  <c r="V100" i="24" s="1"/>
  <c r="U99" i="24" s="1"/>
  <c r="AD21" i="24"/>
  <c r="AD78" i="24"/>
  <c r="AD180" i="24"/>
  <c r="AC180" i="24" s="1"/>
  <c r="W180" i="24" s="1"/>
  <c r="V180" i="24" s="1"/>
  <c r="U179" i="24" s="1"/>
  <c r="AD173" i="24"/>
  <c r="AC173" i="24" s="1"/>
  <c r="W173" i="24" s="1"/>
  <c r="V173" i="24" s="1"/>
  <c r="U172" i="24" s="1"/>
  <c r="AD204" i="24"/>
  <c r="AC204" i="24" s="1"/>
  <c r="W204" i="24" s="1"/>
  <c r="V204" i="24" s="1"/>
  <c r="AD128" i="24"/>
  <c r="AC128" i="24" s="1"/>
  <c r="W128" i="24" s="1"/>
  <c r="V128" i="24" s="1"/>
  <c r="AD44" i="24"/>
  <c r="AC332" i="24"/>
  <c r="W332" i="24" s="1"/>
  <c r="V332" i="24" s="1"/>
  <c r="U331" i="24" s="1"/>
  <c r="AC322" i="24"/>
  <c r="W322" i="24" s="1"/>
  <c r="V322" i="24" s="1"/>
  <c r="AC316" i="24"/>
  <c r="W316" i="24" s="1"/>
  <c r="V316" i="24" s="1"/>
  <c r="AD276" i="24"/>
  <c r="AC276" i="24" s="1"/>
  <c r="W276" i="24" s="1"/>
  <c r="V276" i="24" s="1"/>
  <c r="U275" i="24" s="1"/>
  <c r="AD258" i="24"/>
  <c r="AC258" i="24" s="1"/>
  <c r="W258" i="24" s="1"/>
  <c r="V258" i="24" s="1"/>
  <c r="AD34" i="24"/>
  <c r="AD62" i="24"/>
  <c r="AD15" i="24"/>
  <c r="AC15" i="24" s="1"/>
  <c r="AD114" i="24"/>
  <c r="AD39" i="24"/>
  <c r="AD234" i="24"/>
  <c r="AC234" i="24" s="1"/>
  <c r="W234" i="24" s="1"/>
  <c r="V234" i="24" s="1"/>
  <c r="U233" i="24" s="1"/>
  <c r="AD268" i="24"/>
  <c r="AC268" i="24" s="1"/>
  <c r="W268" i="24" s="1"/>
  <c r="V268" i="24" s="1"/>
  <c r="U267" i="24" s="1"/>
  <c r="AC117" i="24"/>
  <c r="W117" i="24" s="1"/>
  <c r="V117" i="24" s="1"/>
  <c r="AC131" i="24"/>
  <c r="W131" i="24" s="1"/>
  <c r="V131" i="24" s="1"/>
  <c r="U130" i="24" s="1"/>
  <c r="AC31" i="24"/>
  <c r="AC51" i="24"/>
  <c r="W51" i="24" s="1"/>
  <c r="V51" i="24" s="1"/>
  <c r="U50" i="24" s="1"/>
  <c r="AC63" i="24"/>
  <c r="W63" i="24" s="1"/>
  <c r="V63" i="24" s="1"/>
  <c r="U62" i="24" s="1"/>
  <c r="AC110" i="24"/>
  <c r="W110" i="24" s="1"/>
  <c r="V110" i="24" s="1"/>
  <c r="AC79" i="24"/>
  <c r="W79" i="24" s="1"/>
  <c r="V79" i="24" s="1"/>
  <c r="U78" i="24" s="1"/>
  <c r="AC19" i="24"/>
  <c r="AC41" i="24"/>
  <c r="AC20" i="24"/>
  <c r="AC118" i="24"/>
  <c r="W118" i="24" s="1"/>
  <c r="V118" i="24" s="1"/>
  <c r="AC8" i="24"/>
  <c r="AC77" i="24"/>
  <c r="W77" i="24" s="1"/>
  <c r="V77" i="24" s="1"/>
  <c r="AC57" i="24"/>
  <c r="W57" i="24" s="1"/>
  <c r="V57" i="24" s="1"/>
  <c r="U56" i="24" s="1"/>
  <c r="AC67" i="24"/>
  <c r="W67" i="24" s="1"/>
  <c r="V67" i="24" s="1"/>
  <c r="U66" i="24" s="1"/>
  <c r="AC24" i="24"/>
  <c r="AC13" i="24"/>
  <c r="AC321" i="24"/>
  <c r="W321" i="24" s="1"/>
  <c r="V321" i="24" s="1"/>
  <c r="AC349" i="24"/>
  <c r="W349" i="24" s="1"/>
  <c r="AD201" i="24"/>
  <c r="AC201" i="24" s="1"/>
  <c r="W201" i="24" s="1"/>
  <c r="V201" i="24" s="1"/>
  <c r="AD168" i="24"/>
  <c r="AC168" i="24" s="1"/>
  <c r="W168" i="24" s="1"/>
  <c r="V168" i="24" s="1"/>
  <c r="AD198" i="24"/>
  <c r="AC198" i="24" s="1"/>
  <c r="W198" i="24" s="1"/>
  <c r="V198" i="24" s="1"/>
  <c r="U197" i="24" s="1"/>
  <c r="AD20" i="24"/>
  <c r="AD104" i="24"/>
  <c r="AD248" i="24"/>
  <c r="AC248" i="24" s="1"/>
  <c r="W248" i="24" s="1"/>
  <c r="V248" i="24" s="1"/>
  <c r="AC315" i="24"/>
  <c r="W315" i="24" s="1"/>
  <c r="V315" i="24" s="1"/>
  <c r="U314" i="24" s="1"/>
  <c r="AC339" i="24"/>
  <c r="W339" i="24" s="1"/>
  <c r="AD236" i="24"/>
  <c r="AC236" i="24" s="1"/>
  <c r="W236" i="24" s="1"/>
  <c r="V236" i="24" s="1"/>
  <c r="AD63" i="24"/>
  <c r="AD33" i="24"/>
  <c r="AD27" i="24"/>
  <c r="AD253" i="24"/>
  <c r="AC253" i="24" s="1"/>
  <c r="W253" i="24" s="1"/>
  <c r="V253" i="24" s="1"/>
  <c r="AD249" i="24"/>
  <c r="AC249" i="24" s="1"/>
  <c r="W249" i="24" s="1"/>
  <c r="V249" i="24" s="1"/>
  <c r="U248" i="24" s="1"/>
  <c r="AD127" i="24"/>
  <c r="AC127" i="24" s="1"/>
  <c r="W127" i="24" s="1"/>
  <c r="V127" i="24" s="1"/>
  <c r="U126" i="24" s="1"/>
  <c r="AD271" i="24"/>
  <c r="AC271" i="24" s="1"/>
  <c r="W271" i="24" s="1"/>
  <c r="V271" i="24" s="1"/>
  <c r="AD239" i="24"/>
  <c r="AC239" i="24" s="1"/>
  <c r="W239" i="24" s="1"/>
  <c r="V239" i="24" s="1"/>
  <c r="AD98" i="24"/>
  <c r="AC98" i="24" s="1"/>
  <c r="W98" i="24" s="1"/>
  <c r="V98" i="24" s="1"/>
  <c r="U97" i="24" s="1"/>
  <c r="AD270" i="24"/>
  <c r="AC270" i="24" s="1"/>
  <c r="W270" i="24" s="1"/>
  <c r="V270" i="24" s="1"/>
  <c r="U269" i="24" s="1"/>
  <c r="AD208" i="24"/>
  <c r="AC208" i="24" s="1"/>
  <c r="W208" i="24" s="1"/>
  <c r="V208" i="24" s="1"/>
  <c r="AC320" i="24"/>
  <c r="W320" i="24" s="1"/>
  <c r="V320" i="24" s="1"/>
  <c r="U319" i="24" s="1"/>
  <c r="AD43" i="24"/>
  <c r="AD165" i="24"/>
  <c r="AC165" i="24" s="1"/>
  <c r="W165" i="24" s="1"/>
  <c r="V165" i="24" s="1"/>
  <c r="U164" i="24" s="1"/>
  <c r="AD64" i="24"/>
  <c r="AD242" i="24"/>
  <c r="AC242" i="24" s="1"/>
  <c r="W242" i="24" s="1"/>
  <c r="V242" i="24" s="1"/>
  <c r="AC301" i="24"/>
  <c r="W301" i="24" s="1"/>
  <c r="V301" i="24" s="1"/>
  <c r="AD206" i="24"/>
  <c r="AC206" i="24" s="1"/>
  <c r="W206" i="24" s="1"/>
  <c r="V206" i="24" s="1"/>
  <c r="U205" i="24" s="1"/>
  <c r="AD29" i="24"/>
  <c r="AC29" i="24" s="1"/>
  <c r="AD186" i="24"/>
  <c r="AC186" i="24" s="1"/>
  <c r="W186" i="24" s="1"/>
  <c r="V186" i="24" s="1"/>
  <c r="AC358" i="24"/>
  <c r="W358" i="24" s="1"/>
  <c r="AD133" i="24"/>
  <c r="AC133" i="24" s="1"/>
  <c r="W133" i="24" s="1"/>
  <c r="V133" i="24" s="1"/>
  <c r="U132" i="24" s="1"/>
  <c r="AD91" i="24"/>
  <c r="AC91" i="24" s="1"/>
  <c r="W91" i="24" s="1"/>
  <c r="V91" i="24" s="1"/>
  <c r="AD219" i="24"/>
  <c r="AC219" i="24" s="1"/>
  <c r="W219" i="24" s="1"/>
  <c r="V219" i="24" s="1"/>
  <c r="U218" i="24" s="1"/>
  <c r="AD17" i="24"/>
  <c r="AC296" i="24"/>
  <c r="W296" i="24" s="1"/>
  <c r="V296" i="24" s="1"/>
  <c r="AC298" i="24"/>
  <c r="W298" i="24" s="1"/>
  <c r="V298" i="24" s="1"/>
  <c r="AC293" i="24"/>
  <c r="W293" i="24" s="1"/>
  <c r="V293" i="24" s="1"/>
  <c r="P16" i="24"/>
  <c r="O15" i="24"/>
  <c r="N15" i="24"/>
  <c r="P67" i="32" l="1"/>
  <c r="O66" i="32"/>
  <c r="N66" i="32"/>
  <c r="U241" i="24"/>
  <c r="U200" i="24"/>
  <c r="U76" i="24"/>
  <c r="U106" i="24"/>
  <c r="U163" i="24"/>
  <c r="U168" i="24"/>
  <c r="U256" i="24"/>
  <c r="U259" i="24"/>
  <c r="U212" i="24"/>
  <c r="U322" i="24"/>
  <c r="U83" i="24"/>
  <c r="U61" i="24"/>
  <c r="U243" i="24"/>
  <c r="U95" i="24"/>
  <c r="U65" i="24"/>
  <c r="U355" i="24"/>
  <c r="U280" i="24"/>
  <c r="U309" i="24"/>
  <c r="U291" i="24"/>
  <c r="U304" i="24"/>
  <c r="U289" i="24"/>
  <c r="U286" i="24"/>
  <c r="U117" i="24"/>
  <c r="U261" i="24"/>
  <c r="U93" i="24"/>
  <c r="U151" i="24"/>
  <c r="U155" i="24"/>
  <c r="U175" i="24"/>
  <c r="U189" i="24"/>
  <c r="U158" i="24"/>
  <c r="U251" i="24"/>
  <c r="U148" i="24"/>
  <c r="U227" i="24"/>
  <c r="U288" i="24"/>
  <c r="U195" i="24"/>
  <c r="U123" i="24"/>
  <c r="U152" i="24"/>
  <c r="U135" i="24"/>
  <c r="U181" i="24"/>
  <c r="U79" i="24"/>
  <c r="U98" i="24"/>
  <c r="U176" i="24"/>
  <c r="U118" i="24"/>
  <c r="U273" i="24"/>
  <c r="U311" i="24"/>
  <c r="U103" i="24"/>
  <c r="U101" i="24"/>
  <c r="U114" i="24"/>
  <c r="U69" i="24"/>
  <c r="U234" i="24"/>
  <c r="U58" i="24"/>
  <c r="U72" i="24"/>
  <c r="U89" i="24"/>
  <c r="U277" i="24"/>
  <c r="U337" i="24"/>
  <c r="U270" i="24"/>
  <c r="U161" i="24"/>
  <c r="U222" i="24"/>
  <c r="U226" i="24"/>
  <c r="U208" i="24"/>
  <c r="U191" i="24"/>
  <c r="U108" i="24"/>
  <c r="U77" i="24"/>
  <c r="U335" i="24"/>
  <c r="U91" i="24"/>
  <c r="U57" i="24"/>
  <c r="U142" i="24"/>
  <c r="U237" i="24"/>
  <c r="U49" i="24"/>
  <c r="U307" i="24"/>
  <c r="U303" i="24"/>
  <c r="U294" i="24"/>
  <c r="U283" i="24"/>
  <c r="U325" i="24"/>
  <c r="U295" i="24"/>
  <c r="U53" i="24"/>
  <c r="U54" i="24"/>
  <c r="U329" i="24"/>
  <c r="U80" i="24"/>
  <c r="U341" i="24"/>
  <c r="U358" i="24"/>
  <c r="U357" i="24"/>
  <c r="U292" i="24"/>
  <c r="U317" i="24"/>
  <c r="U310" i="24"/>
  <c r="U308" i="24"/>
  <c r="U215" i="24"/>
  <c r="U330" i="24"/>
  <c r="U231" i="24"/>
  <c r="U138" i="24"/>
  <c r="U119" i="24"/>
  <c r="U88" i="24"/>
  <c r="U136" i="24"/>
  <c r="U216" i="24"/>
  <c r="U326" i="24"/>
  <c r="U353" i="24"/>
  <c r="U339" i="24"/>
  <c r="U185" i="24"/>
  <c r="U238" i="24"/>
  <c r="U247" i="24"/>
  <c r="U320" i="24"/>
  <c r="U109" i="24"/>
  <c r="U127" i="24"/>
  <c r="U102" i="24"/>
  <c r="U128" i="24"/>
  <c r="U229" i="24"/>
  <c r="U145" i="24"/>
  <c r="U59" i="24"/>
  <c r="U110" i="24"/>
  <c r="U232" i="24"/>
  <c r="U213" i="24"/>
  <c r="U73" i="24"/>
  <c r="U86" i="24"/>
  <c r="U121" i="24"/>
  <c r="U201" i="24"/>
  <c r="U323" i="24"/>
  <c r="U276" i="24"/>
  <c r="U196" i="24"/>
  <c r="U209" i="24"/>
  <c r="U333" i="24"/>
  <c r="U171" i="24"/>
  <c r="U173" i="24"/>
  <c r="U129" i="24"/>
  <c r="U354" i="24"/>
  <c r="U350" i="24"/>
  <c r="U343" i="24"/>
  <c r="U345" i="24"/>
  <c r="U342" i="24"/>
  <c r="U278" i="24"/>
  <c r="U268" i="24"/>
  <c r="U206" i="24"/>
  <c r="U193" i="24"/>
  <c r="U169" i="24"/>
  <c r="U133" i="24"/>
  <c r="U223" i="24"/>
  <c r="U51" i="24"/>
  <c r="U245" i="24"/>
  <c r="U246" i="24"/>
  <c r="U271" i="24"/>
  <c r="U81" i="24"/>
  <c r="U338" i="24"/>
  <c r="U348" i="24"/>
  <c r="U284" i="24"/>
  <c r="U312" i="24"/>
  <c r="U290" i="24"/>
  <c r="U300" i="24"/>
  <c r="U301" i="24"/>
  <c r="U332" i="24"/>
  <c r="U228" i="24"/>
  <c r="U104" i="24"/>
  <c r="U220" i="24"/>
  <c r="U224" i="24"/>
  <c r="U272" i="24"/>
  <c r="U67" i="24"/>
  <c r="U296" i="24"/>
  <c r="U159" i="24"/>
  <c r="U144" i="24"/>
  <c r="U302" i="24"/>
  <c r="U165" i="24"/>
  <c r="U115" i="24"/>
  <c r="U100" i="24"/>
  <c r="U351" i="24"/>
  <c r="U347" i="24"/>
  <c r="U356" i="24"/>
  <c r="U297" i="24"/>
  <c r="U167" i="24"/>
  <c r="U315" i="24"/>
  <c r="U336" i="24"/>
  <c r="U182" i="24"/>
  <c r="U262" i="24"/>
  <c r="U68" i="24"/>
  <c r="U263" i="24"/>
  <c r="U285" i="24"/>
  <c r="U90" i="24"/>
  <c r="U207" i="24"/>
  <c r="U298" i="24"/>
  <c r="U252" i="24"/>
  <c r="U235" i="24"/>
  <c r="U116" i="24"/>
  <c r="U257" i="24"/>
  <c r="U321" i="24"/>
  <c r="U203" i="24"/>
  <c r="U265" i="24"/>
  <c r="U154" i="24"/>
  <c r="U141" i="24"/>
  <c r="U258" i="24"/>
  <c r="U211" i="24"/>
  <c r="U183" i="24"/>
  <c r="U124" i="24"/>
  <c r="U139" i="24"/>
  <c r="U131" i="24"/>
  <c r="U217" i="24"/>
  <c r="U225" i="24"/>
  <c r="U180" i="24"/>
  <c r="U146" i="24"/>
  <c r="U318" i="24"/>
  <c r="U156" i="24"/>
  <c r="U122" i="24"/>
  <c r="U194" i="24"/>
  <c r="U94" i="24"/>
  <c r="U177" i="24"/>
  <c r="U240" i="24"/>
  <c r="U187" i="24"/>
  <c r="U287" i="24"/>
  <c r="U84" i="24"/>
  <c r="U149" i="24"/>
  <c r="U249" i="24"/>
  <c r="U281" i="24"/>
  <c r="U250" i="24"/>
  <c r="U63" i="24"/>
  <c r="U64" i="24"/>
  <c r="U160" i="24"/>
  <c r="U178" i="24"/>
  <c r="U70" i="24"/>
  <c r="U236" i="24"/>
  <c r="U60" i="24"/>
  <c r="U52" i="24"/>
  <c r="U198" i="24"/>
  <c r="U134" i="24"/>
  <c r="U188" i="24"/>
  <c r="U305" i="24"/>
  <c r="U253" i="24"/>
  <c r="U71" i="24"/>
  <c r="U82" i="24"/>
  <c r="U204" i="24"/>
  <c r="U112" i="24"/>
  <c r="U254" i="24"/>
  <c r="U105" i="24"/>
  <c r="U92" i="24"/>
  <c r="U107" i="24"/>
  <c r="U75" i="24"/>
  <c r="U242" i="24"/>
  <c r="U334" i="24"/>
  <c r="U349" i="24"/>
  <c r="U344" i="24"/>
  <c r="U340" i="24"/>
  <c r="U346" i="24"/>
  <c r="U352" i="24"/>
  <c r="U313" i="24"/>
  <c r="O28" i="31"/>
  <c r="P29" i="31"/>
  <c r="N28" i="31"/>
  <c r="P32" i="30"/>
  <c r="O31" i="30"/>
  <c r="N31" i="30"/>
  <c r="P33" i="29"/>
  <c r="O32" i="29"/>
  <c r="N32" i="29"/>
  <c r="P17" i="24"/>
  <c r="N16" i="24"/>
  <c r="O16" i="24"/>
  <c r="P68" i="32" l="1"/>
  <c r="O67" i="32"/>
  <c r="N67" i="32"/>
  <c r="P30" i="31"/>
  <c r="O29" i="31"/>
  <c r="N29" i="31"/>
  <c r="P33" i="30"/>
  <c r="O32" i="30"/>
  <c r="N32" i="30"/>
  <c r="P34" i="29"/>
  <c r="N33" i="29"/>
  <c r="O33" i="29"/>
  <c r="P18" i="24"/>
  <c r="O17" i="24"/>
  <c r="N17" i="24"/>
  <c r="P69" i="32" l="1"/>
  <c r="N68" i="32"/>
  <c r="O68" i="32"/>
  <c r="O30" i="31"/>
  <c r="P31" i="31"/>
  <c r="N30" i="31"/>
  <c r="P34" i="30"/>
  <c r="N33" i="30"/>
  <c r="O33" i="30"/>
  <c r="P35" i="29"/>
  <c r="N34" i="29"/>
  <c r="O34" i="29"/>
  <c r="P19" i="24"/>
  <c r="O18" i="24"/>
  <c r="N18" i="24"/>
  <c r="P70" i="32" l="1"/>
  <c r="O69" i="32"/>
  <c r="N69" i="32"/>
  <c r="P32" i="31"/>
  <c r="N31" i="31"/>
  <c r="O31" i="31"/>
  <c r="P35" i="30"/>
  <c r="O34" i="30"/>
  <c r="N34" i="30"/>
  <c r="P36" i="29"/>
  <c r="N35" i="29"/>
  <c r="O35" i="29"/>
  <c r="N19" i="24"/>
  <c r="P20" i="24"/>
  <c r="O19" i="24"/>
  <c r="P71" i="32" l="1"/>
  <c r="O70" i="32"/>
  <c r="N70" i="32"/>
  <c r="P33" i="31"/>
  <c r="O32" i="31"/>
  <c r="N32" i="31"/>
  <c r="P36" i="30"/>
  <c r="O35" i="30"/>
  <c r="N35" i="30"/>
  <c r="P37" i="29"/>
  <c r="N36" i="29"/>
  <c r="O36" i="29"/>
  <c r="P21" i="24"/>
  <c r="O20" i="24"/>
  <c r="N20" i="24"/>
  <c r="P72" i="32" l="1"/>
  <c r="O71" i="32"/>
  <c r="N71" i="32"/>
  <c r="P34" i="31"/>
  <c r="N33" i="31"/>
  <c r="O33" i="31"/>
  <c r="P37" i="30"/>
  <c r="O36" i="30"/>
  <c r="N36" i="30"/>
  <c r="P38" i="29"/>
  <c r="N37" i="29"/>
  <c r="O37" i="29"/>
  <c r="O21" i="24"/>
  <c r="N21" i="24"/>
  <c r="P22" i="24"/>
  <c r="P73" i="32" l="1"/>
  <c r="N72" i="32"/>
  <c r="O72" i="32"/>
  <c r="P35" i="31"/>
  <c r="O34" i="31"/>
  <c r="N34" i="31"/>
  <c r="P38" i="30"/>
  <c r="O37" i="30"/>
  <c r="N37" i="30"/>
  <c r="P39" i="29"/>
  <c r="N38" i="29"/>
  <c r="O38" i="29"/>
  <c r="N22" i="24"/>
  <c r="O22" i="24"/>
  <c r="P23" i="24"/>
  <c r="P74" i="32" l="1"/>
  <c r="N73" i="32"/>
  <c r="O73" i="32"/>
  <c r="P36" i="31"/>
  <c r="N35" i="31"/>
  <c r="O35" i="31"/>
  <c r="P39" i="30"/>
  <c r="O38" i="30"/>
  <c r="N38" i="30"/>
  <c r="P40" i="29"/>
  <c r="N39" i="29"/>
  <c r="O39" i="29"/>
  <c r="P24" i="24"/>
  <c r="O23" i="24"/>
  <c r="N23" i="24"/>
  <c r="P75" i="32" l="1"/>
  <c r="O74" i="32"/>
  <c r="N74" i="32"/>
  <c r="P37" i="31"/>
  <c r="O36" i="31"/>
  <c r="N36" i="31"/>
  <c r="P40" i="30"/>
  <c r="O39" i="30"/>
  <c r="N39" i="30"/>
  <c r="O40" i="29"/>
  <c r="P41" i="29"/>
  <c r="N40" i="29"/>
  <c r="P25" i="24"/>
  <c r="O24" i="24"/>
  <c r="N24" i="24"/>
  <c r="P76" i="32" l="1"/>
  <c r="O75" i="32"/>
  <c r="N75" i="32"/>
  <c r="P38" i="31"/>
  <c r="O37" i="31"/>
  <c r="N37" i="31"/>
  <c r="P41" i="30"/>
  <c r="N40" i="30"/>
  <c r="O40" i="30"/>
  <c r="P42" i="29"/>
  <c r="N41" i="29"/>
  <c r="O41" i="29"/>
  <c r="N25" i="24"/>
  <c r="P26" i="24"/>
  <c r="O25" i="24"/>
  <c r="P77" i="32" l="1"/>
  <c r="O76" i="32"/>
  <c r="N76" i="32"/>
  <c r="P39" i="31"/>
  <c r="O38" i="31"/>
  <c r="N38" i="31"/>
  <c r="P42" i="30"/>
  <c r="N41" i="30"/>
  <c r="O41" i="30"/>
  <c r="P43" i="29"/>
  <c r="N42" i="29"/>
  <c r="O42" i="29"/>
  <c r="N26" i="24"/>
  <c r="P27" i="24"/>
  <c r="O26" i="24"/>
  <c r="P78" i="32" l="1"/>
  <c r="O77" i="32"/>
  <c r="N77" i="32"/>
  <c r="P40" i="31"/>
  <c r="N39" i="31"/>
  <c r="O39" i="31"/>
  <c r="O42" i="30"/>
  <c r="P43" i="30"/>
  <c r="N42" i="30"/>
  <c r="P44" i="29"/>
  <c r="O43" i="29"/>
  <c r="N43" i="29"/>
  <c r="P28" i="24"/>
  <c r="O27" i="24"/>
  <c r="N27" i="24"/>
  <c r="P79" i="32" l="1"/>
  <c r="N78" i="32"/>
  <c r="O78" i="32"/>
  <c r="P41" i="31"/>
  <c r="O40" i="31"/>
  <c r="N40" i="31"/>
  <c r="P44" i="30"/>
  <c r="O43" i="30"/>
  <c r="N43" i="30"/>
  <c r="P45" i="29"/>
  <c r="N44" i="29"/>
  <c r="O44" i="29"/>
  <c r="P29" i="24"/>
  <c r="O28" i="24"/>
  <c r="N28" i="24"/>
  <c r="P80" i="32" l="1"/>
  <c r="O79" i="32"/>
  <c r="N79" i="32"/>
  <c r="P42" i="31"/>
  <c r="N41" i="31"/>
  <c r="O41" i="31"/>
  <c r="O44" i="30"/>
  <c r="P45" i="30"/>
  <c r="N44" i="30"/>
  <c r="P46" i="29"/>
  <c r="O45" i="29"/>
  <c r="N45" i="29"/>
  <c r="P30" i="24"/>
  <c r="O29" i="24"/>
  <c r="N29" i="24"/>
  <c r="P81" i="32" l="1"/>
  <c r="O80" i="32"/>
  <c r="N80" i="32"/>
  <c r="P43" i="31"/>
  <c r="O42" i="31"/>
  <c r="N42" i="31"/>
  <c r="P46" i="30"/>
  <c r="N45" i="30"/>
  <c r="O45" i="30"/>
  <c r="P47" i="29"/>
  <c r="O46" i="29"/>
  <c r="N46" i="29"/>
  <c r="P31" i="24"/>
  <c r="O30" i="24"/>
  <c r="N30" i="24"/>
  <c r="P82" i="32" l="1"/>
  <c r="N81" i="32"/>
  <c r="O81" i="32"/>
  <c r="P44" i="31"/>
  <c r="N43" i="31"/>
  <c r="O43" i="31"/>
  <c r="P47" i="30"/>
  <c r="O46" i="30"/>
  <c r="N46" i="30"/>
  <c r="P48" i="29"/>
  <c r="O47" i="29"/>
  <c r="N47" i="29"/>
  <c r="O31" i="24"/>
  <c r="N31" i="24"/>
  <c r="P32" i="24"/>
  <c r="P83" i="32" l="1"/>
  <c r="O82" i="32"/>
  <c r="N82" i="32"/>
  <c r="P45" i="31"/>
  <c r="O44" i="31"/>
  <c r="N44" i="31"/>
  <c r="P48" i="30"/>
  <c r="N47" i="30"/>
  <c r="O47" i="30"/>
  <c r="P49" i="29"/>
  <c r="N48" i="29"/>
  <c r="O48" i="29"/>
  <c r="P33" i="24"/>
  <c r="O32" i="24"/>
  <c r="N32" i="24"/>
  <c r="P84" i="32" l="1"/>
  <c r="O83" i="32"/>
  <c r="N83" i="32"/>
  <c r="P46" i="31"/>
  <c r="N45" i="31"/>
  <c r="O45" i="31"/>
  <c r="P49" i="30"/>
  <c r="O48" i="30"/>
  <c r="N48" i="30"/>
  <c r="P50" i="29"/>
  <c r="O49" i="29"/>
  <c r="N49" i="29"/>
  <c r="O33" i="24"/>
  <c r="N33" i="24"/>
  <c r="P34" i="24"/>
  <c r="P85" i="32" l="1"/>
  <c r="N84" i="32"/>
  <c r="O84" i="32"/>
  <c r="P47" i="31"/>
  <c r="N46" i="31"/>
  <c r="O46" i="31"/>
  <c r="P50" i="30"/>
  <c r="N49" i="30"/>
  <c r="O49" i="30"/>
  <c r="P51" i="29"/>
  <c r="O50" i="29"/>
  <c r="N50" i="29"/>
  <c r="P35" i="24"/>
  <c r="N34" i="24"/>
  <c r="O34" i="24"/>
  <c r="P86" i="32" l="1"/>
  <c r="O85" i="32"/>
  <c r="N85" i="32"/>
  <c r="P48" i="31"/>
  <c r="O47" i="31"/>
  <c r="N47" i="31"/>
  <c r="P51" i="30"/>
  <c r="O50" i="30"/>
  <c r="N50" i="30"/>
  <c r="P52" i="29"/>
  <c r="O51" i="29"/>
  <c r="N51" i="29"/>
  <c r="N35" i="24"/>
  <c r="O35" i="24"/>
  <c r="P36" i="24"/>
  <c r="P87" i="32" l="1"/>
  <c r="O86" i="32"/>
  <c r="N86" i="32"/>
  <c r="P49" i="31"/>
  <c r="O48" i="31"/>
  <c r="N48" i="31"/>
  <c r="P52" i="30"/>
  <c r="O51" i="30"/>
  <c r="N51" i="30"/>
  <c r="N52" i="29"/>
  <c r="P53" i="29"/>
  <c r="O52" i="29"/>
  <c r="P37" i="24"/>
  <c r="O36" i="24"/>
  <c r="N36" i="24"/>
  <c r="P88" i="32" l="1"/>
  <c r="O87" i="32"/>
  <c r="N87" i="32"/>
  <c r="P50" i="31"/>
  <c r="O49" i="31"/>
  <c r="N49" i="31"/>
  <c r="P53" i="30"/>
  <c r="O52" i="30"/>
  <c r="N52" i="30"/>
  <c r="O53" i="29"/>
  <c r="P54" i="29"/>
  <c r="N53" i="29"/>
  <c r="O37" i="24"/>
  <c r="P38" i="24"/>
  <c r="N37" i="24"/>
  <c r="P89" i="32" l="1"/>
  <c r="N88" i="32"/>
  <c r="O88" i="32"/>
  <c r="P51" i="31"/>
  <c r="N50" i="31"/>
  <c r="O50" i="31"/>
  <c r="O53" i="30"/>
  <c r="P54" i="30"/>
  <c r="N53" i="30"/>
  <c r="P55" i="29"/>
  <c r="O54" i="29"/>
  <c r="N54" i="29"/>
  <c r="N38" i="24"/>
  <c r="P39" i="24"/>
  <c r="O38" i="24"/>
  <c r="P90" i="32" l="1"/>
  <c r="N89" i="32"/>
  <c r="O89" i="32"/>
  <c r="P52" i="31"/>
  <c r="O51" i="31"/>
  <c r="N51" i="31"/>
  <c r="P55" i="30"/>
  <c r="N54" i="30"/>
  <c r="O54" i="30"/>
  <c r="P56" i="29"/>
  <c r="N55" i="29"/>
  <c r="O55" i="29"/>
  <c r="N39" i="24"/>
  <c r="O39" i="24"/>
  <c r="P40" i="24"/>
  <c r="P91" i="32" l="1"/>
  <c r="O90" i="32"/>
  <c r="N90" i="32"/>
  <c r="P53" i="31"/>
  <c r="N52" i="31"/>
  <c r="O52" i="31"/>
  <c r="P56" i="30"/>
  <c r="N55" i="30"/>
  <c r="O55" i="30"/>
  <c r="P57" i="29"/>
  <c r="N56" i="29"/>
  <c r="O56" i="29"/>
  <c r="P41" i="24"/>
  <c r="O40" i="24"/>
  <c r="N40" i="24"/>
  <c r="P92" i="32" l="1"/>
  <c r="O91" i="32"/>
  <c r="N91" i="32"/>
  <c r="P54" i="31"/>
  <c r="O53" i="31"/>
  <c r="N53" i="31"/>
  <c r="P57" i="30"/>
  <c r="O56" i="30"/>
  <c r="N56" i="30"/>
  <c r="P58" i="29"/>
  <c r="N57" i="29"/>
  <c r="O57" i="29"/>
  <c r="P42" i="24"/>
  <c r="N41" i="24"/>
  <c r="O41" i="24"/>
  <c r="P93" i="32" l="1"/>
  <c r="O92" i="32"/>
  <c r="N92" i="32"/>
  <c r="P55" i="31"/>
  <c r="O54" i="31"/>
  <c r="N54" i="31"/>
  <c r="P58" i="30"/>
  <c r="O57" i="30"/>
  <c r="N57" i="30"/>
  <c r="P59" i="29"/>
  <c r="O58" i="29"/>
  <c r="N58" i="29"/>
  <c r="O42" i="24"/>
  <c r="P43" i="24"/>
  <c r="N42" i="24"/>
  <c r="P94" i="32" l="1"/>
  <c r="O93" i="32"/>
  <c r="N93" i="32"/>
  <c r="P56" i="31"/>
  <c r="N55" i="31"/>
  <c r="O55" i="31"/>
  <c r="P59" i="30"/>
  <c r="O58" i="30"/>
  <c r="N58" i="30"/>
  <c r="P60" i="29"/>
  <c r="N59" i="29"/>
  <c r="O59" i="29"/>
  <c r="N43" i="24"/>
  <c r="P44" i="24"/>
  <c r="O43" i="24"/>
  <c r="P95" i="32" l="1"/>
  <c r="N94" i="32"/>
  <c r="O94" i="32"/>
  <c r="P57" i="31"/>
  <c r="N56" i="31"/>
  <c r="O56" i="31"/>
  <c r="P60" i="30"/>
  <c r="O59" i="30"/>
  <c r="N59" i="30"/>
  <c r="P61" i="29"/>
  <c r="O60" i="29"/>
  <c r="N60" i="29"/>
  <c r="P45" i="24"/>
  <c r="O44" i="24"/>
  <c r="N44" i="24"/>
  <c r="P96" i="32" l="1"/>
  <c r="O95" i="32"/>
  <c r="N95" i="32"/>
  <c r="P58" i="31"/>
  <c r="N57" i="31"/>
  <c r="O57" i="31"/>
  <c r="P61" i="30"/>
  <c r="N60" i="30"/>
  <c r="O60" i="30"/>
  <c r="O61" i="29"/>
  <c r="P62" i="29"/>
  <c r="N61" i="29"/>
  <c r="N45" i="24"/>
  <c r="P46" i="24"/>
  <c r="O45" i="24"/>
  <c r="P97" i="32" l="1"/>
  <c r="N96" i="32"/>
  <c r="O96" i="32"/>
  <c r="P59" i="31"/>
  <c r="O58" i="31"/>
  <c r="N58" i="31"/>
  <c r="O61" i="30"/>
  <c r="P62" i="30"/>
  <c r="N61" i="30"/>
  <c r="P63" i="29"/>
  <c r="O62" i="29"/>
  <c r="N62" i="29"/>
  <c r="O46" i="24"/>
  <c r="P47" i="24"/>
  <c r="N46" i="24"/>
  <c r="P98" i="32" l="1"/>
  <c r="N97" i="32"/>
  <c r="O97" i="32"/>
  <c r="P60" i="31"/>
  <c r="O59" i="31"/>
  <c r="N59" i="31"/>
  <c r="P63" i="30"/>
  <c r="O62" i="30"/>
  <c r="N62" i="30"/>
  <c r="P64" i="29"/>
  <c r="N63" i="29"/>
  <c r="O63" i="29"/>
  <c r="N47" i="24"/>
  <c r="P48" i="24"/>
  <c r="O47" i="24"/>
  <c r="P99" i="32" l="1"/>
  <c r="O98" i="32"/>
  <c r="N98" i="32"/>
  <c r="P61" i="31"/>
  <c r="N60" i="31"/>
  <c r="O60" i="31"/>
  <c r="P64" i="30"/>
  <c r="N63" i="30"/>
  <c r="O63" i="30"/>
  <c r="P65" i="29"/>
  <c r="N64" i="29"/>
  <c r="O64" i="29"/>
  <c r="P49" i="24"/>
  <c r="O48" i="24"/>
  <c r="N48" i="24"/>
  <c r="P100" i="32" l="1"/>
  <c r="O99" i="32"/>
  <c r="N99" i="32"/>
  <c r="P62" i="31"/>
  <c r="O61" i="31"/>
  <c r="N61" i="31"/>
  <c r="P65" i="30"/>
  <c r="O64" i="30"/>
  <c r="N64" i="30"/>
  <c r="P66" i="29"/>
  <c r="N65" i="29"/>
  <c r="O65" i="29"/>
  <c r="O49" i="24"/>
  <c r="P50" i="24"/>
  <c r="N49" i="24"/>
  <c r="P101" i="32" l="1"/>
  <c r="O100" i="32"/>
  <c r="N100" i="32"/>
  <c r="P63" i="31"/>
  <c r="O62" i="31"/>
  <c r="N62" i="31"/>
  <c r="P66" i="30"/>
  <c r="N65" i="30"/>
  <c r="O65" i="30"/>
  <c r="P67" i="29"/>
  <c r="N66" i="29"/>
  <c r="O66" i="29"/>
  <c r="P51" i="24"/>
  <c r="N50" i="24"/>
  <c r="O50" i="24"/>
  <c r="P102" i="32" l="1"/>
  <c r="N101" i="32"/>
  <c r="O101" i="32"/>
  <c r="P64" i="31"/>
  <c r="O63" i="31"/>
  <c r="N63" i="31"/>
  <c r="P67" i="30"/>
  <c r="O66" i="30"/>
  <c r="N66" i="30"/>
  <c r="P68" i="29"/>
  <c r="N67" i="29"/>
  <c r="O67" i="29"/>
  <c r="N51" i="24"/>
  <c r="O51" i="24"/>
  <c r="P52" i="24"/>
  <c r="P103" i="32" l="1"/>
  <c r="O102" i="32"/>
  <c r="N102" i="32"/>
  <c r="P65" i="31"/>
  <c r="O64" i="31"/>
  <c r="N64" i="31"/>
  <c r="P68" i="30"/>
  <c r="O67" i="30"/>
  <c r="N67" i="30"/>
  <c r="P69" i="29"/>
  <c r="O68" i="29"/>
  <c r="N68" i="29"/>
  <c r="P53" i="24"/>
  <c r="O52" i="24"/>
  <c r="N52" i="24"/>
  <c r="P104" i="32" l="1"/>
  <c r="O103" i="32"/>
  <c r="N103" i="32"/>
  <c r="P66" i="31"/>
  <c r="N65" i="31"/>
  <c r="O65" i="31"/>
  <c r="P69" i="30"/>
  <c r="O68" i="30"/>
  <c r="N68" i="30"/>
  <c r="P70" i="29"/>
  <c r="N69" i="29"/>
  <c r="O69" i="29"/>
  <c r="O53" i="24"/>
  <c r="P54" i="24"/>
  <c r="N53" i="24"/>
  <c r="P105" i="32" l="1"/>
  <c r="O104" i="32"/>
  <c r="N104" i="32"/>
  <c r="P67" i="31"/>
  <c r="N66" i="31"/>
  <c r="O66" i="31"/>
  <c r="P70" i="30"/>
  <c r="N69" i="30"/>
  <c r="O69" i="30"/>
  <c r="O70" i="29"/>
  <c r="P71" i="29"/>
  <c r="N70" i="29"/>
  <c r="P55" i="24"/>
  <c r="O54" i="24"/>
  <c r="N54" i="24"/>
  <c r="P106" i="32" l="1"/>
  <c r="O105" i="32"/>
  <c r="N105" i="32"/>
  <c r="P68" i="31"/>
  <c r="N67" i="31"/>
  <c r="O67" i="31"/>
  <c r="P71" i="30"/>
  <c r="N70" i="30"/>
  <c r="O70" i="30"/>
  <c r="P72" i="29"/>
  <c r="O71" i="29"/>
  <c r="N71" i="29"/>
  <c r="N55" i="24"/>
  <c r="O55" i="24"/>
  <c r="P56" i="24"/>
  <c r="P107" i="32" l="1"/>
  <c r="O106" i="32"/>
  <c r="N106" i="32"/>
  <c r="P69" i="31"/>
  <c r="N68" i="31"/>
  <c r="O68" i="31"/>
  <c r="P72" i="30"/>
  <c r="O71" i="30"/>
  <c r="N71" i="30"/>
  <c r="P73" i="29"/>
  <c r="O72" i="29"/>
  <c r="N72" i="29"/>
  <c r="P57" i="24"/>
  <c r="O56" i="24"/>
  <c r="N56" i="24"/>
  <c r="P108" i="32" l="1"/>
  <c r="O107" i="32"/>
  <c r="N107" i="32"/>
  <c r="P70" i="31"/>
  <c r="O69" i="31"/>
  <c r="N69" i="31"/>
  <c r="P73" i="30"/>
  <c r="N72" i="30"/>
  <c r="O72" i="30"/>
  <c r="P74" i="29"/>
  <c r="N73" i="29"/>
  <c r="O73" i="29"/>
  <c r="P58" i="24"/>
  <c r="N57" i="24"/>
  <c r="O57" i="24"/>
  <c r="P109" i="32" l="1"/>
  <c r="N108" i="32"/>
  <c r="O108" i="32"/>
  <c r="P71" i="31"/>
  <c r="O70" i="31"/>
  <c r="N70" i="31"/>
  <c r="P74" i="30"/>
  <c r="O73" i="30"/>
  <c r="N73" i="30"/>
  <c r="O74" i="29"/>
  <c r="P75" i="29"/>
  <c r="N74" i="29"/>
  <c r="O58" i="24"/>
  <c r="N58" i="24"/>
  <c r="P59" i="24"/>
  <c r="P110" i="32" l="1"/>
  <c r="N109" i="32"/>
  <c r="O109" i="32"/>
  <c r="P72" i="31"/>
  <c r="O71" i="31"/>
  <c r="N71" i="31"/>
  <c r="P75" i="30"/>
  <c r="O74" i="30"/>
  <c r="N74" i="30"/>
  <c r="P76" i="29"/>
  <c r="O75" i="29"/>
  <c r="N75" i="29"/>
  <c r="N59" i="24"/>
  <c r="P60" i="24"/>
  <c r="O59" i="24"/>
  <c r="P111" i="32" l="1"/>
  <c r="N110" i="32"/>
  <c r="O110" i="32"/>
  <c r="P73" i="31"/>
  <c r="O72" i="31"/>
  <c r="N72" i="31"/>
  <c r="P76" i="30"/>
  <c r="O75" i="30"/>
  <c r="N75" i="30"/>
  <c r="P77" i="29"/>
  <c r="N76" i="29"/>
  <c r="O76" i="29"/>
  <c r="P61" i="24"/>
  <c r="O60" i="24"/>
  <c r="N60" i="24"/>
  <c r="P112" i="32" l="1"/>
  <c r="O111" i="32"/>
  <c r="N111" i="32"/>
  <c r="P74" i="31"/>
  <c r="N73" i="31"/>
  <c r="O73" i="31"/>
  <c r="O76" i="30"/>
  <c r="P77" i="30"/>
  <c r="N76" i="30"/>
  <c r="P78" i="29"/>
  <c r="O77" i="29"/>
  <c r="N77" i="29"/>
  <c r="P62" i="24"/>
  <c r="O61" i="24"/>
  <c r="N61" i="24"/>
  <c r="P113" i="32" l="1"/>
  <c r="O112" i="32"/>
  <c r="N112" i="32"/>
  <c r="O74" i="31"/>
  <c r="P75" i="31"/>
  <c r="N74" i="31"/>
  <c r="P78" i="30"/>
  <c r="N77" i="30"/>
  <c r="O77" i="30"/>
  <c r="O78" i="29"/>
  <c r="P79" i="29"/>
  <c r="N78" i="29"/>
  <c r="O62" i="24"/>
  <c r="P63" i="24"/>
  <c r="N62" i="24"/>
  <c r="P114" i="32" l="1"/>
  <c r="O113" i="32"/>
  <c r="N113" i="32"/>
  <c r="P76" i="31"/>
  <c r="N75" i="31"/>
  <c r="O75" i="31"/>
  <c r="P79" i="30"/>
  <c r="O78" i="30"/>
  <c r="N78" i="30"/>
  <c r="P80" i="29"/>
  <c r="N79" i="29"/>
  <c r="O79" i="29"/>
  <c r="N63" i="24"/>
  <c r="P64" i="24"/>
  <c r="O63" i="24"/>
  <c r="P115" i="32" l="1"/>
  <c r="O114" i="32"/>
  <c r="N114" i="32"/>
  <c r="P77" i="31"/>
  <c r="O76" i="31"/>
  <c r="N76" i="31"/>
  <c r="P80" i="30"/>
  <c r="O79" i="30"/>
  <c r="N79" i="30"/>
  <c r="P81" i="29"/>
  <c r="O80" i="29"/>
  <c r="N80" i="29"/>
  <c r="P65" i="24"/>
  <c r="O64" i="24"/>
  <c r="N64" i="24"/>
  <c r="P116" i="32" l="1"/>
  <c r="O115" i="32"/>
  <c r="N115" i="32"/>
  <c r="P78" i="31"/>
  <c r="O77" i="31"/>
  <c r="N77" i="31"/>
  <c r="P81" i="30"/>
  <c r="N80" i="30"/>
  <c r="O80" i="30"/>
  <c r="P82" i="29"/>
  <c r="O81" i="29"/>
  <c r="N81" i="29"/>
  <c r="O65" i="24"/>
  <c r="N65" i="24"/>
  <c r="P66" i="24"/>
  <c r="P117" i="32" l="1"/>
  <c r="O116" i="32"/>
  <c r="N116" i="32"/>
  <c r="O78" i="31"/>
  <c r="P79" i="31"/>
  <c r="N78" i="31"/>
  <c r="P82" i="30"/>
  <c r="N81" i="30"/>
  <c r="O81" i="30"/>
  <c r="O82" i="29"/>
  <c r="P83" i="29"/>
  <c r="N82" i="29"/>
  <c r="P67" i="24"/>
  <c r="N66" i="24"/>
  <c r="O66" i="24"/>
  <c r="P118" i="32" l="1"/>
  <c r="N117" i="32"/>
  <c r="O117" i="32"/>
  <c r="P80" i="31"/>
  <c r="N79" i="31"/>
  <c r="O79" i="31"/>
  <c r="O82" i="30"/>
  <c r="P83" i="30"/>
  <c r="N82" i="30"/>
  <c r="P84" i="29"/>
  <c r="N83" i="29"/>
  <c r="O83" i="29"/>
  <c r="N67" i="24"/>
  <c r="O67" i="24"/>
  <c r="P68" i="24"/>
  <c r="P119" i="32" l="1"/>
  <c r="O118" i="32"/>
  <c r="N118" i="32"/>
  <c r="P81" i="31"/>
  <c r="O80" i="31"/>
  <c r="N80" i="31"/>
  <c r="P84" i="30"/>
  <c r="N83" i="30"/>
  <c r="O83" i="30"/>
  <c r="P85" i="29"/>
  <c r="N84" i="29"/>
  <c r="O84" i="29"/>
  <c r="P69" i="24"/>
  <c r="O68" i="24"/>
  <c r="N68" i="24"/>
  <c r="P120" i="32" l="1"/>
  <c r="O119" i="32"/>
  <c r="N119" i="32"/>
  <c r="P82" i="31"/>
  <c r="N81" i="31"/>
  <c r="O81" i="31"/>
  <c r="P85" i="30"/>
  <c r="O84" i="30"/>
  <c r="N84" i="30"/>
  <c r="P86" i="29"/>
  <c r="O85" i="29"/>
  <c r="N85" i="29"/>
  <c r="O69" i="24"/>
  <c r="P70" i="24"/>
  <c r="N69" i="24"/>
  <c r="P121" i="32" l="1"/>
  <c r="O120" i="32"/>
  <c r="N120" i="32"/>
  <c r="O82" i="31"/>
  <c r="P83" i="31"/>
  <c r="N82" i="31"/>
  <c r="P86" i="30"/>
  <c r="N85" i="30"/>
  <c r="O85" i="30"/>
  <c r="O86" i="29"/>
  <c r="P87" i="29"/>
  <c r="N86" i="29"/>
  <c r="N70" i="24"/>
  <c r="P71" i="24"/>
  <c r="O70" i="24"/>
  <c r="P122" i="32" l="1"/>
  <c r="O121" i="32"/>
  <c r="N121" i="32"/>
  <c r="P84" i="31"/>
  <c r="O83" i="31"/>
  <c r="N83" i="31"/>
  <c r="P87" i="30"/>
  <c r="O86" i="30"/>
  <c r="N86" i="30"/>
  <c r="P88" i="29"/>
  <c r="N87" i="29"/>
  <c r="O87" i="29"/>
  <c r="N71" i="24"/>
  <c r="O71" i="24"/>
  <c r="P72" i="24"/>
  <c r="P123" i="32" l="1"/>
  <c r="N122" i="32"/>
  <c r="O122" i="32"/>
  <c r="P85" i="31"/>
  <c r="O84" i="31"/>
  <c r="N84" i="31"/>
  <c r="P88" i="30"/>
  <c r="O87" i="30"/>
  <c r="N87" i="30"/>
  <c r="P89" i="29"/>
  <c r="N88" i="29"/>
  <c r="O88" i="29"/>
  <c r="P73" i="24"/>
  <c r="O72" i="24"/>
  <c r="N72" i="24"/>
  <c r="P124" i="32" l="1"/>
  <c r="O123" i="32"/>
  <c r="N123" i="32"/>
  <c r="P86" i="31"/>
  <c r="O85" i="31"/>
  <c r="N85" i="31"/>
  <c r="P89" i="30"/>
  <c r="N88" i="30"/>
  <c r="O88" i="30"/>
  <c r="P90" i="29"/>
  <c r="O89" i="29"/>
  <c r="N89" i="29"/>
  <c r="P74" i="24"/>
  <c r="N73" i="24"/>
  <c r="O73" i="24"/>
  <c r="P125" i="32" l="1"/>
  <c r="O124" i="32"/>
  <c r="N124" i="32"/>
  <c r="O86" i="31"/>
  <c r="P87" i="31"/>
  <c r="N86" i="31"/>
  <c r="P90" i="30"/>
  <c r="O89" i="30"/>
  <c r="N89" i="30"/>
  <c r="O90" i="29"/>
  <c r="P91" i="29"/>
  <c r="N90" i="29"/>
  <c r="O74" i="24"/>
  <c r="P75" i="24"/>
  <c r="N74" i="24"/>
  <c r="P126" i="32" l="1"/>
  <c r="N125" i="32"/>
  <c r="O125" i="32"/>
  <c r="P88" i="31"/>
  <c r="O87" i="31"/>
  <c r="N87" i="31"/>
  <c r="P91" i="30"/>
  <c r="O90" i="30"/>
  <c r="N90" i="30"/>
  <c r="P92" i="29"/>
  <c r="O91" i="29"/>
  <c r="N91" i="29"/>
  <c r="P76" i="24"/>
  <c r="N75" i="24"/>
  <c r="O75" i="24"/>
  <c r="P127" i="32" l="1"/>
  <c r="O126" i="32"/>
  <c r="N126" i="32"/>
  <c r="P89" i="31"/>
  <c r="O88" i="31"/>
  <c r="N88" i="31"/>
  <c r="P92" i="30"/>
  <c r="O91" i="30"/>
  <c r="N91" i="30"/>
  <c r="P93" i="29"/>
  <c r="N92" i="29"/>
  <c r="O92" i="29"/>
  <c r="P77" i="24"/>
  <c r="O76" i="24"/>
  <c r="N76" i="24"/>
  <c r="P128" i="32" l="1"/>
  <c r="O127" i="32"/>
  <c r="N127" i="32"/>
  <c r="P90" i="31"/>
  <c r="O89" i="31"/>
  <c r="N89" i="31"/>
  <c r="O92" i="30"/>
  <c r="P93" i="30"/>
  <c r="N92" i="30"/>
  <c r="P94" i="29"/>
  <c r="O93" i="29"/>
  <c r="N93" i="29"/>
  <c r="N77" i="24"/>
  <c r="P78" i="24"/>
  <c r="O77" i="24"/>
  <c r="P129" i="32" l="1"/>
  <c r="O128" i="32"/>
  <c r="N128" i="32"/>
  <c r="P91" i="31"/>
  <c r="N90" i="31"/>
  <c r="O90" i="31"/>
  <c r="P94" i="30"/>
  <c r="O93" i="30"/>
  <c r="N93" i="30"/>
  <c r="O94" i="29"/>
  <c r="P95" i="29"/>
  <c r="N94" i="29"/>
  <c r="O78" i="24"/>
  <c r="P79" i="24"/>
  <c r="N78" i="24"/>
  <c r="P130" i="32" l="1"/>
  <c r="O129" i="32"/>
  <c r="N129" i="32"/>
  <c r="P92" i="31"/>
  <c r="N91" i="31"/>
  <c r="O91" i="31"/>
  <c r="P95" i="30"/>
  <c r="O94" i="30"/>
  <c r="N94" i="30"/>
  <c r="P96" i="29"/>
  <c r="O95" i="29"/>
  <c r="N95" i="29"/>
  <c r="N79" i="24"/>
  <c r="O79" i="24"/>
  <c r="P80" i="24"/>
  <c r="P131" i="32" l="1"/>
  <c r="O130" i="32"/>
  <c r="N130" i="32"/>
  <c r="P93" i="31"/>
  <c r="O92" i="31"/>
  <c r="N92" i="31"/>
  <c r="P96" i="30"/>
  <c r="N95" i="30"/>
  <c r="O95" i="30"/>
  <c r="P97" i="29"/>
  <c r="O96" i="29"/>
  <c r="N96" i="29"/>
  <c r="P81" i="24"/>
  <c r="O80" i="24"/>
  <c r="N80" i="24"/>
  <c r="P132" i="32" l="1"/>
  <c r="O131" i="32"/>
  <c r="N131" i="32"/>
  <c r="P94" i="31"/>
  <c r="O93" i="31"/>
  <c r="N93" i="31"/>
  <c r="P97" i="30"/>
  <c r="O96" i="30"/>
  <c r="N96" i="30"/>
  <c r="P98" i="29"/>
  <c r="O97" i="29"/>
  <c r="N97" i="29"/>
  <c r="O81" i="24"/>
  <c r="N81" i="24"/>
  <c r="P82" i="24"/>
  <c r="P133" i="32" l="1"/>
  <c r="O132" i="32"/>
  <c r="N132" i="32"/>
  <c r="P95" i="31"/>
  <c r="N94" i="31"/>
  <c r="O94" i="31"/>
  <c r="P98" i="30"/>
  <c r="O97" i="30"/>
  <c r="N97" i="30"/>
  <c r="O98" i="29"/>
  <c r="P99" i="29"/>
  <c r="N98" i="29"/>
  <c r="P83" i="24"/>
  <c r="N82" i="24"/>
  <c r="O82" i="24"/>
  <c r="P134" i="32" l="1"/>
  <c r="N133" i="32"/>
  <c r="O133" i="32"/>
  <c r="P96" i="31"/>
  <c r="O95" i="31"/>
  <c r="N95" i="31"/>
  <c r="O98" i="30"/>
  <c r="P99" i="30"/>
  <c r="N98" i="30"/>
  <c r="P100" i="29"/>
  <c r="N99" i="29"/>
  <c r="O99" i="29"/>
  <c r="N83" i="24"/>
  <c r="O83" i="24"/>
  <c r="P84" i="24"/>
  <c r="P135" i="32" l="1"/>
  <c r="O134" i="32"/>
  <c r="N134" i="32"/>
  <c r="P97" i="31"/>
  <c r="O96" i="31"/>
  <c r="N96" i="31"/>
  <c r="P100" i="30"/>
  <c r="O99" i="30"/>
  <c r="N99" i="30"/>
  <c r="P101" i="29"/>
  <c r="N100" i="29"/>
  <c r="O100" i="29"/>
  <c r="P85" i="24"/>
  <c r="O84" i="24"/>
  <c r="N84" i="24"/>
  <c r="P136" i="32" l="1"/>
  <c r="O135" i="32"/>
  <c r="N135" i="32"/>
  <c r="P98" i="31"/>
  <c r="N97" i="31"/>
  <c r="O97" i="31"/>
  <c r="P101" i="30"/>
  <c r="O100" i="30"/>
  <c r="N100" i="30"/>
  <c r="P102" i="29"/>
  <c r="N101" i="29"/>
  <c r="O101" i="29"/>
  <c r="O85" i="24"/>
  <c r="P86" i="24"/>
  <c r="N85" i="24"/>
  <c r="P137" i="32" l="1"/>
  <c r="N136" i="32"/>
  <c r="O136" i="32"/>
  <c r="P99" i="31"/>
  <c r="N98" i="31"/>
  <c r="O98" i="31"/>
  <c r="P102" i="30"/>
  <c r="N101" i="30"/>
  <c r="O101" i="30"/>
  <c r="O102" i="29"/>
  <c r="P103" i="29"/>
  <c r="N102" i="29"/>
  <c r="O86" i="24"/>
  <c r="N86" i="24"/>
  <c r="P87" i="24"/>
  <c r="P138" i="32" l="1"/>
  <c r="O137" i="32"/>
  <c r="N137" i="32"/>
  <c r="P100" i="31"/>
  <c r="O99" i="31"/>
  <c r="N99" i="31"/>
  <c r="P103" i="30"/>
  <c r="N102" i="30"/>
  <c r="O102" i="30"/>
  <c r="P104" i="29"/>
  <c r="O103" i="29"/>
  <c r="N103" i="29"/>
  <c r="N87" i="24"/>
  <c r="O87" i="24"/>
  <c r="P88" i="24"/>
  <c r="P139" i="32" l="1"/>
  <c r="O138" i="32"/>
  <c r="N138" i="32"/>
  <c r="O100" i="31"/>
  <c r="P101" i="31"/>
  <c r="N100" i="31"/>
  <c r="P104" i="30"/>
  <c r="N103" i="30"/>
  <c r="O103" i="30"/>
  <c r="P105" i="29"/>
  <c r="O104" i="29"/>
  <c r="N104" i="29"/>
  <c r="P89" i="24"/>
  <c r="O88" i="24"/>
  <c r="N88" i="24"/>
  <c r="P140" i="32" l="1"/>
  <c r="O139" i="32"/>
  <c r="N139" i="32"/>
  <c r="P102" i="31"/>
  <c r="N101" i="31"/>
  <c r="O101" i="31"/>
  <c r="P105" i="30"/>
  <c r="N104" i="30"/>
  <c r="O104" i="30"/>
  <c r="P106" i="29"/>
  <c r="N105" i="29"/>
  <c r="O105" i="29"/>
  <c r="P90" i="24"/>
  <c r="N89" i="24"/>
  <c r="O89" i="24"/>
  <c r="P141" i="32" l="1"/>
  <c r="N140" i="32"/>
  <c r="O140" i="32"/>
  <c r="P103" i="31"/>
  <c r="N102" i="31"/>
  <c r="O102" i="31"/>
  <c r="P106" i="30"/>
  <c r="O105" i="30"/>
  <c r="N105" i="30"/>
  <c r="O106" i="29"/>
  <c r="P107" i="29"/>
  <c r="N106" i="29"/>
  <c r="O90" i="24"/>
  <c r="P91" i="24"/>
  <c r="N90" i="24"/>
  <c r="P142" i="32" l="1"/>
  <c r="N141" i="32"/>
  <c r="O141" i="32"/>
  <c r="P104" i="31"/>
  <c r="O103" i="31"/>
  <c r="N103" i="31"/>
  <c r="P107" i="30"/>
  <c r="N106" i="30"/>
  <c r="O106" i="30"/>
  <c r="P108" i="29"/>
  <c r="O107" i="29"/>
  <c r="N107" i="29"/>
  <c r="N91" i="24"/>
  <c r="P92" i="24"/>
  <c r="O91" i="24"/>
  <c r="P143" i="32" l="1"/>
  <c r="O142" i="32"/>
  <c r="N142" i="32"/>
  <c r="P105" i="31"/>
  <c r="O104" i="31"/>
  <c r="N104" i="31"/>
  <c r="P108" i="30"/>
  <c r="O107" i="30"/>
  <c r="N107" i="30"/>
  <c r="P109" i="29"/>
  <c r="N108" i="29"/>
  <c r="O108" i="29"/>
  <c r="P93" i="24"/>
  <c r="O92" i="24"/>
  <c r="N92" i="24"/>
  <c r="P144" i="32" l="1"/>
  <c r="O143" i="32"/>
  <c r="N143" i="32"/>
  <c r="P106" i="31"/>
  <c r="N105" i="31"/>
  <c r="O105" i="31"/>
  <c r="P109" i="30"/>
  <c r="O108" i="30"/>
  <c r="N108" i="30"/>
  <c r="P110" i="29"/>
  <c r="O109" i="29"/>
  <c r="N109" i="29"/>
  <c r="O93" i="24"/>
  <c r="N93" i="24"/>
  <c r="P94" i="24"/>
  <c r="P145" i="32" l="1"/>
  <c r="N144" i="32"/>
  <c r="O144" i="32"/>
  <c r="P107" i="31"/>
  <c r="O106" i="31"/>
  <c r="N106" i="31"/>
  <c r="P110" i="30"/>
  <c r="N109" i="30"/>
  <c r="O109" i="30"/>
  <c r="O110" i="29"/>
  <c r="P111" i="29"/>
  <c r="N110" i="29"/>
  <c r="O94" i="24"/>
  <c r="P95" i="24"/>
  <c r="N94" i="24"/>
  <c r="P146" i="32" l="1"/>
  <c r="O145" i="32"/>
  <c r="N145" i="32"/>
  <c r="P108" i="31"/>
  <c r="O107" i="31"/>
  <c r="N107" i="31"/>
  <c r="P111" i="30"/>
  <c r="O110" i="30"/>
  <c r="N110" i="30"/>
  <c r="P112" i="29"/>
  <c r="N111" i="29"/>
  <c r="O111" i="29"/>
  <c r="N95" i="24"/>
  <c r="O95" i="24"/>
  <c r="P96" i="24"/>
  <c r="P147" i="32" l="1"/>
  <c r="N146" i="32"/>
  <c r="O146" i="32"/>
  <c r="O108" i="31"/>
  <c r="P109" i="31"/>
  <c r="N108" i="31"/>
  <c r="P112" i="30"/>
  <c r="O111" i="30"/>
  <c r="N111" i="30"/>
  <c r="P113" i="29"/>
  <c r="O112" i="29"/>
  <c r="N112" i="29"/>
  <c r="P97" i="24"/>
  <c r="O96" i="24"/>
  <c r="N96" i="24"/>
  <c r="P148" i="32" l="1"/>
  <c r="N147" i="32"/>
  <c r="O147" i="32"/>
  <c r="P110" i="31"/>
  <c r="N109" i="31"/>
  <c r="O109" i="31"/>
  <c r="P113" i="30"/>
  <c r="N112" i="30"/>
  <c r="O112" i="30"/>
  <c r="P114" i="29"/>
  <c r="N113" i="29"/>
  <c r="O113" i="29"/>
  <c r="O97" i="24"/>
  <c r="P98" i="24"/>
  <c r="N97" i="24"/>
  <c r="P149" i="32" l="1"/>
  <c r="O148" i="32"/>
  <c r="N148" i="32"/>
  <c r="P111" i="31"/>
  <c r="N110" i="31"/>
  <c r="O110" i="31"/>
  <c r="P114" i="30"/>
  <c r="O113" i="30"/>
  <c r="N113" i="30"/>
  <c r="O114" i="29"/>
  <c r="P115" i="29"/>
  <c r="N114" i="29"/>
  <c r="P99" i="24"/>
  <c r="N98" i="24"/>
  <c r="O98" i="24"/>
  <c r="P150" i="32" l="1"/>
  <c r="O149" i="32"/>
  <c r="N149" i="32"/>
  <c r="P112" i="31"/>
  <c r="N111" i="31"/>
  <c r="O111" i="31"/>
  <c r="P115" i="30"/>
  <c r="N114" i="30"/>
  <c r="O114" i="30"/>
  <c r="P116" i="29"/>
  <c r="N115" i="29"/>
  <c r="O115" i="29"/>
  <c r="N99" i="24"/>
  <c r="P100" i="24"/>
  <c r="O99" i="24"/>
  <c r="P151" i="32" l="1"/>
  <c r="N150" i="32"/>
  <c r="O150" i="32"/>
  <c r="P113" i="31"/>
  <c r="O112" i="31"/>
  <c r="N112" i="31"/>
  <c r="P116" i="30"/>
  <c r="N115" i="30"/>
  <c r="O115" i="30"/>
  <c r="P117" i="29"/>
  <c r="N116" i="29"/>
  <c r="O116" i="29"/>
  <c r="P101" i="24"/>
  <c r="O100" i="24"/>
  <c r="N100" i="24"/>
  <c r="P152" i="32" l="1"/>
  <c r="N151" i="32"/>
  <c r="O151" i="32"/>
  <c r="P114" i="31"/>
  <c r="N113" i="31"/>
  <c r="O113" i="31"/>
  <c r="P117" i="30"/>
  <c r="O116" i="30"/>
  <c r="N116" i="30"/>
  <c r="P118" i="29"/>
  <c r="N117" i="29"/>
  <c r="O117" i="29"/>
  <c r="O101" i="24"/>
  <c r="P102" i="24"/>
  <c r="N101" i="24"/>
  <c r="P153" i="32" l="1"/>
  <c r="O152" i="32"/>
  <c r="N152" i="32"/>
  <c r="P115" i="31"/>
  <c r="O114" i="31"/>
  <c r="N114" i="31"/>
  <c r="P118" i="30"/>
  <c r="O117" i="30"/>
  <c r="N117" i="30"/>
  <c r="O118" i="29"/>
  <c r="P119" i="29"/>
  <c r="N118" i="29"/>
  <c r="O102" i="24"/>
  <c r="P103" i="24"/>
  <c r="N102" i="24"/>
  <c r="P154" i="32" l="1"/>
  <c r="O153" i="32"/>
  <c r="N153" i="32"/>
  <c r="P116" i="31"/>
  <c r="O115" i="31"/>
  <c r="N115" i="31"/>
  <c r="P119" i="30"/>
  <c r="O118" i="30"/>
  <c r="N118" i="30"/>
  <c r="P120" i="29"/>
  <c r="N119" i="29"/>
  <c r="O119" i="29"/>
  <c r="N103" i="24"/>
  <c r="O103" i="24"/>
  <c r="P104" i="24"/>
  <c r="P155" i="32" l="1"/>
  <c r="O154" i="32"/>
  <c r="N154" i="32"/>
  <c r="O116" i="31"/>
  <c r="P117" i="31"/>
  <c r="N116" i="31"/>
  <c r="P120" i="30"/>
  <c r="O119" i="30"/>
  <c r="N119" i="30"/>
  <c r="P121" i="29"/>
  <c r="O120" i="29"/>
  <c r="N120" i="29"/>
  <c r="P105" i="24"/>
  <c r="O104" i="24"/>
  <c r="N104" i="24"/>
  <c r="P156" i="32" l="1"/>
  <c r="N155" i="32"/>
  <c r="O155" i="32"/>
  <c r="P118" i="31"/>
  <c r="O117" i="31"/>
  <c r="N117" i="31"/>
  <c r="P121" i="30"/>
  <c r="O120" i="30"/>
  <c r="N120" i="30"/>
  <c r="P122" i="29"/>
  <c r="O121" i="29"/>
  <c r="N121" i="29"/>
  <c r="P106" i="24"/>
  <c r="N105" i="24"/>
  <c r="O105" i="24"/>
  <c r="P157" i="32" l="1"/>
  <c r="O156" i="32"/>
  <c r="N156" i="32"/>
  <c r="P119" i="31"/>
  <c r="N118" i="31"/>
  <c r="O118" i="31"/>
  <c r="P122" i="30"/>
  <c r="N121" i="30"/>
  <c r="O121" i="30"/>
  <c r="P123" i="29"/>
  <c r="O122" i="29"/>
  <c r="N122" i="29"/>
  <c r="P107" i="24"/>
  <c r="N106" i="24"/>
  <c r="O106" i="24"/>
  <c r="P158" i="32" l="1"/>
  <c r="N157" i="32"/>
  <c r="O157" i="32"/>
  <c r="P120" i="31"/>
  <c r="O119" i="31"/>
  <c r="N119" i="31"/>
  <c r="P123" i="30"/>
  <c r="N122" i="30"/>
  <c r="O122" i="30"/>
  <c r="P124" i="29"/>
  <c r="O123" i="29"/>
  <c r="N123" i="29"/>
  <c r="N107" i="24"/>
  <c r="P108" i="24"/>
  <c r="O107" i="24"/>
  <c r="P159" i="32" l="1"/>
  <c r="O158" i="32"/>
  <c r="N158" i="32"/>
  <c r="O120" i="31"/>
  <c r="P121" i="31"/>
  <c r="N120" i="31"/>
  <c r="P124" i="30"/>
  <c r="O123" i="30"/>
  <c r="N123" i="30"/>
  <c r="P125" i="29"/>
  <c r="N124" i="29"/>
  <c r="O124" i="29"/>
  <c r="P109" i="24"/>
  <c r="O108" i="24"/>
  <c r="N108" i="24"/>
  <c r="P160" i="32" l="1"/>
  <c r="N159" i="32"/>
  <c r="O159" i="32"/>
  <c r="P122" i="31"/>
  <c r="N121" i="31"/>
  <c r="O121" i="31"/>
  <c r="P125" i="30"/>
  <c r="O124" i="30"/>
  <c r="N124" i="30"/>
  <c r="P126" i="29"/>
  <c r="O125" i="29"/>
  <c r="N125" i="29"/>
  <c r="O109" i="24"/>
  <c r="P110" i="24"/>
  <c r="N109" i="24"/>
  <c r="P161" i="32" l="1"/>
  <c r="O160" i="32"/>
  <c r="N160" i="32"/>
  <c r="P123" i="31"/>
  <c r="O122" i="31"/>
  <c r="N122" i="31"/>
  <c r="P126" i="30"/>
  <c r="N125" i="30"/>
  <c r="O125" i="30"/>
  <c r="P127" i="29"/>
  <c r="O126" i="29"/>
  <c r="N126" i="29"/>
  <c r="O110" i="24"/>
  <c r="N110" i="24"/>
  <c r="P111" i="24"/>
  <c r="P162" i="32" l="1"/>
  <c r="N161" i="32"/>
  <c r="O161" i="32"/>
  <c r="P124" i="31"/>
  <c r="O123" i="31"/>
  <c r="N123" i="31"/>
  <c r="P127" i="30"/>
  <c r="O126" i="30"/>
  <c r="N126" i="30"/>
  <c r="P128" i="29"/>
  <c r="O127" i="29"/>
  <c r="N127" i="29"/>
  <c r="N111" i="24"/>
  <c r="P112" i="24"/>
  <c r="O111" i="24"/>
  <c r="P163" i="32" l="1"/>
  <c r="O162" i="32"/>
  <c r="N162" i="32"/>
  <c r="O124" i="31"/>
  <c r="P125" i="31"/>
  <c r="N124" i="31"/>
  <c r="P128" i="30"/>
  <c r="O127" i="30"/>
  <c r="N127" i="30"/>
  <c r="P129" i="29"/>
  <c r="N128" i="29"/>
  <c r="O128" i="29"/>
  <c r="P113" i="24"/>
  <c r="O112" i="24"/>
  <c r="N112" i="24"/>
  <c r="P164" i="32" l="1"/>
  <c r="N163" i="32"/>
  <c r="O163" i="32"/>
  <c r="P126" i="31"/>
  <c r="N125" i="31"/>
  <c r="O125" i="31"/>
  <c r="P129" i="30"/>
  <c r="N128" i="30"/>
  <c r="O128" i="30"/>
  <c r="P130" i="29"/>
  <c r="O129" i="29"/>
  <c r="N129" i="29"/>
  <c r="P114" i="24"/>
  <c r="O113" i="24"/>
  <c r="N113" i="24"/>
  <c r="P165" i="32" l="1"/>
  <c r="O164" i="32"/>
  <c r="N164" i="32"/>
  <c r="P127" i="31"/>
  <c r="N126" i="31"/>
  <c r="O126" i="31"/>
  <c r="P130" i="30"/>
  <c r="O129" i="30"/>
  <c r="N129" i="30"/>
  <c r="P131" i="29"/>
  <c r="O130" i="29"/>
  <c r="N130" i="29"/>
  <c r="P115" i="24"/>
  <c r="N114" i="24"/>
  <c r="O114" i="24"/>
  <c r="P166" i="32" l="1"/>
  <c r="N165" i="32"/>
  <c r="O165" i="32"/>
  <c r="P128" i="31"/>
  <c r="O127" i="31"/>
  <c r="N127" i="31"/>
  <c r="P131" i="30"/>
  <c r="O130" i="30"/>
  <c r="N130" i="30"/>
  <c r="P132" i="29"/>
  <c r="O131" i="29"/>
  <c r="N131" i="29"/>
  <c r="N115" i="24"/>
  <c r="P116" i="24"/>
  <c r="O115" i="24"/>
  <c r="P167" i="32" l="1"/>
  <c r="O166" i="32"/>
  <c r="N166" i="32"/>
  <c r="O128" i="31"/>
  <c r="P129" i="31"/>
  <c r="N128" i="31"/>
  <c r="P132" i="30"/>
  <c r="N131" i="30"/>
  <c r="O131" i="30"/>
  <c r="P133" i="29"/>
  <c r="N132" i="29"/>
  <c r="O132" i="29"/>
  <c r="P117" i="24"/>
  <c r="O116" i="24"/>
  <c r="N116" i="24"/>
  <c r="P168" i="32" l="1"/>
  <c r="N167" i="32"/>
  <c r="O167" i="32"/>
  <c r="P130" i="31"/>
  <c r="N129" i="31"/>
  <c r="O129" i="31"/>
  <c r="P133" i="30"/>
  <c r="O132" i="30"/>
  <c r="N132" i="30"/>
  <c r="P134" i="29"/>
  <c r="O133" i="29"/>
  <c r="N133" i="29"/>
  <c r="O117" i="24"/>
  <c r="N117" i="24"/>
  <c r="P118" i="24"/>
  <c r="P169" i="32" l="1"/>
  <c r="O168" i="32"/>
  <c r="N168" i="32"/>
  <c r="P131" i="31"/>
  <c r="O130" i="31"/>
  <c r="N130" i="31"/>
  <c r="P134" i="30"/>
  <c r="O133" i="30"/>
  <c r="N133" i="30"/>
  <c r="P135" i="29"/>
  <c r="O134" i="29"/>
  <c r="N134" i="29"/>
  <c r="P119" i="24"/>
  <c r="O118" i="24"/>
  <c r="N118" i="24"/>
  <c r="P170" i="32" l="1"/>
  <c r="N169" i="32"/>
  <c r="O169" i="32"/>
  <c r="P132" i="31"/>
  <c r="N131" i="31"/>
  <c r="O131" i="31"/>
  <c r="P135" i="30"/>
  <c r="O134" i="30"/>
  <c r="N134" i="30"/>
  <c r="P136" i="29"/>
  <c r="N135" i="29"/>
  <c r="O135" i="29"/>
  <c r="N119" i="24"/>
  <c r="O119" i="24"/>
  <c r="P120" i="24"/>
  <c r="P171" i="32" l="1"/>
  <c r="O170" i="32"/>
  <c r="N170" i="32"/>
  <c r="O132" i="31"/>
  <c r="P133" i="31"/>
  <c r="N132" i="31"/>
  <c r="P136" i="30"/>
  <c r="O135" i="30"/>
  <c r="N135" i="30"/>
  <c r="P137" i="29"/>
  <c r="N136" i="29"/>
  <c r="O136" i="29"/>
  <c r="P121" i="24"/>
  <c r="O120" i="24"/>
  <c r="N120" i="24"/>
  <c r="P172" i="32" l="1"/>
  <c r="N171" i="32"/>
  <c r="O171" i="32"/>
  <c r="P134" i="31"/>
  <c r="O133" i="31"/>
  <c r="N133" i="31"/>
  <c r="P137" i="30"/>
  <c r="N136" i="30"/>
  <c r="O136" i="30"/>
  <c r="P138" i="29"/>
  <c r="O137" i="29"/>
  <c r="N137" i="29"/>
  <c r="P122" i="24"/>
  <c r="N121" i="24"/>
  <c r="O121" i="24"/>
  <c r="P173" i="32" l="1"/>
  <c r="O172" i="32"/>
  <c r="N172" i="32"/>
  <c r="P135" i="31"/>
  <c r="N134" i="31"/>
  <c r="O134" i="31"/>
  <c r="P138" i="30"/>
  <c r="O137" i="30"/>
  <c r="N137" i="30"/>
  <c r="P139" i="29"/>
  <c r="O138" i="29"/>
  <c r="N138" i="29"/>
  <c r="N122" i="24"/>
  <c r="P123" i="24"/>
  <c r="O122" i="24"/>
  <c r="P174" i="32" l="1"/>
  <c r="N173" i="32"/>
  <c r="O173" i="32"/>
  <c r="P136" i="31"/>
  <c r="O135" i="31"/>
  <c r="N135" i="31"/>
  <c r="P139" i="30"/>
  <c r="N138" i="30"/>
  <c r="O138" i="30"/>
  <c r="P140" i="29"/>
  <c r="O139" i="29"/>
  <c r="N139" i="29"/>
  <c r="N123" i="24"/>
  <c r="P124" i="24"/>
  <c r="O123" i="24"/>
  <c r="P175" i="32" l="1"/>
  <c r="O174" i="32"/>
  <c r="N174" i="32"/>
  <c r="O136" i="31"/>
  <c r="P137" i="31"/>
  <c r="N136" i="31"/>
  <c r="P140" i="30"/>
  <c r="O139" i="30"/>
  <c r="N139" i="30"/>
  <c r="P141" i="29"/>
  <c r="O140" i="29"/>
  <c r="N140" i="29"/>
  <c r="P125" i="24"/>
  <c r="O124" i="24"/>
  <c r="N124" i="24"/>
  <c r="P176" i="32" l="1"/>
  <c r="N175" i="32"/>
  <c r="O175" i="32"/>
  <c r="P138" i="31"/>
  <c r="N137" i="31"/>
  <c r="O137" i="31"/>
  <c r="P141" i="30"/>
  <c r="O140" i="30"/>
  <c r="N140" i="30"/>
  <c r="P142" i="29"/>
  <c r="O141" i="29"/>
  <c r="N141" i="29"/>
  <c r="P126" i="24"/>
  <c r="N125" i="24"/>
  <c r="O125" i="24"/>
  <c r="P177" i="32" l="1"/>
  <c r="O176" i="32"/>
  <c r="N176" i="32"/>
  <c r="P139" i="31"/>
  <c r="O138" i="31"/>
  <c r="N138" i="31"/>
  <c r="P142" i="30"/>
  <c r="N141" i="30"/>
  <c r="O141" i="30"/>
  <c r="P143" i="29"/>
  <c r="O142" i="29"/>
  <c r="N142" i="29"/>
  <c r="O126" i="24"/>
  <c r="N126" i="24"/>
  <c r="P127" i="24"/>
  <c r="P178" i="32" l="1"/>
  <c r="N177" i="32"/>
  <c r="O177" i="32"/>
  <c r="P140" i="31"/>
  <c r="O139" i="31"/>
  <c r="N139" i="31"/>
  <c r="P143" i="30"/>
  <c r="O142" i="30"/>
  <c r="N142" i="30"/>
  <c r="P144" i="29"/>
  <c r="O143" i="29"/>
  <c r="N143" i="29"/>
  <c r="N127" i="24"/>
  <c r="P128" i="24"/>
  <c r="O127" i="24"/>
  <c r="P179" i="32" l="1"/>
  <c r="N178" i="32"/>
  <c r="O178" i="32"/>
  <c r="O140" i="31"/>
  <c r="P141" i="31"/>
  <c r="N140" i="31"/>
  <c r="P144" i="30"/>
  <c r="N143" i="30"/>
  <c r="O143" i="30"/>
  <c r="P145" i="29"/>
  <c r="N144" i="29"/>
  <c r="O144" i="29"/>
  <c r="P129" i="24"/>
  <c r="O128" i="24"/>
  <c r="N128" i="24"/>
  <c r="P180" i="32" l="1"/>
  <c r="O179" i="32"/>
  <c r="N179" i="32"/>
  <c r="P142" i="31"/>
  <c r="N141" i="31"/>
  <c r="O141" i="31"/>
  <c r="P145" i="30"/>
  <c r="N144" i="30"/>
  <c r="O144" i="30"/>
  <c r="P146" i="29"/>
  <c r="O145" i="29"/>
  <c r="N145" i="29"/>
  <c r="N129" i="24"/>
  <c r="P130" i="24"/>
  <c r="O129" i="24"/>
  <c r="P181" i="32" l="1"/>
  <c r="O180" i="32"/>
  <c r="N180" i="32"/>
  <c r="P143" i="31"/>
  <c r="N142" i="31"/>
  <c r="O142" i="31"/>
  <c r="P146" i="30"/>
  <c r="N145" i="30"/>
  <c r="O145" i="30"/>
  <c r="P147" i="29"/>
  <c r="O146" i="29"/>
  <c r="N146" i="29"/>
  <c r="P131" i="24"/>
  <c r="N130" i="24"/>
  <c r="O130" i="24"/>
  <c r="P182" i="32" l="1"/>
  <c r="N181" i="32"/>
  <c r="O181" i="32"/>
  <c r="P144" i="31"/>
  <c r="N143" i="31"/>
  <c r="O143" i="31"/>
  <c r="P147" i="30"/>
  <c r="N146" i="30"/>
  <c r="O146" i="30"/>
  <c r="P148" i="29"/>
  <c r="O147" i="29"/>
  <c r="N147" i="29"/>
  <c r="N131" i="24"/>
  <c r="O131" i="24"/>
  <c r="P132" i="24"/>
  <c r="O182" i="32" l="1"/>
  <c r="P183" i="32"/>
  <c r="N182" i="32"/>
  <c r="P145" i="31"/>
  <c r="O144" i="31"/>
  <c r="N144" i="31"/>
  <c r="P148" i="30"/>
  <c r="N147" i="30"/>
  <c r="O147" i="30"/>
  <c r="P149" i="29"/>
  <c r="N148" i="29"/>
  <c r="O148" i="29"/>
  <c r="P133" i="24"/>
  <c r="O132" i="24"/>
  <c r="N132" i="24"/>
  <c r="O183" i="32" l="1"/>
  <c r="P184" i="32"/>
  <c r="N183" i="32"/>
  <c r="P146" i="31"/>
  <c r="O145" i="31"/>
  <c r="N145" i="31"/>
  <c r="P149" i="30"/>
  <c r="O148" i="30"/>
  <c r="N148" i="30"/>
  <c r="P150" i="29"/>
  <c r="N149" i="29"/>
  <c r="O149" i="29"/>
  <c r="O133" i="24"/>
  <c r="N133" i="24"/>
  <c r="P134" i="24"/>
  <c r="O184" i="32" l="1"/>
  <c r="P185" i="32"/>
  <c r="N184" i="32"/>
  <c r="O146" i="31"/>
  <c r="P147" i="31"/>
  <c r="N146" i="31"/>
  <c r="P150" i="30"/>
  <c r="O149" i="30"/>
  <c r="N149" i="30"/>
  <c r="P151" i="29"/>
  <c r="O150" i="29"/>
  <c r="N150" i="29"/>
  <c r="N134" i="24"/>
  <c r="P135" i="24"/>
  <c r="O134" i="24"/>
  <c r="O185" i="32" l="1"/>
  <c r="P186" i="32"/>
  <c r="N185" i="32"/>
  <c r="P148" i="31"/>
  <c r="O147" i="31"/>
  <c r="N147" i="31"/>
  <c r="P151" i="30"/>
  <c r="O150" i="30"/>
  <c r="N150" i="30"/>
  <c r="P152" i="29"/>
  <c r="O151" i="29"/>
  <c r="N151" i="29"/>
  <c r="N135" i="24"/>
  <c r="O135" i="24"/>
  <c r="P136" i="24"/>
  <c r="O186" i="32" l="1"/>
  <c r="P187" i="32"/>
  <c r="N186" i="32"/>
  <c r="P149" i="31"/>
  <c r="O148" i="31"/>
  <c r="N148" i="31"/>
  <c r="P152" i="30"/>
  <c r="N151" i="30"/>
  <c r="O151" i="30"/>
  <c r="P153" i="29"/>
  <c r="N152" i="29"/>
  <c r="O152" i="29"/>
  <c r="P137" i="24"/>
  <c r="O136" i="24"/>
  <c r="N136" i="24"/>
  <c r="O187" i="32" l="1"/>
  <c r="P188" i="32"/>
  <c r="N187" i="32"/>
  <c r="P150" i="31"/>
  <c r="N149" i="31"/>
  <c r="O149" i="31"/>
  <c r="O152" i="30"/>
  <c r="P153" i="30"/>
  <c r="N152" i="30"/>
  <c r="P154" i="29"/>
  <c r="N153" i="29"/>
  <c r="O153" i="29"/>
  <c r="P138" i="24"/>
  <c r="N137" i="24"/>
  <c r="O137" i="24"/>
  <c r="O188" i="32" l="1"/>
  <c r="P189" i="32"/>
  <c r="N188" i="32"/>
  <c r="O150" i="31"/>
  <c r="P151" i="31"/>
  <c r="N150" i="31"/>
  <c r="P154" i="30"/>
  <c r="O153" i="30"/>
  <c r="N153" i="30"/>
  <c r="P155" i="29"/>
  <c r="O154" i="29"/>
  <c r="N154" i="29"/>
  <c r="O138" i="24"/>
  <c r="N138" i="24"/>
  <c r="P139" i="24"/>
  <c r="O189" i="32" l="1"/>
  <c r="P190" i="32"/>
  <c r="N189" i="32"/>
  <c r="P152" i="31"/>
  <c r="O151" i="31"/>
  <c r="N151" i="31"/>
  <c r="P155" i="30"/>
  <c r="O154" i="30"/>
  <c r="N154" i="30"/>
  <c r="P156" i="29"/>
  <c r="O155" i="29"/>
  <c r="N155" i="29"/>
  <c r="N139" i="24"/>
  <c r="P140" i="24"/>
  <c r="O139" i="24"/>
  <c r="O190" i="32" l="1"/>
  <c r="P191" i="32"/>
  <c r="N190" i="32"/>
  <c r="P153" i="31"/>
  <c r="O152" i="31"/>
  <c r="N152" i="31"/>
  <c r="P156" i="30"/>
  <c r="O155" i="30"/>
  <c r="N155" i="30"/>
  <c r="P157" i="29"/>
  <c r="N156" i="29"/>
  <c r="O156" i="29"/>
  <c r="P141" i="24"/>
  <c r="O140" i="24"/>
  <c r="N140" i="24"/>
  <c r="O191" i="32" l="1"/>
  <c r="P192" i="32"/>
  <c r="N191" i="32"/>
  <c r="P154" i="31"/>
  <c r="N153" i="31"/>
  <c r="O153" i="31"/>
  <c r="O156" i="30"/>
  <c r="P157" i="30"/>
  <c r="N156" i="30"/>
  <c r="P158" i="29"/>
  <c r="O157" i="29"/>
  <c r="N157" i="29"/>
  <c r="N141" i="24"/>
  <c r="P142" i="24"/>
  <c r="O141" i="24"/>
  <c r="O192" i="32" l="1"/>
  <c r="P193" i="32"/>
  <c r="N192" i="32"/>
  <c r="O154" i="31"/>
  <c r="P155" i="31"/>
  <c r="N154" i="31"/>
  <c r="P158" i="30"/>
  <c r="O157" i="30"/>
  <c r="N157" i="30"/>
  <c r="P159" i="29"/>
  <c r="O158" i="29"/>
  <c r="N158" i="29"/>
  <c r="O142" i="24"/>
  <c r="N142" i="24"/>
  <c r="P143" i="24"/>
  <c r="O193" i="32" l="1"/>
  <c r="P194" i="32"/>
  <c r="N193" i="32"/>
  <c r="P156" i="31"/>
  <c r="O155" i="31"/>
  <c r="N155" i="31"/>
  <c r="P159" i="30"/>
  <c r="O158" i="30"/>
  <c r="N158" i="30"/>
  <c r="P160" i="29"/>
  <c r="N159" i="29"/>
  <c r="O159" i="29"/>
  <c r="N143" i="24"/>
  <c r="O143" i="24"/>
  <c r="P144" i="24"/>
  <c r="O194" i="32" l="1"/>
  <c r="P195" i="32"/>
  <c r="N194" i="32"/>
  <c r="P157" i="31"/>
  <c r="O156" i="31"/>
  <c r="N156" i="31"/>
  <c r="P160" i="30"/>
  <c r="N159" i="30"/>
  <c r="O159" i="30"/>
  <c r="P161" i="29"/>
  <c r="O160" i="29"/>
  <c r="N160" i="29"/>
  <c r="P145" i="24"/>
  <c r="O144" i="24"/>
  <c r="N144" i="24"/>
  <c r="P196" i="32" l="1"/>
  <c r="O195" i="32"/>
  <c r="N195" i="32"/>
  <c r="P158" i="31"/>
  <c r="O157" i="31"/>
  <c r="N157" i="31"/>
  <c r="P161" i="30"/>
  <c r="N160" i="30"/>
  <c r="O160" i="30"/>
  <c r="P162" i="29"/>
  <c r="O161" i="29"/>
  <c r="N161" i="29"/>
  <c r="O145" i="24"/>
  <c r="N145" i="24"/>
  <c r="P146" i="24"/>
  <c r="P197" i="32" l="1"/>
  <c r="O196" i="32"/>
  <c r="N196" i="32"/>
  <c r="O158" i="31"/>
  <c r="P159" i="31"/>
  <c r="N158" i="31"/>
  <c r="P162" i="30"/>
  <c r="O161" i="30"/>
  <c r="N161" i="30"/>
  <c r="P163" i="29"/>
  <c r="O162" i="29"/>
  <c r="N162" i="29"/>
  <c r="P147" i="24"/>
  <c r="N146" i="24"/>
  <c r="O146" i="24"/>
  <c r="P198" i="32" l="1"/>
  <c r="O197" i="32"/>
  <c r="N197" i="32"/>
  <c r="P160" i="31"/>
  <c r="O159" i="31"/>
  <c r="N159" i="31"/>
  <c r="P163" i="30"/>
  <c r="N162" i="30"/>
  <c r="O162" i="30"/>
  <c r="P164" i="29"/>
  <c r="O163" i="29"/>
  <c r="N163" i="29"/>
  <c r="N147" i="24"/>
  <c r="O147" i="24"/>
  <c r="P148" i="24"/>
  <c r="P199" i="32" l="1"/>
  <c r="O198" i="32"/>
  <c r="N198" i="32"/>
  <c r="P161" i="31"/>
  <c r="O160" i="31"/>
  <c r="N160" i="31"/>
  <c r="P164" i="30"/>
  <c r="O163" i="30"/>
  <c r="N163" i="30"/>
  <c r="P165" i="29"/>
  <c r="N164" i="29"/>
  <c r="O164" i="29"/>
  <c r="P149" i="24"/>
  <c r="O148" i="24"/>
  <c r="N148" i="24"/>
  <c r="P200" i="32" l="1"/>
  <c r="O199" i="32"/>
  <c r="N199" i="32"/>
  <c r="P162" i="31"/>
  <c r="N161" i="31"/>
  <c r="O161" i="31"/>
  <c r="P165" i="30"/>
  <c r="N164" i="30"/>
  <c r="O164" i="30"/>
  <c r="P166" i="29"/>
  <c r="N165" i="29"/>
  <c r="O165" i="29"/>
  <c r="O149" i="24"/>
  <c r="N149" i="24"/>
  <c r="P150" i="24"/>
  <c r="P201" i="32" l="1"/>
  <c r="O200" i="32"/>
  <c r="N200" i="32"/>
  <c r="O162" i="31"/>
  <c r="P163" i="31"/>
  <c r="N162" i="31"/>
  <c r="P166" i="30"/>
  <c r="O165" i="30"/>
  <c r="N165" i="30"/>
  <c r="P167" i="29"/>
  <c r="O166" i="29"/>
  <c r="N166" i="29"/>
  <c r="O150" i="24"/>
  <c r="N150" i="24"/>
  <c r="P151" i="24"/>
  <c r="P202" i="32" l="1"/>
  <c r="O201" i="32"/>
  <c r="N201" i="32"/>
  <c r="P164" i="31"/>
  <c r="O163" i="31"/>
  <c r="N163" i="31"/>
  <c r="O166" i="30"/>
  <c r="P167" i="30"/>
  <c r="N166" i="30"/>
  <c r="P168" i="29"/>
  <c r="O167" i="29"/>
  <c r="N167" i="29"/>
  <c r="N151" i="24"/>
  <c r="O151" i="24"/>
  <c r="P152" i="24"/>
  <c r="P203" i="32" l="1"/>
  <c r="O202" i="32"/>
  <c r="N202" i="32"/>
  <c r="P165" i="31"/>
  <c r="O164" i="31"/>
  <c r="N164" i="31"/>
  <c r="P168" i="30"/>
  <c r="N167" i="30"/>
  <c r="O167" i="30"/>
  <c r="P169" i="29"/>
  <c r="N168" i="29"/>
  <c r="O168" i="29"/>
  <c r="P153" i="24"/>
  <c r="O152" i="24"/>
  <c r="N152" i="24"/>
  <c r="P204" i="32" l="1"/>
  <c r="O203" i="32"/>
  <c r="N203" i="32"/>
  <c r="P166" i="31"/>
  <c r="N165" i="31"/>
  <c r="O165" i="31"/>
  <c r="P169" i="30"/>
  <c r="O168" i="30"/>
  <c r="N168" i="30"/>
  <c r="P170" i="29"/>
  <c r="N169" i="29"/>
  <c r="O169" i="29"/>
  <c r="P154" i="24"/>
  <c r="N153" i="24"/>
  <c r="O153" i="24"/>
  <c r="P205" i="32" l="1"/>
  <c r="O204" i="32"/>
  <c r="N204" i="32"/>
  <c r="P167" i="31"/>
  <c r="O166" i="31"/>
  <c r="N166" i="31"/>
  <c r="P170" i="30"/>
  <c r="O169" i="30"/>
  <c r="N169" i="30"/>
  <c r="P171" i="29"/>
  <c r="O170" i="29"/>
  <c r="N170" i="29"/>
  <c r="O154" i="24"/>
  <c r="N154" i="24"/>
  <c r="P155" i="24"/>
  <c r="P206" i="32" l="1"/>
  <c r="O205" i="32"/>
  <c r="N205" i="32"/>
  <c r="P168" i="31"/>
  <c r="O167" i="31"/>
  <c r="N167" i="31"/>
  <c r="O170" i="30"/>
  <c r="P171" i="30"/>
  <c r="N170" i="30"/>
  <c r="P172" i="29"/>
  <c r="O171" i="29"/>
  <c r="N171" i="29"/>
  <c r="N155" i="24"/>
  <c r="P156" i="24"/>
  <c r="O155" i="24"/>
  <c r="P207" i="32" l="1"/>
  <c r="O206" i="32"/>
  <c r="N206" i="32"/>
  <c r="P169" i="31"/>
  <c r="O168" i="31"/>
  <c r="N168" i="31"/>
  <c r="P172" i="30"/>
  <c r="O171" i="30"/>
  <c r="N171" i="30"/>
  <c r="P173" i="29"/>
  <c r="N172" i="29"/>
  <c r="O172" i="29"/>
  <c r="P157" i="24"/>
  <c r="O156" i="24"/>
  <c r="N156" i="24"/>
  <c r="P208" i="32" l="1"/>
  <c r="O207" i="32"/>
  <c r="N207" i="32"/>
  <c r="P170" i="31"/>
  <c r="N169" i="31"/>
  <c r="O169" i="31"/>
  <c r="P173" i="30"/>
  <c r="O172" i="30"/>
  <c r="N172" i="30"/>
  <c r="P174" i="29"/>
  <c r="O173" i="29"/>
  <c r="N173" i="29"/>
  <c r="O157" i="24"/>
  <c r="N157" i="24"/>
  <c r="P158" i="24"/>
  <c r="P209" i="32" l="1"/>
  <c r="O208" i="32"/>
  <c r="N208" i="32"/>
  <c r="P171" i="31"/>
  <c r="N170" i="31"/>
  <c r="O170" i="31"/>
  <c r="P174" i="30"/>
  <c r="N173" i="30"/>
  <c r="O173" i="30"/>
  <c r="P175" i="29"/>
  <c r="O174" i="29"/>
  <c r="N174" i="29"/>
  <c r="P159" i="24"/>
  <c r="O158" i="24"/>
  <c r="N158" i="24"/>
  <c r="P210" i="32" l="1"/>
  <c r="O209" i="32"/>
  <c r="N209" i="32"/>
  <c r="P172" i="31"/>
  <c r="N171" i="31"/>
  <c r="O171" i="31"/>
  <c r="O174" i="30"/>
  <c r="P175" i="30"/>
  <c r="N174" i="30"/>
  <c r="P176" i="29"/>
  <c r="O175" i="29"/>
  <c r="N175" i="29"/>
  <c r="P160" i="24"/>
  <c r="N159" i="24"/>
  <c r="O159" i="24"/>
  <c r="P211" i="32" l="1"/>
  <c r="O210" i="32"/>
  <c r="N210" i="32"/>
  <c r="P173" i="31"/>
  <c r="O172" i="31"/>
  <c r="N172" i="31"/>
  <c r="P176" i="30"/>
  <c r="N175" i="30"/>
  <c r="O175" i="30"/>
  <c r="P177" i="29"/>
  <c r="N176" i="29"/>
  <c r="O176" i="29"/>
  <c r="O160" i="24"/>
  <c r="N160" i="24"/>
  <c r="P161" i="24"/>
  <c r="P212" i="32" l="1"/>
  <c r="O211" i="32"/>
  <c r="N211" i="32"/>
  <c r="P174" i="31"/>
  <c r="N173" i="31"/>
  <c r="O173" i="31"/>
  <c r="P177" i="30"/>
  <c r="O176" i="30"/>
  <c r="N176" i="30"/>
  <c r="P178" i="29"/>
  <c r="O177" i="29"/>
  <c r="N177" i="29"/>
  <c r="N161" i="24"/>
  <c r="P162" i="24"/>
  <c r="O161" i="24"/>
  <c r="P213" i="32" l="1"/>
  <c r="O212" i="32"/>
  <c r="N212" i="32"/>
  <c r="P175" i="31"/>
  <c r="N174" i="31"/>
  <c r="O174" i="31"/>
  <c r="P178" i="30"/>
  <c r="O177" i="30"/>
  <c r="N177" i="30"/>
  <c r="P179" i="29"/>
  <c r="O178" i="29"/>
  <c r="N178" i="29"/>
  <c r="P163" i="24"/>
  <c r="O162" i="24"/>
  <c r="N162" i="24"/>
  <c r="P214" i="32" l="1"/>
  <c r="O213" i="32"/>
  <c r="N213" i="32"/>
  <c r="P176" i="31"/>
  <c r="O175" i="31"/>
  <c r="N175" i="31"/>
  <c r="O178" i="30"/>
  <c r="P179" i="30"/>
  <c r="N178" i="30"/>
  <c r="P180" i="29"/>
  <c r="O179" i="29"/>
  <c r="N179" i="29"/>
  <c r="N163" i="24"/>
  <c r="O163" i="24"/>
  <c r="P164" i="24"/>
  <c r="P215" i="32" l="1"/>
  <c r="O214" i="32"/>
  <c r="N214" i="32"/>
  <c r="P177" i="31"/>
  <c r="O176" i="31"/>
  <c r="N176" i="31"/>
  <c r="P180" i="30"/>
  <c r="N179" i="30"/>
  <c r="O179" i="30"/>
  <c r="P181" i="29"/>
  <c r="N180" i="29"/>
  <c r="O180" i="29"/>
  <c r="O164" i="24"/>
  <c r="P165" i="24"/>
  <c r="N164" i="24"/>
  <c r="P216" i="32" l="1"/>
  <c r="O215" i="32"/>
  <c r="N215" i="32"/>
  <c r="P178" i="31"/>
  <c r="N177" i="31"/>
  <c r="O177" i="31"/>
  <c r="P181" i="30"/>
  <c r="O180" i="30"/>
  <c r="N180" i="30"/>
  <c r="P182" i="29"/>
  <c r="O181" i="29"/>
  <c r="N181" i="29"/>
  <c r="N165" i="24"/>
  <c r="O165" i="24"/>
  <c r="P166" i="24"/>
  <c r="P217" i="32" l="1"/>
  <c r="O216" i="32"/>
  <c r="N216" i="32"/>
  <c r="P179" i="31"/>
  <c r="O178" i="31"/>
  <c r="N178" i="31"/>
  <c r="P182" i="30"/>
  <c r="N181" i="30"/>
  <c r="O181" i="30"/>
  <c r="P183" i="29"/>
  <c r="O182" i="29"/>
  <c r="N182" i="29"/>
  <c r="P167" i="24"/>
  <c r="O166" i="24"/>
  <c r="N166" i="24"/>
  <c r="P218" i="32" l="1"/>
  <c r="O217" i="32"/>
  <c r="N217" i="32"/>
  <c r="P180" i="31"/>
  <c r="O179" i="31"/>
  <c r="N179" i="31"/>
  <c r="O182" i="30"/>
  <c r="P183" i="30"/>
  <c r="N182" i="30"/>
  <c r="P184" i="29"/>
  <c r="O183" i="29"/>
  <c r="N183" i="29"/>
  <c r="O167" i="24"/>
  <c r="P168" i="24"/>
  <c r="N167" i="24"/>
  <c r="P219" i="32" l="1"/>
  <c r="O218" i="32"/>
  <c r="N218" i="32"/>
  <c r="P181" i="31"/>
  <c r="O180" i="31"/>
  <c r="N180" i="31"/>
  <c r="P184" i="30"/>
  <c r="O183" i="30"/>
  <c r="N183" i="30"/>
  <c r="P185" i="29"/>
  <c r="N184" i="29"/>
  <c r="O184" i="29"/>
  <c r="P169" i="24"/>
  <c r="N168" i="24"/>
  <c r="O168" i="24"/>
  <c r="P220" i="32" l="1"/>
  <c r="O219" i="32"/>
  <c r="N219" i="32"/>
  <c r="P182" i="31"/>
  <c r="N181" i="31"/>
  <c r="O181" i="31"/>
  <c r="P185" i="30"/>
  <c r="O184" i="30"/>
  <c r="N184" i="30"/>
  <c r="P186" i="29"/>
  <c r="O185" i="29"/>
  <c r="N185" i="29"/>
  <c r="N169" i="24"/>
  <c r="O169" i="24"/>
  <c r="P170" i="24"/>
  <c r="P221" i="32" l="1"/>
  <c r="O220" i="32"/>
  <c r="N220" i="32"/>
  <c r="P183" i="31"/>
  <c r="O182" i="31"/>
  <c r="N182" i="31"/>
  <c r="P186" i="30"/>
  <c r="O185" i="30"/>
  <c r="N185" i="30"/>
  <c r="P187" i="29"/>
  <c r="O186" i="29"/>
  <c r="N186" i="29"/>
  <c r="P171" i="24"/>
  <c r="O170" i="24"/>
  <c r="N170" i="24"/>
  <c r="P222" i="32" l="1"/>
  <c r="O221" i="32"/>
  <c r="N221" i="32"/>
  <c r="P184" i="31"/>
  <c r="O183" i="31"/>
  <c r="N183" i="31"/>
  <c r="P187" i="30"/>
  <c r="N186" i="30"/>
  <c r="O186" i="30"/>
  <c r="P188" i="29"/>
  <c r="O187" i="29"/>
  <c r="N187" i="29"/>
  <c r="O171" i="24"/>
  <c r="P172" i="24"/>
  <c r="N171" i="24"/>
  <c r="P223" i="32" l="1"/>
  <c r="O222" i="32"/>
  <c r="N222" i="32"/>
  <c r="P185" i="31"/>
  <c r="O184" i="31"/>
  <c r="N184" i="31"/>
  <c r="P188" i="30"/>
  <c r="N187" i="30"/>
  <c r="O187" i="30"/>
  <c r="P189" i="29"/>
  <c r="O188" i="29"/>
  <c r="N188" i="29"/>
  <c r="O172" i="24"/>
  <c r="N172" i="24"/>
  <c r="P173" i="24"/>
  <c r="P224" i="32" l="1"/>
  <c r="O223" i="32"/>
  <c r="N223" i="32"/>
  <c r="P186" i="31"/>
  <c r="N185" i="31"/>
  <c r="O185" i="31"/>
  <c r="P189" i="30"/>
  <c r="O188" i="30"/>
  <c r="N188" i="30"/>
  <c r="P190" i="29"/>
  <c r="O189" i="29"/>
  <c r="N189" i="29"/>
  <c r="N173" i="24"/>
  <c r="O173" i="24"/>
  <c r="P174" i="24"/>
  <c r="P225" i="32" l="1"/>
  <c r="O224" i="32"/>
  <c r="N224" i="32"/>
  <c r="P187" i="31"/>
  <c r="O186" i="31"/>
  <c r="N186" i="31"/>
  <c r="P190" i="30"/>
  <c r="O189" i="30"/>
  <c r="N189" i="30"/>
  <c r="P191" i="29"/>
  <c r="O190" i="29"/>
  <c r="N190" i="29"/>
  <c r="P175" i="24"/>
  <c r="O174" i="24"/>
  <c r="N174" i="24"/>
  <c r="P226" i="32" l="1"/>
  <c r="O225" i="32"/>
  <c r="N225" i="32"/>
  <c r="P188" i="31"/>
  <c r="O187" i="31"/>
  <c r="N187" i="31"/>
  <c r="O190" i="30"/>
  <c r="P191" i="30"/>
  <c r="N190" i="30"/>
  <c r="P192" i="29"/>
  <c r="O191" i="29"/>
  <c r="N191" i="29"/>
  <c r="P176" i="24"/>
  <c r="N175" i="24"/>
  <c r="O175" i="24"/>
  <c r="P227" i="32" l="1"/>
  <c r="N226" i="32"/>
  <c r="O226" i="32"/>
  <c r="P189" i="31"/>
  <c r="O188" i="31"/>
  <c r="N188" i="31"/>
  <c r="P192" i="30"/>
  <c r="O191" i="30"/>
  <c r="N191" i="30"/>
  <c r="P193" i="29"/>
  <c r="O192" i="29"/>
  <c r="N192" i="29"/>
  <c r="N176" i="24"/>
  <c r="P177" i="24"/>
  <c r="O176" i="24"/>
  <c r="P228" i="32" l="1"/>
  <c r="N227" i="32"/>
  <c r="O227" i="32"/>
  <c r="P190" i="31"/>
  <c r="N189" i="31"/>
  <c r="O189" i="31"/>
  <c r="P193" i="30"/>
  <c r="N192" i="30"/>
  <c r="O192" i="30"/>
  <c r="P194" i="29"/>
  <c r="N193" i="29"/>
  <c r="O193" i="29"/>
  <c r="N177" i="24"/>
  <c r="P178" i="24"/>
  <c r="O177" i="24"/>
  <c r="P229" i="32" l="1"/>
  <c r="O228" i="32"/>
  <c r="N228" i="32"/>
  <c r="P191" i="31"/>
  <c r="O190" i="31"/>
  <c r="N190" i="31"/>
  <c r="P194" i="30"/>
  <c r="O193" i="30"/>
  <c r="N193" i="30"/>
  <c r="N194" i="29"/>
  <c r="P195" i="29"/>
  <c r="O194" i="29"/>
  <c r="P179" i="24"/>
  <c r="O178" i="24"/>
  <c r="N178" i="24"/>
  <c r="P230" i="32" l="1"/>
  <c r="N229" i="32"/>
  <c r="O229" i="32"/>
  <c r="P192" i="31"/>
  <c r="N191" i="31"/>
  <c r="O191" i="31"/>
  <c r="P195" i="30"/>
  <c r="N194" i="30"/>
  <c r="O194" i="30"/>
  <c r="P196" i="29"/>
  <c r="N195" i="29"/>
  <c r="O195" i="29"/>
  <c r="O179" i="24"/>
  <c r="N179" i="24"/>
  <c r="P180" i="24"/>
  <c r="P231" i="32" l="1"/>
  <c r="N230" i="32"/>
  <c r="O230" i="32"/>
  <c r="P193" i="31"/>
  <c r="O192" i="31"/>
  <c r="N192" i="31"/>
  <c r="P196" i="30"/>
  <c r="O195" i="30"/>
  <c r="N195" i="30"/>
  <c r="P197" i="29"/>
  <c r="N196" i="29"/>
  <c r="O196" i="29"/>
  <c r="O180" i="24"/>
  <c r="P181" i="24"/>
  <c r="N180" i="24"/>
  <c r="N231" i="32" l="1"/>
  <c r="P232" i="32"/>
  <c r="O231" i="32"/>
  <c r="O193" i="31"/>
  <c r="P194" i="31"/>
  <c r="N193" i="31"/>
  <c r="P197" i="30"/>
  <c r="O196" i="30"/>
  <c r="N196" i="30"/>
  <c r="P198" i="29"/>
  <c r="N197" i="29"/>
  <c r="O197" i="29"/>
  <c r="N181" i="24"/>
  <c r="P182" i="24"/>
  <c r="O181" i="24"/>
  <c r="P233" i="32" l="1"/>
  <c r="O232" i="32"/>
  <c r="N232" i="32"/>
  <c r="P195" i="31"/>
  <c r="O194" i="31"/>
  <c r="N194" i="31"/>
  <c r="P198" i="30"/>
  <c r="O197" i="30"/>
  <c r="N197" i="30"/>
  <c r="P199" i="29"/>
  <c r="O198" i="29"/>
  <c r="N198" i="29"/>
  <c r="P183" i="24"/>
  <c r="O182" i="24"/>
  <c r="N182" i="24"/>
  <c r="P234" i="32" l="1"/>
  <c r="O233" i="32"/>
  <c r="N233" i="32"/>
  <c r="P196" i="31"/>
  <c r="O195" i="31"/>
  <c r="N195" i="31"/>
  <c r="O198" i="30"/>
  <c r="P199" i="30"/>
  <c r="N198" i="30"/>
  <c r="P200" i="29"/>
  <c r="O199" i="29"/>
  <c r="N199" i="29"/>
  <c r="P184" i="24"/>
  <c r="O183" i="24"/>
  <c r="N183" i="24"/>
  <c r="P235" i="32" l="1"/>
  <c r="O234" i="32"/>
  <c r="N234" i="32"/>
  <c r="P197" i="31"/>
  <c r="N196" i="31"/>
  <c r="O196" i="31"/>
  <c r="P200" i="30"/>
  <c r="N199" i="30"/>
  <c r="O199" i="30"/>
  <c r="P201" i="29"/>
  <c r="O200" i="29"/>
  <c r="N200" i="29"/>
  <c r="P185" i="24"/>
  <c r="N184" i="24"/>
  <c r="O184" i="24"/>
  <c r="P236" i="32" l="1"/>
  <c r="N235" i="32"/>
  <c r="O235" i="32"/>
  <c r="P198" i="31"/>
  <c r="O197" i="31"/>
  <c r="N197" i="31"/>
  <c r="P201" i="30"/>
  <c r="N200" i="30"/>
  <c r="O200" i="30"/>
  <c r="P202" i="29"/>
  <c r="O201" i="29"/>
  <c r="N201" i="29"/>
  <c r="N185" i="24"/>
  <c r="P186" i="24"/>
  <c r="O185" i="24"/>
  <c r="P237" i="32" l="1"/>
  <c r="N236" i="32"/>
  <c r="O236" i="32"/>
  <c r="P199" i="31"/>
  <c r="O198" i="31"/>
  <c r="N198" i="31"/>
  <c r="P202" i="30"/>
  <c r="O201" i="30"/>
  <c r="N201" i="30"/>
  <c r="P203" i="29"/>
  <c r="N202" i="29"/>
  <c r="O202" i="29"/>
  <c r="P187" i="24"/>
  <c r="O186" i="24"/>
  <c r="N186" i="24"/>
  <c r="P238" i="32" l="1"/>
  <c r="O237" i="32"/>
  <c r="N237" i="32"/>
  <c r="P200" i="31"/>
  <c r="O199" i="31"/>
  <c r="N199" i="31"/>
  <c r="P203" i="30"/>
  <c r="N202" i="30"/>
  <c r="O202" i="30"/>
  <c r="P204" i="29"/>
  <c r="O203" i="29"/>
  <c r="N203" i="29"/>
  <c r="O187" i="24"/>
  <c r="P188" i="24"/>
  <c r="N187" i="24"/>
  <c r="P239" i="32" l="1"/>
  <c r="O238" i="32"/>
  <c r="N238" i="32"/>
  <c r="P201" i="31"/>
  <c r="O200" i="31"/>
  <c r="N200" i="31"/>
  <c r="P204" i="30"/>
  <c r="N203" i="30"/>
  <c r="O203" i="30"/>
  <c r="P205" i="29"/>
  <c r="O204" i="29"/>
  <c r="N204" i="29"/>
  <c r="O188" i="24"/>
  <c r="N188" i="24"/>
  <c r="P189" i="24"/>
  <c r="P240" i="32" l="1"/>
  <c r="N239" i="32"/>
  <c r="O239" i="32"/>
  <c r="P202" i="31"/>
  <c r="O201" i="31"/>
  <c r="N201" i="31"/>
  <c r="P205" i="30"/>
  <c r="O204" i="30"/>
  <c r="N204" i="30"/>
  <c r="P206" i="29"/>
  <c r="O205" i="29"/>
  <c r="N205" i="29"/>
  <c r="N189" i="24"/>
  <c r="O189" i="24"/>
  <c r="P190" i="24"/>
  <c r="P241" i="32" l="1"/>
  <c r="N240" i="32"/>
  <c r="O240" i="32"/>
  <c r="P203" i="31"/>
  <c r="O202" i="31"/>
  <c r="N202" i="31"/>
  <c r="P206" i="30"/>
  <c r="N205" i="30"/>
  <c r="O205" i="30"/>
  <c r="P207" i="29"/>
  <c r="O206" i="29"/>
  <c r="N206" i="29"/>
  <c r="P191" i="24"/>
  <c r="O190" i="24"/>
  <c r="N190" i="24"/>
  <c r="P242" i="32" l="1"/>
  <c r="O241" i="32"/>
  <c r="N241" i="32"/>
  <c r="O203" i="31"/>
  <c r="P204" i="31"/>
  <c r="N203" i="31"/>
  <c r="O206" i="30"/>
  <c r="P207" i="30"/>
  <c r="N206" i="30"/>
  <c r="P208" i="29"/>
  <c r="O207" i="29"/>
  <c r="N207" i="29"/>
  <c r="P192" i="24"/>
  <c r="N191" i="24"/>
  <c r="O191" i="24"/>
  <c r="P243" i="32" l="1"/>
  <c r="O242" i="32"/>
  <c r="N242" i="32"/>
  <c r="P205" i="31"/>
  <c r="O204" i="31"/>
  <c r="N204" i="31"/>
  <c r="P208" i="30"/>
  <c r="O207" i="30"/>
  <c r="N207" i="30"/>
  <c r="P209" i="29"/>
  <c r="N208" i="29"/>
  <c r="O208" i="29"/>
  <c r="P193" i="24"/>
  <c r="N192" i="24"/>
  <c r="O192" i="24"/>
  <c r="P244" i="32" l="1"/>
  <c r="O243" i="32"/>
  <c r="N243" i="32"/>
  <c r="P206" i="31"/>
  <c r="O205" i="31"/>
  <c r="N205" i="31"/>
  <c r="P209" i="30"/>
  <c r="O208" i="30"/>
  <c r="N208" i="30"/>
  <c r="P210" i="29"/>
  <c r="N209" i="29"/>
  <c r="O209" i="29"/>
  <c r="N193" i="24"/>
  <c r="P194" i="24"/>
  <c r="O193" i="24"/>
  <c r="P245" i="32" l="1"/>
  <c r="O244" i="32"/>
  <c r="N244" i="32"/>
  <c r="P207" i="31"/>
  <c r="O206" i="31"/>
  <c r="N206" i="31"/>
  <c r="P210" i="30"/>
  <c r="O209" i="30"/>
  <c r="N209" i="30"/>
  <c r="P211" i="29"/>
  <c r="O210" i="29"/>
  <c r="N210" i="29"/>
  <c r="P195" i="24"/>
  <c r="O194" i="24"/>
  <c r="N194" i="24"/>
  <c r="P246" i="32" l="1"/>
  <c r="O245" i="32"/>
  <c r="N245" i="32"/>
  <c r="P208" i="31"/>
  <c r="N207" i="31"/>
  <c r="O207" i="31"/>
  <c r="P211" i="30"/>
  <c r="N210" i="30"/>
  <c r="O210" i="30"/>
  <c r="P212" i="29"/>
  <c r="O211" i="29"/>
  <c r="N211" i="29"/>
  <c r="N195" i="24"/>
  <c r="P196" i="24"/>
  <c r="O195" i="24"/>
  <c r="P247" i="32" l="1"/>
  <c r="O246" i="32"/>
  <c r="N246" i="32"/>
  <c r="P209" i="31"/>
  <c r="O208" i="31"/>
  <c r="N208" i="31"/>
  <c r="P212" i="30"/>
  <c r="O211" i="30"/>
  <c r="N211" i="30"/>
  <c r="P213" i="29"/>
  <c r="O212" i="29"/>
  <c r="N212" i="29"/>
  <c r="O196" i="24"/>
  <c r="N196" i="24"/>
  <c r="P197" i="24"/>
  <c r="P248" i="32" l="1"/>
  <c r="O247" i="32"/>
  <c r="N247" i="32"/>
  <c r="O209" i="31"/>
  <c r="P210" i="31"/>
  <c r="N209" i="31"/>
  <c r="P213" i="30"/>
  <c r="N212" i="30"/>
  <c r="O212" i="30"/>
  <c r="P214" i="29"/>
  <c r="N213" i="29"/>
  <c r="O213" i="29"/>
  <c r="N197" i="24"/>
  <c r="P198" i="24"/>
  <c r="O197" i="24"/>
  <c r="P249" i="32" l="1"/>
  <c r="N248" i="32"/>
  <c r="O248" i="32"/>
  <c r="P211" i="31"/>
  <c r="O210" i="31"/>
  <c r="N210" i="31"/>
  <c r="P214" i="30"/>
  <c r="O213" i="30"/>
  <c r="N213" i="30"/>
  <c r="P215" i="29"/>
  <c r="O214" i="29"/>
  <c r="N214" i="29"/>
  <c r="P199" i="24"/>
  <c r="O198" i="24"/>
  <c r="N198" i="24"/>
  <c r="P250" i="32" l="1"/>
  <c r="O249" i="32"/>
  <c r="N249" i="32"/>
  <c r="P212" i="31"/>
  <c r="O211" i="31"/>
  <c r="N211" i="31"/>
  <c r="P215" i="30"/>
  <c r="N214" i="30"/>
  <c r="O214" i="30"/>
  <c r="P216" i="29"/>
  <c r="N215" i="29"/>
  <c r="O215" i="29"/>
  <c r="P200" i="24"/>
  <c r="O199" i="24"/>
  <c r="N199" i="24"/>
  <c r="P251" i="32" l="1"/>
  <c r="O250" i="32"/>
  <c r="N250" i="32"/>
  <c r="P213" i="31"/>
  <c r="O212" i="31"/>
  <c r="N212" i="31"/>
  <c r="P216" i="30"/>
  <c r="O215" i="30"/>
  <c r="N215" i="30"/>
  <c r="P217" i="29"/>
  <c r="O216" i="29"/>
  <c r="N216" i="29"/>
  <c r="P201" i="24"/>
  <c r="N200" i="24"/>
  <c r="O200" i="24"/>
  <c r="P252" i="32" l="1"/>
  <c r="O251" i="32"/>
  <c r="N251" i="32"/>
  <c r="P214" i="31"/>
  <c r="N213" i="31"/>
  <c r="O213" i="31"/>
  <c r="P217" i="30"/>
  <c r="O216" i="30"/>
  <c r="N216" i="30"/>
  <c r="P218" i="29"/>
  <c r="N217" i="29"/>
  <c r="O217" i="29"/>
  <c r="N201" i="24"/>
  <c r="O201" i="24"/>
  <c r="P202" i="24"/>
  <c r="P253" i="32" l="1"/>
  <c r="O252" i="32"/>
  <c r="N252" i="32"/>
  <c r="P215" i="31"/>
  <c r="O214" i="31"/>
  <c r="N214" i="31"/>
  <c r="P218" i="30"/>
  <c r="N217" i="30"/>
  <c r="O217" i="30"/>
  <c r="P219" i="29"/>
  <c r="N218" i="29"/>
  <c r="O218" i="29"/>
  <c r="P203" i="24"/>
  <c r="O202" i="24"/>
  <c r="N202" i="24"/>
  <c r="P254" i="32" l="1"/>
  <c r="O253" i="32"/>
  <c r="N253" i="32"/>
  <c r="O215" i="31"/>
  <c r="P216" i="31"/>
  <c r="N215" i="31"/>
  <c r="P219" i="30"/>
  <c r="O218" i="30"/>
  <c r="N218" i="30"/>
  <c r="P220" i="29"/>
  <c r="N219" i="29"/>
  <c r="O219" i="29"/>
  <c r="O203" i="24"/>
  <c r="N203" i="24"/>
  <c r="P204" i="24"/>
  <c r="P255" i="32" l="1"/>
  <c r="O254" i="32"/>
  <c r="N254" i="32"/>
  <c r="P217" i="31"/>
  <c r="N216" i="31"/>
  <c r="O216" i="31"/>
  <c r="P220" i="30"/>
  <c r="N219" i="30"/>
  <c r="O219" i="30"/>
  <c r="P221" i="29"/>
  <c r="N220" i="29"/>
  <c r="O220" i="29"/>
  <c r="P205" i="24"/>
  <c r="O204" i="24"/>
  <c r="N204" i="24"/>
  <c r="P256" i="32" l="1"/>
  <c r="O255" i="32"/>
  <c r="N255" i="32"/>
  <c r="P218" i="31"/>
  <c r="O217" i="31"/>
  <c r="N217" i="31"/>
  <c r="P221" i="30"/>
  <c r="O220" i="30"/>
  <c r="N220" i="30"/>
  <c r="P222" i="29"/>
  <c r="N221" i="29"/>
  <c r="O221" i="29"/>
  <c r="N205" i="24"/>
  <c r="O205" i="24"/>
  <c r="P206" i="24"/>
  <c r="P257" i="32" l="1"/>
  <c r="N256" i="32"/>
  <c r="O256" i="32"/>
  <c r="P219" i="31"/>
  <c r="N218" i="31"/>
  <c r="O218" i="31"/>
  <c r="P222" i="30"/>
  <c r="O221" i="30"/>
  <c r="N221" i="30"/>
  <c r="P223" i="29"/>
  <c r="N222" i="29"/>
  <c r="O222" i="29"/>
  <c r="P207" i="24"/>
  <c r="O206" i="24"/>
  <c r="N206" i="24"/>
  <c r="P258" i="32" l="1"/>
  <c r="O257" i="32"/>
  <c r="N257" i="32"/>
  <c r="P220" i="31"/>
  <c r="N219" i="31"/>
  <c r="O219" i="31"/>
  <c r="P223" i="30"/>
  <c r="N222" i="30"/>
  <c r="O222" i="30"/>
  <c r="P224" i="29"/>
  <c r="N223" i="29"/>
  <c r="O223" i="29"/>
  <c r="P208" i="24"/>
  <c r="N207" i="24"/>
  <c r="O207" i="24"/>
  <c r="P259" i="32" l="1"/>
  <c r="O258" i="32"/>
  <c r="N258" i="32"/>
  <c r="P221" i="31"/>
  <c r="O220" i="31"/>
  <c r="N220" i="31"/>
  <c r="P224" i="30"/>
  <c r="N223" i="30"/>
  <c r="O223" i="30"/>
  <c r="P225" i="29"/>
  <c r="O224" i="29"/>
  <c r="N224" i="29"/>
  <c r="N208" i="24"/>
  <c r="P209" i="24"/>
  <c r="O208" i="24"/>
  <c r="P260" i="32" l="1"/>
  <c r="O259" i="32"/>
  <c r="N259" i="32"/>
  <c r="P222" i="31"/>
  <c r="O221" i="31"/>
  <c r="N221" i="31"/>
  <c r="P225" i="30"/>
  <c r="O224" i="30"/>
  <c r="N224" i="30"/>
  <c r="P226" i="29"/>
  <c r="N225" i="29"/>
  <c r="O225" i="29"/>
  <c r="N209" i="24"/>
  <c r="P210" i="24"/>
  <c r="O209" i="24"/>
  <c r="P261" i="32" l="1"/>
  <c r="O260" i="32"/>
  <c r="N260" i="32"/>
  <c r="P223" i="31"/>
  <c r="O222" i="31"/>
  <c r="N222" i="31"/>
  <c r="P226" i="30"/>
  <c r="O225" i="30"/>
  <c r="N225" i="30"/>
  <c r="P227" i="29"/>
  <c r="O226" i="29"/>
  <c r="N226" i="29"/>
  <c r="P211" i="24"/>
  <c r="O210" i="24"/>
  <c r="N210" i="24"/>
  <c r="P262" i="32" l="1"/>
  <c r="O261" i="32"/>
  <c r="N261" i="32"/>
  <c r="P224" i="31"/>
  <c r="O223" i="31"/>
  <c r="N223" i="31"/>
  <c r="P227" i="30"/>
  <c r="N226" i="30"/>
  <c r="O226" i="30"/>
  <c r="P228" i="29"/>
  <c r="N227" i="29"/>
  <c r="O227" i="29"/>
  <c r="P212" i="24"/>
  <c r="N211" i="24"/>
  <c r="O211" i="24"/>
  <c r="P263" i="32" l="1"/>
  <c r="O262" i="32"/>
  <c r="N262" i="32"/>
  <c r="P225" i="31"/>
  <c r="N224" i="31"/>
  <c r="O224" i="31"/>
  <c r="P228" i="30"/>
  <c r="N227" i="30"/>
  <c r="O227" i="30"/>
  <c r="P229" i="29"/>
  <c r="O228" i="29"/>
  <c r="N228" i="29"/>
  <c r="O212" i="24"/>
  <c r="P213" i="24"/>
  <c r="N212" i="24"/>
  <c r="P264" i="32" l="1"/>
  <c r="O263" i="32"/>
  <c r="N263" i="32"/>
  <c r="O225" i="31"/>
  <c r="P226" i="31"/>
  <c r="N225" i="31"/>
  <c r="P229" i="30"/>
  <c r="N228" i="30"/>
  <c r="O228" i="30"/>
  <c r="P230" i="29"/>
  <c r="N229" i="29"/>
  <c r="O229" i="29"/>
  <c r="N213" i="24"/>
  <c r="O213" i="24"/>
  <c r="P214" i="24"/>
  <c r="P265" i="32" l="1"/>
  <c r="N264" i="32"/>
  <c r="O264" i="32"/>
  <c r="P227" i="31"/>
  <c r="N226" i="31"/>
  <c r="O226" i="31"/>
  <c r="P230" i="30"/>
  <c r="N229" i="30"/>
  <c r="O229" i="30"/>
  <c r="P231" i="29"/>
  <c r="N230" i="29"/>
  <c r="O230" i="29"/>
  <c r="P215" i="24"/>
  <c r="O214" i="24"/>
  <c r="N214" i="24"/>
  <c r="P266" i="32" l="1"/>
  <c r="O265" i="32"/>
  <c r="N265" i="32"/>
  <c r="P228" i="31"/>
  <c r="O227" i="31"/>
  <c r="N227" i="31"/>
  <c r="P231" i="30"/>
  <c r="N230" i="30"/>
  <c r="O230" i="30"/>
  <c r="P232" i="29"/>
  <c r="O231" i="29"/>
  <c r="N231" i="29"/>
  <c r="N215" i="24"/>
  <c r="P216" i="24"/>
  <c r="O215" i="24"/>
  <c r="P267" i="32" l="1"/>
  <c r="O266" i="32"/>
  <c r="N266" i="32"/>
  <c r="P229" i="31"/>
  <c r="O228" i="31"/>
  <c r="N228" i="31"/>
  <c r="P232" i="30"/>
  <c r="O231" i="30"/>
  <c r="N231" i="30"/>
  <c r="P233" i="29"/>
  <c r="O232" i="29"/>
  <c r="N232" i="29"/>
  <c r="P217" i="24"/>
  <c r="N216" i="24"/>
  <c r="O216" i="24"/>
  <c r="P268" i="32" l="1"/>
  <c r="O267" i="32"/>
  <c r="N267" i="32"/>
  <c r="O229" i="31"/>
  <c r="P230" i="31"/>
  <c r="N229" i="31"/>
  <c r="P233" i="30"/>
  <c r="O232" i="30"/>
  <c r="N232" i="30"/>
  <c r="P234" i="29"/>
  <c r="O233" i="29"/>
  <c r="N233" i="29"/>
  <c r="N217" i="24"/>
  <c r="O217" i="24"/>
  <c r="P218" i="24"/>
  <c r="P269" i="32" l="1"/>
  <c r="O268" i="32"/>
  <c r="N268" i="32"/>
  <c r="P231" i="31"/>
  <c r="N230" i="31"/>
  <c r="O230" i="31"/>
  <c r="P234" i="30"/>
  <c r="O233" i="30"/>
  <c r="N233" i="30"/>
  <c r="P235" i="29"/>
  <c r="O234" i="29"/>
  <c r="N234" i="29"/>
  <c r="P219" i="24"/>
  <c r="O218" i="24"/>
  <c r="N218" i="24"/>
  <c r="P270" i="32" l="1"/>
  <c r="O269" i="32"/>
  <c r="N269" i="32"/>
  <c r="P232" i="31"/>
  <c r="N231" i="31"/>
  <c r="O231" i="31"/>
  <c r="P235" i="30"/>
  <c r="O234" i="30"/>
  <c r="N234" i="30"/>
  <c r="P236" i="29"/>
  <c r="N235" i="29"/>
  <c r="O235" i="29"/>
  <c r="O219" i="24"/>
  <c r="N219" i="24"/>
  <c r="P220" i="24"/>
  <c r="P271" i="32" l="1"/>
  <c r="N270" i="32"/>
  <c r="O270" i="32"/>
  <c r="P233" i="31"/>
  <c r="O232" i="31"/>
  <c r="N232" i="31"/>
  <c r="P236" i="30"/>
  <c r="O235" i="30"/>
  <c r="N235" i="30"/>
  <c r="P237" i="29"/>
  <c r="N236" i="29"/>
  <c r="O236" i="29"/>
  <c r="N220" i="24"/>
  <c r="O220" i="24"/>
  <c r="P221" i="24"/>
  <c r="P272" i="32" l="1"/>
  <c r="N271" i="32"/>
  <c r="O271" i="32"/>
  <c r="P234" i="31"/>
  <c r="O233" i="31"/>
  <c r="N233" i="31"/>
  <c r="P237" i="30"/>
  <c r="N236" i="30"/>
  <c r="O236" i="30"/>
  <c r="P238" i="29"/>
  <c r="N237" i="29"/>
  <c r="O237" i="29"/>
  <c r="N221" i="24"/>
  <c r="O221" i="24"/>
  <c r="P222" i="24"/>
  <c r="P273" i="32" l="1"/>
  <c r="O272" i="32"/>
  <c r="N272" i="32"/>
  <c r="P235" i="31"/>
  <c r="N234" i="31"/>
  <c r="O234" i="31"/>
  <c r="P238" i="30"/>
  <c r="O237" i="30"/>
  <c r="N237" i="30"/>
  <c r="P239" i="29"/>
  <c r="N238" i="29"/>
  <c r="O238" i="29"/>
  <c r="P223" i="24"/>
  <c r="O222" i="24"/>
  <c r="N222" i="24"/>
  <c r="P274" i="32" l="1"/>
  <c r="N273" i="32"/>
  <c r="O273" i="32"/>
  <c r="P236" i="31"/>
  <c r="O235" i="31"/>
  <c r="N235" i="31"/>
  <c r="P239" i="30"/>
  <c r="N238" i="30"/>
  <c r="O238" i="30"/>
  <c r="P240" i="29"/>
  <c r="O239" i="29"/>
  <c r="N239" i="29"/>
  <c r="P224" i="24"/>
  <c r="N223" i="24"/>
  <c r="O223" i="24"/>
  <c r="P275" i="32" l="1"/>
  <c r="O274" i="32"/>
  <c r="N274" i="32"/>
  <c r="P237" i="31"/>
  <c r="O236" i="31"/>
  <c r="N236" i="31"/>
  <c r="P240" i="30"/>
  <c r="N239" i="30"/>
  <c r="O239" i="30"/>
  <c r="P241" i="29"/>
  <c r="N240" i="29"/>
  <c r="O240" i="29"/>
  <c r="O224" i="24"/>
  <c r="P225" i="24"/>
  <c r="N224" i="24"/>
  <c r="P276" i="32" l="1"/>
  <c r="O275" i="32"/>
  <c r="N275" i="32"/>
  <c r="P238" i="31"/>
  <c r="O237" i="31"/>
  <c r="N237" i="31"/>
  <c r="P241" i="30"/>
  <c r="O240" i="30"/>
  <c r="N240" i="30"/>
  <c r="P242" i="29"/>
  <c r="N241" i="29"/>
  <c r="O241" i="29"/>
  <c r="N225" i="24"/>
  <c r="P226" i="24"/>
  <c r="O225" i="24"/>
  <c r="P277" i="32" l="1"/>
  <c r="O276" i="32"/>
  <c r="N276" i="32"/>
  <c r="P239" i="31"/>
  <c r="N238" i="31"/>
  <c r="O238" i="31"/>
  <c r="P242" i="30"/>
  <c r="O241" i="30"/>
  <c r="N241" i="30"/>
  <c r="P243" i="29"/>
  <c r="O242" i="29"/>
  <c r="N242" i="29"/>
  <c r="P227" i="24"/>
  <c r="O226" i="24"/>
  <c r="N226" i="24"/>
  <c r="P278" i="32" l="1"/>
  <c r="N277" i="32"/>
  <c r="O277" i="32"/>
  <c r="P240" i="31"/>
  <c r="N239" i="31"/>
  <c r="O239" i="31"/>
  <c r="P243" i="30"/>
  <c r="N242" i="30"/>
  <c r="O242" i="30"/>
  <c r="P244" i="29"/>
  <c r="N243" i="29"/>
  <c r="O243" i="29"/>
  <c r="N227" i="24"/>
  <c r="P228" i="24"/>
  <c r="O227" i="24"/>
  <c r="P279" i="32" l="1"/>
  <c r="O278" i="32"/>
  <c r="N278" i="32"/>
  <c r="O240" i="31"/>
  <c r="P241" i="31"/>
  <c r="N240" i="31"/>
  <c r="O243" i="30"/>
  <c r="P244" i="30"/>
  <c r="N243" i="30"/>
  <c r="P245" i="29"/>
  <c r="O244" i="29"/>
  <c r="N244" i="29"/>
  <c r="O228" i="24"/>
  <c r="P229" i="24"/>
  <c r="N228" i="24"/>
  <c r="P280" i="32" l="1"/>
  <c r="O279" i="32"/>
  <c r="N279" i="32"/>
  <c r="P242" i="31"/>
  <c r="O241" i="31"/>
  <c r="N241" i="31"/>
  <c r="P245" i="30"/>
  <c r="O244" i="30"/>
  <c r="N244" i="30"/>
  <c r="P246" i="29"/>
  <c r="N245" i="29"/>
  <c r="O245" i="29"/>
  <c r="N229" i="24"/>
  <c r="O229" i="24"/>
  <c r="P230" i="24"/>
  <c r="P281" i="32" l="1"/>
  <c r="N280" i="32"/>
  <c r="O280" i="32"/>
  <c r="P243" i="31"/>
  <c r="O242" i="31"/>
  <c r="N242" i="31"/>
  <c r="O245" i="30"/>
  <c r="P246" i="30"/>
  <c r="N245" i="30"/>
  <c r="P247" i="29"/>
  <c r="N246" i="29"/>
  <c r="O246" i="29"/>
  <c r="P231" i="24"/>
  <c r="O230" i="24"/>
  <c r="N230" i="24"/>
  <c r="P282" i="32" l="1"/>
  <c r="N281" i="32"/>
  <c r="O281" i="32"/>
  <c r="P244" i="31"/>
  <c r="O243" i="31"/>
  <c r="N243" i="31"/>
  <c r="P247" i="30"/>
  <c r="O246" i="30"/>
  <c r="N246" i="30"/>
  <c r="P248" i="29"/>
  <c r="O247" i="29"/>
  <c r="N247" i="29"/>
  <c r="O231" i="24"/>
  <c r="P232" i="24"/>
  <c r="N231" i="24"/>
  <c r="P283" i="32" l="1"/>
  <c r="N282" i="32"/>
  <c r="O282" i="32"/>
  <c r="O244" i="31"/>
  <c r="P245" i="31"/>
  <c r="N244" i="31"/>
  <c r="O247" i="30"/>
  <c r="P248" i="30"/>
  <c r="N247" i="30"/>
  <c r="P249" i="29"/>
  <c r="O248" i="29"/>
  <c r="N248" i="29"/>
  <c r="P233" i="24"/>
  <c r="N232" i="24"/>
  <c r="O232" i="24"/>
  <c r="P284" i="32" l="1"/>
  <c r="O283" i="32"/>
  <c r="N283" i="32"/>
  <c r="P246" i="31"/>
  <c r="O245" i="31"/>
  <c r="N245" i="31"/>
  <c r="P249" i="30"/>
  <c r="N248" i="30"/>
  <c r="O248" i="30"/>
  <c r="P250" i="29"/>
  <c r="N249" i="29"/>
  <c r="O249" i="29"/>
  <c r="N233" i="24"/>
  <c r="P234" i="24"/>
  <c r="O233" i="24"/>
  <c r="P285" i="32" l="1"/>
  <c r="O284" i="32"/>
  <c r="N284" i="32"/>
  <c r="P247" i="31"/>
  <c r="O246" i="31"/>
  <c r="N246" i="31"/>
  <c r="O249" i="30"/>
  <c r="P250" i="30"/>
  <c r="N249" i="30"/>
  <c r="P251" i="29"/>
  <c r="O250" i="29"/>
  <c r="N250" i="29"/>
  <c r="P235" i="24"/>
  <c r="O234" i="24"/>
  <c r="N234" i="24"/>
  <c r="P286" i="32" l="1"/>
  <c r="O285" i="32"/>
  <c r="N285" i="32"/>
  <c r="P248" i="31"/>
  <c r="O247" i="31"/>
  <c r="N247" i="31"/>
  <c r="P251" i="30"/>
  <c r="O250" i="30"/>
  <c r="N250" i="30"/>
  <c r="P252" i="29"/>
  <c r="N251" i="29"/>
  <c r="O251" i="29"/>
  <c r="O235" i="24"/>
  <c r="N235" i="24"/>
  <c r="P236" i="24"/>
  <c r="P287" i="32" l="1"/>
  <c r="O286" i="32"/>
  <c r="N286" i="32"/>
  <c r="P249" i="31"/>
  <c r="O248" i="31"/>
  <c r="N248" i="31"/>
  <c r="O251" i="30"/>
  <c r="P252" i="30"/>
  <c r="N251" i="30"/>
  <c r="P253" i="29"/>
  <c r="N252" i="29"/>
  <c r="O252" i="29"/>
  <c r="O236" i="24"/>
  <c r="N236" i="24"/>
  <c r="P237" i="24"/>
  <c r="P288" i="32" l="1"/>
  <c r="N287" i="32"/>
  <c r="O287" i="32"/>
  <c r="P250" i="31"/>
  <c r="O249" i="31"/>
  <c r="N249" i="31"/>
  <c r="P253" i="30"/>
  <c r="O252" i="30"/>
  <c r="N252" i="30"/>
  <c r="P254" i="29"/>
  <c r="N253" i="29"/>
  <c r="O253" i="29"/>
  <c r="N237" i="24"/>
  <c r="O237" i="24"/>
  <c r="P238" i="24"/>
  <c r="P289" i="32" l="1"/>
  <c r="N288" i="32"/>
  <c r="O288" i="32"/>
  <c r="O250" i="31"/>
  <c r="P251" i="31"/>
  <c r="N250" i="31"/>
  <c r="O253" i="30"/>
  <c r="P254" i="30"/>
  <c r="N253" i="30"/>
  <c r="P255" i="29"/>
  <c r="N254" i="29"/>
  <c r="O254" i="29"/>
  <c r="P239" i="24"/>
  <c r="O238" i="24"/>
  <c r="N238" i="24"/>
  <c r="P290" i="32" l="1"/>
  <c r="N289" i="32"/>
  <c r="O289" i="32"/>
  <c r="P252" i="31"/>
  <c r="O251" i="31"/>
  <c r="N251" i="31"/>
  <c r="P255" i="30"/>
  <c r="O254" i="30"/>
  <c r="N254" i="30"/>
  <c r="P256" i="29"/>
  <c r="O255" i="29"/>
  <c r="N255" i="29"/>
  <c r="P240" i="24"/>
  <c r="N239" i="24"/>
  <c r="O239" i="24"/>
  <c r="P291" i="32" l="1"/>
  <c r="O290" i="32"/>
  <c r="N290" i="32"/>
  <c r="P253" i="31"/>
  <c r="O252" i="31"/>
  <c r="N252" i="31"/>
  <c r="O255" i="30"/>
  <c r="P256" i="30"/>
  <c r="N255" i="30"/>
  <c r="P257" i="29"/>
  <c r="O256" i="29"/>
  <c r="N256" i="29"/>
  <c r="P241" i="24"/>
  <c r="O240" i="24"/>
  <c r="N240" i="24"/>
  <c r="O291" i="32" l="1"/>
  <c r="P292" i="32"/>
  <c r="N291" i="32"/>
  <c r="P254" i="31"/>
  <c r="O253" i="31"/>
  <c r="N253" i="31"/>
  <c r="P257" i="30"/>
  <c r="N256" i="30"/>
  <c r="O256" i="30"/>
  <c r="P258" i="29"/>
  <c r="N257" i="29"/>
  <c r="O257" i="29"/>
  <c r="N241" i="24"/>
  <c r="P242" i="24"/>
  <c r="O241" i="24"/>
  <c r="P293" i="32" l="1"/>
  <c r="N292" i="32"/>
  <c r="O292" i="32"/>
  <c r="O254" i="31"/>
  <c r="P255" i="31"/>
  <c r="N254" i="31"/>
  <c r="O257" i="30"/>
  <c r="P258" i="30"/>
  <c r="N257" i="30"/>
  <c r="P259" i="29"/>
  <c r="O258" i="29"/>
  <c r="N258" i="29"/>
  <c r="P243" i="24"/>
  <c r="O242" i="24"/>
  <c r="N242" i="24"/>
  <c r="P294" i="32" l="1"/>
  <c r="O293" i="32"/>
  <c r="N293" i="32"/>
  <c r="P256" i="31"/>
  <c r="N255" i="31"/>
  <c r="O255" i="31"/>
  <c r="P259" i="30"/>
  <c r="O258" i="30"/>
  <c r="N258" i="30"/>
  <c r="P260" i="29"/>
  <c r="N259" i="29"/>
  <c r="O259" i="29"/>
  <c r="O243" i="24"/>
  <c r="P244" i="24"/>
  <c r="N243" i="24"/>
  <c r="P295" i="32" l="1"/>
  <c r="O294" i="32"/>
  <c r="N294" i="32"/>
  <c r="P257" i="31"/>
  <c r="N256" i="31"/>
  <c r="O256" i="31"/>
  <c r="O259" i="30"/>
  <c r="P260" i="30"/>
  <c r="N259" i="30"/>
  <c r="P261" i="29"/>
  <c r="O260" i="29"/>
  <c r="N260" i="29"/>
  <c r="O244" i="24"/>
  <c r="P245" i="24"/>
  <c r="N244" i="24"/>
  <c r="P296" i="32" l="1"/>
  <c r="O295" i="32"/>
  <c r="N295" i="32"/>
  <c r="P258" i="31"/>
  <c r="O257" i="31"/>
  <c r="N257" i="31"/>
  <c r="P261" i="30"/>
  <c r="O260" i="30"/>
  <c r="N260" i="30"/>
  <c r="P262" i="29"/>
  <c r="N261" i="29"/>
  <c r="O261" i="29"/>
  <c r="N245" i="24"/>
  <c r="O245" i="24"/>
  <c r="P246" i="24"/>
  <c r="P297" i="32" l="1"/>
  <c r="O296" i="32"/>
  <c r="N296" i="32"/>
  <c r="O258" i="31"/>
  <c r="P259" i="31"/>
  <c r="N258" i="31"/>
  <c r="O261" i="30"/>
  <c r="P262" i="30"/>
  <c r="N261" i="30"/>
  <c r="P263" i="29"/>
  <c r="N262" i="29"/>
  <c r="O262" i="29"/>
  <c r="P247" i="24"/>
  <c r="O246" i="24"/>
  <c r="N246" i="24"/>
  <c r="P298" i="32" l="1"/>
  <c r="N297" i="32"/>
  <c r="O297" i="32"/>
  <c r="P260" i="31"/>
  <c r="N259" i="31"/>
  <c r="O259" i="31"/>
  <c r="P263" i="30"/>
  <c r="N262" i="30"/>
  <c r="O262" i="30"/>
  <c r="P264" i="29"/>
  <c r="N263" i="29"/>
  <c r="O263" i="29"/>
  <c r="P248" i="24"/>
  <c r="O247" i="24"/>
  <c r="N247" i="24"/>
  <c r="P299" i="32" l="1"/>
  <c r="N298" i="32"/>
  <c r="O298" i="32"/>
  <c r="P261" i="31"/>
  <c r="N260" i="31"/>
  <c r="O260" i="31"/>
  <c r="O263" i="30"/>
  <c r="P264" i="30"/>
  <c r="N263" i="30"/>
  <c r="P265" i="29"/>
  <c r="O264" i="29"/>
  <c r="N264" i="29"/>
  <c r="P249" i="24"/>
  <c r="N248" i="24"/>
  <c r="O248" i="24"/>
  <c r="P300" i="32" l="1"/>
  <c r="O299" i="32"/>
  <c r="N299" i="32"/>
  <c r="P262" i="31"/>
  <c r="O261" i="31"/>
  <c r="N261" i="31"/>
  <c r="P265" i="30"/>
  <c r="N264" i="30"/>
  <c r="O264" i="30"/>
  <c r="P266" i="29"/>
  <c r="N265" i="29"/>
  <c r="O265" i="29"/>
  <c r="N249" i="24"/>
  <c r="P250" i="24"/>
  <c r="O249" i="24"/>
  <c r="P301" i="32" l="1"/>
  <c r="O300" i="32"/>
  <c r="M2" i="32" s="1"/>
  <c r="N300" i="32"/>
  <c r="P263" i="31"/>
  <c r="O262" i="31"/>
  <c r="N262" i="31"/>
  <c r="O265" i="30"/>
  <c r="P266" i="30"/>
  <c r="N265" i="30"/>
  <c r="P267" i="29"/>
  <c r="O266" i="29"/>
  <c r="N266" i="29"/>
  <c r="P251" i="24"/>
  <c r="O250" i="24"/>
  <c r="N250" i="24"/>
  <c r="P302" i="32" l="1"/>
  <c r="N301" i="32"/>
  <c r="O301" i="32"/>
  <c r="P264" i="31"/>
  <c r="N263" i="31"/>
  <c r="O263" i="31"/>
  <c r="P267" i="30"/>
  <c r="N266" i="30"/>
  <c r="O266" i="30"/>
  <c r="P268" i="29"/>
  <c r="N267" i="29"/>
  <c r="O267" i="29"/>
  <c r="O251" i="24"/>
  <c r="P252" i="24"/>
  <c r="N251" i="24"/>
  <c r="P303" i="32" l="1"/>
  <c r="O302" i="32"/>
  <c r="N302" i="32"/>
  <c r="P265" i="31"/>
  <c r="N264" i="31"/>
  <c r="O264" i="31"/>
  <c r="O267" i="30"/>
  <c r="P268" i="30"/>
  <c r="N267" i="30"/>
  <c r="P269" i="29"/>
  <c r="N268" i="29"/>
  <c r="O268" i="29"/>
  <c r="N252" i="24"/>
  <c r="P253" i="24"/>
  <c r="O252" i="24"/>
  <c r="P304" i="32" l="1"/>
  <c r="O303" i="32"/>
  <c r="N303" i="32"/>
  <c r="P266" i="31"/>
  <c r="O265" i="31"/>
  <c r="N265" i="31"/>
  <c r="P269" i="30"/>
  <c r="O268" i="30"/>
  <c r="N268" i="30"/>
  <c r="P270" i="29"/>
  <c r="N269" i="29"/>
  <c r="O269" i="29"/>
  <c r="N253" i="24"/>
  <c r="O253" i="24"/>
  <c r="P254" i="24"/>
  <c r="P305" i="32" l="1"/>
  <c r="O304" i="32"/>
  <c r="N304" i="32"/>
  <c r="P267" i="31"/>
  <c r="O266" i="31"/>
  <c r="N266" i="31"/>
  <c r="O269" i="30"/>
  <c r="P270" i="30"/>
  <c r="N269" i="30"/>
  <c r="P271" i="29"/>
  <c r="N270" i="29"/>
  <c r="O270" i="29"/>
  <c r="P255" i="24"/>
  <c r="O254" i="24"/>
  <c r="N254" i="24"/>
  <c r="P306" i="32" l="1"/>
  <c r="N305" i="32"/>
  <c r="O305" i="32"/>
  <c r="P268" i="31"/>
  <c r="N267" i="31"/>
  <c r="O267" i="31"/>
  <c r="P271" i="30"/>
  <c r="O270" i="30"/>
  <c r="N270" i="30"/>
  <c r="P272" i="29"/>
  <c r="O271" i="29"/>
  <c r="N271" i="29"/>
  <c r="P256" i="24"/>
  <c r="N255" i="24"/>
  <c r="O255" i="24"/>
  <c r="P307" i="32" l="1"/>
  <c r="O306" i="32"/>
  <c r="N306" i="32"/>
  <c r="P269" i="31"/>
  <c r="O268" i="31"/>
  <c r="N268" i="31"/>
  <c r="O271" i="30"/>
  <c r="P272" i="30"/>
  <c r="N271" i="30"/>
  <c r="P273" i="29"/>
  <c r="N272" i="29"/>
  <c r="O272" i="29"/>
  <c r="P257" i="24"/>
  <c r="O256" i="24"/>
  <c r="N256" i="24"/>
  <c r="P308" i="32" l="1"/>
  <c r="O307" i="32"/>
  <c r="N307" i="32"/>
  <c r="P270" i="31"/>
  <c r="N269" i="31"/>
  <c r="O269" i="31"/>
  <c r="P273" i="30"/>
  <c r="N272" i="30"/>
  <c r="O272" i="30"/>
  <c r="P274" i="29"/>
  <c r="N273" i="29"/>
  <c r="O273" i="29"/>
  <c r="N257" i="24"/>
  <c r="P258" i="24"/>
  <c r="O257" i="24"/>
  <c r="P309" i="32" l="1"/>
  <c r="O308" i="32"/>
  <c r="N308" i="32"/>
  <c r="O270" i="31"/>
  <c r="P271" i="31"/>
  <c r="N270" i="31"/>
  <c r="O273" i="30"/>
  <c r="P274" i="30"/>
  <c r="N273" i="30"/>
  <c r="P275" i="29"/>
  <c r="O274" i="29"/>
  <c r="N274" i="29"/>
  <c r="P259" i="24"/>
  <c r="O258" i="24"/>
  <c r="N258" i="24"/>
  <c r="P310" i="32" l="1"/>
  <c r="N309" i="32"/>
  <c r="O309" i="32"/>
  <c r="P272" i="31"/>
  <c r="N271" i="31"/>
  <c r="O271" i="31"/>
  <c r="P275" i="30"/>
  <c r="N274" i="30"/>
  <c r="O274" i="30"/>
  <c r="P276" i="29"/>
  <c r="N275" i="29"/>
  <c r="O275" i="29"/>
  <c r="P260" i="24"/>
  <c r="O259" i="24"/>
  <c r="N259" i="24"/>
  <c r="P311" i="32" l="1"/>
  <c r="O310" i="32"/>
  <c r="N310" i="32"/>
  <c r="P273" i="31"/>
  <c r="N272" i="31"/>
  <c r="O272" i="31"/>
  <c r="P276" i="30"/>
  <c r="O275" i="30"/>
  <c r="N275" i="30"/>
  <c r="P277" i="29"/>
  <c r="O276" i="29"/>
  <c r="N276" i="29"/>
  <c r="O260" i="24"/>
  <c r="N260" i="24"/>
  <c r="P261" i="24"/>
  <c r="P312" i="32" l="1"/>
  <c r="O311" i="32"/>
  <c r="N311" i="32"/>
  <c r="P274" i="31"/>
  <c r="O273" i="31"/>
  <c r="N273" i="31"/>
  <c r="P277" i="30"/>
  <c r="O276" i="30"/>
  <c r="N276" i="30"/>
  <c r="P278" i="29"/>
  <c r="N277" i="29"/>
  <c r="O277" i="29"/>
  <c r="N261" i="24"/>
  <c r="P262" i="24"/>
  <c r="O261" i="24"/>
  <c r="P313" i="32" l="1"/>
  <c r="O312" i="32"/>
  <c r="N312" i="32"/>
  <c r="P275" i="31"/>
  <c r="O274" i="31"/>
  <c r="N274" i="31"/>
  <c r="P278" i="30"/>
  <c r="O277" i="30"/>
  <c r="N277" i="30"/>
  <c r="P279" i="29"/>
  <c r="N278" i="29"/>
  <c r="O278" i="29"/>
  <c r="P263" i="24"/>
  <c r="O262" i="24"/>
  <c r="N262" i="24"/>
  <c r="P314" i="32" l="1"/>
  <c r="O313" i="32"/>
  <c r="N313" i="32"/>
  <c r="P276" i="31"/>
  <c r="O275" i="31"/>
  <c r="N275" i="31"/>
  <c r="P279" i="30"/>
  <c r="O278" i="30"/>
  <c r="N278" i="30"/>
  <c r="P280" i="29"/>
  <c r="N279" i="29"/>
  <c r="O279" i="29"/>
  <c r="P264" i="24"/>
  <c r="O263" i="24"/>
  <c r="N263" i="24"/>
  <c r="P315" i="32" l="1"/>
  <c r="N314" i="32"/>
  <c r="O314" i="32"/>
  <c r="P277" i="31"/>
  <c r="O276" i="31"/>
  <c r="N276" i="31"/>
  <c r="P280" i="30"/>
  <c r="N279" i="30"/>
  <c r="O279" i="30"/>
  <c r="P281" i="29"/>
  <c r="N280" i="29"/>
  <c r="O280" i="29"/>
  <c r="P265" i="24"/>
  <c r="N264" i="24"/>
  <c r="O264" i="24"/>
  <c r="P316" i="32" l="1"/>
  <c r="O315" i="32"/>
  <c r="N315" i="32"/>
  <c r="P278" i="31"/>
  <c r="O277" i="31"/>
  <c r="N277" i="31"/>
  <c r="P281" i="30"/>
  <c r="O280" i="30"/>
  <c r="N280" i="30"/>
  <c r="P282" i="29"/>
  <c r="O281" i="29"/>
  <c r="N281" i="29"/>
  <c r="N265" i="24"/>
  <c r="P266" i="24"/>
  <c r="O265" i="24"/>
  <c r="P317" i="32" l="1"/>
  <c r="O316" i="32"/>
  <c r="N316" i="32"/>
  <c r="P279" i="31"/>
  <c r="N278" i="31"/>
  <c r="O278" i="31"/>
  <c r="P282" i="30"/>
  <c r="N281" i="30"/>
  <c r="O281" i="30"/>
  <c r="P283" i="29"/>
  <c r="O282" i="29"/>
  <c r="N282" i="29"/>
  <c r="P267" i="24"/>
  <c r="O266" i="24"/>
  <c r="N266" i="24"/>
  <c r="P318" i="32" l="1"/>
  <c r="O317" i="32"/>
  <c r="N317" i="32"/>
  <c r="O279" i="31"/>
  <c r="P280" i="31"/>
  <c r="N279" i="31"/>
  <c r="P283" i="30"/>
  <c r="O282" i="30"/>
  <c r="N282" i="30"/>
  <c r="P284" i="29"/>
  <c r="N283" i="29"/>
  <c r="O283" i="29"/>
  <c r="O267" i="24"/>
  <c r="N267" i="24"/>
  <c r="P268" i="24"/>
  <c r="P319" i="32" l="1"/>
  <c r="N318" i="32"/>
  <c r="O318" i="32"/>
  <c r="P281" i="31"/>
  <c r="N280" i="31"/>
  <c r="O280" i="31"/>
  <c r="P284" i="30"/>
  <c r="N283" i="30"/>
  <c r="O283" i="30"/>
  <c r="P285" i="29"/>
  <c r="N284" i="29"/>
  <c r="O284" i="29"/>
  <c r="P269" i="24"/>
  <c r="N268" i="24"/>
  <c r="O268" i="24"/>
  <c r="P320" i="32" l="1"/>
  <c r="O319" i="32"/>
  <c r="N319" i="32"/>
  <c r="P282" i="31"/>
  <c r="O281" i="31"/>
  <c r="N281" i="31"/>
  <c r="P285" i="30"/>
  <c r="O284" i="30"/>
  <c r="N284" i="30"/>
  <c r="P286" i="29"/>
  <c r="N285" i="29"/>
  <c r="O285" i="29"/>
  <c r="N269" i="24"/>
  <c r="O269" i="24"/>
  <c r="P270" i="24"/>
  <c r="P321" i="32" l="1"/>
  <c r="O320" i="32"/>
  <c r="N320" i="32"/>
  <c r="P283" i="31"/>
  <c r="O282" i="31"/>
  <c r="N282" i="31"/>
  <c r="P286" i="30"/>
  <c r="N285" i="30"/>
  <c r="O285" i="30"/>
  <c r="P287" i="29"/>
  <c r="N286" i="29"/>
  <c r="O286" i="29"/>
  <c r="P271" i="24"/>
  <c r="O270" i="24"/>
  <c r="N270" i="24"/>
  <c r="P322" i="32" l="1"/>
  <c r="O321" i="32"/>
  <c r="N321" i="32"/>
  <c r="P284" i="31"/>
  <c r="N283" i="31"/>
  <c r="O283" i="31"/>
  <c r="P287" i="30"/>
  <c r="O286" i="30"/>
  <c r="N286" i="30"/>
  <c r="P288" i="29"/>
  <c r="N287" i="29"/>
  <c r="O287" i="29"/>
  <c r="P272" i="24"/>
  <c r="N271" i="24"/>
  <c r="O271" i="24"/>
  <c r="P323" i="32" l="1"/>
  <c r="N322" i="32"/>
  <c r="O322" i="32"/>
  <c r="P285" i="31"/>
  <c r="O284" i="31"/>
  <c r="N284" i="31"/>
  <c r="P288" i="30"/>
  <c r="N287" i="30"/>
  <c r="O287" i="30"/>
  <c r="P289" i="29"/>
  <c r="O288" i="29"/>
  <c r="N288" i="29"/>
  <c r="P273" i="24"/>
  <c r="N272" i="24"/>
  <c r="O272" i="24"/>
  <c r="P324" i="32" l="1"/>
  <c r="O323" i="32"/>
  <c r="N323" i="32"/>
  <c r="O285" i="31"/>
  <c r="P286" i="31"/>
  <c r="N285" i="31"/>
  <c r="P289" i="30"/>
  <c r="O288" i="30"/>
  <c r="N288" i="30"/>
  <c r="P290" i="29"/>
  <c r="N289" i="29"/>
  <c r="O289" i="29"/>
  <c r="O273" i="24"/>
  <c r="N273" i="24"/>
  <c r="P274" i="24"/>
  <c r="P325" i="32" l="1"/>
  <c r="N324" i="32"/>
  <c r="O324" i="32"/>
  <c r="P287" i="31"/>
  <c r="O286" i="31"/>
  <c r="N286" i="31"/>
  <c r="P290" i="30"/>
  <c r="O289" i="30"/>
  <c r="N289" i="30"/>
  <c r="P291" i="29"/>
  <c r="O290" i="29"/>
  <c r="N290" i="29"/>
  <c r="O274" i="24"/>
  <c r="P275" i="24"/>
  <c r="N274" i="24"/>
  <c r="P326" i="32" l="1"/>
  <c r="O325" i="32"/>
  <c r="N325" i="32"/>
  <c r="P288" i="31"/>
  <c r="O287" i="31"/>
  <c r="N287" i="31"/>
  <c r="P291" i="30"/>
  <c r="O290" i="30"/>
  <c r="N290" i="30"/>
  <c r="P292" i="29"/>
  <c r="N291" i="29"/>
  <c r="O291" i="29"/>
  <c r="O275" i="24"/>
  <c r="P276" i="24"/>
  <c r="N275" i="24"/>
  <c r="P327" i="32" l="1"/>
  <c r="O326" i="32"/>
  <c r="N326" i="32"/>
  <c r="P289" i="31"/>
  <c r="O288" i="31"/>
  <c r="N288" i="31"/>
  <c r="P292" i="30"/>
  <c r="N291" i="30"/>
  <c r="O291" i="30"/>
  <c r="P293" i="29"/>
  <c r="N292" i="29"/>
  <c r="O292" i="29"/>
  <c r="O276" i="24"/>
  <c r="P277" i="24"/>
  <c r="N276" i="24"/>
  <c r="P328" i="32" l="1"/>
  <c r="N327" i="32"/>
  <c r="O327" i="32"/>
  <c r="P290" i="31"/>
  <c r="O289" i="31"/>
  <c r="N289" i="31"/>
  <c r="P293" i="30"/>
  <c r="N292" i="30"/>
  <c r="O292" i="30"/>
  <c r="P294" i="29"/>
  <c r="O293" i="29"/>
  <c r="N293" i="29"/>
  <c r="O277" i="24"/>
  <c r="P278" i="24"/>
  <c r="N277" i="24"/>
  <c r="P329" i="32" l="1"/>
  <c r="O328" i="32"/>
  <c r="N328" i="32"/>
  <c r="P291" i="31"/>
  <c r="O290" i="31"/>
  <c r="N290" i="31"/>
  <c r="P294" i="30"/>
  <c r="O293" i="30"/>
  <c r="N293" i="30"/>
  <c r="P295" i="29"/>
  <c r="O294" i="29"/>
  <c r="N294" i="29"/>
  <c r="O278" i="24"/>
  <c r="P279" i="24"/>
  <c r="N278" i="24"/>
  <c r="P330" i="32" l="1"/>
  <c r="O329" i="32"/>
  <c r="N329" i="32"/>
  <c r="P292" i="31"/>
  <c r="O291" i="31"/>
  <c r="N291" i="31"/>
  <c r="P295" i="30"/>
  <c r="O294" i="30"/>
  <c r="N294" i="30"/>
  <c r="P296" i="29"/>
  <c r="N295" i="29"/>
  <c r="O295" i="29"/>
  <c r="O279" i="24"/>
  <c r="P280" i="24"/>
  <c r="N279" i="24"/>
  <c r="P331" i="32" l="1"/>
  <c r="N330" i="32"/>
  <c r="O330" i="32"/>
  <c r="P293" i="31"/>
  <c r="O292" i="31"/>
  <c r="N292" i="31"/>
  <c r="P296" i="30"/>
  <c r="O295" i="30"/>
  <c r="N295" i="30"/>
  <c r="P297" i="29"/>
  <c r="O296" i="29"/>
  <c r="N296" i="29"/>
  <c r="O280" i="24"/>
  <c r="P281" i="24"/>
  <c r="N280" i="24"/>
  <c r="P332" i="32" l="1"/>
  <c r="N331" i="32"/>
  <c r="O331" i="32"/>
  <c r="O293" i="31"/>
  <c r="P294" i="31"/>
  <c r="N293" i="31"/>
  <c r="P297" i="30"/>
  <c r="O296" i="30"/>
  <c r="N296" i="30"/>
  <c r="P298" i="29"/>
  <c r="N297" i="29"/>
  <c r="O297" i="29"/>
  <c r="O281" i="24"/>
  <c r="N281" i="24"/>
  <c r="P282" i="24"/>
  <c r="P333" i="32" l="1"/>
  <c r="O332" i="32"/>
  <c r="N332" i="32"/>
  <c r="P295" i="31"/>
  <c r="N294" i="31"/>
  <c r="O294" i="31"/>
  <c r="P298" i="30"/>
  <c r="O297" i="30"/>
  <c r="N297" i="30"/>
  <c r="P299" i="29"/>
  <c r="N298" i="29"/>
  <c r="O298" i="29"/>
  <c r="O282" i="24"/>
  <c r="P283" i="24"/>
  <c r="N282" i="24"/>
  <c r="P334" i="32" l="1"/>
  <c r="O333" i="32"/>
  <c r="N333" i="32"/>
  <c r="P296" i="31"/>
  <c r="N295" i="31"/>
  <c r="O295" i="31"/>
  <c r="P299" i="30"/>
  <c r="O298" i="30"/>
  <c r="N298" i="30"/>
  <c r="P300" i="29"/>
  <c r="N299" i="29"/>
  <c r="O299" i="29"/>
  <c r="O283" i="24"/>
  <c r="P284" i="24"/>
  <c r="N283" i="24"/>
  <c r="P335" i="32" l="1"/>
  <c r="N334" i="32"/>
  <c r="O334" i="32"/>
  <c r="P297" i="31"/>
  <c r="N296" i="31"/>
  <c r="O296" i="31"/>
  <c r="P300" i="30"/>
  <c r="O299" i="30"/>
  <c r="N299" i="30"/>
  <c r="P301" i="29"/>
  <c r="N300" i="29"/>
  <c r="O300" i="29"/>
  <c r="O284" i="24"/>
  <c r="P285" i="24"/>
  <c r="N284" i="24"/>
  <c r="P336" i="32" l="1"/>
  <c r="O335" i="32"/>
  <c r="N335" i="32"/>
  <c r="M2" i="29"/>
  <c r="P298" i="31"/>
  <c r="O297" i="31"/>
  <c r="N297" i="31"/>
  <c r="P301" i="30"/>
  <c r="N300" i="30"/>
  <c r="O300" i="30"/>
  <c r="M2" i="30" s="1"/>
  <c r="P302" i="29"/>
  <c r="O301" i="29"/>
  <c r="N301" i="29"/>
  <c r="O285" i="24"/>
  <c r="P286" i="24"/>
  <c r="N285" i="24"/>
  <c r="P337" i="32" l="1"/>
  <c r="N336" i="32"/>
  <c r="O336" i="32"/>
  <c r="P299" i="31"/>
  <c r="N298" i="31"/>
  <c r="O298" i="31"/>
  <c r="P302" i="30"/>
  <c r="O301" i="30"/>
  <c r="N301" i="30"/>
  <c r="P303" i="29"/>
  <c r="N302" i="29"/>
  <c r="O302" i="29"/>
  <c r="O286" i="24"/>
  <c r="P287" i="24"/>
  <c r="N286" i="24"/>
  <c r="P338" i="32" l="1"/>
  <c r="O337" i="32"/>
  <c r="N337" i="32"/>
  <c r="P300" i="31"/>
  <c r="N299" i="31"/>
  <c r="O299" i="31"/>
  <c r="P303" i="30"/>
  <c r="N302" i="30"/>
  <c r="O302" i="30"/>
  <c r="P304" i="29"/>
  <c r="N303" i="29"/>
  <c r="O303" i="29"/>
  <c r="O287" i="24"/>
  <c r="P288" i="24"/>
  <c r="N287" i="24"/>
  <c r="P339" i="32" l="1"/>
  <c r="N338" i="32"/>
  <c r="O338" i="32"/>
  <c r="P301" i="31"/>
  <c r="O300" i="31"/>
  <c r="M2" i="31" s="1"/>
  <c r="N300" i="31"/>
  <c r="P304" i="30"/>
  <c r="N303" i="30"/>
  <c r="O303" i="30"/>
  <c r="P305" i="29"/>
  <c r="N304" i="29"/>
  <c r="O304" i="29"/>
  <c r="O288" i="24"/>
  <c r="P289" i="24"/>
  <c r="N288" i="24"/>
  <c r="P340" i="32" l="1"/>
  <c r="N339" i="32"/>
  <c r="O339" i="32"/>
  <c r="O301" i="31"/>
  <c r="P302" i="31"/>
  <c r="N301" i="31"/>
  <c r="P305" i="30"/>
  <c r="O304" i="30"/>
  <c r="N304" i="30"/>
  <c r="P306" i="29"/>
  <c r="O305" i="29"/>
  <c r="N305" i="29"/>
  <c r="O289" i="24"/>
  <c r="N289" i="24"/>
  <c r="P290" i="24"/>
  <c r="P341" i="32" l="1"/>
  <c r="O340" i="32"/>
  <c r="N340" i="32"/>
  <c r="P303" i="31"/>
  <c r="O302" i="31"/>
  <c r="N302" i="31"/>
  <c r="P306" i="30"/>
  <c r="N305" i="30"/>
  <c r="O305" i="30"/>
  <c r="P307" i="29"/>
  <c r="O306" i="29"/>
  <c r="N306" i="29"/>
  <c r="O290" i="24"/>
  <c r="P291" i="24"/>
  <c r="N290" i="24"/>
  <c r="P342" i="32" l="1"/>
  <c r="O341" i="32"/>
  <c r="N341" i="32"/>
  <c r="P304" i="31"/>
  <c r="O303" i="31"/>
  <c r="N303" i="31"/>
  <c r="P307" i="30"/>
  <c r="O306" i="30"/>
  <c r="N306" i="30"/>
  <c r="P308" i="29"/>
  <c r="O307" i="29"/>
  <c r="N307" i="29"/>
  <c r="O291" i="24"/>
  <c r="P292" i="24"/>
  <c r="N291" i="24"/>
  <c r="P343" i="32" l="1"/>
  <c r="O342" i="32"/>
  <c r="N342" i="32"/>
  <c r="P305" i="31"/>
  <c r="O304" i="31"/>
  <c r="N304" i="31"/>
  <c r="P308" i="30"/>
  <c r="O307" i="30"/>
  <c r="N307" i="30"/>
  <c r="P309" i="29"/>
  <c r="O308" i="29"/>
  <c r="N308" i="29"/>
  <c r="O292" i="24"/>
  <c r="P293" i="24"/>
  <c r="N292" i="24"/>
  <c r="P344" i="32" l="1"/>
  <c r="N343" i="32"/>
  <c r="O343" i="32"/>
  <c r="O305" i="31"/>
  <c r="P306" i="31"/>
  <c r="N305" i="31"/>
  <c r="P309" i="30"/>
  <c r="N308" i="30"/>
  <c r="O308" i="30"/>
  <c r="P310" i="29"/>
  <c r="N309" i="29"/>
  <c r="O309" i="29"/>
  <c r="O293" i="24"/>
  <c r="P294" i="24"/>
  <c r="N293" i="24"/>
  <c r="P345" i="32" l="1"/>
  <c r="N344" i="32"/>
  <c r="O344" i="32"/>
  <c r="P307" i="31"/>
  <c r="N306" i="31"/>
  <c r="O306" i="31"/>
  <c r="P310" i="30"/>
  <c r="O309" i="30"/>
  <c r="N309" i="30"/>
  <c r="P311" i="29"/>
  <c r="N310" i="29"/>
  <c r="O310" i="29"/>
  <c r="O294" i="24"/>
  <c r="P295" i="24"/>
  <c r="N294" i="24"/>
  <c r="P346" i="32" l="1"/>
  <c r="O345" i="32"/>
  <c r="N345" i="32"/>
  <c r="P308" i="31"/>
  <c r="O307" i="31"/>
  <c r="N307" i="31"/>
  <c r="P311" i="30"/>
  <c r="O310" i="30"/>
  <c r="N310" i="30"/>
  <c r="P312" i="29"/>
  <c r="O311" i="29"/>
  <c r="N311" i="29"/>
  <c r="O295" i="24"/>
  <c r="P296" i="24"/>
  <c r="N295" i="24"/>
  <c r="P347" i="32" l="1"/>
  <c r="O346" i="32"/>
  <c r="N346" i="32"/>
  <c r="P309" i="31"/>
  <c r="O308" i="31"/>
  <c r="N308" i="31"/>
  <c r="P312" i="30"/>
  <c r="O311" i="30"/>
  <c r="N311" i="30"/>
  <c r="P313" i="29"/>
  <c r="O312" i="29"/>
  <c r="N312" i="29"/>
  <c r="O296" i="24"/>
  <c r="P297" i="24"/>
  <c r="N296" i="24"/>
  <c r="P348" i="32" l="1"/>
  <c r="O347" i="32"/>
  <c r="N347" i="32"/>
  <c r="P310" i="31"/>
  <c r="O309" i="31"/>
  <c r="N309" i="31"/>
  <c r="P313" i="30"/>
  <c r="O312" i="30"/>
  <c r="N312" i="30"/>
  <c r="P314" i="29"/>
  <c r="N313" i="29"/>
  <c r="O313" i="29"/>
  <c r="O297" i="24"/>
  <c r="N297" i="24"/>
  <c r="P298" i="24"/>
  <c r="P349" i="32" l="1"/>
  <c r="N348" i="32"/>
  <c r="O348" i="32"/>
  <c r="P311" i="31"/>
  <c r="N310" i="31"/>
  <c r="O310" i="31"/>
  <c r="O313" i="30"/>
  <c r="P314" i="30"/>
  <c r="N313" i="30"/>
  <c r="P315" i="29"/>
  <c r="O314" i="29"/>
  <c r="N314" i="29"/>
  <c r="O298" i="24"/>
  <c r="P299" i="24"/>
  <c r="N298" i="24"/>
  <c r="P350" i="32" l="1"/>
  <c r="N349" i="32"/>
  <c r="O349" i="32"/>
  <c r="P312" i="31"/>
  <c r="N311" i="31"/>
  <c r="O311" i="31"/>
  <c r="P315" i="30"/>
  <c r="O314" i="30"/>
  <c r="N314" i="30"/>
  <c r="P316" i="29"/>
  <c r="N315" i="29"/>
  <c r="O315" i="29"/>
  <c r="O299" i="24"/>
  <c r="P300" i="24"/>
  <c r="N299" i="24"/>
  <c r="P351" i="32" l="1"/>
  <c r="O350" i="32"/>
  <c r="N350" i="32"/>
  <c r="P313" i="31"/>
  <c r="O312" i="31"/>
  <c r="N312" i="31"/>
  <c r="O315" i="30"/>
  <c r="P316" i="30"/>
  <c r="N315" i="30"/>
  <c r="P317" i="29"/>
  <c r="N316" i="29"/>
  <c r="O316" i="29"/>
  <c r="O300" i="24"/>
  <c r="P301" i="24"/>
  <c r="N300" i="24"/>
  <c r="P352" i="32" l="1"/>
  <c r="N351" i="32"/>
  <c r="O351" i="32"/>
  <c r="P314" i="31"/>
  <c r="N313" i="31"/>
  <c r="O313" i="31"/>
  <c r="P317" i="30"/>
  <c r="N316" i="30"/>
  <c r="O316" i="30"/>
  <c r="P318" i="29"/>
  <c r="N317" i="29"/>
  <c r="O317" i="29"/>
  <c r="M2" i="24"/>
  <c r="O301" i="24"/>
  <c r="P302" i="24"/>
  <c r="N301" i="24"/>
  <c r="P353" i="32" l="1"/>
  <c r="O352" i="32"/>
  <c r="N352" i="32"/>
  <c r="P315" i="31"/>
  <c r="N314" i="31"/>
  <c r="O314" i="31"/>
  <c r="O317" i="30"/>
  <c r="P318" i="30"/>
  <c r="N317" i="30"/>
  <c r="P319" i="29"/>
  <c r="N318" i="29"/>
  <c r="O318" i="29"/>
  <c r="O302" i="24"/>
  <c r="P303" i="24"/>
  <c r="N302" i="24"/>
  <c r="P354" i="32" l="1"/>
  <c r="O353" i="32"/>
  <c r="N353" i="32"/>
  <c r="P316" i="31"/>
  <c r="N315" i="31"/>
  <c r="O315" i="31"/>
  <c r="P319" i="30"/>
  <c r="O318" i="30"/>
  <c r="N318" i="30"/>
  <c r="P320" i="29"/>
  <c r="N319" i="29"/>
  <c r="O319" i="29"/>
  <c r="O303" i="24"/>
  <c r="P304" i="24"/>
  <c r="N303" i="24"/>
  <c r="P355" i="32" l="1"/>
  <c r="O354" i="32"/>
  <c r="N354" i="32"/>
  <c r="P317" i="31"/>
  <c r="O316" i="31"/>
  <c r="N316" i="31"/>
  <c r="O319" i="30"/>
  <c r="P320" i="30"/>
  <c r="N319" i="30"/>
  <c r="P321" i="29"/>
  <c r="N320" i="29"/>
  <c r="O320" i="29"/>
  <c r="O304" i="24"/>
  <c r="P305" i="24"/>
  <c r="N304" i="24"/>
  <c r="P356" i="32" l="1"/>
  <c r="O355" i="32"/>
  <c r="N355" i="32"/>
  <c r="P318" i="31"/>
  <c r="N317" i="31"/>
  <c r="O317" i="31"/>
  <c r="P321" i="30"/>
  <c r="O320" i="30"/>
  <c r="N320" i="30"/>
  <c r="P322" i="29"/>
  <c r="N321" i="29"/>
  <c r="O321" i="29"/>
  <c r="O305" i="24"/>
  <c r="N305" i="24"/>
  <c r="P306" i="24"/>
  <c r="P357" i="32" l="1"/>
  <c r="N356" i="32"/>
  <c r="O356" i="32"/>
  <c r="P319" i="31"/>
  <c r="N318" i="31"/>
  <c r="O318" i="31"/>
  <c r="O321" i="30"/>
  <c r="P322" i="30"/>
  <c r="N321" i="30"/>
  <c r="P323" i="29"/>
  <c r="O322" i="29"/>
  <c r="N322" i="29"/>
  <c r="O306" i="24"/>
  <c r="P307" i="24"/>
  <c r="N306" i="24"/>
  <c r="P358" i="32" l="1"/>
  <c r="O357" i="32"/>
  <c r="N357" i="32"/>
  <c r="P320" i="31"/>
  <c r="O319" i="31"/>
  <c r="N319" i="31"/>
  <c r="P323" i="30"/>
  <c r="O322" i="30"/>
  <c r="N322" i="30"/>
  <c r="P324" i="29"/>
  <c r="O323" i="29"/>
  <c r="N323" i="29"/>
  <c r="O307" i="24"/>
  <c r="P308" i="24"/>
  <c r="N307" i="24"/>
  <c r="N358" i="32" l="1"/>
  <c r="O358" i="32"/>
  <c r="P321" i="31"/>
  <c r="N320" i="31"/>
  <c r="O320" i="31"/>
  <c r="O323" i="30"/>
  <c r="P324" i="30"/>
  <c r="N323" i="30"/>
  <c r="P325" i="29"/>
  <c r="O324" i="29"/>
  <c r="N324" i="29"/>
  <c r="O308" i="24"/>
  <c r="P309" i="24"/>
  <c r="N308" i="24"/>
  <c r="P322" i="31" l="1"/>
  <c r="N321" i="31"/>
  <c r="O321" i="31"/>
  <c r="P325" i="30"/>
  <c r="N324" i="30"/>
  <c r="O324" i="30"/>
  <c r="P326" i="29"/>
  <c r="N325" i="29"/>
  <c r="O325" i="29"/>
  <c r="O309" i="24"/>
  <c r="P310" i="24"/>
  <c r="N309" i="24"/>
  <c r="P323" i="31" l="1"/>
  <c r="O322" i="31"/>
  <c r="N322" i="31"/>
  <c r="O325" i="30"/>
  <c r="P326" i="30"/>
  <c r="N325" i="30"/>
  <c r="P327" i="29"/>
  <c r="N326" i="29"/>
  <c r="O326" i="29"/>
  <c r="O310" i="24"/>
  <c r="P311" i="24"/>
  <c r="N310" i="24"/>
  <c r="P324" i="31" l="1"/>
  <c r="O323" i="31"/>
  <c r="N323" i="31"/>
  <c r="P327" i="30"/>
  <c r="O326" i="30"/>
  <c r="N326" i="30"/>
  <c r="P328" i="29"/>
  <c r="O327" i="29"/>
  <c r="N327" i="29"/>
  <c r="O311" i="24"/>
  <c r="P312" i="24"/>
  <c r="N311" i="24"/>
  <c r="P325" i="31" l="1"/>
  <c r="O324" i="31"/>
  <c r="N324" i="31"/>
  <c r="O327" i="30"/>
  <c r="P328" i="30"/>
  <c r="N327" i="30"/>
  <c r="P329" i="29"/>
  <c r="N328" i="29"/>
  <c r="O328" i="29"/>
  <c r="O312" i="24"/>
  <c r="P313" i="24"/>
  <c r="N312" i="24"/>
  <c r="P326" i="31" l="1"/>
  <c r="O325" i="31"/>
  <c r="N325" i="31"/>
  <c r="P329" i="30"/>
  <c r="O328" i="30"/>
  <c r="N328" i="30"/>
  <c r="P330" i="29"/>
  <c r="O329" i="29"/>
  <c r="N329" i="29"/>
  <c r="O313" i="24"/>
  <c r="N313" i="24"/>
  <c r="P314" i="24"/>
  <c r="P327" i="31" l="1"/>
  <c r="N326" i="31"/>
  <c r="O326" i="31"/>
  <c r="O329" i="30"/>
  <c r="P330" i="30"/>
  <c r="N329" i="30"/>
  <c r="P331" i="29"/>
  <c r="N330" i="29"/>
  <c r="O330" i="29"/>
  <c r="O314" i="24"/>
  <c r="P315" i="24"/>
  <c r="N314" i="24"/>
  <c r="P328" i="31" l="1"/>
  <c r="O327" i="31"/>
  <c r="N327" i="31"/>
  <c r="P331" i="30"/>
  <c r="O330" i="30"/>
  <c r="N330" i="30"/>
  <c r="P332" i="29"/>
  <c r="O331" i="29"/>
  <c r="N331" i="29"/>
  <c r="O315" i="24"/>
  <c r="P316" i="24"/>
  <c r="N315" i="24"/>
  <c r="P329" i="31" l="1"/>
  <c r="O328" i="31"/>
  <c r="N328" i="31"/>
  <c r="O331" i="30"/>
  <c r="P332" i="30"/>
  <c r="N331" i="30"/>
  <c r="P333" i="29"/>
  <c r="O332" i="29"/>
  <c r="N332" i="29"/>
  <c r="O316" i="24"/>
  <c r="P317" i="24"/>
  <c r="N316" i="24"/>
  <c r="P330" i="31" l="1"/>
  <c r="O329" i="31"/>
  <c r="N329" i="31"/>
  <c r="P333" i="30"/>
  <c r="N332" i="30"/>
  <c r="O332" i="30"/>
  <c r="P334" i="29"/>
  <c r="N333" i="29"/>
  <c r="O333" i="29"/>
  <c r="O317" i="24"/>
  <c r="P318" i="24"/>
  <c r="N317" i="24"/>
  <c r="P331" i="31" l="1"/>
  <c r="N330" i="31"/>
  <c r="O330" i="31"/>
  <c r="P334" i="30"/>
  <c r="N333" i="30"/>
  <c r="O333" i="30"/>
  <c r="P335" i="29"/>
  <c r="O334" i="29"/>
  <c r="N334" i="29"/>
  <c r="O318" i="24"/>
  <c r="P319" i="24"/>
  <c r="N318" i="24"/>
  <c r="P332" i="31" l="1"/>
  <c r="O331" i="31"/>
  <c r="N331" i="31"/>
  <c r="P335" i="30"/>
  <c r="O334" i="30"/>
  <c r="N334" i="30"/>
  <c r="P336" i="29"/>
  <c r="O335" i="29"/>
  <c r="N335" i="29"/>
  <c r="O319" i="24"/>
  <c r="P320" i="24"/>
  <c r="N319" i="24"/>
  <c r="P333" i="31" l="1"/>
  <c r="O332" i="31"/>
  <c r="N332" i="31"/>
  <c r="P336" i="30"/>
  <c r="N335" i="30"/>
  <c r="O335" i="30"/>
  <c r="P337" i="29"/>
  <c r="N336" i="29"/>
  <c r="O336" i="29"/>
  <c r="O320" i="24"/>
  <c r="P321" i="24"/>
  <c r="N320" i="24"/>
  <c r="P334" i="31" l="1"/>
  <c r="N333" i="31"/>
  <c r="O333" i="31"/>
  <c r="P337" i="30"/>
  <c r="O336" i="30"/>
  <c r="N336" i="30"/>
  <c r="P338" i="29"/>
  <c r="O337" i="29"/>
  <c r="N337" i="29"/>
  <c r="O321" i="24"/>
  <c r="N321" i="24"/>
  <c r="P322" i="24"/>
  <c r="P335" i="31" l="1"/>
  <c r="O334" i="31"/>
  <c r="N334" i="31"/>
  <c r="P338" i="30"/>
  <c r="O337" i="30"/>
  <c r="N337" i="30"/>
  <c r="P339" i="29"/>
  <c r="N338" i="29"/>
  <c r="O338" i="29"/>
  <c r="O322" i="24"/>
  <c r="P323" i="24"/>
  <c r="N322" i="24"/>
  <c r="P336" i="31" l="1"/>
  <c r="O335" i="31"/>
  <c r="N335" i="31"/>
  <c r="P339" i="30"/>
  <c r="O338" i="30"/>
  <c r="N338" i="30"/>
  <c r="P340" i="29"/>
  <c r="O339" i="29"/>
  <c r="N339" i="29"/>
  <c r="O323" i="24"/>
  <c r="P324" i="24"/>
  <c r="N323" i="24"/>
  <c r="P337" i="31" l="1"/>
  <c r="N336" i="31"/>
  <c r="O336" i="31"/>
  <c r="P340" i="30"/>
  <c r="O339" i="30"/>
  <c r="N339" i="30"/>
  <c r="P341" i="29"/>
  <c r="O340" i="29"/>
  <c r="N340" i="29"/>
  <c r="O324" i="24"/>
  <c r="P325" i="24"/>
  <c r="N324" i="24"/>
  <c r="P338" i="31" l="1"/>
  <c r="O337" i="31"/>
  <c r="N337" i="31"/>
  <c r="P341" i="30"/>
  <c r="N340" i="30"/>
  <c r="O340" i="30"/>
  <c r="P342" i="29"/>
  <c r="N341" i="29"/>
  <c r="O341" i="29"/>
  <c r="O325" i="24"/>
  <c r="P326" i="24"/>
  <c r="N325" i="24"/>
  <c r="P339" i="31" l="1"/>
  <c r="N338" i="31"/>
  <c r="O338" i="31"/>
  <c r="P342" i="30"/>
  <c r="N341" i="30"/>
  <c r="O341" i="30"/>
  <c r="P343" i="29"/>
  <c r="N342" i="29"/>
  <c r="O342" i="29"/>
  <c r="O326" i="24"/>
  <c r="P327" i="24"/>
  <c r="N326" i="24"/>
  <c r="P340" i="31" l="1"/>
  <c r="N339" i="31"/>
  <c r="O339" i="31"/>
  <c r="P343" i="30"/>
  <c r="N342" i="30"/>
  <c r="O342" i="30"/>
  <c r="P344" i="29"/>
  <c r="N343" i="29"/>
  <c r="O343" i="29"/>
  <c r="O327" i="24"/>
  <c r="P328" i="24"/>
  <c r="N327" i="24"/>
  <c r="P341" i="31" l="1"/>
  <c r="O340" i="31"/>
  <c r="N340" i="31"/>
  <c r="P344" i="30"/>
  <c r="O343" i="30"/>
  <c r="N343" i="30"/>
  <c r="N344" i="29"/>
  <c r="O344" i="29"/>
  <c r="P345" i="29"/>
  <c r="O328" i="24"/>
  <c r="P329" i="24"/>
  <c r="N328" i="24"/>
  <c r="P342" i="31" l="1"/>
  <c r="O341" i="31"/>
  <c r="N341" i="31"/>
  <c r="P345" i="30"/>
  <c r="N344" i="30"/>
  <c r="O344" i="30"/>
  <c r="P346" i="29"/>
  <c r="N345" i="29"/>
  <c r="O345" i="29"/>
  <c r="O329" i="24"/>
  <c r="N329" i="24"/>
  <c r="P330" i="24"/>
  <c r="P343" i="31" l="1"/>
  <c r="N342" i="31"/>
  <c r="O342" i="31"/>
  <c r="P346" i="30"/>
  <c r="O345" i="30"/>
  <c r="N345" i="30"/>
  <c r="P347" i="29"/>
  <c r="N346" i="29"/>
  <c r="O346" i="29"/>
  <c r="O330" i="24"/>
  <c r="P331" i="24"/>
  <c r="N330" i="24"/>
  <c r="P344" i="31" l="1"/>
  <c r="N343" i="31"/>
  <c r="O343" i="31"/>
  <c r="P347" i="30"/>
  <c r="O346" i="30"/>
  <c r="N346" i="30"/>
  <c r="P348" i="29"/>
  <c r="N347" i="29"/>
  <c r="O347" i="29"/>
  <c r="O331" i="24"/>
  <c r="P332" i="24"/>
  <c r="N331" i="24"/>
  <c r="O344" i="31" l="1"/>
  <c r="P345" i="31"/>
  <c r="N344" i="31"/>
  <c r="P348" i="30"/>
  <c r="O347" i="30"/>
  <c r="N347" i="30"/>
  <c r="N348" i="29"/>
  <c r="P349" i="29"/>
  <c r="O348" i="29"/>
  <c r="O332" i="24"/>
  <c r="P333" i="24"/>
  <c r="N332" i="24"/>
  <c r="P346" i="31" l="1"/>
  <c r="N345" i="31"/>
  <c r="O345" i="31"/>
  <c r="P349" i="30"/>
  <c r="O348" i="30"/>
  <c r="N348" i="30"/>
  <c r="P350" i="29"/>
  <c r="N349" i="29"/>
  <c r="O349" i="29"/>
  <c r="O333" i="24"/>
  <c r="P334" i="24"/>
  <c r="N333" i="24"/>
  <c r="P347" i="31" l="1"/>
  <c r="N346" i="31"/>
  <c r="O346" i="31"/>
  <c r="P350" i="30"/>
  <c r="N349" i="30"/>
  <c r="O349" i="30"/>
  <c r="P351" i="29"/>
  <c r="O350" i="29"/>
  <c r="N350" i="29"/>
  <c r="O334" i="24"/>
  <c r="P335" i="24"/>
  <c r="N334" i="24"/>
  <c r="P348" i="31" l="1"/>
  <c r="N347" i="31"/>
  <c r="O347" i="31"/>
  <c r="P351" i="30"/>
  <c r="O350" i="30"/>
  <c r="N350" i="30"/>
  <c r="P352" i="29"/>
  <c r="N351" i="29"/>
  <c r="O351" i="29"/>
  <c r="O335" i="24"/>
  <c r="P336" i="24"/>
  <c r="N335" i="24"/>
  <c r="O348" i="31" l="1"/>
  <c r="P349" i="31"/>
  <c r="N348" i="31"/>
  <c r="P352" i="30"/>
  <c r="O351" i="30"/>
  <c r="N351" i="30"/>
  <c r="P353" i="29"/>
  <c r="O352" i="29"/>
  <c r="N352" i="29"/>
  <c r="O336" i="24"/>
  <c r="P337" i="24"/>
  <c r="N336" i="24"/>
  <c r="P350" i="31" l="1"/>
  <c r="O349" i="31"/>
  <c r="N349" i="31"/>
  <c r="P353" i="30"/>
  <c r="O352" i="30"/>
  <c r="N352" i="30"/>
  <c r="P354" i="29"/>
  <c r="O353" i="29"/>
  <c r="N353" i="29"/>
  <c r="O337" i="24"/>
  <c r="N337" i="24"/>
  <c r="P338" i="24"/>
  <c r="P351" i="31" l="1"/>
  <c r="O350" i="31"/>
  <c r="N350" i="31"/>
  <c r="P354" i="30"/>
  <c r="O353" i="30"/>
  <c r="N353" i="30"/>
  <c r="P355" i="29"/>
  <c r="O354" i="29"/>
  <c r="N354" i="29"/>
  <c r="O338" i="24"/>
  <c r="P339" i="24"/>
  <c r="N338" i="24"/>
  <c r="P352" i="31" l="1"/>
  <c r="N351" i="31"/>
  <c r="O351" i="31"/>
  <c r="P355" i="30"/>
  <c r="O354" i="30"/>
  <c r="N354" i="30"/>
  <c r="P356" i="29"/>
  <c r="N355" i="29"/>
  <c r="O355" i="29"/>
  <c r="O339" i="24"/>
  <c r="P340" i="24"/>
  <c r="N339" i="24"/>
  <c r="O352" i="31" l="1"/>
  <c r="P353" i="31"/>
  <c r="N352" i="31"/>
  <c r="P356" i="30"/>
  <c r="N355" i="30"/>
  <c r="O355" i="30"/>
  <c r="P357" i="29"/>
  <c r="N356" i="29"/>
  <c r="O356" i="29"/>
  <c r="O340" i="24"/>
  <c r="P341" i="24"/>
  <c r="N340" i="24"/>
  <c r="P354" i="31" l="1"/>
  <c r="O353" i="31"/>
  <c r="N353" i="31"/>
  <c r="P357" i="30"/>
  <c r="N356" i="30"/>
  <c r="O356" i="30"/>
  <c r="P358" i="29"/>
  <c r="O357" i="29"/>
  <c r="N357" i="29"/>
  <c r="O341" i="24"/>
  <c r="P342" i="24"/>
  <c r="N341" i="24"/>
  <c r="P355" i="31" l="1"/>
  <c r="N354" i="31"/>
  <c r="O354" i="31"/>
  <c r="P358" i="30"/>
  <c r="O357" i="30"/>
  <c r="N357" i="30"/>
  <c r="O358" i="29"/>
  <c r="N358" i="29"/>
  <c r="O342" i="24"/>
  <c r="P343" i="24"/>
  <c r="N342" i="24"/>
  <c r="P356" i="31" l="1"/>
  <c r="N355" i="31"/>
  <c r="O355" i="31"/>
  <c r="N358" i="30"/>
  <c r="O358" i="30"/>
  <c r="O343" i="24"/>
  <c r="P344" i="24"/>
  <c r="N343" i="24"/>
  <c r="O356" i="31" l="1"/>
  <c r="P357" i="31"/>
  <c r="N356" i="31"/>
  <c r="O344" i="24"/>
  <c r="P345" i="24"/>
  <c r="N344" i="24"/>
  <c r="P358" i="31" l="1"/>
  <c r="N357" i="31"/>
  <c r="O357" i="31"/>
  <c r="O345" i="24"/>
  <c r="N345" i="24"/>
  <c r="P346" i="24"/>
  <c r="N358" i="31" l="1"/>
  <c r="O358" i="31"/>
  <c r="O346" i="24"/>
  <c r="P347" i="24"/>
  <c r="N346" i="24"/>
  <c r="O347" i="24" l="1"/>
  <c r="P348" i="24"/>
  <c r="N347" i="24"/>
  <c r="O348" i="24" l="1"/>
  <c r="P349" i="24"/>
  <c r="N348" i="24"/>
  <c r="O349" i="24" l="1"/>
  <c r="P350" i="24"/>
  <c r="N349" i="24"/>
  <c r="O350" i="24" l="1"/>
  <c r="P351" i="24"/>
  <c r="N350" i="24"/>
  <c r="O351" i="24" l="1"/>
  <c r="P352" i="24"/>
  <c r="N351" i="24"/>
  <c r="O352" i="24" l="1"/>
  <c r="P353" i="24"/>
  <c r="N352" i="24"/>
  <c r="O353" i="24" l="1"/>
  <c r="N353" i="24"/>
  <c r="P354" i="24"/>
  <c r="O354" i="24" l="1"/>
  <c r="P355" i="24"/>
  <c r="N354" i="24"/>
  <c r="O355" i="24" l="1"/>
  <c r="P356" i="24"/>
  <c r="N355" i="24"/>
  <c r="O356" i="24" l="1"/>
  <c r="P357" i="24"/>
  <c r="N356" i="24"/>
  <c r="O357" i="24" l="1"/>
  <c r="P358" i="24"/>
  <c r="N357" i="24"/>
  <c r="O358" i="24" l="1"/>
  <c r="N358" i="24"/>
  <c r="AG2" i="24" l="1"/>
  <c r="AF2" i="24" s="1"/>
</calcChain>
</file>

<file path=xl/sharedStrings.xml><?xml version="1.0" encoding="utf-8"?>
<sst xmlns="http://schemas.openxmlformats.org/spreadsheetml/2006/main" count="1556" uniqueCount="299">
  <si>
    <t>Rated Voltage</t>
  </si>
  <si>
    <t>Rated Current</t>
  </si>
  <si>
    <t>V</t>
  </si>
  <si>
    <t>A</t>
  </si>
  <si>
    <t>No Load Speed</t>
  </si>
  <si>
    <t>Winding Resistance</t>
  </si>
  <si>
    <t>rpm</t>
  </si>
  <si>
    <t>ohm</t>
  </si>
  <si>
    <t>Torque Constant</t>
  </si>
  <si>
    <t>Ncm/A</t>
  </si>
  <si>
    <t>Winding Inductance</t>
  </si>
  <si>
    <t>mH</t>
  </si>
  <si>
    <t>Force to Current Converter</t>
  </si>
  <si>
    <t>Gear Box</t>
  </si>
  <si>
    <t>mm</t>
  </si>
  <si>
    <t>Efficency</t>
  </si>
  <si>
    <t>mA/N</t>
  </si>
  <si>
    <t>Speed to Voltage Coverter</t>
  </si>
  <si>
    <t>rpm/V</t>
  </si>
  <si>
    <t>Current to Force Converter</t>
  </si>
  <si>
    <t>N</t>
  </si>
  <si>
    <t>Motor Data</t>
  </si>
  <si>
    <t>Gear Reduction</t>
  </si>
  <si>
    <t>Calculated Constants</t>
  </si>
  <si>
    <t>Calculated Force</t>
  </si>
  <si>
    <t>Ball Screw</t>
  </si>
  <si>
    <t xml:space="preserve">Shaft </t>
  </si>
  <si>
    <t>pitch radius</t>
  </si>
  <si>
    <t>helical pitch</t>
  </si>
  <si>
    <t>Total Redcution</t>
  </si>
  <si>
    <t>Max Hold Force(Spring)</t>
  </si>
  <si>
    <t xml:space="preserve">Opening Time </t>
  </si>
  <si>
    <t>s</t>
  </si>
  <si>
    <t>P1</t>
  </si>
  <si>
    <t>degree</t>
  </si>
  <si>
    <t>N1</t>
  </si>
  <si>
    <t>degree/s2</t>
  </si>
  <si>
    <t>degree/s</t>
  </si>
  <si>
    <t>P2</t>
  </si>
  <si>
    <t>A1</t>
  </si>
  <si>
    <t>A2</t>
  </si>
  <si>
    <t>A3</t>
  </si>
  <si>
    <t>N2</t>
  </si>
  <si>
    <t>N3</t>
  </si>
  <si>
    <t>A4</t>
  </si>
  <si>
    <t>N4</t>
  </si>
  <si>
    <t>Back check time</t>
  </si>
  <si>
    <t>T1</t>
  </si>
  <si>
    <t>T2</t>
  </si>
  <si>
    <t>T4</t>
  </si>
  <si>
    <t>T3</t>
  </si>
  <si>
    <t>T0</t>
  </si>
  <si>
    <t>rad/s2</t>
  </si>
  <si>
    <t>Door weight</t>
  </si>
  <si>
    <t>Door width</t>
  </si>
  <si>
    <t>kg</t>
  </si>
  <si>
    <t>m</t>
  </si>
  <si>
    <t>Door Inertia</t>
  </si>
  <si>
    <t>kgm2</t>
  </si>
  <si>
    <t>Door Info</t>
  </si>
  <si>
    <t>Nm</t>
  </si>
  <si>
    <t>N1(motor)</t>
  </si>
  <si>
    <t>T1(motor)</t>
  </si>
  <si>
    <t>Ncm</t>
  </si>
  <si>
    <t>T2(motor)</t>
  </si>
  <si>
    <t>N2(motor)</t>
  </si>
  <si>
    <t>N3(motor)</t>
  </si>
  <si>
    <t>T3(motor)</t>
  </si>
  <si>
    <t>T1(spring)</t>
  </si>
  <si>
    <t>O</t>
  </si>
  <si>
    <t>S</t>
  </si>
  <si>
    <t>B</t>
  </si>
  <si>
    <t>K</t>
  </si>
  <si>
    <t>L3</t>
  </si>
  <si>
    <t>C</t>
  </si>
  <si>
    <t>Alpha_0</t>
  </si>
  <si>
    <t>L</t>
  </si>
  <si>
    <t>f_x</t>
  </si>
  <si>
    <t>f_y</t>
  </si>
  <si>
    <t>F</t>
  </si>
  <si>
    <t>Door degree</t>
  </si>
  <si>
    <t>b_x</t>
  </si>
  <si>
    <t>b_y</t>
  </si>
  <si>
    <t>L1</t>
  </si>
  <si>
    <t>L2</t>
  </si>
  <si>
    <t>Shaft Degree</t>
  </si>
  <si>
    <t>GearRatio</t>
  </si>
  <si>
    <t>1_1</t>
  </si>
  <si>
    <t>1_2</t>
  </si>
  <si>
    <t>Shaft degree</t>
  </si>
  <si>
    <t>L2_0</t>
  </si>
  <si>
    <t>c_y</t>
  </si>
  <si>
    <t>c_x</t>
  </si>
  <si>
    <t>Alpha_0_D</t>
  </si>
  <si>
    <t xml:space="preserve">P1 </t>
  </si>
  <si>
    <t>P4</t>
  </si>
  <si>
    <t>P4-10</t>
  </si>
  <si>
    <t>Time1</t>
  </si>
  <si>
    <t>Time2</t>
  </si>
  <si>
    <t>Time3</t>
  </si>
  <si>
    <t>Spring  K</t>
  </si>
  <si>
    <t>N/mm</t>
  </si>
  <si>
    <t>spring init position</t>
  </si>
  <si>
    <t>Tspring(Nm)</t>
  </si>
  <si>
    <t>P3(backcheck)</t>
  </si>
  <si>
    <t>P4(Full position)</t>
  </si>
  <si>
    <t>max spring</t>
  </si>
  <si>
    <t>P4 degree(Full open)</t>
  </si>
  <si>
    <t>dg</t>
  </si>
  <si>
    <t>spring end position</t>
  </si>
  <si>
    <t>T2(spring)</t>
  </si>
  <si>
    <t>T3(spring)</t>
  </si>
  <si>
    <t>T4(spring)</t>
  </si>
  <si>
    <t>Tfriction</t>
  </si>
  <si>
    <t>TdoorClose(Nm)</t>
  </si>
  <si>
    <t>TdoorOpen(Nm)</t>
  </si>
  <si>
    <t>friction</t>
  </si>
  <si>
    <t>CONTROLLER_P_FACTOR</t>
  </si>
  <si>
    <t>RPS_FACTOR</t>
  </si>
  <si>
    <t>K_T</t>
  </si>
  <si>
    <t>II</t>
  </si>
  <si>
    <t>PI</t>
  </si>
  <si>
    <t>PUSH_SPEED_P_C</t>
  </si>
  <si>
    <t>PUSH_SPEED_P</t>
  </si>
  <si>
    <t>SPEED_UPSCALE</t>
  </si>
  <si>
    <t>PUSH_150_SPEED_P_LEARN</t>
  </si>
  <si>
    <t>PUSH_150_SPEED_P_C_LEARN</t>
  </si>
  <si>
    <t>PULL_SPEED_P_C</t>
  </si>
  <si>
    <t>PULL_150_SPEED_P_C_LEARN</t>
  </si>
  <si>
    <t>PULL_SPEED_P</t>
  </si>
  <si>
    <t>PULL_150_SPEED_P_LEARN</t>
  </si>
  <si>
    <t>PUSH_150_SPEED_TI_C_LEARN_OPENING</t>
  </si>
  <si>
    <t>PUSH_150_SPEED_TI_C_LEARN_CLOSING</t>
  </si>
  <si>
    <t>PULL_150_SPEED_TI_C_LEARN_OPENING</t>
  </si>
  <si>
    <t>PULL_150_SPEED_TI_C_LEARN_CLOSING</t>
  </si>
  <si>
    <t>SPEED_TS</t>
  </si>
  <si>
    <t>PUSH_150_SPEED_TI_LEARN_OPENING</t>
  </si>
  <si>
    <t>PUSH_150_SPEED_TI_LEARN_CLOSING</t>
  </si>
  <si>
    <t>PULL_150_SPEED_TI_LEARN_OPENING</t>
  </si>
  <si>
    <t>PULL_150_SPEED_TI_LEARN_CLOSING</t>
  </si>
  <si>
    <t>SPEED_CI_C_MAX</t>
  </si>
  <si>
    <t>SPEED_CI_C_MIN</t>
  </si>
  <si>
    <t>DOORSTOP_SPEED_TI_C_LEARN</t>
  </si>
  <si>
    <t>DOORSTOP_SPEED_P_LEARN</t>
  </si>
  <si>
    <t>PUSH_SPEED_TI</t>
  </si>
  <si>
    <t>SPEED_CI_C</t>
  </si>
  <si>
    <t>SPEED_CI</t>
  </si>
  <si>
    <t>DEF_KP_CURRENT_REGULATOR</t>
  </si>
  <si>
    <t>DEF_KI_CURRENT_REGULATOR</t>
  </si>
  <si>
    <t>DEF_MOTOR_INDUCTANCE</t>
  </si>
  <si>
    <t>CPU_CLOCK</t>
  </si>
  <si>
    <t>INDUCTANCE_PARAMETER</t>
  </si>
  <si>
    <t>DEF_K_SHIFT</t>
  </si>
  <si>
    <t>DEF_TS_CURRENT_REGULATOR</t>
  </si>
  <si>
    <t>DEF_TI_CURRENT_REGULATOR</t>
  </si>
  <si>
    <t>uH</t>
  </si>
  <si>
    <t>HZ</t>
  </si>
  <si>
    <t xml:space="preserve">Kp </t>
  </si>
  <si>
    <t>Ki</t>
  </si>
  <si>
    <r>
      <t>DEF_NOMINAL_CURRENT_QUANTUM
(</t>
    </r>
    <r>
      <rPr>
        <sz val="11"/>
        <color rgb="FFFF0000"/>
        <rFont val="Calibri"/>
        <family val="2"/>
        <scheme val="minor"/>
      </rPr>
      <t>+-13.5A /2046 ACS712LS 185mv/A)</t>
    </r>
  </si>
  <si>
    <t>DEF_T2</t>
  </si>
  <si>
    <t>MAX_T1</t>
  </si>
  <si>
    <t>MIN_T1</t>
  </si>
  <si>
    <t>MAX_T1_LIMIT</t>
  </si>
  <si>
    <t>MIN_T1_LIMIT</t>
  </si>
  <si>
    <t>What features normal Swinger have</t>
  </si>
  <si>
    <t>Spring</t>
  </si>
  <si>
    <t>No</t>
  </si>
  <si>
    <t>Mode selector</t>
  </si>
  <si>
    <t>OFF</t>
  </si>
  <si>
    <t>AUTO</t>
  </si>
  <si>
    <t>OPEN</t>
  </si>
  <si>
    <t>Power failure</t>
  </si>
  <si>
    <t>SW150 (Basic Version)</t>
  </si>
  <si>
    <t>SW300 (Fire Version)</t>
  </si>
  <si>
    <t>Yes</t>
  </si>
  <si>
    <t>Closing torque</t>
  </si>
  <si>
    <t>Fullfill EN1154</t>
  </si>
  <si>
    <t>Door closer</t>
  </si>
  <si>
    <t xml:space="preserve">Yes </t>
  </si>
  <si>
    <t>Lock</t>
  </si>
  <si>
    <t>Kill &amp; Reset function(force to close)</t>
  </si>
  <si>
    <t>Lock release</t>
  </si>
  <si>
    <t>Lock kick</t>
  </si>
  <si>
    <t>Battery monitoring</t>
  </si>
  <si>
    <t>Opening delay for lock (0 - 3s)</t>
  </si>
  <si>
    <t>Auto or manual kill reset</t>
  </si>
  <si>
    <t xml:space="preserve">Outer impulse </t>
  </si>
  <si>
    <t>OPEN/CLOSE impulse</t>
  </si>
  <si>
    <t>EXIT MODE</t>
  </si>
  <si>
    <t>Unlocked signal from lock (kill open delay)</t>
  </si>
  <si>
    <t>Key impulse</t>
  </si>
  <si>
    <t>Presence detection (swing side)</t>
  </si>
  <si>
    <t>Presence impulse (approach side) Active during fully open and closing.</t>
  </si>
  <si>
    <t>Monitored safety sensors</t>
  </si>
  <si>
    <t>Adjustable Presence detection area 55-90 degree</t>
  </si>
  <si>
    <t>Relay output (4 indication, external error, kill out, lock indication or "open/closed door indication")</t>
  </si>
  <si>
    <t>Arm</t>
  </si>
  <si>
    <t>Slide push</t>
  </si>
  <si>
    <t>PUSH (Reveal 0 -367mm)</t>
  </si>
  <si>
    <t>PULL (Reveal -20 - 130mm)</t>
  </si>
  <si>
    <t>Opening speed (OPSP)
Adjustable opening speed (2.5 ~ 12 s)</t>
  </si>
  <si>
    <t>Closing speed (CLSP)
Adjustable closing speed (4 ~ 12)</t>
  </si>
  <si>
    <t>Power Assist (POAS)
Adjustable power assist torque.
1A close torque on SW150,spring torque on SW300</t>
  </si>
  <si>
    <t>Extended closing torque(CLTQ)
Adjustable max closing torque</t>
  </si>
  <si>
    <t>Hold open time (HOT)
Adjustable hold open time  (1.5 ~ 30 s)</t>
  </si>
  <si>
    <t>Key hold open time (KHOT)
Adjustable key hold open time  (1.5 ~ 30 s)</t>
  </si>
  <si>
    <t>Push and Go (PAG)
Is available from any door position. Not active in OFF</t>
  </si>
  <si>
    <t>Inverse(INV)
Spring open &amp; motor close</t>
  </si>
  <si>
    <t>Activation delay(AD)
Add 2 seconds before open by inner. Immditaely during closing</t>
  </si>
  <si>
    <t xml:space="preserve">Stop on stall (SOS)
Stop 2 seconds then close or continue to open on stall condition </t>
  </si>
  <si>
    <t>Mat safety(MAT)
a closed door will not open
an open door will not close
during opening, the door will continue to open
during closing, the door will continue to close</t>
  </si>
  <si>
    <t xml:space="preserve">Inner impulse 
Open door via inner impulse </t>
  </si>
  <si>
    <t>Overhead presence detector (OPD)
a closed door will not open
an open door will not close
during opening, the door will continue to open
during closing, the door will continue to close</t>
  </si>
  <si>
    <t>Adjustable parameters</t>
  </si>
  <si>
    <t>Battery 24V</t>
  </si>
  <si>
    <t>Battery</t>
  </si>
  <si>
    <t>Sensor &amp; Impulse</t>
  </si>
  <si>
    <t>Lock (12 or 24 )</t>
  </si>
  <si>
    <t>Locked with or without power</t>
  </si>
  <si>
    <t>LED Indication</t>
  </si>
  <si>
    <t>Green LED OK</t>
  </si>
  <si>
    <t>Red LED Alarm</t>
  </si>
  <si>
    <t>Adjustable pre tension spring</t>
  </si>
  <si>
    <t>Kill and reset (Fire)</t>
  </si>
  <si>
    <t>OPEN/CLOSE hold open time (15minutes or infinite)</t>
  </si>
  <si>
    <t>Battery mode (power save or convenience)</t>
  </si>
  <si>
    <t>Obstruction mode (Door closer or reverses)</t>
  </si>
  <si>
    <t>Kill mode (locked/Unlock during kill, lock follow MS)</t>
  </si>
  <si>
    <t>double egress mode (Separate presence detection or common prensence detection)</t>
  </si>
  <si>
    <t>LOCK retry (On or off)</t>
  </si>
  <si>
    <t>Open/close impulse  (Auto mode or all mode)</t>
  </si>
  <si>
    <t>Kill impulse configuration (NO or NC)</t>
  </si>
  <si>
    <t>Double acting (Yes or No)</t>
  </si>
  <si>
    <t>PULL-220</t>
  </si>
  <si>
    <t>Max Inertia</t>
  </si>
  <si>
    <t>PUSH 70kgm2
PULL 40kgm2</t>
  </si>
  <si>
    <t>PUSH 140kgm2
PULL 80kgm2</t>
  </si>
  <si>
    <t xml:space="preserve">Double egress door </t>
  </si>
  <si>
    <t>Coordination unit</t>
  </si>
  <si>
    <t>Closing time board kit</t>
  </si>
  <si>
    <t>Doduble system</t>
  </si>
  <si>
    <t>rebated</t>
  </si>
  <si>
    <t>jamming</t>
  </si>
  <si>
    <t>no rebated no jamming</t>
  </si>
  <si>
    <t>Closing Time</t>
  </si>
  <si>
    <t>Latch check time</t>
  </si>
  <si>
    <t xml:space="preserve">T5 </t>
  </si>
  <si>
    <t>T6</t>
  </si>
  <si>
    <t>T7</t>
  </si>
  <si>
    <t>T8</t>
  </si>
  <si>
    <t>T9</t>
  </si>
  <si>
    <t>T10</t>
  </si>
  <si>
    <t>A6</t>
  </si>
  <si>
    <t>N6</t>
  </si>
  <si>
    <t>P5(Full positioni)</t>
  </si>
  <si>
    <t>T5spring)</t>
  </si>
  <si>
    <t>P4-5</t>
  </si>
  <si>
    <t>T6spring)</t>
  </si>
  <si>
    <t>P6(Full -5Dg)</t>
  </si>
  <si>
    <t>P8(Latchcheck)</t>
  </si>
  <si>
    <t>P8 degree(Latch check)</t>
  </si>
  <si>
    <t>P1  degree</t>
  </si>
  <si>
    <t>P8</t>
  </si>
  <si>
    <t xml:space="preserve">P9 </t>
  </si>
  <si>
    <t>P10</t>
  </si>
  <si>
    <t>P7</t>
  </si>
  <si>
    <t>N6(motor)</t>
  </si>
  <si>
    <t>T6(motor)</t>
  </si>
  <si>
    <t>A7</t>
  </si>
  <si>
    <t>N7</t>
  </si>
  <si>
    <t>A8</t>
  </si>
  <si>
    <t>N8</t>
  </si>
  <si>
    <t>A9</t>
  </si>
  <si>
    <t>N9</t>
  </si>
  <si>
    <t xml:space="preserve">Post latch check </t>
  </si>
  <si>
    <t>A10</t>
  </si>
  <si>
    <t>N10</t>
  </si>
  <si>
    <t>Timer6</t>
  </si>
  <si>
    <t>Timer7</t>
  </si>
  <si>
    <t>Timer8</t>
  </si>
  <si>
    <t>T7(spring)</t>
  </si>
  <si>
    <t>T8(spring)</t>
  </si>
  <si>
    <t>T9(spring)</t>
  </si>
  <si>
    <t>T10(spring)</t>
  </si>
  <si>
    <t>Tclose1</t>
  </si>
  <si>
    <t>Topen1</t>
  </si>
  <si>
    <t>Topen2</t>
  </si>
  <si>
    <t>Topen3</t>
  </si>
  <si>
    <t>Topen4</t>
  </si>
  <si>
    <t>Tclose2</t>
  </si>
  <si>
    <t>Tclose3</t>
  </si>
  <si>
    <t>Tclose4</t>
  </si>
  <si>
    <t>Tclose5</t>
  </si>
  <si>
    <t>Vclose</t>
  </si>
  <si>
    <t>Vopen</t>
  </si>
  <si>
    <t>N/A</t>
  </si>
  <si>
    <t>door Acc(rad/s2)</t>
  </si>
  <si>
    <t>Vdooropen(agree/s)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</si>
</sst>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宋体"/>
      <charset val="134"/>
    </font>
    <font>
      <sz val="11"/>
      <color indexed="17"/>
      <name val="宋体"/>
      <charset val="134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8">
    <xf numFmtId="0" fontId="0" fillId="0" borderId="0"/>
    <xf numFmtId="0" fontId="2" fillId="0" borderId="0">
      <alignment vertical="center"/>
    </xf>
    <xf numFmtId="0" fontId="2" fillId="0" borderId="0">
      <alignment vertical="center"/>
    </xf>
    <xf numFmtId="0" fontId="3" fillId="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3" borderId="0" applyNumberFormat="0" applyBorder="0" applyAlignment="0" applyProtection="0">
      <alignment vertical="center"/>
    </xf>
    <xf numFmtId="0" fontId="2" fillId="0" borderId="0">
      <alignment vertical="center"/>
    </xf>
  </cellStyleXfs>
  <cellXfs count="49">
    <xf numFmtId="0" fontId="0" fillId="0" borderId="0" xfId="0"/>
    <xf numFmtId="164" fontId="0" fillId="0" borderId="0" xfId="0" applyNumberFormat="1"/>
    <xf numFmtId="1" fontId="0" fillId="0" borderId="0" xfId="0" applyNumberFormat="1"/>
    <xf numFmtId="0" fontId="1" fillId="0" borderId="0" xfId="0" applyFont="1"/>
    <xf numFmtId="0" fontId="0" fillId="0" borderId="0" xfId="0" applyFont="1"/>
    <xf numFmtId="0" fontId="0" fillId="2" borderId="0" xfId="0" applyFill="1"/>
    <xf numFmtId="164" fontId="0" fillId="2" borderId="0" xfId="0" applyNumberFormat="1" applyFill="1"/>
    <xf numFmtId="1" fontId="0" fillId="2" borderId="0" xfId="0" applyNumberFormat="1" applyFill="1"/>
    <xf numFmtId="0" fontId="0" fillId="4" borderId="0" xfId="0" applyFill="1"/>
    <xf numFmtId="0" fontId="0" fillId="5" borderId="0" xfId="0" applyFill="1"/>
    <xf numFmtId="0" fontId="0" fillId="0" borderId="0" xfId="0" applyFill="1"/>
    <xf numFmtId="0" fontId="0" fillId="0" borderId="0" xfId="0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0" fillId="6" borderId="0" xfId="0" applyFill="1"/>
    <xf numFmtId="0" fontId="0" fillId="8" borderId="0" xfId="0" applyFill="1"/>
    <xf numFmtId="0" fontId="0" fillId="0" borderId="0" xfId="0" applyFill="1" applyAlignment="1">
      <alignment vertical="center"/>
    </xf>
    <xf numFmtId="0" fontId="0" fillId="0" borderId="0" xfId="0" applyFill="1" applyAlignment="1">
      <alignment horizontal="center" vertical="center"/>
    </xf>
    <xf numFmtId="0" fontId="4" fillId="8" borderId="0" xfId="0" applyFont="1" applyFill="1"/>
    <xf numFmtId="164" fontId="0" fillId="8" borderId="0" xfId="0" applyNumberFormat="1" applyFill="1"/>
    <xf numFmtId="0" fontId="0" fillId="0" borderId="0" xfId="0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8" borderId="0" xfId="0" applyFill="1" applyAlignment="1">
      <alignment vertical="center" wrapText="1"/>
    </xf>
    <xf numFmtId="0" fontId="0" fillId="0" borderId="0" xfId="0" applyBorder="1"/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0" fillId="9" borderId="1" xfId="0" applyFill="1" applyBorder="1"/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9" borderId="1" xfId="0" applyFill="1" applyBorder="1" applyAlignment="1">
      <alignment horizontal="left" vertical="center"/>
    </xf>
    <xf numFmtId="0" fontId="0" fillId="9" borderId="1" xfId="0" applyFill="1" applyBorder="1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10" borderId="0" xfId="0" applyFill="1"/>
  </cellXfs>
  <cellStyles count="8">
    <cellStyle name="Normal" xfId="0" builtinId="0"/>
    <cellStyle name="好 22" xfId="3"/>
    <cellStyle name="好 23" xfId="6"/>
    <cellStyle name="常规 2" xfId="2"/>
    <cellStyle name="常规 2 2" xfId="4"/>
    <cellStyle name="常规 23" xfId="5"/>
    <cellStyle name="常规 24" xfId="7"/>
    <cellStyle name="常规 3" xfId="1"/>
  </cellStyles>
  <dxfs count="0"/>
  <tableStyles count="0" defaultTableStyle="TableStyleMedium9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0713766680348859E-2"/>
          <c:y val="2.85706345530338E-2"/>
          <c:w val="0.94430948974304707"/>
          <c:h val="0.92385219494621995"/>
        </c:manualLayout>
      </c:layout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'GR 42x40 Lead screw'!$W$2:$W$358</c:f>
              <c:numCache>
                <c:formatCode>General</c:formatCode>
                <c:ptCount val="357"/>
                <c:pt idx="0">
                  <c:v>0</c:v>
                </c:pt>
                <c:pt idx="1">
                  <c:v>0.15001172012346986</c:v>
                </c:pt>
                <c:pt idx="2">
                  <c:v>0.21214860911352801</c:v>
                </c:pt>
                <c:pt idx="3">
                  <c:v>0.25982792098465235</c:v>
                </c:pt>
                <c:pt idx="4">
                  <c:v>0.30002344024693972</c:v>
                </c:pt>
                <c:pt idx="5">
                  <c:v>0.33543640361775173</c:v>
                </c:pt>
                <c:pt idx="6">
                  <c:v>0.36745216973970024</c:v>
                </c:pt>
                <c:pt idx="7">
                  <c:v>0.39689370519172479</c:v>
                </c:pt>
                <c:pt idx="8">
                  <c:v>0.42429721822705602</c:v>
                </c:pt>
                <c:pt idx="9">
                  <c:v>0.45003516037040958</c:v>
                </c:pt>
                <c:pt idx="10">
                  <c:v>0.47437871130988002</c:v>
                </c:pt>
                <c:pt idx="11">
                  <c:v>0.49753258980535614</c:v>
                </c:pt>
                <c:pt idx="12">
                  <c:v>0.5196558419693047</c:v>
                </c:pt>
                <c:pt idx="13">
                  <c:v>0.54087494882572373</c:v>
                </c:pt>
                <c:pt idx="14">
                  <c:v>0.56129246070264616</c:v>
                </c:pt>
                <c:pt idx="15">
                  <c:v>0.58099289377412677</c:v>
                </c:pt>
                <c:pt idx="16">
                  <c:v>0.60004688049387944</c:v>
                </c:pt>
                <c:pt idx="17">
                  <c:v>0.61851416714966057</c:v>
                </c:pt>
                <c:pt idx="18">
                  <c:v>0.63644582734058408</c:v>
                </c:pt>
                <c:pt idx="19">
                  <c:v>0.65388592836491199</c:v>
                </c:pt>
                <c:pt idx="20">
                  <c:v>0.67087280723550347</c:v>
                </c:pt>
                <c:pt idx="21">
                  <c:v>0.68744006259633084</c:v>
                </c:pt>
                <c:pt idx="22">
                  <c:v>0.7036173362253445</c:v>
                </c:pt>
                <c:pt idx="23">
                  <c:v>0.71943093623450183</c:v>
                </c:pt>
                <c:pt idx="24">
                  <c:v>0.73490433947940048</c:v>
                </c:pt>
                <c:pt idx="25">
                  <c:v>0.7500586006173493</c:v>
                </c:pt>
                <c:pt idx="26">
                  <c:v>0.76491268817719227</c:v>
                </c:pt>
                <c:pt idx="27">
                  <c:v>0.77948376295395705</c:v>
                </c:pt>
                <c:pt idx="28">
                  <c:v>0.79378741038344958</c:v>
                </c:pt>
                <c:pt idx="29">
                  <c:v>0.80783783586662072</c:v>
                </c:pt>
                <c:pt idx="30">
                  <c:v>0.82164803001776099</c:v>
                </c:pt>
                <c:pt idx="31">
                  <c:v>0.83522990931028673</c:v>
                </c:pt>
                <c:pt idx="32">
                  <c:v>0.84859443645411203</c:v>
                </c:pt>
                <c:pt idx="33">
                  <c:v>0.86175172396420208</c:v>
                </c:pt>
                <c:pt idx="34">
                  <c:v>0.87471112370294946</c:v>
                </c:pt>
                <c:pt idx="35">
                  <c:v>0.88748130465045783</c:v>
                </c:pt>
                <c:pt idx="36">
                  <c:v>0.90007032074081916</c:v>
                </c:pt>
                <c:pt idx="37">
                  <c:v>0.91248567027262584</c:v>
                </c:pt>
                <c:pt idx="38">
                  <c:v>0.92473434813858058</c:v>
                </c:pt>
                <c:pt idx="39">
                  <c:v>0.93682289190737</c:v>
                </c:pt>
                <c:pt idx="40">
                  <c:v>0.94875742261976004</c:v>
                </c:pt>
                <c:pt idx="41">
                  <c:v>0.96054368102158283</c:v>
                </c:pt>
                <c:pt idx="42">
                  <c:v>0.97218705984234044</c:v>
                </c:pt>
                <c:pt idx="43">
                  <c:v>0.98369263263445095</c:v>
                </c:pt>
                <c:pt idx="44">
                  <c:v>0.99506517961071228</c:v>
                </c:pt>
                <c:pt idx="45">
                  <c:v>1.0063092108532552</c:v>
                </c:pt>
                <c:pt idx="46">
                  <c:v>1.0174289872136058</c:v>
                </c:pt>
                <c:pt idx="47">
                  <c:v>1.0284285391785399</c:v>
                </c:pt>
                <c:pt idx="48">
                  <c:v>1.0393116839386094</c:v>
                </c:pt>
                <c:pt idx="49">
                  <c:v>1.050082040864289</c:v>
                </c:pt>
                <c:pt idx="50">
                  <c:v>1.0607430455676401</c:v>
                </c:pt>
                <c:pt idx="51">
                  <c:v>1.0712979627043611</c:v>
                </c:pt>
                <c:pt idx="52">
                  <c:v>1.0817498976514475</c:v>
                </c:pt>
                <c:pt idx="53">
                  <c:v>1.0921018071788542</c:v>
                </c:pt>
                <c:pt idx="54">
                  <c:v>1.1023565092191008</c:v>
                </c:pt>
                <c:pt idx="55">
                  <c:v>1.1125166918262952</c:v>
                </c:pt>
                <c:pt idx="56">
                  <c:v>1.1225849214052923</c:v>
                </c:pt>
                <c:pt idx="57">
                  <c:v>1.1325636502823708</c:v>
                </c:pt>
                <c:pt idx="58">
                  <c:v>1.1424552236807053</c:v>
                </c:pt>
                <c:pt idx="59">
                  <c:v>1.1522618861568461</c:v>
                </c:pt>
                <c:pt idx="60">
                  <c:v>1.1619857875482535</c:v>
                </c:pt>
                <c:pt idx="61">
                  <c:v>1.1716289884765301</c:v>
                </c:pt>
                <c:pt idx="62">
                  <c:v>1.1811934654462577</c:v>
                </c:pt>
                <c:pt idx="63">
                  <c:v>1.1906811155751744</c:v>
                </c:pt>
                <c:pt idx="64">
                  <c:v>1.2000937609877589</c:v>
                </c:pt>
                <c:pt idx="65">
                  <c:v>1.2094331529010383</c:v>
                </c:pt>
                <c:pt idx="66">
                  <c:v>1.2187009754285703</c:v>
                </c:pt>
                <c:pt idx="67">
                  <c:v>1.2278988491259981</c:v>
                </c:pt>
                <c:pt idx="68">
                  <c:v>1.2370283342993211</c:v>
                </c:pt>
                <c:pt idx="69">
                  <c:v>1.2460909340950022</c:v>
                </c:pt>
                <c:pt idx="70">
                  <c:v>1.255088097389246</c:v>
                </c:pt>
                <c:pt idx="71">
                  <c:v>1.2640212214921709</c:v>
                </c:pt>
                <c:pt idx="72">
                  <c:v>1.2728916546811682</c:v>
                </c:pt>
                <c:pt idx="73">
                  <c:v>1.2817006985764516</c:v>
                </c:pt>
                <c:pt idx="74">
                  <c:v>1.2904496103706515</c:v>
                </c:pt>
                <c:pt idx="75">
                  <c:v>1.2991396049232617</c:v>
                </c:pt>
                <c:pt idx="76">
                  <c:v>1.307771856729824</c:v>
                </c:pt>
                <c:pt idx="77">
                  <c:v>1.3163475017748822</c:v>
                </c:pt>
                <c:pt idx="78">
                  <c:v>1.3248676392769867</c:v>
                </c:pt>
                <c:pt idx="79">
                  <c:v>1.3333333333333333</c:v>
                </c:pt>
                <c:pt idx="80">
                  <c:v>1.3417760711611006</c:v>
                </c:pt>
                <c:pt idx="81">
                  <c:v>1.3502266620991794</c:v>
                </c:pt>
                <c:pt idx="82">
                  <c:v>1.3586851281024093</c:v>
                </c:pt>
                <c:pt idx="83">
                  <c:v>1.3671514912281133</c:v>
                </c:pt>
                <c:pt idx="84">
                  <c:v>1.3756257736367801</c:v>
                </c:pt>
                <c:pt idx="85">
                  <c:v>1.3841079975927315</c:v>
                </c:pt>
                <c:pt idx="86">
                  <c:v>1.3925981854648122</c:v>
                </c:pt>
                <c:pt idx="87">
                  <c:v>1.4010963597270696</c:v>
                </c:pt>
                <c:pt idx="88">
                  <c:v>1.4096025429594576</c:v>
                </c:pt>
                <c:pt idx="89">
                  <c:v>1.4181167578485294</c:v>
                </c:pt>
                <c:pt idx="90">
                  <c:v>1.4266390271881442</c:v>
                </c:pt>
                <c:pt idx="91">
                  <c:v>1.435169373880185</c:v>
                </c:pt>
                <c:pt idx="92">
                  <c:v>1.4437078209352692</c:v>
                </c:pt>
                <c:pt idx="93">
                  <c:v>1.4522543914734769</c:v>
                </c:pt>
                <c:pt idx="94">
                  <c:v>1.4608091087250774</c:v>
                </c:pt>
                <c:pt idx="95">
                  <c:v>1.4693719960312752</c:v>
                </c:pt>
                <c:pt idx="96">
                  <c:v>1.4779430768449384</c:v>
                </c:pt>
                <c:pt idx="97">
                  <c:v>1.4865223747313625</c:v>
                </c:pt>
                <c:pt idx="98">
                  <c:v>1.4951099133690182</c:v>
                </c:pt>
                <c:pt idx="99">
                  <c:v>1.5037057165503154</c:v>
                </c:pt>
                <c:pt idx="100">
                  <c:v>1.5123098081823703</c:v>
                </c:pt>
                <c:pt idx="101">
                  <c:v>1.520922212287789</c:v>
                </c:pt>
                <c:pt idx="102">
                  <c:v>1.5295429530054367</c:v>
                </c:pt>
                <c:pt idx="103">
                  <c:v>1.5381720545912423</c:v>
                </c:pt>
                <c:pt idx="104">
                  <c:v>1.5468095414189833</c:v>
                </c:pt>
                <c:pt idx="105">
                  <c:v>1.5554554379810928</c:v>
                </c:pt>
                <c:pt idx="106">
                  <c:v>1.564109768889469</c:v>
                </c:pt>
                <c:pt idx="107">
                  <c:v>1.5727725588762962</c:v>
                </c:pt>
                <c:pt idx="108">
                  <c:v>1.5814438327948637</c:v>
                </c:pt>
                <c:pt idx="109">
                  <c:v>1.5901236156204039</c:v>
                </c:pt>
                <c:pt idx="110">
                  <c:v>1.5988119324509225</c:v>
                </c:pt>
                <c:pt idx="111">
                  <c:v>1.6075088085080556</c:v>
                </c:pt>
                <c:pt idx="112">
                  <c:v>1.6162142691379195</c:v>
                </c:pt>
                <c:pt idx="113">
                  <c:v>1.6249283398119687</c:v>
                </c:pt>
                <c:pt idx="114">
                  <c:v>1.633651046127871</c:v>
                </c:pt>
                <c:pt idx="115">
                  <c:v>1.6423824138103804</c:v>
                </c:pt>
                <c:pt idx="116">
                  <c:v>1.6511224687122301</c:v>
                </c:pt>
                <c:pt idx="117">
                  <c:v>1.6598712368150139</c:v>
                </c:pt>
                <c:pt idx="118">
                  <c:v>1.6686287442300938</c:v>
                </c:pt>
                <c:pt idx="119">
                  <c:v>1.6773950171995147</c:v>
                </c:pt>
                <c:pt idx="120">
                  <c:v>1.686170082096907</c:v>
                </c:pt>
                <c:pt idx="121">
                  <c:v>1.6949539654284298</c:v>
                </c:pt>
                <c:pt idx="122">
                  <c:v>1.7037466938336892</c:v>
                </c:pt>
                <c:pt idx="123">
                  <c:v>1.7125482940866921</c:v>
                </c:pt>
                <c:pt idx="124">
                  <c:v>1.7213587930967933</c:v>
                </c:pt>
                <c:pt idx="125">
                  <c:v>1.7301782179096528</c:v>
                </c:pt>
                <c:pt idx="126">
                  <c:v>1.739006595708209</c:v>
                </c:pt>
                <c:pt idx="127">
                  <c:v>1.7478439538136528</c:v>
                </c:pt>
                <c:pt idx="128">
                  <c:v>1.7566903196864179</c:v>
                </c:pt>
                <c:pt idx="129">
                  <c:v>1.7655457209271692</c:v>
                </c:pt>
                <c:pt idx="130">
                  <c:v>1.7744101852778169</c:v>
                </c:pt>
                <c:pt idx="131">
                  <c:v>1.7832837406225235</c:v>
                </c:pt>
                <c:pt idx="132">
                  <c:v>1.7921664149887289</c:v>
                </c:pt>
                <c:pt idx="133">
                  <c:v>1.8010582365481842</c:v>
                </c:pt>
                <c:pt idx="134">
                  <c:v>1.809959233617991</c:v>
                </c:pt>
                <c:pt idx="135">
                  <c:v>1.8188694346616601</c:v>
                </c:pt>
                <c:pt idx="136">
                  <c:v>1.8277888682901662</c:v>
                </c:pt>
                <c:pt idx="137">
                  <c:v>1.8367175632630233</c:v>
                </c:pt>
                <c:pt idx="138">
                  <c:v>1.8456555484893695</c:v>
                </c:pt>
                <c:pt idx="139">
                  <c:v>1.8546028530290493</c:v>
                </c:pt>
                <c:pt idx="140">
                  <c:v>1.8635595060937267</c:v>
                </c:pt>
                <c:pt idx="141">
                  <c:v>1.8725255370479907</c:v>
                </c:pt>
                <c:pt idx="142">
                  <c:v>1.881500975410485</c:v>
                </c:pt>
                <c:pt idx="143">
                  <c:v>1.8904858508550355</c:v>
                </c:pt>
                <c:pt idx="144">
                  <c:v>1.8994801932117948</c:v>
                </c:pt>
                <c:pt idx="145">
                  <c:v>1.9084840324684056</c:v>
                </c:pt>
                <c:pt idx="146">
                  <c:v>1.9174973987711585</c:v>
                </c:pt>
                <c:pt idx="147">
                  <c:v>1.926520322426174</c:v>
                </c:pt>
                <c:pt idx="148">
                  <c:v>1.9355528339005901</c:v>
                </c:pt>
                <c:pt idx="149">
                  <c:v>1.9445949638237601</c:v>
                </c:pt>
                <c:pt idx="150">
                  <c:v>1.953646742988471</c:v>
                </c:pt>
                <c:pt idx="151">
                  <c:v>1.9627082023521603</c:v>
                </c:pt>
                <c:pt idx="152">
                  <c:v>1.9717793730381541</c:v>
                </c:pt>
                <c:pt idx="153">
                  <c:v>1.980860286336916</c:v>
                </c:pt>
                <c:pt idx="154">
                  <c:v>1.9899509737073011</c:v>
                </c:pt>
                <c:pt idx="155">
                  <c:v>1.9990514667778332</c:v>
                </c:pt>
                <c:pt idx="156">
                  <c:v>2.0081617973479835</c:v>
                </c:pt>
                <c:pt idx="157">
                  <c:v>2.0172819973894738</c:v>
                </c:pt>
                <c:pt idx="158">
                  <c:v>2.0264120990475769</c:v>
                </c:pt>
                <c:pt idx="159">
                  <c:v>2.0355521346424448</c:v>
                </c:pt>
                <c:pt idx="160">
                  <c:v>2.0447021366704439</c:v>
                </c:pt>
                <c:pt idx="161">
                  <c:v>2.0538621378054982</c:v>
                </c:pt>
                <c:pt idx="162">
                  <c:v>2.06303217090045</c:v>
                </c:pt>
                <c:pt idx="163">
                  <c:v>2.0722122689884452</c:v>
                </c:pt>
                <c:pt idx="164">
                  <c:v>2.0814024652843068</c:v>
                </c:pt>
                <c:pt idx="165">
                  <c:v>2.0906027931859468</c:v>
                </c:pt>
                <c:pt idx="166">
                  <c:v>2.0998132862757819</c:v>
                </c:pt>
                <c:pt idx="167">
                  <c:v>2.1090339783221586</c:v>
                </c:pt>
                <c:pt idx="168">
                  <c:v>2.1182649032807985</c:v>
                </c:pt>
                <c:pt idx="169">
                  <c:v>2.1275060952962663</c:v>
                </c:pt>
                <c:pt idx="170">
                  <c:v>2.1367575887034258</c:v>
                </c:pt>
                <c:pt idx="171">
                  <c:v>2.1460194180289482</c:v>
                </c:pt>
                <c:pt idx="172">
                  <c:v>2.1552916179927974</c:v>
                </c:pt>
                <c:pt idx="173">
                  <c:v>2.1645742235097627</c:v>
                </c:pt>
                <c:pt idx="174">
                  <c:v>2.1738672696909846</c:v>
                </c:pt>
                <c:pt idx="175">
                  <c:v>2.1831707918455043</c:v>
                </c:pt>
                <c:pt idx="176">
                  <c:v>2.1924848254818352</c:v>
                </c:pt>
                <c:pt idx="177">
                  <c:v>2.2018094063095353</c:v>
                </c:pt>
                <c:pt idx="178">
                  <c:v>2.211144570240811</c:v>
                </c:pt>
                <c:pt idx="179">
                  <c:v>2.2204903533921305</c:v>
                </c:pt>
                <c:pt idx="180">
                  <c:v>2.2298467920858487</c:v>
                </c:pt>
                <c:pt idx="181">
                  <c:v>2.2392139228518593</c:v>
                </c:pt>
                <c:pt idx="182">
                  <c:v>2.2485917824292594</c:v>
                </c:pt>
                <c:pt idx="183">
                  <c:v>2.2579804077680228</c:v>
                </c:pt>
                <c:pt idx="184">
                  <c:v>2.2673798360307087</c:v>
                </c:pt>
                <c:pt idx="185">
                  <c:v>2.2767901045941743</c:v>
                </c:pt>
                <c:pt idx="186">
                  <c:v>2.2862112510513031</c:v>
                </c:pt>
                <c:pt idx="187">
                  <c:v>2.2956433132127634</c:v>
                </c:pt>
                <c:pt idx="188">
                  <c:v>2.3050863291087813</c:v>
                </c:pt>
                <c:pt idx="189">
                  <c:v>2.3145403369909188</c:v>
                </c:pt>
                <c:pt idx="190">
                  <c:v>2.3240053753338943</c:v>
                </c:pt>
                <c:pt idx="191">
                  <c:v>2.3334814828373984</c:v>
                </c:pt>
                <c:pt idx="192">
                  <c:v>2.3429686984279465</c:v>
                </c:pt>
                <c:pt idx="193">
                  <c:v>2.3524670612607439</c:v>
                </c:pt>
                <c:pt idx="194">
                  <c:v>2.3619766107215687</c:v>
                </c:pt>
                <c:pt idx="195">
                  <c:v>2.3714973864286799</c:v>
                </c:pt>
                <c:pt idx="196">
                  <c:v>2.3810294282347426</c:v>
                </c:pt>
                <c:pt idx="197">
                  <c:v>2.3905727762287681</c:v>
                </c:pt>
                <c:pt idx="198">
                  <c:v>2.4001274707380906</c:v>
                </c:pt>
                <c:pt idx="199">
                  <c:v>2.409693552330352</c:v>
                </c:pt>
                <c:pt idx="200">
                  <c:v>2.4192710618155067</c:v>
                </c:pt>
                <c:pt idx="201">
                  <c:v>2.4288600402478595</c:v>
                </c:pt>
                <c:pt idx="202">
                  <c:v>2.438460528928112</c:v>
                </c:pt>
                <c:pt idx="203">
                  <c:v>2.4480725694054479</c:v>
                </c:pt>
                <c:pt idx="204">
                  <c:v>2.4576962034796175</c:v>
                </c:pt>
                <c:pt idx="205">
                  <c:v>2.4673314732030702</c:v>
                </c:pt>
                <c:pt idx="206">
                  <c:v>2.4769784208830945</c:v>
                </c:pt>
                <c:pt idx="207">
                  <c:v>2.4866370890839802</c:v>
                </c:pt>
                <c:pt idx="208">
                  <c:v>2.4963075206292187</c:v>
                </c:pt>
                <c:pt idx="209">
                  <c:v>2.5059897586037101</c:v>
                </c:pt>
                <c:pt idx="210">
                  <c:v>2.5156838463560067</c:v>
                </c:pt>
                <c:pt idx="211">
                  <c:v>2.5253898275005788</c:v>
                </c:pt>
                <c:pt idx="212">
                  <c:v>2.5351077459200981</c:v>
                </c:pt>
                <c:pt idx="213">
                  <c:v>2.5448376457677595</c:v>
                </c:pt>
                <c:pt idx="214">
                  <c:v>2.5545795714696151</c:v>
                </c:pt>
                <c:pt idx="215">
                  <c:v>2.5643335677269468</c:v>
                </c:pt>
                <c:pt idx="216">
                  <c:v>2.5740996795186541</c:v>
                </c:pt>
                <c:pt idx="217">
                  <c:v>2.583877952103677</c:v>
                </c:pt>
                <c:pt idx="218">
                  <c:v>2.5936684310234437</c:v>
                </c:pt>
                <c:pt idx="219">
                  <c:v>2.6034711621043423</c:v>
                </c:pt>
                <c:pt idx="220">
                  <c:v>2.613286191460225</c:v>
                </c:pt>
                <c:pt idx="221">
                  <c:v>2.623113565494938</c:v>
                </c:pt>
                <c:pt idx="222">
                  <c:v>2.6329533309048845</c:v>
                </c:pt>
                <c:pt idx="223">
                  <c:v>2.6428055346816093</c:v>
                </c:pt>
                <c:pt idx="224">
                  <c:v>2.6526702241144182</c:v>
                </c:pt>
                <c:pt idx="225">
                  <c:v>2.6625474467930283</c:v>
                </c:pt>
                <c:pt idx="226">
                  <c:v>2.6724440633697615</c:v>
                </c:pt>
                <c:pt idx="227">
                  <c:v>2.6823902098548587</c:v>
                </c:pt>
                <c:pt idx="228">
                  <c:v>2.6923901998104762</c:v>
                </c:pt>
                <c:pt idx="229">
                  <c:v>2.7024449172660865</c:v>
                </c:pt>
                <c:pt idx="230">
                  <c:v>2.7125552707099931</c:v>
                </c:pt>
                <c:pt idx="231">
                  <c:v>2.7227221940473454</c:v>
                </c:pt>
                <c:pt idx="232">
                  <c:v>2.7329466476069486</c:v>
                </c:pt>
                <c:pt idx="233">
                  <c:v>2.7432296191999317</c:v>
                </c:pt>
                <c:pt idx="234">
                  <c:v>2.7535721252335907</c:v>
                </c:pt>
                <c:pt idx="235">
                  <c:v>2.7639752118839445</c:v>
                </c:pt>
                <c:pt idx="236">
                  <c:v>2.7744399563308519</c:v>
                </c:pt>
                <c:pt idx="237">
                  <c:v>2.7849674680597984</c:v>
                </c:pt>
                <c:pt idx="238">
                  <c:v>2.7955588902348185</c:v>
                </c:pt>
                <c:pt idx="239">
                  <c:v>2.806215401147357</c:v>
                </c:pt>
                <c:pt idx="240">
                  <c:v>2.8169382157462692</c:v>
                </c:pt>
                <c:pt idx="241">
                  <c:v>2.8277285872545797</c:v>
                </c:pt>
                <c:pt idx="242">
                  <c:v>2.8385878088790992</c:v>
                </c:pt>
                <c:pt idx="243">
                  <c:v>2.8495172156194881</c:v>
                </c:pt>
                <c:pt idx="244">
                  <c:v>2.8605181861839419</c:v>
                </c:pt>
                <c:pt idx="245">
                  <c:v>2.8715921450192776</c:v>
                </c:pt>
                <c:pt idx="246">
                  <c:v>2.8827405644638775</c:v>
                </c:pt>
                <c:pt idx="247">
                  <c:v>2.8939649670327134</c:v>
                </c:pt>
                <c:pt idx="248">
                  <c:v>2.9052669278444787</c:v>
                </c:pt>
                <c:pt idx="249">
                  <c:v>2.9166480772017938</c:v>
                </c:pt>
                <c:pt idx="250">
                  <c:v>2.9281101033364445</c:v>
                </c:pt>
                <c:pt idx="251">
                  <c:v>2.9396547553327457</c:v>
                </c:pt>
                <c:pt idx="252">
                  <c:v>2.9512838462433555</c:v>
                </c:pt>
                <c:pt idx="253">
                  <c:v>2.9629992564132683</c:v>
                </c:pt>
                <c:pt idx="254">
                  <c:v>2.9748029370292333</c:v>
                </c:pt>
                <c:pt idx="255">
                  <c:v>2.9866969139135673</c:v>
                </c:pt>
                <c:pt idx="256">
                  <c:v>2.9986832915832649</c:v>
                </c:pt>
                <c:pt idx="257">
                  <c:v>3.0107642575974216</c:v>
                </c:pt>
                <c:pt idx="258">
                  <c:v>3.0229420872184098</c:v>
                </c:pt>
                <c:pt idx="259">
                  <c:v>3.0352191484149378</c:v>
                </c:pt>
                <c:pt idx="260">
                  <c:v>3.0475979072381412</c:v>
                </c:pt>
                <c:pt idx="261">
                  <c:v>3.0600809336052812</c:v>
                </c:pt>
                <c:pt idx="262">
                  <c:v>3.0726709075294707</c:v>
                </c:pt>
                <c:pt idx="263">
                  <c:v>3.0853706258381974</c:v>
                </c:pt>
                <c:pt idx="264">
                  <c:v>3.0981830094283569</c:v>
                </c:pt>
                <c:pt idx="265">
                  <c:v>3.1111111111111107</c:v>
                </c:pt>
                <c:pt idx="266">
                  <c:v>3.1241581241062493</c:v>
                </c:pt>
                <c:pt idx="267">
                  <c:v>3.1373273912530264</c:v>
                </c:pt>
                <c:pt idx="268">
                  <c:v>3.1506224150127431</c:v>
                </c:pt>
                <c:pt idx="269">
                  <c:v>3.1640468683478753</c:v>
                </c:pt>
                <c:pt idx="270">
                  <c:v>3.1776046065735111</c:v>
                </c:pt>
                <c:pt idx="271">
                  <c:v>3.1912996802894531</c:v>
                </c:pt>
                <c:pt idx="272">
                  <c:v>3.2051363495159308</c:v>
                </c:pt>
                <c:pt idx="273">
                  <c:v>3.2191190991727279</c:v>
                </c:pt>
                <c:pt idx="274">
                  <c:v>3.2332526560611585</c:v>
                </c:pt>
                <c:pt idx="275">
                  <c:v>3.2475420075311567</c:v>
                </c:pt>
                <c:pt idx="276">
                  <c:v>3.2619924220424821</c:v>
                </c:pt>
                <c:pt idx="277">
                  <c:v>3.2766094718603749</c:v>
                </c:pt>
                <c:pt idx="278">
                  <c:v>3.2913990581628916</c:v>
                </c:pt>
                <c:pt idx="279">
                  <c:v>3.3063674388807316</c:v>
                </c:pt>
                <c:pt idx="280">
                  <c:v>3.3215212596420711</c:v>
                </c:pt>
                <c:pt idx="281">
                  <c:v>3.3368675882564496</c:v>
                </c:pt>
                <c:pt idx="282">
                  <c:v>3.3524139532453474</c:v>
                </c:pt>
                <c:pt idx="283">
                  <c:v>3.3681683870154635</c:v>
                </c:pt>
                <c:pt idx="284">
                  <c:v>3.3841394743772932</c:v>
                </c:pt>
                <c:pt idx="285">
                  <c:v>3.4003364072408511</c:v>
                </c:pt>
                <c:pt idx="286">
                  <c:v>3.4167690464778433</c:v>
                </c:pt>
                <c:pt idx="287">
                  <c:v>3.4334479921324665</c:v>
                </c:pt>
                <c:pt idx="288">
                  <c:v>3.450384663400651</c:v>
                </c:pt>
                <c:pt idx="289">
                  <c:v>3.4675913900920703</c:v>
                </c:pt>
                <c:pt idx="290">
                  <c:v>3.4850815176565564</c:v>
                </c:pt>
                <c:pt idx="291">
                  <c:v>3.5028695283178175</c:v>
                </c:pt>
                <c:pt idx="292">
                  <c:v>3.5209711814407099</c:v>
                </c:pt>
                <c:pt idx="293">
                  <c:v>3.5394036770017627</c:v>
                </c:pt>
                <c:pt idx="294">
                  <c:v>3.5581858469878962</c:v>
                </c:pt>
                <c:pt idx="295">
                  <c:v>3.5773383807863546</c:v>
                </c:pt>
                <c:pt idx="296">
                  <c:v>3.5968840922487284</c:v>
                </c:pt>
                <c:pt idx="297">
                  <c:v>3.616848238252619</c:v>
                </c:pt>
                <c:pt idx="298">
                  <c:v>3.6372589014444197</c:v>
                </c:pt>
                <c:pt idx="299">
                  <c:v>3.6581474537126448</c:v>
                </c:pt>
                <c:pt idx="300">
                  <c:v>3.6795491222341337</c:v>
                </c:pt>
                <c:pt idx="301">
                  <c:v>3.701503687283342</c:v>
                </c:pt>
                <c:pt idx="302">
                  <c:v>3.7240563513517815</c:v>
                </c:pt>
                <c:pt idx="303">
                  <c:v>3.747258833968151</c:v>
                </c:pt>
                <c:pt idx="304">
                  <c:v>3.7711707682787754</c:v>
                </c:pt>
                <c:pt idx="305">
                  <c:v>3.7958615077340903</c:v>
                </c:pt>
                <c:pt idx="306">
                  <c:v>3.8214125004415536</c:v>
                </c:pt>
                <c:pt idx="307">
                  <c:v>3.8479204657117356</c:v>
                </c:pt>
                <c:pt idx="308">
                  <c:v>3.8755017312355107</c:v>
                </c:pt>
                <c:pt idx="309">
                  <c:v>3.9042982955442733</c:v>
                </c:pt>
                <c:pt idx="310">
                  <c:v>3.934486536975863</c:v>
                </c:pt>
                <c:pt idx="311">
                  <c:v>3.9662901351185815</c:v>
                </c:pt>
                <c:pt idx="312">
                  <c:v>3.9999999999999991</c:v>
                </c:pt>
                <c:pt idx="313">
                  <c:v>4.035169129850158</c:v>
                </c:pt>
                <c:pt idx="314">
                  <c:v>4.0711470625505459</c:v>
                </c:pt>
                <c:pt idx="315">
                  <c:v>4.1079923068154978</c:v>
                </c:pt>
                <c:pt idx="316">
                  <c:v>4.1457707853657828</c:v>
                </c:pt>
                <c:pt idx="317">
                  <c:v>4.1845572209129873</c:v>
                </c:pt>
                <c:pt idx="318">
                  <c:v>4.2244368742062477</c:v>
                </c:pt>
                <c:pt idx="319">
                  <c:v>4.2655077500347218</c:v>
                </c:pt>
                <c:pt idx="320">
                  <c:v>4.3078834350604023</c:v>
                </c:pt>
                <c:pt idx="321">
                  <c:v>4.35169680383121</c:v>
                </c:pt>
                <c:pt idx="322">
                  <c:v>4.3971049415102206</c:v>
                </c:pt>
                <c:pt idx="323">
                  <c:v>4.4442958103766159</c:v>
                </c:pt>
                <c:pt idx="324">
                  <c:v>4.4934974803070009</c:v>
                </c:pt>
                <c:pt idx="325">
                  <c:v>4.5449912425667414</c:v>
                </c:pt>
                <c:pt idx="326">
                  <c:v>4.5991308125260417</c:v>
                </c:pt>
                <c:pt idx="327">
                  <c:v>4.6563714806086587</c:v>
                </c:pt>
                <c:pt idx="328">
                  <c:v>4.7173163450122075</c:v>
                </c:pt>
                <c:pt idx="329">
                  <c:v>4.7827937304716013</c:v>
                </c:pt>
                <c:pt idx="330">
                  <c:v>4.8539961534077491</c:v>
                </c:pt>
                <c:pt idx="331">
                  <c:v>4.9327538750173607</c:v>
                </c:pt>
                <c:pt idx="332">
                  <c:v>5.0221479051883078</c:v>
                </c:pt>
                <c:pt idx="333">
                  <c:v>5.1281857403043292</c:v>
                </c:pt>
                <c:pt idx="334">
                  <c:v>5.2663769375086797</c:v>
                </c:pt>
                <c:pt idx="335">
                  <c:v>5.6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</c:numCache>
            </c:numRef>
          </c:xVal>
          <c:yVal>
            <c:numRef>
              <c:f>'GR 42x40 Lead screw'!$V$2:$V$358</c:f>
              <c:numCache>
                <c:formatCode>General</c:formatCode>
                <c:ptCount val="357"/>
                <c:pt idx="0">
                  <c:v>0</c:v>
                </c:pt>
                <c:pt idx="1">
                  <c:v>1.4941252090597261</c:v>
                </c:pt>
                <c:pt idx="2">
                  <c:v>2.1253527470047096</c:v>
                </c:pt>
                <c:pt idx="3">
                  <c:v>2.6184437495080743</c:v>
                </c:pt>
                <c:pt idx="4">
                  <c:v>3.0417009578128407</c:v>
                </c:pt>
                <c:pt idx="5">
                  <c:v>3.4214676763734668</c:v>
                </c:pt>
                <c:pt idx="6">
                  <c:v>3.7712100678589913</c:v>
                </c:pt>
                <c:pt idx="7">
                  <c:v>4.0989085523653515</c:v>
                </c:pt>
                <c:pt idx="8">
                  <c:v>4.4097550363541025</c:v>
                </c:pt>
                <c:pt idx="9">
                  <c:v>4.707353750870432</c:v>
                </c:pt>
                <c:pt idx="10">
                  <c:v>4.9943299092578846</c:v>
                </c:pt>
                <c:pt idx="11">
                  <c:v>5.2726680561797874</c:v>
                </c:pt>
                <c:pt idx="12">
                  <c:v>5.5439136910536027</c:v>
                </c:pt>
                <c:pt idx="13">
                  <c:v>5.8093001307224474</c:v>
                </c:pt>
                <c:pt idx="14">
                  <c:v>6.0698319055657119</c:v>
                </c:pt>
                <c:pt idx="15">
                  <c:v>6.3263415951800157</c:v>
                </c:pt>
                <c:pt idx="16">
                  <c:v>6.5795297518599236</c:v>
                </c:pt>
                <c:pt idx="17">
                  <c:v>6.8299936752418864</c:v>
                </c:pt>
                <c:pt idx="18">
                  <c:v>7.0782486160021278</c:v>
                </c:pt>
                <c:pt idx="19">
                  <c:v>7.3247437047879727</c:v>
                </c:pt>
                <c:pt idx="20">
                  <c:v>7.5698741226676347</c:v>
                </c:pt>
                <c:pt idx="21">
                  <c:v>7.8139905399675049</c:v>
                </c:pt>
                <c:pt idx="22">
                  <c:v>8.0574065346272796</c:v>
                </c:pt>
                <c:pt idx="23">
                  <c:v>8.3004044922464537</c:v>
                </c:pt>
                <c:pt idx="24">
                  <c:v>8.5432403488593316</c:v>
                </c:pt>
                <c:pt idx="25">
                  <c:v>8.7861474403071114</c:v>
                </c:pt>
                <c:pt idx="26">
                  <c:v>9.029339653536816</c:v>
                </c:pt>
                <c:pt idx="27">
                  <c:v>9.2730140268331969</c:v>
                </c:pt>
                <c:pt idx="28">
                  <c:v>9.517352910475827</c:v>
                </c:pt>
                <c:pt idx="29">
                  <c:v>9.7625257736412809</c:v>
                </c:pt>
                <c:pt idx="30">
                  <c:v>10.008690724227581</c:v>
                </c:pt>
                <c:pt idx="31">
                  <c:v>10.25599579373014</c:v>
                </c:pt>
                <c:pt idx="32">
                  <c:v>10.504580028572192</c:v>
                </c:pt>
                <c:pt idx="33">
                  <c:v>10.754574420743957</c:v>
                </c:pt>
                <c:pt idx="34">
                  <c:v>11.006102704251035</c:v>
                </c:pt>
                <c:pt idx="35">
                  <c:v>11.259282038811435</c:v>
                </c:pt>
                <c:pt idx="36">
                  <c:v>11.514223598133341</c:v>
                </c:pt>
                <c:pt idx="37">
                  <c:v>11.771033077251412</c:v>
                </c:pt>
                <c:pt idx="38">
                  <c:v>12.029811130549126</c:v>
                </c:pt>
                <c:pt idx="39">
                  <c:v>12.290653750362257</c:v>
                </c:pt>
                <c:pt idx="40">
                  <c:v>12.553652594315263</c:v>
                </c:pt>
                <c:pt idx="41">
                  <c:v>12.818895268194321</c:v>
                </c:pt>
                <c:pt idx="42">
                  <c:v>13.086465570203888</c:v>
                </c:pt>
                <c:pt idx="43">
                  <c:v>13.356443701425407</c:v>
                </c:pt>
                <c:pt idx="44">
                  <c:v>13.628906446681231</c:v>
                </c:pt>
                <c:pt idx="45">
                  <c:v>13.903927329424898</c:v>
                </c:pt>
                <c:pt idx="46">
                  <c:v>14.181576743591885</c:v>
                </c:pt>
                <c:pt idx="47">
                  <c:v>14.461922065202749</c:v>
                </c:pt>
                <c:pt idx="48">
                  <c:v>14.745027745936467</c:v>
                </c:pt>
                <c:pt idx="49">
                  <c:v>15.030955390692043</c:v>
                </c:pt>
                <c:pt idx="50">
                  <c:v>15.319763820946203</c:v>
                </c:pt>
                <c:pt idx="51">
                  <c:v>15.611509125440207</c:v>
                </c:pt>
                <c:pt idx="52">
                  <c:v>15.906244699534454</c:v>
                </c:pt>
                <c:pt idx="53">
                  <c:v>16.204021274563679</c:v>
                </c:pt>
                <c:pt idx="54">
                  <c:v>16.504886938209047</c:v>
                </c:pt>
                <c:pt idx="55">
                  <c:v>16.808887146925539</c:v>
                </c:pt>
                <c:pt idx="56">
                  <c:v>17.1160647313386</c:v>
                </c:pt>
                <c:pt idx="57">
                  <c:v>17.426459895462493</c:v>
                </c:pt>
                <c:pt idx="58">
                  <c:v>17.740110210408055</c:v>
                </c:pt>
                <c:pt idx="59">
                  <c:v>18.057050603446214</c:v>
                </c:pt>
                <c:pt idx="60">
                  <c:v>18.377313342940628</c:v>
                </c:pt>
                <c:pt idx="61">
                  <c:v>18.700928019868115</c:v>
                </c:pt>
                <c:pt idx="62">
                  <c:v>19.027921526425953</c:v>
                </c:pt>
                <c:pt idx="63">
                  <c:v>19.358318032374083</c:v>
                </c:pt>
                <c:pt idx="64">
                  <c:v>19.692138959530727</c:v>
                </c:pt>
                <c:pt idx="65">
                  <c:v>20.029402955016277</c:v>
                </c:pt>
                <c:pt idx="66">
                  <c:v>20.370125863640887</c:v>
                </c:pt>
                <c:pt idx="67">
                  <c:v>20.714320699965569</c:v>
                </c:pt>
                <c:pt idx="68">
                  <c:v>21.061997620418239</c:v>
                </c:pt>
                <c:pt idx="69">
                  <c:v>21.413163895912245</c:v>
                </c:pt>
                <c:pt idx="70">
                  <c:v>21.767823885413364</c:v>
                </c:pt>
                <c:pt idx="71">
                  <c:v>22.125979010826725</c:v>
                </c:pt>
                <c:pt idx="72">
                  <c:v>22.487627733442814</c:v>
                </c:pt>
                <c:pt idx="73">
                  <c:v>22.852765532655884</c:v>
                </c:pt>
                <c:pt idx="74">
                  <c:v>23.221384886875253</c:v>
                </c:pt>
                <c:pt idx="75">
                  <c:v>23.593475257326293</c:v>
                </c:pt>
                <c:pt idx="76">
                  <c:v>23.969023074850661</c:v>
                </c:pt>
                <c:pt idx="77">
                  <c:v>24.348011730049034</c:v>
                </c:pt>
                <c:pt idx="78">
                  <c:v>24.730421567149065</c:v>
                </c:pt>
                <c:pt idx="79">
                  <c:v>25.116229881722401</c:v>
                </c:pt>
                <c:pt idx="80">
                  <c:v>25.321969189467872</c:v>
                </c:pt>
                <c:pt idx="81">
                  <c:v>25.528696186564797</c:v>
                </c:pt>
                <c:pt idx="82">
                  <c:v>25.736356876384054</c:v>
                </c:pt>
                <c:pt idx="83">
                  <c:v>25.944895927382849</c:v>
                </c:pt>
                <c:pt idx="84">
                  <c:v>26.154256719184023</c:v>
                </c:pt>
                <c:pt idx="85">
                  <c:v>26.364381392350037</c:v>
                </c:pt>
                <c:pt idx="86">
                  <c:v>26.575210901677867</c:v>
                </c:pt>
                <c:pt idx="87">
                  <c:v>26.786685072952007</c:v>
                </c:pt>
                <c:pt idx="88">
                  <c:v>26.998742663135094</c:v>
                </c:pt>
                <c:pt idx="89">
                  <c:v>27.211321423716289</c:v>
                </c:pt>
                <c:pt idx="90">
                  <c:v>27.424358167295122</c:v>
                </c:pt>
                <c:pt idx="91">
                  <c:v>27.637788837057876</c:v>
                </c:pt>
                <c:pt idx="92">
                  <c:v>27.851548579020719</c:v>
                </c:pt>
                <c:pt idx="93">
                  <c:v>28.065571817066232</c:v>
                </c:pt>
                <c:pt idx="94">
                  <c:v>28.279792330187327</c:v>
                </c:pt>
                <c:pt idx="95">
                  <c:v>28.494143332135796</c:v>
                </c:pt>
                <c:pt idx="96">
                  <c:v>28.708557552933392</c:v>
                </c:pt>
                <c:pt idx="97">
                  <c:v>28.92296732228608</c:v>
                </c:pt>
                <c:pt idx="98">
                  <c:v>29.13730465438902</c:v>
                </c:pt>
                <c:pt idx="99">
                  <c:v>29.351501334092077</c:v>
                </c:pt>
                <c:pt idx="100">
                  <c:v>29.565489004097383</c:v>
                </c:pt>
                <c:pt idx="101">
                  <c:v>29.779199252824725</c:v>
                </c:pt>
                <c:pt idx="102">
                  <c:v>29.992563702817701</c:v>
                </c:pt>
                <c:pt idx="103">
                  <c:v>30.205514099402066</c:v>
                </c:pt>
                <c:pt idx="104">
                  <c:v>30.417982399131283</c:v>
                </c:pt>
                <c:pt idx="105">
                  <c:v>30.629900858106332</c:v>
                </c:pt>
                <c:pt idx="106">
                  <c:v>30.841202119471674</c:v>
                </c:pt>
                <c:pt idx="107">
                  <c:v>31.05181930012429</c:v>
                </c:pt>
                <c:pt idx="108">
                  <c:v>31.261686076327255</c:v>
                </c:pt>
                <c:pt idx="109">
                  <c:v>31.470736767753472</c:v>
                </c:pt>
                <c:pt idx="110">
                  <c:v>31.67890642002326</c:v>
                </c:pt>
                <c:pt idx="111">
                  <c:v>31.886130885197876</c:v>
                </c:pt>
                <c:pt idx="112">
                  <c:v>32.092346900210693</c:v>
                </c:pt>
                <c:pt idx="113">
                  <c:v>32.297492162864962</c:v>
                </c:pt>
                <c:pt idx="114">
                  <c:v>32.501505405287539</c:v>
                </c:pt>
                <c:pt idx="115">
                  <c:v>32.704326464540891</c:v>
                </c:pt>
                <c:pt idx="116">
                  <c:v>32.905896350310186</c:v>
                </c:pt>
                <c:pt idx="117">
                  <c:v>33.106157309459014</c:v>
                </c:pt>
                <c:pt idx="118">
                  <c:v>33.305052887157657</c:v>
                </c:pt>
                <c:pt idx="119">
                  <c:v>33.50252798478121</c:v>
                </c:pt>
                <c:pt idx="120">
                  <c:v>33.69852891405796</c:v>
                </c:pt>
                <c:pt idx="121">
                  <c:v>33.893003447633788</c:v>
                </c:pt>
                <c:pt idx="122">
                  <c:v>34.085900865919264</c:v>
                </c:pt>
                <c:pt idx="123">
                  <c:v>34.277172000006345</c:v>
                </c:pt>
                <c:pt idx="124">
                  <c:v>34.466769270824578</c:v>
                </c:pt>
                <c:pt idx="125">
                  <c:v>34.654646724281527</c:v>
                </c:pt>
                <c:pt idx="126">
                  <c:v>34.840760062543303</c:v>
                </c:pt>
                <c:pt idx="127">
                  <c:v>35.025066671309602</c:v>
                </c:pt>
                <c:pt idx="128">
                  <c:v>35.207525643242938</c:v>
                </c:pt>
                <c:pt idx="129">
                  <c:v>35.388097797428934</c:v>
                </c:pt>
                <c:pt idx="130">
                  <c:v>35.566745695026455</c:v>
                </c:pt>
                <c:pt idx="131">
                  <c:v>35.743433651072479</c:v>
                </c:pt>
                <c:pt idx="132">
                  <c:v>35.918127742640266</c:v>
                </c:pt>
                <c:pt idx="133">
                  <c:v>36.090795813247119</c:v>
                </c:pt>
                <c:pt idx="134">
                  <c:v>36.261407473813087</c:v>
                </c:pt>
                <c:pt idx="135">
                  <c:v>36.429934100099082</c:v>
                </c:pt>
                <c:pt idx="136">
                  <c:v>36.596348826841108</c:v>
                </c:pt>
                <c:pt idx="137">
                  <c:v>36.76062653866731</c:v>
                </c:pt>
                <c:pt idx="138">
                  <c:v>36.922743857957663</c:v>
                </c:pt>
                <c:pt idx="139">
                  <c:v>37.08267912975078</c:v>
                </c:pt>
                <c:pt idx="140">
                  <c:v>37.240412403785605</c:v>
                </c:pt>
                <c:pt idx="141">
                  <c:v>37.395925414037329</c:v>
                </c:pt>
                <c:pt idx="142">
                  <c:v>37.54920155560648</c:v>
                </c:pt>
                <c:pt idx="143">
                  <c:v>37.700225859331681</c:v>
                </c:pt>
                <c:pt idx="144">
                  <c:v>37.848984964208832</c:v>
                </c:pt>
                <c:pt idx="145">
                  <c:v>37.995467087812138</c:v>
                </c:pt>
                <c:pt idx="146">
                  <c:v>38.139661994744735</c:v>
                </c:pt>
                <c:pt idx="147">
                  <c:v>38.281560963432561</c:v>
                </c:pt>
                <c:pt idx="148">
                  <c:v>38.421156751447242</c:v>
                </c:pt>
                <c:pt idx="149">
                  <c:v>38.558443559216776</c:v>
                </c:pt>
                <c:pt idx="150">
                  <c:v>38.693416992678216</c:v>
                </c:pt>
                <c:pt idx="151">
                  <c:v>38.826074024725358</c:v>
                </c:pt>
                <c:pt idx="152">
                  <c:v>38.956412955715471</c:v>
                </c:pt>
                <c:pt idx="153">
                  <c:v>39.084433373172082</c:v>
                </c:pt>
                <c:pt idx="154">
                  <c:v>39.210136110817174</c:v>
                </c:pt>
                <c:pt idx="155">
                  <c:v>39.333523206974441</c:v>
                </c:pt>
                <c:pt idx="156">
                  <c:v>39.454597862728995</c:v>
                </c:pt>
                <c:pt idx="157">
                  <c:v>39.573364399550883</c:v>
                </c:pt>
                <c:pt idx="158">
                  <c:v>39.689828216950637</c:v>
                </c:pt>
                <c:pt idx="159">
                  <c:v>39.803995749933343</c:v>
                </c:pt>
                <c:pt idx="160">
                  <c:v>39.915874426523146</c:v>
                </c:pt>
                <c:pt idx="161">
                  <c:v>40.025472625453069</c:v>
                </c:pt>
                <c:pt idx="162">
                  <c:v>40.13279963402772</c:v>
                </c:pt>
                <c:pt idx="163">
                  <c:v>40.237865606296729</c:v>
                </c:pt>
                <c:pt idx="164">
                  <c:v>40.340681521684772</c:v>
                </c:pt>
                <c:pt idx="165">
                  <c:v>40.441259144029679</c:v>
                </c:pt>
                <c:pt idx="166">
                  <c:v>40.539610981141756</c:v>
                </c:pt>
                <c:pt idx="167">
                  <c:v>40.635750245075954</c:v>
                </c:pt>
                <c:pt idx="168">
                  <c:v>40.729690812893146</c:v>
                </c:pt>
                <c:pt idx="169">
                  <c:v>40.821447188207351</c:v>
                </c:pt>
                <c:pt idx="170">
                  <c:v>40.911034463657607</c:v>
                </c:pt>
                <c:pt idx="171">
                  <c:v>40.998468283837681</c:v>
                </c:pt>
                <c:pt idx="172">
                  <c:v>41.083764809328649</c:v>
                </c:pt>
                <c:pt idx="173">
                  <c:v>41.166940681492711</c:v>
                </c:pt>
                <c:pt idx="174">
                  <c:v>41.248012988243431</c:v>
                </c:pt>
                <c:pt idx="175">
                  <c:v>41.326999230613708</c:v>
                </c:pt>
                <c:pt idx="176">
                  <c:v>41.403917290314155</c:v>
                </c:pt>
                <c:pt idx="177">
                  <c:v>41.478785398313185</c:v>
                </c:pt>
                <c:pt idx="178">
                  <c:v>41.551622104344261</c:v>
                </c:pt>
                <c:pt idx="179">
                  <c:v>41.62244624717146</c:v>
                </c:pt>
                <c:pt idx="180">
                  <c:v>41.69127692637646</c:v>
                </c:pt>
                <c:pt idx="181">
                  <c:v>41.758133474341818</c:v>
                </c:pt>
                <c:pt idx="182">
                  <c:v>41.823035430082292</c:v>
                </c:pt>
                <c:pt idx="183">
                  <c:v>41.886002513253779</c:v>
                </c:pt>
                <c:pt idx="184">
                  <c:v>41.947054599757372</c:v>
                </c:pt>
                <c:pt idx="185">
                  <c:v>42.006211697812347</c:v>
                </c:pt>
                <c:pt idx="186">
                  <c:v>42.063493925422669</c:v>
                </c:pt>
                <c:pt idx="187">
                  <c:v>42.118921488464515</c:v>
                </c:pt>
                <c:pt idx="188">
                  <c:v>42.172514659684303</c:v>
                </c:pt>
                <c:pt idx="189">
                  <c:v>42.224293758988274</c:v>
                </c:pt>
                <c:pt idx="190">
                  <c:v>42.274279134126267</c:v>
                </c:pt>
                <c:pt idx="191">
                  <c:v>42.322491142601578</c:v>
                </c:pt>
                <c:pt idx="192">
                  <c:v>42.368950134316847</c:v>
                </c:pt>
                <c:pt idx="193">
                  <c:v>42.413676435050974</c:v>
                </c:pt>
                <c:pt idx="194">
                  <c:v>42.45669033058612</c:v>
                </c:pt>
                <c:pt idx="195">
                  <c:v>42.498012052254161</c:v>
                </c:pt>
                <c:pt idx="196">
                  <c:v>42.537661762702491</c:v>
                </c:pt>
                <c:pt idx="197">
                  <c:v>42.019705184065067</c:v>
                </c:pt>
                <c:pt idx="198">
                  <c:v>42.612025374005356</c:v>
                </c:pt>
                <c:pt idx="199">
                  <c:v>42.646779138975923</c:v>
                </c:pt>
                <c:pt idx="200">
                  <c:v>42.679940596985467</c:v>
                </c:pt>
                <c:pt idx="201">
                  <c:v>42.711529379756506</c:v>
                </c:pt>
                <c:pt idx="202">
                  <c:v>42.741564980614704</c:v>
                </c:pt>
                <c:pt idx="203">
                  <c:v>42.770066744963479</c:v>
                </c:pt>
                <c:pt idx="204">
                  <c:v>42.797053861731442</c:v>
                </c:pt>
                <c:pt idx="205">
                  <c:v>42.822545354891361</c:v>
                </c:pt>
                <c:pt idx="206">
                  <c:v>42.846560076252224</c:v>
                </c:pt>
                <c:pt idx="207">
                  <c:v>42.869116697989526</c:v>
                </c:pt>
                <c:pt idx="208">
                  <c:v>42.890233706408132</c:v>
                </c:pt>
                <c:pt idx="209">
                  <c:v>42.909929395532316</c:v>
                </c:pt>
                <c:pt idx="210">
                  <c:v>42.928221861924889</c:v>
                </c:pt>
                <c:pt idx="211">
                  <c:v>42.945128998970375</c:v>
                </c:pt>
                <c:pt idx="212">
                  <c:v>42.960668492596845</c:v>
                </c:pt>
                <c:pt idx="213">
                  <c:v>42.974857816649482</c:v>
                </c:pt>
                <c:pt idx="214">
                  <c:v>42.987714229053829</c:v>
                </c:pt>
                <c:pt idx="215">
                  <c:v>42.99925476816167</c:v>
                </c:pt>
                <c:pt idx="216">
                  <c:v>43.009496249607082</c:v>
                </c:pt>
                <c:pt idx="217">
                  <c:v>43.018455263193907</c:v>
                </c:pt>
                <c:pt idx="218">
                  <c:v>43.026148170615919</c:v>
                </c:pt>
                <c:pt idx="219">
                  <c:v>43.032591102813115</c:v>
                </c:pt>
                <c:pt idx="220">
                  <c:v>43.037799958199301</c:v>
                </c:pt>
                <c:pt idx="221">
                  <c:v>43.041790400837151</c:v>
                </c:pt>
                <c:pt idx="222">
                  <c:v>43.044577858927724</c:v>
                </c:pt>
                <c:pt idx="223">
                  <c:v>43.046177523500745</c:v>
                </c:pt>
                <c:pt idx="224">
                  <c:v>43.046604347542676</c:v>
                </c:pt>
                <c:pt idx="225">
                  <c:v>43.045873044950426</c:v>
                </c:pt>
                <c:pt idx="226">
                  <c:v>42.942444558010415</c:v>
                </c:pt>
                <c:pt idx="227">
                  <c:v>42.764097647468652</c:v>
                </c:pt>
                <c:pt idx="228">
                  <c:v>42.583044407785131</c:v>
                </c:pt>
                <c:pt idx="229">
                  <c:v>42.399285235463587</c:v>
                </c:pt>
                <c:pt idx="230">
                  <c:v>42.212819601589295</c:v>
                </c:pt>
                <c:pt idx="231">
                  <c:v>42.02364603180515</c:v>
                </c:pt>
                <c:pt idx="232">
                  <c:v>41.83176208527447</c:v>
                </c:pt>
                <c:pt idx="233">
                  <c:v>41.637164332533324</c:v>
                </c:pt>
                <c:pt idx="234">
                  <c:v>41.439848332255821</c:v>
                </c:pt>
                <c:pt idx="235">
                  <c:v>41.239808606705253</c:v>
                </c:pt>
                <c:pt idx="236">
                  <c:v>41.037038615847067</c:v>
                </c:pt>
                <c:pt idx="237">
                  <c:v>40.831530730052883</c:v>
                </c:pt>
                <c:pt idx="238">
                  <c:v>40.62327620112648</c:v>
                </c:pt>
                <c:pt idx="239">
                  <c:v>40.412265131763661</c:v>
                </c:pt>
                <c:pt idx="240">
                  <c:v>40.198486442989477</c:v>
                </c:pt>
                <c:pt idx="241">
                  <c:v>39.981927839908579</c:v>
                </c:pt>
                <c:pt idx="242">
                  <c:v>39.762575774963771</c:v>
                </c:pt>
                <c:pt idx="243">
                  <c:v>39.540415409289182</c:v>
                </c:pt>
                <c:pt idx="244">
                  <c:v>39.315430571332982</c:v>
                </c:pt>
                <c:pt idx="245">
                  <c:v>39.087603712881368</c:v>
                </c:pt>
                <c:pt idx="246">
                  <c:v>38.856915862345609</c:v>
                </c:pt>
                <c:pt idx="247">
                  <c:v>38.623346574789984</c:v>
                </c:pt>
                <c:pt idx="248">
                  <c:v>38.386873878787299</c:v>
                </c:pt>
                <c:pt idx="249">
                  <c:v>38.147474219568672</c:v>
                </c:pt>
                <c:pt idx="250">
                  <c:v>37.905122398360774</c:v>
                </c:pt>
                <c:pt idx="251">
                  <c:v>37.659791507487341</c:v>
                </c:pt>
                <c:pt idx="252">
                  <c:v>37.411452861026063</c:v>
                </c:pt>
                <c:pt idx="253">
                  <c:v>37.160075920402676</c:v>
                </c:pt>
                <c:pt idx="254">
                  <c:v>36.905628214790767</c:v>
                </c:pt>
                <c:pt idx="255">
                  <c:v>36.648075255697869</c:v>
                </c:pt>
                <c:pt idx="256">
                  <c:v>36.387380445219137</c:v>
                </c:pt>
                <c:pt idx="257">
                  <c:v>36.123504977575685</c:v>
                </c:pt>
                <c:pt idx="258">
                  <c:v>35.856407733101662</c:v>
                </c:pt>
                <c:pt idx="259">
                  <c:v>35.586045164228516</c:v>
                </c:pt>
                <c:pt idx="260">
                  <c:v>35.312371172583035</c:v>
                </c:pt>
                <c:pt idx="261">
                  <c:v>35.035336976399762</c:v>
                </c:pt>
                <c:pt idx="262">
                  <c:v>34.754890967449995</c:v>
                </c:pt>
                <c:pt idx="263">
                  <c:v>34.470978556216458</c:v>
                </c:pt>
                <c:pt idx="264">
                  <c:v>34.18354200451305</c:v>
                </c:pt>
                <c:pt idx="265">
                  <c:v>33.892520243958259</c:v>
                </c:pt>
                <c:pt idx="266">
                  <c:v>33.597848679148683</c:v>
                </c:pt>
                <c:pt idx="267">
                  <c:v>33.2994589737133</c:v>
                </c:pt>
                <c:pt idx="268">
                  <c:v>32.997278817637472</c:v>
                </c:pt>
                <c:pt idx="269">
                  <c:v>32.691231673736304</c:v>
                </c:pt>
                <c:pt idx="270">
                  <c:v>32.381236501024894</c:v>
                </c:pt>
                <c:pt idx="271">
                  <c:v>32.067207452399323</c:v>
                </c:pt>
                <c:pt idx="272">
                  <c:v>31.749053543741358</c:v>
                </c:pt>
                <c:pt idx="273">
                  <c:v>31.426678290995593</c:v>
                </c:pt>
                <c:pt idx="274">
                  <c:v>31.099979311626711</c:v>
                </c:pt>
                <c:pt idx="275">
                  <c:v>30.768847885859469</c:v>
                </c:pt>
                <c:pt idx="276">
                  <c:v>30.43316847292612</c:v>
                </c:pt>
                <c:pt idx="277">
                  <c:v>30.092818176504004</c:v>
                </c:pt>
                <c:pt idx="278">
                  <c:v>29.747666152692375</c:v>
                </c:pt>
                <c:pt idx="279">
                  <c:v>29.397572952938432</c:v>
                </c:pt>
                <c:pt idx="280">
                  <c:v>29.04238979300294</c:v>
                </c:pt>
                <c:pt idx="281">
                  <c:v>28.681957737566091</c:v>
                </c:pt>
                <c:pt idx="282">
                  <c:v>28.316106788402859</c:v>
                </c:pt>
                <c:pt idx="283">
                  <c:v>27.944654861808019</c:v>
                </c:pt>
                <c:pt idx="284">
                  <c:v>27.567406638612717</c:v>
                </c:pt>
                <c:pt idx="285">
                  <c:v>27.184152266735282</c:v>
                </c:pt>
                <c:pt idx="286">
                  <c:v>26.794665892753216</c:v>
                </c:pt>
                <c:pt idx="287">
                  <c:v>26.398703994163228</c:v>
                </c:pt>
                <c:pt idx="288">
                  <c:v>25.996003478356172</c:v>
                </c:pt>
                <c:pt idx="289">
                  <c:v>25.586279507298041</c:v>
                </c:pt>
                <c:pt idx="290">
                  <c:v>25.169222998122471</c:v>
                </c:pt>
                <c:pt idx="291">
                  <c:v>24.744497738673545</c:v>
                </c:pt>
                <c:pt idx="292">
                  <c:v>24.311737043258759</c:v>
                </c:pt>
                <c:pt idx="293">
                  <c:v>23.870539855822464</c:v>
                </c:pt>
                <c:pt idx="294">
                  <c:v>23.420466185006095</c:v>
                </c:pt>
                <c:pt idx="295">
                  <c:v>22.961031725847075</c:v>
                </c:pt>
                <c:pt idx="296">
                  <c:v>22.491701483894975</c:v>
                </c:pt>
                <c:pt idx="297">
                  <c:v>22.01188216639455</c:v>
                </c:pt>
                <c:pt idx="298">
                  <c:v>21.52091303633507</c:v>
                </c:pt>
                <c:pt idx="299">
                  <c:v>21.018054832607444</c:v>
                </c:pt>
                <c:pt idx="300">
                  <c:v>20.50247623234441</c:v>
                </c:pt>
                <c:pt idx="301">
                  <c:v>19.973237155267409</c:v>
                </c:pt>
                <c:pt idx="302">
                  <c:v>19.429267961185889</c:v>
                </c:pt>
                <c:pt idx="303">
                  <c:v>18.869343235515299</c:v>
                </c:pt>
                <c:pt idx="304">
                  <c:v>18.292048337374396</c:v>
                </c:pt>
                <c:pt idx="305">
                  <c:v>17.695736109566557</c:v>
                </c:pt>
                <c:pt idx="306">
                  <c:v>17.07846996782267</c:v>
                </c:pt>
                <c:pt idx="307">
                  <c:v>16.437947738143205</c:v>
                </c:pt>
                <c:pt idx="308">
                  <c:v>15.771397634635097</c:v>
                </c:pt>
                <c:pt idx="309">
                  <c:v>15.075432816258575</c:v>
                </c:pt>
                <c:pt idx="310">
                  <c:v>14.345842394061616</c:v>
                </c:pt>
                <c:pt idx="311">
                  <c:v>13.577281268197268</c:v>
                </c:pt>
                <c:pt idx="312">
                  <c:v>12.762791633192586</c:v>
                </c:pt>
                <c:pt idx="313">
                  <c:v>12.480027001995776</c:v>
                </c:pt>
                <c:pt idx="314">
                  <c:v>12.190702071387451</c:v>
                </c:pt>
                <c:pt idx="315">
                  <c:v>11.894365985173426</c:v>
                </c:pt>
                <c:pt idx="316">
                  <c:v>11.590510066777806</c:v>
                </c:pt>
                <c:pt idx="317">
                  <c:v>11.278556964906945</c:v>
                </c:pt>
                <c:pt idx="318">
                  <c:v>10.957847033476348</c:v>
                </c:pt>
                <c:pt idx="319">
                  <c:v>10.627621033726998</c:v>
                </c:pt>
                <c:pt idx="320">
                  <c:v>10.28699786872825</c:v>
                </c:pt>
                <c:pt idx="321">
                  <c:v>9.9349454892274824</c:v>
                </c:pt>
                <c:pt idx="322">
                  <c:v>9.5702422259249538</c:v>
                </c:pt>
                <c:pt idx="323">
                  <c:v>9.1914243959877453</c:v>
                </c:pt>
                <c:pt idx="324">
                  <c:v>8.7967137205390191</c:v>
                </c:pt>
                <c:pt idx="325">
                  <c:v>8.3839141540343185</c:v>
                </c:pt>
                <c:pt idx="326">
                  <c:v>7.9502607362945747</c:v>
                </c:pt>
                <c:pt idx="327">
                  <c:v>7.4921900325425694</c:v>
                </c:pt>
                <c:pt idx="328">
                  <c:v>7.0049758926020589</c:v>
                </c:pt>
                <c:pt idx="329">
                  <c:v>6.482119249251606</c:v>
                </c:pt>
                <c:pt idx="330">
                  <c:v>5.9142523626460628</c:v>
                </c:pt>
                <c:pt idx="331">
                  <c:v>5.2869809592395223</c:v>
                </c:pt>
                <c:pt idx="332">
                  <c:v>4.5760468122714535</c:v>
                </c:pt>
                <c:pt idx="333">
                  <c:v>3.7340988869181957</c:v>
                </c:pt>
                <c:pt idx="334">
                  <c:v>2.6387632102094676</c:v>
                </c:pt>
                <c:pt idx="335">
                  <c:v>3.1256087466800869E-15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</c:numCache>
            </c:numRef>
          </c:yVal>
          <c:smooth val="0"/>
        </c:ser>
        <c:ser>
          <c:idx val="3"/>
          <c:order val="1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'GR 42x40 Lead screw'!$I$21:$I$25</c:f>
              <c:numCache>
                <c:formatCode>General</c:formatCode>
                <c:ptCount val="5"/>
                <c:pt idx="0">
                  <c:v>0</c:v>
                </c:pt>
                <c:pt idx="1">
                  <c:v>1.333332</c:v>
                </c:pt>
                <c:pt idx="2">
                  <c:v>2.6666639999999999</c:v>
                </c:pt>
                <c:pt idx="3">
                  <c:v>4</c:v>
                </c:pt>
                <c:pt idx="4">
                  <c:v>5.6</c:v>
                </c:pt>
              </c:numCache>
            </c:numRef>
          </c:xVal>
          <c:yVal>
            <c:numRef>
              <c:f>'GR 42x40 Lead screw'!$K$21:$K$25</c:f>
              <c:numCache>
                <c:formatCode>General</c:formatCode>
                <c:ptCount val="5"/>
                <c:pt idx="0">
                  <c:v>0</c:v>
                </c:pt>
                <c:pt idx="1">
                  <c:v>59.250000000000007</c:v>
                </c:pt>
                <c:pt idx="2">
                  <c:v>50.562500000000007</c:v>
                </c:pt>
                <c:pt idx="3">
                  <c:v>14.374999999999998</c:v>
                </c:pt>
                <c:pt idx="4">
                  <c:v>0</c:v>
                </c:pt>
              </c:numCache>
            </c:numRef>
          </c:yVal>
          <c:smooth val="0"/>
        </c:ser>
        <c:ser>
          <c:idx val="0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'GR 42x40 Lead screw'!$W$2:$W$358</c:f>
              <c:numCache>
                <c:formatCode>General</c:formatCode>
                <c:ptCount val="357"/>
                <c:pt idx="0">
                  <c:v>0</c:v>
                </c:pt>
                <c:pt idx="1">
                  <c:v>0.15001172012346986</c:v>
                </c:pt>
                <c:pt idx="2">
                  <c:v>0.21214860911352801</c:v>
                </c:pt>
                <c:pt idx="3">
                  <c:v>0.25982792098465235</c:v>
                </c:pt>
                <c:pt idx="4">
                  <c:v>0.30002344024693972</c:v>
                </c:pt>
                <c:pt idx="5">
                  <c:v>0.33543640361775173</c:v>
                </c:pt>
                <c:pt idx="6">
                  <c:v>0.36745216973970024</c:v>
                </c:pt>
                <c:pt idx="7">
                  <c:v>0.39689370519172479</c:v>
                </c:pt>
                <c:pt idx="8">
                  <c:v>0.42429721822705602</c:v>
                </c:pt>
                <c:pt idx="9">
                  <c:v>0.45003516037040958</c:v>
                </c:pt>
                <c:pt idx="10">
                  <c:v>0.47437871130988002</c:v>
                </c:pt>
                <c:pt idx="11">
                  <c:v>0.49753258980535614</c:v>
                </c:pt>
                <c:pt idx="12">
                  <c:v>0.5196558419693047</c:v>
                </c:pt>
                <c:pt idx="13">
                  <c:v>0.54087494882572373</c:v>
                </c:pt>
                <c:pt idx="14">
                  <c:v>0.56129246070264616</c:v>
                </c:pt>
                <c:pt idx="15">
                  <c:v>0.58099289377412677</c:v>
                </c:pt>
                <c:pt idx="16">
                  <c:v>0.60004688049387944</c:v>
                </c:pt>
                <c:pt idx="17">
                  <c:v>0.61851416714966057</c:v>
                </c:pt>
                <c:pt idx="18">
                  <c:v>0.63644582734058408</c:v>
                </c:pt>
                <c:pt idx="19">
                  <c:v>0.65388592836491199</c:v>
                </c:pt>
                <c:pt idx="20">
                  <c:v>0.67087280723550347</c:v>
                </c:pt>
                <c:pt idx="21">
                  <c:v>0.68744006259633084</c:v>
                </c:pt>
                <c:pt idx="22">
                  <c:v>0.7036173362253445</c:v>
                </c:pt>
                <c:pt idx="23">
                  <c:v>0.71943093623450183</c:v>
                </c:pt>
                <c:pt idx="24">
                  <c:v>0.73490433947940048</c:v>
                </c:pt>
                <c:pt idx="25">
                  <c:v>0.7500586006173493</c:v>
                </c:pt>
                <c:pt idx="26">
                  <c:v>0.76491268817719227</c:v>
                </c:pt>
                <c:pt idx="27">
                  <c:v>0.77948376295395705</c:v>
                </c:pt>
                <c:pt idx="28">
                  <c:v>0.79378741038344958</c:v>
                </c:pt>
                <c:pt idx="29">
                  <c:v>0.80783783586662072</c:v>
                </c:pt>
                <c:pt idx="30">
                  <c:v>0.82164803001776099</c:v>
                </c:pt>
                <c:pt idx="31">
                  <c:v>0.83522990931028673</c:v>
                </c:pt>
                <c:pt idx="32">
                  <c:v>0.84859443645411203</c:v>
                </c:pt>
                <c:pt idx="33">
                  <c:v>0.86175172396420208</c:v>
                </c:pt>
                <c:pt idx="34">
                  <c:v>0.87471112370294946</c:v>
                </c:pt>
                <c:pt idx="35">
                  <c:v>0.88748130465045783</c:v>
                </c:pt>
                <c:pt idx="36">
                  <c:v>0.90007032074081916</c:v>
                </c:pt>
                <c:pt idx="37">
                  <c:v>0.91248567027262584</c:v>
                </c:pt>
                <c:pt idx="38">
                  <c:v>0.92473434813858058</c:v>
                </c:pt>
                <c:pt idx="39">
                  <c:v>0.93682289190737</c:v>
                </c:pt>
                <c:pt idx="40">
                  <c:v>0.94875742261976004</c:v>
                </c:pt>
                <c:pt idx="41">
                  <c:v>0.96054368102158283</c:v>
                </c:pt>
                <c:pt idx="42">
                  <c:v>0.97218705984234044</c:v>
                </c:pt>
                <c:pt idx="43">
                  <c:v>0.98369263263445095</c:v>
                </c:pt>
                <c:pt idx="44">
                  <c:v>0.99506517961071228</c:v>
                </c:pt>
                <c:pt idx="45">
                  <c:v>1.0063092108532552</c:v>
                </c:pt>
                <c:pt idx="46">
                  <c:v>1.0174289872136058</c:v>
                </c:pt>
                <c:pt idx="47">
                  <c:v>1.0284285391785399</c:v>
                </c:pt>
                <c:pt idx="48">
                  <c:v>1.0393116839386094</c:v>
                </c:pt>
                <c:pt idx="49">
                  <c:v>1.050082040864289</c:v>
                </c:pt>
                <c:pt idx="50">
                  <c:v>1.0607430455676401</c:v>
                </c:pt>
                <c:pt idx="51">
                  <c:v>1.0712979627043611</c:v>
                </c:pt>
                <c:pt idx="52">
                  <c:v>1.0817498976514475</c:v>
                </c:pt>
                <c:pt idx="53">
                  <c:v>1.0921018071788542</c:v>
                </c:pt>
                <c:pt idx="54">
                  <c:v>1.1023565092191008</c:v>
                </c:pt>
                <c:pt idx="55">
                  <c:v>1.1125166918262952</c:v>
                </c:pt>
                <c:pt idx="56">
                  <c:v>1.1225849214052923</c:v>
                </c:pt>
                <c:pt idx="57">
                  <c:v>1.1325636502823708</c:v>
                </c:pt>
                <c:pt idx="58">
                  <c:v>1.1424552236807053</c:v>
                </c:pt>
                <c:pt idx="59">
                  <c:v>1.1522618861568461</c:v>
                </c:pt>
                <c:pt idx="60">
                  <c:v>1.1619857875482535</c:v>
                </c:pt>
                <c:pt idx="61">
                  <c:v>1.1716289884765301</c:v>
                </c:pt>
                <c:pt idx="62">
                  <c:v>1.1811934654462577</c:v>
                </c:pt>
                <c:pt idx="63">
                  <c:v>1.1906811155751744</c:v>
                </c:pt>
                <c:pt idx="64">
                  <c:v>1.2000937609877589</c:v>
                </c:pt>
                <c:pt idx="65">
                  <c:v>1.2094331529010383</c:v>
                </c:pt>
                <c:pt idx="66">
                  <c:v>1.2187009754285703</c:v>
                </c:pt>
                <c:pt idx="67">
                  <c:v>1.2278988491259981</c:v>
                </c:pt>
                <c:pt idx="68">
                  <c:v>1.2370283342993211</c:v>
                </c:pt>
                <c:pt idx="69">
                  <c:v>1.2460909340950022</c:v>
                </c:pt>
                <c:pt idx="70">
                  <c:v>1.255088097389246</c:v>
                </c:pt>
                <c:pt idx="71">
                  <c:v>1.2640212214921709</c:v>
                </c:pt>
                <c:pt idx="72">
                  <c:v>1.2728916546811682</c:v>
                </c:pt>
                <c:pt idx="73">
                  <c:v>1.2817006985764516</c:v>
                </c:pt>
                <c:pt idx="74">
                  <c:v>1.2904496103706515</c:v>
                </c:pt>
                <c:pt idx="75">
                  <c:v>1.2991396049232617</c:v>
                </c:pt>
                <c:pt idx="76">
                  <c:v>1.307771856729824</c:v>
                </c:pt>
                <c:pt idx="77">
                  <c:v>1.3163475017748822</c:v>
                </c:pt>
                <c:pt idx="78">
                  <c:v>1.3248676392769867</c:v>
                </c:pt>
                <c:pt idx="79">
                  <c:v>1.3333333333333333</c:v>
                </c:pt>
                <c:pt idx="80">
                  <c:v>1.3417760711611006</c:v>
                </c:pt>
                <c:pt idx="81">
                  <c:v>1.3502266620991794</c:v>
                </c:pt>
                <c:pt idx="82">
                  <c:v>1.3586851281024093</c:v>
                </c:pt>
                <c:pt idx="83">
                  <c:v>1.3671514912281133</c:v>
                </c:pt>
                <c:pt idx="84">
                  <c:v>1.3756257736367801</c:v>
                </c:pt>
                <c:pt idx="85">
                  <c:v>1.3841079975927315</c:v>
                </c:pt>
                <c:pt idx="86">
                  <c:v>1.3925981854648122</c:v>
                </c:pt>
                <c:pt idx="87">
                  <c:v>1.4010963597270696</c:v>
                </c:pt>
                <c:pt idx="88">
                  <c:v>1.4096025429594576</c:v>
                </c:pt>
                <c:pt idx="89">
                  <c:v>1.4181167578485294</c:v>
                </c:pt>
                <c:pt idx="90">
                  <c:v>1.4266390271881442</c:v>
                </c:pt>
                <c:pt idx="91">
                  <c:v>1.435169373880185</c:v>
                </c:pt>
                <c:pt idx="92">
                  <c:v>1.4437078209352692</c:v>
                </c:pt>
                <c:pt idx="93">
                  <c:v>1.4522543914734769</c:v>
                </c:pt>
                <c:pt idx="94">
                  <c:v>1.4608091087250774</c:v>
                </c:pt>
                <c:pt idx="95">
                  <c:v>1.4693719960312752</c:v>
                </c:pt>
                <c:pt idx="96">
                  <c:v>1.4779430768449384</c:v>
                </c:pt>
                <c:pt idx="97">
                  <c:v>1.4865223747313625</c:v>
                </c:pt>
                <c:pt idx="98">
                  <c:v>1.4951099133690182</c:v>
                </c:pt>
                <c:pt idx="99">
                  <c:v>1.5037057165503154</c:v>
                </c:pt>
                <c:pt idx="100">
                  <c:v>1.5123098081823703</c:v>
                </c:pt>
                <c:pt idx="101">
                  <c:v>1.520922212287789</c:v>
                </c:pt>
                <c:pt idx="102">
                  <c:v>1.5295429530054367</c:v>
                </c:pt>
                <c:pt idx="103">
                  <c:v>1.5381720545912423</c:v>
                </c:pt>
                <c:pt idx="104">
                  <c:v>1.5468095414189833</c:v>
                </c:pt>
                <c:pt idx="105">
                  <c:v>1.5554554379810928</c:v>
                </c:pt>
                <c:pt idx="106">
                  <c:v>1.564109768889469</c:v>
                </c:pt>
                <c:pt idx="107">
                  <c:v>1.5727725588762962</c:v>
                </c:pt>
                <c:pt idx="108">
                  <c:v>1.5814438327948637</c:v>
                </c:pt>
                <c:pt idx="109">
                  <c:v>1.5901236156204039</c:v>
                </c:pt>
                <c:pt idx="110">
                  <c:v>1.5988119324509225</c:v>
                </c:pt>
                <c:pt idx="111">
                  <c:v>1.6075088085080556</c:v>
                </c:pt>
                <c:pt idx="112">
                  <c:v>1.6162142691379195</c:v>
                </c:pt>
                <c:pt idx="113">
                  <c:v>1.6249283398119687</c:v>
                </c:pt>
                <c:pt idx="114">
                  <c:v>1.633651046127871</c:v>
                </c:pt>
                <c:pt idx="115">
                  <c:v>1.6423824138103804</c:v>
                </c:pt>
                <c:pt idx="116">
                  <c:v>1.6511224687122301</c:v>
                </c:pt>
                <c:pt idx="117">
                  <c:v>1.6598712368150139</c:v>
                </c:pt>
                <c:pt idx="118">
                  <c:v>1.6686287442300938</c:v>
                </c:pt>
                <c:pt idx="119">
                  <c:v>1.6773950171995147</c:v>
                </c:pt>
                <c:pt idx="120">
                  <c:v>1.686170082096907</c:v>
                </c:pt>
                <c:pt idx="121">
                  <c:v>1.6949539654284298</c:v>
                </c:pt>
                <c:pt idx="122">
                  <c:v>1.7037466938336892</c:v>
                </c:pt>
                <c:pt idx="123">
                  <c:v>1.7125482940866921</c:v>
                </c:pt>
                <c:pt idx="124">
                  <c:v>1.7213587930967933</c:v>
                </c:pt>
                <c:pt idx="125">
                  <c:v>1.7301782179096528</c:v>
                </c:pt>
                <c:pt idx="126">
                  <c:v>1.739006595708209</c:v>
                </c:pt>
                <c:pt idx="127">
                  <c:v>1.7478439538136528</c:v>
                </c:pt>
                <c:pt idx="128">
                  <c:v>1.7566903196864179</c:v>
                </c:pt>
                <c:pt idx="129">
                  <c:v>1.7655457209271692</c:v>
                </c:pt>
                <c:pt idx="130">
                  <c:v>1.7744101852778169</c:v>
                </c:pt>
                <c:pt idx="131">
                  <c:v>1.7832837406225235</c:v>
                </c:pt>
                <c:pt idx="132">
                  <c:v>1.7921664149887289</c:v>
                </c:pt>
                <c:pt idx="133">
                  <c:v>1.8010582365481842</c:v>
                </c:pt>
                <c:pt idx="134">
                  <c:v>1.809959233617991</c:v>
                </c:pt>
                <c:pt idx="135">
                  <c:v>1.8188694346616601</c:v>
                </c:pt>
                <c:pt idx="136">
                  <c:v>1.8277888682901662</c:v>
                </c:pt>
                <c:pt idx="137">
                  <c:v>1.8367175632630233</c:v>
                </c:pt>
                <c:pt idx="138">
                  <c:v>1.8456555484893695</c:v>
                </c:pt>
                <c:pt idx="139">
                  <c:v>1.8546028530290493</c:v>
                </c:pt>
                <c:pt idx="140">
                  <c:v>1.8635595060937267</c:v>
                </c:pt>
                <c:pt idx="141">
                  <c:v>1.8725255370479907</c:v>
                </c:pt>
                <c:pt idx="142">
                  <c:v>1.881500975410485</c:v>
                </c:pt>
                <c:pt idx="143">
                  <c:v>1.8904858508550355</c:v>
                </c:pt>
                <c:pt idx="144">
                  <c:v>1.8994801932117948</c:v>
                </c:pt>
                <c:pt idx="145">
                  <c:v>1.9084840324684056</c:v>
                </c:pt>
                <c:pt idx="146">
                  <c:v>1.9174973987711585</c:v>
                </c:pt>
                <c:pt idx="147">
                  <c:v>1.926520322426174</c:v>
                </c:pt>
                <c:pt idx="148">
                  <c:v>1.9355528339005901</c:v>
                </c:pt>
                <c:pt idx="149">
                  <c:v>1.9445949638237601</c:v>
                </c:pt>
                <c:pt idx="150">
                  <c:v>1.953646742988471</c:v>
                </c:pt>
                <c:pt idx="151">
                  <c:v>1.9627082023521603</c:v>
                </c:pt>
                <c:pt idx="152">
                  <c:v>1.9717793730381541</c:v>
                </c:pt>
                <c:pt idx="153">
                  <c:v>1.980860286336916</c:v>
                </c:pt>
                <c:pt idx="154">
                  <c:v>1.9899509737073011</c:v>
                </c:pt>
                <c:pt idx="155">
                  <c:v>1.9990514667778332</c:v>
                </c:pt>
                <c:pt idx="156">
                  <c:v>2.0081617973479835</c:v>
                </c:pt>
                <c:pt idx="157">
                  <c:v>2.0172819973894738</c:v>
                </c:pt>
                <c:pt idx="158">
                  <c:v>2.0264120990475769</c:v>
                </c:pt>
                <c:pt idx="159">
                  <c:v>2.0355521346424448</c:v>
                </c:pt>
                <c:pt idx="160">
                  <c:v>2.0447021366704439</c:v>
                </c:pt>
                <c:pt idx="161">
                  <c:v>2.0538621378054982</c:v>
                </c:pt>
                <c:pt idx="162">
                  <c:v>2.06303217090045</c:v>
                </c:pt>
                <c:pt idx="163">
                  <c:v>2.0722122689884452</c:v>
                </c:pt>
                <c:pt idx="164">
                  <c:v>2.0814024652843068</c:v>
                </c:pt>
                <c:pt idx="165">
                  <c:v>2.0906027931859468</c:v>
                </c:pt>
                <c:pt idx="166">
                  <c:v>2.0998132862757819</c:v>
                </c:pt>
                <c:pt idx="167">
                  <c:v>2.1090339783221586</c:v>
                </c:pt>
                <c:pt idx="168">
                  <c:v>2.1182649032807985</c:v>
                </c:pt>
                <c:pt idx="169">
                  <c:v>2.1275060952962663</c:v>
                </c:pt>
                <c:pt idx="170">
                  <c:v>2.1367575887034258</c:v>
                </c:pt>
                <c:pt idx="171">
                  <c:v>2.1460194180289482</c:v>
                </c:pt>
                <c:pt idx="172">
                  <c:v>2.1552916179927974</c:v>
                </c:pt>
                <c:pt idx="173">
                  <c:v>2.1645742235097627</c:v>
                </c:pt>
                <c:pt idx="174">
                  <c:v>2.1738672696909846</c:v>
                </c:pt>
                <c:pt idx="175">
                  <c:v>2.1831707918455043</c:v>
                </c:pt>
                <c:pt idx="176">
                  <c:v>2.1924848254818352</c:v>
                </c:pt>
                <c:pt idx="177">
                  <c:v>2.2018094063095353</c:v>
                </c:pt>
                <c:pt idx="178">
                  <c:v>2.211144570240811</c:v>
                </c:pt>
                <c:pt idx="179">
                  <c:v>2.2204903533921305</c:v>
                </c:pt>
                <c:pt idx="180">
                  <c:v>2.2298467920858487</c:v>
                </c:pt>
                <c:pt idx="181">
                  <c:v>2.2392139228518593</c:v>
                </c:pt>
                <c:pt idx="182">
                  <c:v>2.2485917824292594</c:v>
                </c:pt>
                <c:pt idx="183">
                  <c:v>2.2579804077680228</c:v>
                </c:pt>
                <c:pt idx="184">
                  <c:v>2.2673798360307087</c:v>
                </c:pt>
                <c:pt idx="185">
                  <c:v>2.2767901045941743</c:v>
                </c:pt>
                <c:pt idx="186">
                  <c:v>2.2862112510513031</c:v>
                </c:pt>
                <c:pt idx="187">
                  <c:v>2.2956433132127634</c:v>
                </c:pt>
                <c:pt idx="188">
                  <c:v>2.3050863291087813</c:v>
                </c:pt>
                <c:pt idx="189">
                  <c:v>2.3145403369909188</c:v>
                </c:pt>
                <c:pt idx="190">
                  <c:v>2.3240053753338943</c:v>
                </c:pt>
                <c:pt idx="191">
                  <c:v>2.3334814828373984</c:v>
                </c:pt>
                <c:pt idx="192">
                  <c:v>2.3429686984279465</c:v>
                </c:pt>
                <c:pt idx="193">
                  <c:v>2.3524670612607439</c:v>
                </c:pt>
                <c:pt idx="194">
                  <c:v>2.3619766107215687</c:v>
                </c:pt>
                <c:pt idx="195">
                  <c:v>2.3714973864286799</c:v>
                </c:pt>
                <c:pt idx="196">
                  <c:v>2.3810294282347426</c:v>
                </c:pt>
                <c:pt idx="197">
                  <c:v>2.3905727762287681</c:v>
                </c:pt>
                <c:pt idx="198">
                  <c:v>2.4001274707380906</c:v>
                </c:pt>
                <c:pt idx="199">
                  <c:v>2.409693552330352</c:v>
                </c:pt>
                <c:pt idx="200">
                  <c:v>2.4192710618155067</c:v>
                </c:pt>
                <c:pt idx="201">
                  <c:v>2.4288600402478595</c:v>
                </c:pt>
                <c:pt idx="202">
                  <c:v>2.438460528928112</c:v>
                </c:pt>
                <c:pt idx="203">
                  <c:v>2.4480725694054479</c:v>
                </c:pt>
                <c:pt idx="204">
                  <c:v>2.4576962034796175</c:v>
                </c:pt>
                <c:pt idx="205">
                  <c:v>2.4673314732030702</c:v>
                </c:pt>
                <c:pt idx="206">
                  <c:v>2.4769784208830945</c:v>
                </c:pt>
                <c:pt idx="207">
                  <c:v>2.4866370890839802</c:v>
                </c:pt>
                <c:pt idx="208">
                  <c:v>2.4963075206292187</c:v>
                </c:pt>
                <c:pt idx="209">
                  <c:v>2.5059897586037101</c:v>
                </c:pt>
                <c:pt idx="210">
                  <c:v>2.5156838463560067</c:v>
                </c:pt>
                <c:pt idx="211">
                  <c:v>2.5253898275005788</c:v>
                </c:pt>
                <c:pt idx="212">
                  <c:v>2.5351077459200981</c:v>
                </c:pt>
                <c:pt idx="213">
                  <c:v>2.5448376457677595</c:v>
                </c:pt>
                <c:pt idx="214">
                  <c:v>2.5545795714696151</c:v>
                </c:pt>
                <c:pt idx="215">
                  <c:v>2.5643335677269468</c:v>
                </c:pt>
                <c:pt idx="216">
                  <c:v>2.5740996795186541</c:v>
                </c:pt>
                <c:pt idx="217">
                  <c:v>2.583877952103677</c:v>
                </c:pt>
                <c:pt idx="218">
                  <c:v>2.5936684310234437</c:v>
                </c:pt>
                <c:pt idx="219">
                  <c:v>2.6034711621043423</c:v>
                </c:pt>
                <c:pt idx="220">
                  <c:v>2.613286191460225</c:v>
                </c:pt>
                <c:pt idx="221">
                  <c:v>2.623113565494938</c:v>
                </c:pt>
                <c:pt idx="222">
                  <c:v>2.6329533309048845</c:v>
                </c:pt>
                <c:pt idx="223">
                  <c:v>2.6428055346816093</c:v>
                </c:pt>
                <c:pt idx="224">
                  <c:v>2.6526702241144182</c:v>
                </c:pt>
                <c:pt idx="225">
                  <c:v>2.6625474467930283</c:v>
                </c:pt>
                <c:pt idx="226">
                  <c:v>2.6724440633697615</c:v>
                </c:pt>
                <c:pt idx="227">
                  <c:v>2.6823902098548587</c:v>
                </c:pt>
                <c:pt idx="228">
                  <c:v>2.6923901998104762</c:v>
                </c:pt>
                <c:pt idx="229">
                  <c:v>2.7024449172660865</c:v>
                </c:pt>
                <c:pt idx="230">
                  <c:v>2.7125552707099931</c:v>
                </c:pt>
                <c:pt idx="231">
                  <c:v>2.7227221940473454</c:v>
                </c:pt>
                <c:pt idx="232">
                  <c:v>2.7329466476069486</c:v>
                </c:pt>
                <c:pt idx="233">
                  <c:v>2.7432296191999317</c:v>
                </c:pt>
                <c:pt idx="234">
                  <c:v>2.7535721252335907</c:v>
                </c:pt>
                <c:pt idx="235">
                  <c:v>2.7639752118839445</c:v>
                </c:pt>
                <c:pt idx="236">
                  <c:v>2.7744399563308519</c:v>
                </c:pt>
                <c:pt idx="237">
                  <c:v>2.7849674680597984</c:v>
                </c:pt>
                <c:pt idx="238">
                  <c:v>2.7955588902348185</c:v>
                </c:pt>
                <c:pt idx="239">
                  <c:v>2.806215401147357</c:v>
                </c:pt>
                <c:pt idx="240">
                  <c:v>2.8169382157462692</c:v>
                </c:pt>
                <c:pt idx="241">
                  <c:v>2.8277285872545797</c:v>
                </c:pt>
                <c:pt idx="242">
                  <c:v>2.8385878088790992</c:v>
                </c:pt>
                <c:pt idx="243">
                  <c:v>2.8495172156194881</c:v>
                </c:pt>
                <c:pt idx="244">
                  <c:v>2.8605181861839419</c:v>
                </c:pt>
                <c:pt idx="245">
                  <c:v>2.8715921450192776</c:v>
                </c:pt>
                <c:pt idx="246">
                  <c:v>2.8827405644638775</c:v>
                </c:pt>
                <c:pt idx="247">
                  <c:v>2.8939649670327134</c:v>
                </c:pt>
                <c:pt idx="248">
                  <c:v>2.9052669278444787</c:v>
                </c:pt>
                <c:pt idx="249">
                  <c:v>2.9166480772017938</c:v>
                </c:pt>
                <c:pt idx="250">
                  <c:v>2.9281101033364445</c:v>
                </c:pt>
                <c:pt idx="251">
                  <c:v>2.9396547553327457</c:v>
                </c:pt>
                <c:pt idx="252">
                  <c:v>2.9512838462433555</c:v>
                </c:pt>
                <c:pt idx="253">
                  <c:v>2.9629992564132683</c:v>
                </c:pt>
                <c:pt idx="254">
                  <c:v>2.9748029370292333</c:v>
                </c:pt>
                <c:pt idx="255">
                  <c:v>2.9866969139135673</c:v>
                </c:pt>
                <c:pt idx="256">
                  <c:v>2.9986832915832649</c:v>
                </c:pt>
                <c:pt idx="257">
                  <c:v>3.0107642575974216</c:v>
                </c:pt>
                <c:pt idx="258">
                  <c:v>3.0229420872184098</c:v>
                </c:pt>
                <c:pt idx="259">
                  <c:v>3.0352191484149378</c:v>
                </c:pt>
                <c:pt idx="260">
                  <c:v>3.0475979072381412</c:v>
                </c:pt>
                <c:pt idx="261">
                  <c:v>3.0600809336052812</c:v>
                </c:pt>
                <c:pt idx="262">
                  <c:v>3.0726709075294707</c:v>
                </c:pt>
                <c:pt idx="263">
                  <c:v>3.0853706258381974</c:v>
                </c:pt>
                <c:pt idx="264">
                  <c:v>3.0981830094283569</c:v>
                </c:pt>
                <c:pt idx="265">
                  <c:v>3.1111111111111107</c:v>
                </c:pt>
                <c:pt idx="266">
                  <c:v>3.1241581241062493</c:v>
                </c:pt>
                <c:pt idx="267">
                  <c:v>3.1373273912530264</c:v>
                </c:pt>
                <c:pt idx="268">
                  <c:v>3.1506224150127431</c:v>
                </c:pt>
                <c:pt idx="269">
                  <c:v>3.1640468683478753</c:v>
                </c:pt>
                <c:pt idx="270">
                  <c:v>3.1776046065735111</c:v>
                </c:pt>
                <c:pt idx="271">
                  <c:v>3.1912996802894531</c:v>
                </c:pt>
                <c:pt idx="272">
                  <c:v>3.2051363495159308</c:v>
                </c:pt>
                <c:pt idx="273">
                  <c:v>3.2191190991727279</c:v>
                </c:pt>
                <c:pt idx="274">
                  <c:v>3.2332526560611585</c:v>
                </c:pt>
                <c:pt idx="275">
                  <c:v>3.2475420075311567</c:v>
                </c:pt>
                <c:pt idx="276">
                  <c:v>3.2619924220424821</c:v>
                </c:pt>
                <c:pt idx="277">
                  <c:v>3.2766094718603749</c:v>
                </c:pt>
                <c:pt idx="278">
                  <c:v>3.2913990581628916</c:v>
                </c:pt>
                <c:pt idx="279">
                  <c:v>3.3063674388807316</c:v>
                </c:pt>
                <c:pt idx="280">
                  <c:v>3.3215212596420711</c:v>
                </c:pt>
                <c:pt idx="281">
                  <c:v>3.3368675882564496</c:v>
                </c:pt>
                <c:pt idx="282">
                  <c:v>3.3524139532453474</c:v>
                </c:pt>
                <c:pt idx="283">
                  <c:v>3.3681683870154635</c:v>
                </c:pt>
                <c:pt idx="284">
                  <c:v>3.3841394743772932</c:v>
                </c:pt>
                <c:pt idx="285">
                  <c:v>3.4003364072408511</c:v>
                </c:pt>
                <c:pt idx="286">
                  <c:v>3.4167690464778433</c:v>
                </c:pt>
                <c:pt idx="287">
                  <c:v>3.4334479921324665</c:v>
                </c:pt>
                <c:pt idx="288">
                  <c:v>3.450384663400651</c:v>
                </c:pt>
                <c:pt idx="289">
                  <c:v>3.4675913900920703</c:v>
                </c:pt>
                <c:pt idx="290">
                  <c:v>3.4850815176565564</c:v>
                </c:pt>
                <c:pt idx="291">
                  <c:v>3.5028695283178175</c:v>
                </c:pt>
                <c:pt idx="292">
                  <c:v>3.5209711814407099</c:v>
                </c:pt>
                <c:pt idx="293">
                  <c:v>3.5394036770017627</c:v>
                </c:pt>
                <c:pt idx="294">
                  <c:v>3.5581858469878962</c:v>
                </c:pt>
                <c:pt idx="295">
                  <c:v>3.5773383807863546</c:v>
                </c:pt>
                <c:pt idx="296">
                  <c:v>3.5968840922487284</c:v>
                </c:pt>
                <c:pt idx="297">
                  <c:v>3.616848238252619</c:v>
                </c:pt>
                <c:pt idx="298">
                  <c:v>3.6372589014444197</c:v>
                </c:pt>
                <c:pt idx="299">
                  <c:v>3.6581474537126448</c:v>
                </c:pt>
                <c:pt idx="300">
                  <c:v>3.6795491222341337</c:v>
                </c:pt>
                <c:pt idx="301">
                  <c:v>3.701503687283342</c:v>
                </c:pt>
                <c:pt idx="302">
                  <c:v>3.7240563513517815</c:v>
                </c:pt>
                <c:pt idx="303">
                  <c:v>3.747258833968151</c:v>
                </c:pt>
                <c:pt idx="304">
                  <c:v>3.7711707682787754</c:v>
                </c:pt>
                <c:pt idx="305">
                  <c:v>3.7958615077340903</c:v>
                </c:pt>
                <c:pt idx="306">
                  <c:v>3.8214125004415536</c:v>
                </c:pt>
                <c:pt idx="307">
                  <c:v>3.8479204657117356</c:v>
                </c:pt>
                <c:pt idx="308">
                  <c:v>3.8755017312355107</c:v>
                </c:pt>
                <c:pt idx="309">
                  <c:v>3.9042982955442733</c:v>
                </c:pt>
                <c:pt idx="310">
                  <c:v>3.934486536975863</c:v>
                </c:pt>
                <c:pt idx="311">
                  <c:v>3.9662901351185815</c:v>
                </c:pt>
                <c:pt idx="312">
                  <c:v>3.9999999999999991</c:v>
                </c:pt>
                <c:pt idx="313">
                  <c:v>4.035169129850158</c:v>
                </c:pt>
                <c:pt idx="314">
                  <c:v>4.0711470625505459</c:v>
                </c:pt>
                <c:pt idx="315">
                  <c:v>4.1079923068154978</c:v>
                </c:pt>
                <c:pt idx="316">
                  <c:v>4.1457707853657828</c:v>
                </c:pt>
                <c:pt idx="317">
                  <c:v>4.1845572209129873</c:v>
                </c:pt>
                <c:pt idx="318">
                  <c:v>4.2244368742062477</c:v>
                </c:pt>
                <c:pt idx="319">
                  <c:v>4.2655077500347218</c:v>
                </c:pt>
                <c:pt idx="320">
                  <c:v>4.3078834350604023</c:v>
                </c:pt>
                <c:pt idx="321">
                  <c:v>4.35169680383121</c:v>
                </c:pt>
                <c:pt idx="322">
                  <c:v>4.3971049415102206</c:v>
                </c:pt>
                <c:pt idx="323">
                  <c:v>4.4442958103766159</c:v>
                </c:pt>
                <c:pt idx="324">
                  <c:v>4.4934974803070009</c:v>
                </c:pt>
                <c:pt idx="325">
                  <c:v>4.5449912425667414</c:v>
                </c:pt>
                <c:pt idx="326">
                  <c:v>4.5991308125260417</c:v>
                </c:pt>
                <c:pt idx="327">
                  <c:v>4.6563714806086587</c:v>
                </c:pt>
                <c:pt idx="328">
                  <c:v>4.7173163450122075</c:v>
                </c:pt>
                <c:pt idx="329">
                  <c:v>4.7827937304716013</c:v>
                </c:pt>
                <c:pt idx="330">
                  <c:v>4.8539961534077491</c:v>
                </c:pt>
                <c:pt idx="331">
                  <c:v>4.9327538750173607</c:v>
                </c:pt>
                <c:pt idx="332">
                  <c:v>5.0221479051883078</c:v>
                </c:pt>
                <c:pt idx="333">
                  <c:v>5.1281857403043292</c:v>
                </c:pt>
                <c:pt idx="334">
                  <c:v>5.2663769375086797</c:v>
                </c:pt>
                <c:pt idx="335">
                  <c:v>5.6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</c:numCache>
            </c:numRef>
          </c:xVal>
          <c:yVal>
            <c:numRef>
              <c:f>'GR 42x40 Lead screw'!$V$2:$V$358</c:f>
              <c:numCache>
                <c:formatCode>General</c:formatCode>
                <c:ptCount val="357"/>
                <c:pt idx="0">
                  <c:v>0</c:v>
                </c:pt>
                <c:pt idx="1">
                  <c:v>1.4941252090597261</c:v>
                </c:pt>
                <c:pt idx="2">
                  <c:v>2.1253527470047096</c:v>
                </c:pt>
                <c:pt idx="3">
                  <c:v>2.6184437495080743</c:v>
                </c:pt>
                <c:pt idx="4">
                  <c:v>3.0417009578128407</c:v>
                </c:pt>
                <c:pt idx="5">
                  <c:v>3.4214676763734668</c:v>
                </c:pt>
                <c:pt idx="6">
                  <c:v>3.7712100678589913</c:v>
                </c:pt>
                <c:pt idx="7">
                  <c:v>4.0989085523653515</c:v>
                </c:pt>
                <c:pt idx="8">
                  <c:v>4.4097550363541025</c:v>
                </c:pt>
                <c:pt idx="9">
                  <c:v>4.707353750870432</c:v>
                </c:pt>
                <c:pt idx="10">
                  <c:v>4.9943299092578846</c:v>
                </c:pt>
                <c:pt idx="11">
                  <c:v>5.2726680561797874</c:v>
                </c:pt>
                <c:pt idx="12">
                  <c:v>5.5439136910536027</c:v>
                </c:pt>
                <c:pt idx="13">
                  <c:v>5.8093001307224474</c:v>
                </c:pt>
                <c:pt idx="14">
                  <c:v>6.0698319055657119</c:v>
                </c:pt>
                <c:pt idx="15">
                  <c:v>6.3263415951800157</c:v>
                </c:pt>
                <c:pt idx="16">
                  <c:v>6.5795297518599236</c:v>
                </c:pt>
                <c:pt idx="17">
                  <c:v>6.8299936752418864</c:v>
                </c:pt>
                <c:pt idx="18">
                  <c:v>7.0782486160021278</c:v>
                </c:pt>
                <c:pt idx="19">
                  <c:v>7.3247437047879727</c:v>
                </c:pt>
                <c:pt idx="20">
                  <c:v>7.5698741226676347</c:v>
                </c:pt>
                <c:pt idx="21">
                  <c:v>7.8139905399675049</c:v>
                </c:pt>
                <c:pt idx="22">
                  <c:v>8.0574065346272796</c:v>
                </c:pt>
                <c:pt idx="23">
                  <c:v>8.3004044922464537</c:v>
                </c:pt>
                <c:pt idx="24">
                  <c:v>8.5432403488593316</c:v>
                </c:pt>
                <c:pt idx="25">
                  <c:v>8.7861474403071114</c:v>
                </c:pt>
                <c:pt idx="26">
                  <c:v>9.029339653536816</c:v>
                </c:pt>
                <c:pt idx="27">
                  <c:v>9.2730140268331969</c:v>
                </c:pt>
                <c:pt idx="28">
                  <c:v>9.517352910475827</c:v>
                </c:pt>
                <c:pt idx="29">
                  <c:v>9.7625257736412809</c:v>
                </c:pt>
                <c:pt idx="30">
                  <c:v>10.008690724227581</c:v>
                </c:pt>
                <c:pt idx="31">
                  <c:v>10.25599579373014</c:v>
                </c:pt>
                <c:pt idx="32">
                  <c:v>10.504580028572192</c:v>
                </c:pt>
                <c:pt idx="33">
                  <c:v>10.754574420743957</c:v>
                </c:pt>
                <c:pt idx="34">
                  <c:v>11.006102704251035</c:v>
                </c:pt>
                <c:pt idx="35">
                  <c:v>11.259282038811435</c:v>
                </c:pt>
                <c:pt idx="36">
                  <c:v>11.514223598133341</c:v>
                </c:pt>
                <c:pt idx="37">
                  <c:v>11.771033077251412</c:v>
                </c:pt>
                <c:pt idx="38">
                  <c:v>12.029811130549126</c:v>
                </c:pt>
                <c:pt idx="39">
                  <c:v>12.290653750362257</c:v>
                </c:pt>
                <c:pt idx="40">
                  <c:v>12.553652594315263</c:v>
                </c:pt>
                <c:pt idx="41">
                  <c:v>12.818895268194321</c:v>
                </c:pt>
                <c:pt idx="42">
                  <c:v>13.086465570203888</c:v>
                </c:pt>
                <c:pt idx="43">
                  <c:v>13.356443701425407</c:v>
                </c:pt>
                <c:pt idx="44">
                  <c:v>13.628906446681231</c:v>
                </c:pt>
                <c:pt idx="45">
                  <c:v>13.903927329424898</c:v>
                </c:pt>
                <c:pt idx="46">
                  <c:v>14.181576743591885</c:v>
                </c:pt>
                <c:pt idx="47">
                  <c:v>14.461922065202749</c:v>
                </c:pt>
                <c:pt idx="48">
                  <c:v>14.745027745936467</c:v>
                </c:pt>
                <c:pt idx="49">
                  <c:v>15.030955390692043</c:v>
                </c:pt>
                <c:pt idx="50">
                  <c:v>15.319763820946203</c:v>
                </c:pt>
                <c:pt idx="51">
                  <c:v>15.611509125440207</c:v>
                </c:pt>
                <c:pt idx="52">
                  <c:v>15.906244699534454</c:v>
                </c:pt>
                <c:pt idx="53">
                  <c:v>16.204021274563679</c:v>
                </c:pt>
                <c:pt idx="54">
                  <c:v>16.504886938209047</c:v>
                </c:pt>
                <c:pt idx="55">
                  <c:v>16.808887146925539</c:v>
                </c:pt>
                <c:pt idx="56">
                  <c:v>17.1160647313386</c:v>
                </c:pt>
                <c:pt idx="57">
                  <c:v>17.426459895462493</c:v>
                </c:pt>
                <c:pt idx="58">
                  <c:v>17.740110210408055</c:v>
                </c:pt>
                <c:pt idx="59">
                  <c:v>18.057050603446214</c:v>
                </c:pt>
                <c:pt idx="60">
                  <c:v>18.377313342940628</c:v>
                </c:pt>
                <c:pt idx="61">
                  <c:v>18.700928019868115</c:v>
                </c:pt>
                <c:pt idx="62">
                  <c:v>19.027921526425953</c:v>
                </c:pt>
                <c:pt idx="63">
                  <c:v>19.358318032374083</c:v>
                </c:pt>
                <c:pt idx="64">
                  <c:v>19.692138959530727</c:v>
                </c:pt>
                <c:pt idx="65">
                  <c:v>20.029402955016277</c:v>
                </c:pt>
                <c:pt idx="66">
                  <c:v>20.370125863640887</c:v>
                </c:pt>
                <c:pt idx="67">
                  <c:v>20.714320699965569</c:v>
                </c:pt>
                <c:pt idx="68">
                  <c:v>21.061997620418239</c:v>
                </c:pt>
                <c:pt idx="69">
                  <c:v>21.413163895912245</c:v>
                </c:pt>
                <c:pt idx="70">
                  <c:v>21.767823885413364</c:v>
                </c:pt>
                <c:pt idx="71">
                  <c:v>22.125979010826725</c:v>
                </c:pt>
                <c:pt idx="72">
                  <c:v>22.487627733442814</c:v>
                </c:pt>
                <c:pt idx="73">
                  <c:v>22.852765532655884</c:v>
                </c:pt>
                <c:pt idx="74">
                  <c:v>23.221384886875253</c:v>
                </c:pt>
                <c:pt idx="75">
                  <c:v>23.593475257326293</c:v>
                </c:pt>
                <c:pt idx="76">
                  <c:v>23.969023074850661</c:v>
                </c:pt>
                <c:pt idx="77">
                  <c:v>24.348011730049034</c:v>
                </c:pt>
                <c:pt idx="78">
                  <c:v>24.730421567149065</c:v>
                </c:pt>
                <c:pt idx="79">
                  <c:v>25.116229881722401</c:v>
                </c:pt>
                <c:pt idx="80">
                  <c:v>25.321969189467872</c:v>
                </c:pt>
                <c:pt idx="81">
                  <c:v>25.528696186564797</c:v>
                </c:pt>
                <c:pt idx="82">
                  <c:v>25.736356876384054</c:v>
                </c:pt>
                <c:pt idx="83">
                  <c:v>25.944895927382849</c:v>
                </c:pt>
                <c:pt idx="84">
                  <c:v>26.154256719184023</c:v>
                </c:pt>
                <c:pt idx="85">
                  <c:v>26.364381392350037</c:v>
                </c:pt>
                <c:pt idx="86">
                  <c:v>26.575210901677867</c:v>
                </c:pt>
                <c:pt idx="87">
                  <c:v>26.786685072952007</c:v>
                </c:pt>
                <c:pt idx="88">
                  <c:v>26.998742663135094</c:v>
                </c:pt>
                <c:pt idx="89">
                  <c:v>27.211321423716289</c:v>
                </c:pt>
                <c:pt idx="90">
                  <c:v>27.424358167295122</c:v>
                </c:pt>
                <c:pt idx="91">
                  <c:v>27.637788837057876</c:v>
                </c:pt>
                <c:pt idx="92">
                  <c:v>27.851548579020719</c:v>
                </c:pt>
                <c:pt idx="93">
                  <c:v>28.065571817066232</c:v>
                </c:pt>
                <c:pt idx="94">
                  <c:v>28.279792330187327</c:v>
                </c:pt>
                <c:pt idx="95">
                  <c:v>28.494143332135796</c:v>
                </c:pt>
                <c:pt idx="96">
                  <c:v>28.708557552933392</c:v>
                </c:pt>
                <c:pt idx="97">
                  <c:v>28.92296732228608</c:v>
                </c:pt>
                <c:pt idx="98">
                  <c:v>29.13730465438902</c:v>
                </c:pt>
                <c:pt idx="99">
                  <c:v>29.351501334092077</c:v>
                </c:pt>
                <c:pt idx="100">
                  <c:v>29.565489004097383</c:v>
                </c:pt>
                <c:pt idx="101">
                  <c:v>29.779199252824725</c:v>
                </c:pt>
                <c:pt idx="102">
                  <c:v>29.992563702817701</c:v>
                </c:pt>
                <c:pt idx="103">
                  <c:v>30.205514099402066</c:v>
                </c:pt>
                <c:pt idx="104">
                  <c:v>30.417982399131283</c:v>
                </c:pt>
                <c:pt idx="105">
                  <c:v>30.629900858106332</c:v>
                </c:pt>
                <c:pt idx="106">
                  <c:v>30.841202119471674</c:v>
                </c:pt>
                <c:pt idx="107">
                  <c:v>31.05181930012429</c:v>
                </c:pt>
                <c:pt idx="108">
                  <c:v>31.261686076327255</c:v>
                </c:pt>
                <c:pt idx="109">
                  <c:v>31.470736767753472</c:v>
                </c:pt>
                <c:pt idx="110">
                  <c:v>31.67890642002326</c:v>
                </c:pt>
                <c:pt idx="111">
                  <c:v>31.886130885197876</c:v>
                </c:pt>
                <c:pt idx="112">
                  <c:v>32.092346900210693</c:v>
                </c:pt>
                <c:pt idx="113">
                  <c:v>32.297492162864962</c:v>
                </c:pt>
                <c:pt idx="114">
                  <c:v>32.501505405287539</c:v>
                </c:pt>
                <c:pt idx="115">
                  <c:v>32.704326464540891</c:v>
                </c:pt>
                <c:pt idx="116">
                  <c:v>32.905896350310186</c:v>
                </c:pt>
                <c:pt idx="117">
                  <c:v>33.106157309459014</c:v>
                </c:pt>
                <c:pt idx="118">
                  <c:v>33.305052887157657</c:v>
                </c:pt>
                <c:pt idx="119">
                  <c:v>33.50252798478121</c:v>
                </c:pt>
                <c:pt idx="120">
                  <c:v>33.69852891405796</c:v>
                </c:pt>
                <c:pt idx="121">
                  <c:v>33.893003447633788</c:v>
                </c:pt>
                <c:pt idx="122">
                  <c:v>34.085900865919264</c:v>
                </c:pt>
                <c:pt idx="123">
                  <c:v>34.277172000006345</c:v>
                </c:pt>
                <c:pt idx="124">
                  <c:v>34.466769270824578</c:v>
                </c:pt>
                <c:pt idx="125">
                  <c:v>34.654646724281527</c:v>
                </c:pt>
                <c:pt idx="126">
                  <c:v>34.840760062543303</c:v>
                </c:pt>
                <c:pt idx="127">
                  <c:v>35.025066671309602</c:v>
                </c:pt>
                <c:pt idx="128">
                  <c:v>35.207525643242938</c:v>
                </c:pt>
                <c:pt idx="129">
                  <c:v>35.388097797428934</c:v>
                </c:pt>
                <c:pt idx="130">
                  <c:v>35.566745695026455</c:v>
                </c:pt>
                <c:pt idx="131">
                  <c:v>35.743433651072479</c:v>
                </c:pt>
                <c:pt idx="132">
                  <c:v>35.918127742640266</c:v>
                </c:pt>
                <c:pt idx="133">
                  <c:v>36.090795813247119</c:v>
                </c:pt>
                <c:pt idx="134">
                  <c:v>36.261407473813087</c:v>
                </c:pt>
                <c:pt idx="135">
                  <c:v>36.429934100099082</c:v>
                </c:pt>
                <c:pt idx="136">
                  <c:v>36.596348826841108</c:v>
                </c:pt>
                <c:pt idx="137">
                  <c:v>36.76062653866731</c:v>
                </c:pt>
                <c:pt idx="138">
                  <c:v>36.922743857957663</c:v>
                </c:pt>
                <c:pt idx="139">
                  <c:v>37.08267912975078</c:v>
                </c:pt>
                <c:pt idx="140">
                  <c:v>37.240412403785605</c:v>
                </c:pt>
                <c:pt idx="141">
                  <c:v>37.395925414037329</c:v>
                </c:pt>
                <c:pt idx="142">
                  <c:v>37.54920155560648</c:v>
                </c:pt>
                <c:pt idx="143">
                  <c:v>37.700225859331681</c:v>
                </c:pt>
                <c:pt idx="144">
                  <c:v>37.848984964208832</c:v>
                </c:pt>
                <c:pt idx="145">
                  <c:v>37.995467087812138</c:v>
                </c:pt>
                <c:pt idx="146">
                  <c:v>38.139661994744735</c:v>
                </c:pt>
                <c:pt idx="147">
                  <c:v>38.281560963432561</c:v>
                </c:pt>
                <c:pt idx="148">
                  <c:v>38.421156751447242</c:v>
                </c:pt>
                <c:pt idx="149">
                  <c:v>38.558443559216776</c:v>
                </c:pt>
                <c:pt idx="150">
                  <c:v>38.693416992678216</c:v>
                </c:pt>
                <c:pt idx="151">
                  <c:v>38.826074024725358</c:v>
                </c:pt>
                <c:pt idx="152">
                  <c:v>38.956412955715471</c:v>
                </c:pt>
                <c:pt idx="153">
                  <c:v>39.084433373172082</c:v>
                </c:pt>
                <c:pt idx="154">
                  <c:v>39.210136110817174</c:v>
                </c:pt>
                <c:pt idx="155">
                  <c:v>39.333523206974441</c:v>
                </c:pt>
                <c:pt idx="156">
                  <c:v>39.454597862728995</c:v>
                </c:pt>
                <c:pt idx="157">
                  <c:v>39.573364399550883</c:v>
                </c:pt>
                <c:pt idx="158">
                  <c:v>39.689828216950637</c:v>
                </c:pt>
                <c:pt idx="159">
                  <c:v>39.803995749933343</c:v>
                </c:pt>
                <c:pt idx="160">
                  <c:v>39.915874426523146</c:v>
                </c:pt>
                <c:pt idx="161">
                  <c:v>40.025472625453069</c:v>
                </c:pt>
                <c:pt idx="162">
                  <c:v>40.13279963402772</c:v>
                </c:pt>
                <c:pt idx="163">
                  <c:v>40.237865606296729</c:v>
                </c:pt>
                <c:pt idx="164">
                  <c:v>40.340681521684772</c:v>
                </c:pt>
                <c:pt idx="165">
                  <c:v>40.441259144029679</c:v>
                </c:pt>
                <c:pt idx="166">
                  <c:v>40.539610981141756</c:v>
                </c:pt>
                <c:pt idx="167">
                  <c:v>40.635750245075954</c:v>
                </c:pt>
                <c:pt idx="168">
                  <c:v>40.729690812893146</c:v>
                </c:pt>
                <c:pt idx="169">
                  <c:v>40.821447188207351</c:v>
                </c:pt>
                <c:pt idx="170">
                  <c:v>40.911034463657607</c:v>
                </c:pt>
                <c:pt idx="171">
                  <c:v>40.998468283837681</c:v>
                </c:pt>
                <c:pt idx="172">
                  <c:v>41.083764809328649</c:v>
                </c:pt>
                <c:pt idx="173">
                  <c:v>41.166940681492711</c:v>
                </c:pt>
                <c:pt idx="174">
                  <c:v>41.248012988243431</c:v>
                </c:pt>
                <c:pt idx="175">
                  <c:v>41.326999230613708</c:v>
                </c:pt>
                <c:pt idx="176">
                  <c:v>41.403917290314155</c:v>
                </c:pt>
                <c:pt idx="177">
                  <c:v>41.478785398313185</c:v>
                </c:pt>
                <c:pt idx="178">
                  <c:v>41.551622104344261</c:v>
                </c:pt>
                <c:pt idx="179">
                  <c:v>41.62244624717146</c:v>
                </c:pt>
                <c:pt idx="180">
                  <c:v>41.69127692637646</c:v>
                </c:pt>
                <c:pt idx="181">
                  <c:v>41.758133474341818</c:v>
                </c:pt>
                <c:pt idx="182">
                  <c:v>41.823035430082292</c:v>
                </c:pt>
                <c:pt idx="183">
                  <c:v>41.886002513253779</c:v>
                </c:pt>
                <c:pt idx="184">
                  <c:v>41.947054599757372</c:v>
                </c:pt>
                <c:pt idx="185">
                  <c:v>42.006211697812347</c:v>
                </c:pt>
                <c:pt idx="186">
                  <c:v>42.063493925422669</c:v>
                </c:pt>
                <c:pt idx="187">
                  <c:v>42.118921488464515</c:v>
                </c:pt>
                <c:pt idx="188">
                  <c:v>42.172514659684303</c:v>
                </c:pt>
                <c:pt idx="189">
                  <c:v>42.224293758988274</c:v>
                </c:pt>
                <c:pt idx="190">
                  <c:v>42.274279134126267</c:v>
                </c:pt>
                <c:pt idx="191">
                  <c:v>42.322491142601578</c:v>
                </c:pt>
                <c:pt idx="192">
                  <c:v>42.368950134316847</c:v>
                </c:pt>
                <c:pt idx="193">
                  <c:v>42.413676435050974</c:v>
                </c:pt>
                <c:pt idx="194">
                  <c:v>42.45669033058612</c:v>
                </c:pt>
                <c:pt idx="195">
                  <c:v>42.498012052254161</c:v>
                </c:pt>
                <c:pt idx="196">
                  <c:v>42.537661762702491</c:v>
                </c:pt>
                <c:pt idx="197">
                  <c:v>42.019705184065067</c:v>
                </c:pt>
                <c:pt idx="198">
                  <c:v>42.612025374005356</c:v>
                </c:pt>
                <c:pt idx="199">
                  <c:v>42.646779138975923</c:v>
                </c:pt>
                <c:pt idx="200">
                  <c:v>42.679940596985467</c:v>
                </c:pt>
                <c:pt idx="201">
                  <c:v>42.711529379756506</c:v>
                </c:pt>
                <c:pt idx="202">
                  <c:v>42.741564980614704</c:v>
                </c:pt>
                <c:pt idx="203">
                  <c:v>42.770066744963479</c:v>
                </c:pt>
                <c:pt idx="204">
                  <c:v>42.797053861731442</c:v>
                </c:pt>
                <c:pt idx="205">
                  <c:v>42.822545354891361</c:v>
                </c:pt>
                <c:pt idx="206">
                  <c:v>42.846560076252224</c:v>
                </c:pt>
                <c:pt idx="207">
                  <c:v>42.869116697989526</c:v>
                </c:pt>
                <c:pt idx="208">
                  <c:v>42.890233706408132</c:v>
                </c:pt>
                <c:pt idx="209">
                  <c:v>42.909929395532316</c:v>
                </c:pt>
                <c:pt idx="210">
                  <c:v>42.928221861924889</c:v>
                </c:pt>
                <c:pt idx="211">
                  <c:v>42.945128998970375</c:v>
                </c:pt>
                <c:pt idx="212">
                  <c:v>42.960668492596845</c:v>
                </c:pt>
                <c:pt idx="213">
                  <c:v>42.974857816649482</c:v>
                </c:pt>
                <c:pt idx="214">
                  <c:v>42.987714229053829</c:v>
                </c:pt>
                <c:pt idx="215">
                  <c:v>42.99925476816167</c:v>
                </c:pt>
                <c:pt idx="216">
                  <c:v>43.009496249607082</c:v>
                </c:pt>
                <c:pt idx="217">
                  <c:v>43.018455263193907</c:v>
                </c:pt>
                <c:pt idx="218">
                  <c:v>43.026148170615919</c:v>
                </c:pt>
                <c:pt idx="219">
                  <c:v>43.032591102813115</c:v>
                </c:pt>
                <c:pt idx="220">
                  <c:v>43.037799958199301</c:v>
                </c:pt>
                <c:pt idx="221">
                  <c:v>43.041790400837151</c:v>
                </c:pt>
                <c:pt idx="222">
                  <c:v>43.044577858927724</c:v>
                </c:pt>
                <c:pt idx="223">
                  <c:v>43.046177523500745</c:v>
                </c:pt>
                <c:pt idx="224">
                  <c:v>43.046604347542676</c:v>
                </c:pt>
                <c:pt idx="225">
                  <c:v>43.045873044950426</c:v>
                </c:pt>
                <c:pt idx="226">
                  <c:v>42.942444558010415</c:v>
                </c:pt>
                <c:pt idx="227">
                  <c:v>42.764097647468652</c:v>
                </c:pt>
                <c:pt idx="228">
                  <c:v>42.583044407785131</c:v>
                </c:pt>
                <c:pt idx="229">
                  <c:v>42.399285235463587</c:v>
                </c:pt>
                <c:pt idx="230">
                  <c:v>42.212819601589295</c:v>
                </c:pt>
                <c:pt idx="231">
                  <c:v>42.02364603180515</c:v>
                </c:pt>
                <c:pt idx="232">
                  <c:v>41.83176208527447</c:v>
                </c:pt>
                <c:pt idx="233">
                  <c:v>41.637164332533324</c:v>
                </c:pt>
                <c:pt idx="234">
                  <c:v>41.439848332255821</c:v>
                </c:pt>
                <c:pt idx="235">
                  <c:v>41.239808606705253</c:v>
                </c:pt>
                <c:pt idx="236">
                  <c:v>41.037038615847067</c:v>
                </c:pt>
                <c:pt idx="237">
                  <c:v>40.831530730052883</c:v>
                </c:pt>
                <c:pt idx="238">
                  <c:v>40.62327620112648</c:v>
                </c:pt>
                <c:pt idx="239">
                  <c:v>40.412265131763661</c:v>
                </c:pt>
                <c:pt idx="240">
                  <c:v>40.198486442989477</c:v>
                </c:pt>
                <c:pt idx="241">
                  <c:v>39.981927839908579</c:v>
                </c:pt>
                <c:pt idx="242">
                  <c:v>39.762575774963771</c:v>
                </c:pt>
                <c:pt idx="243">
                  <c:v>39.540415409289182</c:v>
                </c:pt>
                <c:pt idx="244">
                  <c:v>39.315430571332982</c:v>
                </c:pt>
                <c:pt idx="245">
                  <c:v>39.087603712881368</c:v>
                </c:pt>
                <c:pt idx="246">
                  <c:v>38.856915862345609</c:v>
                </c:pt>
                <c:pt idx="247">
                  <c:v>38.623346574789984</c:v>
                </c:pt>
                <c:pt idx="248">
                  <c:v>38.386873878787299</c:v>
                </c:pt>
                <c:pt idx="249">
                  <c:v>38.147474219568672</c:v>
                </c:pt>
                <c:pt idx="250">
                  <c:v>37.905122398360774</c:v>
                </c:pt>
                <c:pt idx="251">
                  <c:v>37.659791507487341</c:v>
                </c:pt>
                <c:pt idx="252">
                  <c:v>37.411452861026063</c:v>
                </c:pt>
                <c:pt idx="253">
                  <c:v>37.160075920402676</c:v>
                </c:pt>
                <c:pt idx="254">
                  <c:v>36.905628214790767</c:v>
                </c:pt>
                <c:pt idx="255">
                  <c:v>36.648075255697869</c:v>
                </c:pt>
                <c:pt idx="256">
                  <c:v>36.387380445219137</c:v>
                </c:pt>
                <c:pt idx="257">
                  <c:v>36.123504977575685</c:v>
                </c:pt>
                <c:pt idx="258">
                  <c:v>35.856407733101662</c:v>
                </c:pt>
                <c:pt idx="259">
                  <c:v>35.586045164228516</c:v>
                </c:pt>
                <c:pt idx="260">
                  <c:v>35.312371172583035</c:v>
                </c:pt>
                <c:pt idx="261">
                  <c:v>35.035336976399762</c:v>
                </c:pt>
                <c:pt idx="262">
                  <c:v>34.754890967449995</c:v>
                </c:pt>
                <c:pt idx="263">
                  <c:v>34.470978556216458</c:v>
                </c:pt>
                <c:pt idx="264">
                  <c:v>34.18354200451305</c:v>
                </c:pt>
                <c:pt idx="265">
                  <c:v>33.892520243958259</c:v>
                </c:pt>
                <c:pt idx="266">
                  <c:v>33.597848679148683</c:v>
                </c:pt>
                <c:pt idx="267">
                  <c:v>33.2994589737133</c:v>
                </c:pt>
                <c:pt idx="268">
                  <c:v>32.997278817637472</c:v>
                </c:pt>
                <c:pt idx="269">
                  <c:v>32.691231673736304</c:v>
                </c:pt>
                <c:pt idx="270">
                  <c:v>32.381236501024894</c:v>
                </c:pt>
                <c:pt idx="271">
                  <c:v>32.067207452399323</c:v>
                </c:pt>
                <c:pt idx="272">
                  <c:v>31.749053543741358</c:v>
                </c:pt>
                <c:pt idx="273">
                  <c:v>31.426678290995593</c:v>
                </c:pt>
                <c:pt idx="274">
                  <c:v>31.099979311626711</c:v>
                </c:pt>
                <c:pt idx="275">
                  <c:v>30.768847885859469</c:v>
                </c:pt>
                <c:pt idx="276">
                  <c:v>30.43316847292612</c:v>
                </c:pt>
                <c:pt idx="277">
                  <c:v>30.092818176504004</c:v>
                </c:pt>
                <c:pt idx="278">
                  <c:v>29.747666152692375</c:v>
                </c:pt>
                <c:pt idx="279">
                  <c:v>29.397572952938432</c:v>
                </c:pt>
                <c:pt idx="280">
                  <c:v>29.04238979300294</c:v>
                </c:pt>
                <c:pt idx="281">
                  <c:v>28.681957737566091</c:v>
                </c:pt>
                <c:pt idx="282">
                  <c:v>28.316106788402859</c:v>
                </c:pt>
                <c:pt idx="283">
                  <c:v>27.944654861808019</c:v>
                </c:pt>
                <c:pt idx="284">
                  <c:v>27.567406638612717</c:v>
                </c:pt>
                <c:pt idx="285">
                  <c:v>27.184152266735282</c:v>
                </c:pt>
                <c:pt idx="286">
                  <c:v>26.794665892753216</c:v>
                </c:pt>
                <c:pt idx="287">
                  <c:v>26.398703994163228</c:v>
                </c:pt>
                <c:pt idx="288">
                  <c:v>25.996003478356172</c:v>
                </c:pt>
                <c:pt idx="289">
                  <c:v>25.586279507298041</c:v>
                </c:pt>
                <c:pt idx="290">
                  <c:v>25.169222998122471</c:v>
                </c:pt>
                <c:pt idx="291">
                  <c:v>24.744497738673545</c:v>
                </c:pt>
                <c:pt idx="292">
                  <c:v>24.311737043258759</c:v>
                </c:pt>
                <c:pt idx="293">
                  <c:v>23.870539855822464</c:v>
                </c:pt>
                <c:pt idx="294">
                  <c:v>23.420466185006095</c:v>
                </c:pt>
                <c:pt idx="295">
                  <c:v>22.961031725847075</c:v>
                </c:pt>
                <c:pt idx="296">
                  <c:v>22.491701483894975</c:v>
                </c:pt>
                <c:pt idx="297">
                  <c:v>22.01188216639455</c:v>
                </c:pt>
                <c:pt idx="298">
                  <c:v>21.52091303633507</c:v>
                </c:pt>
                <c:pt idx="299">
                  <c:v>21.018054832607444</c:v>
                </c:pt>
                <c:pt idx="300">
                  <c:v>20.50247623234441</c:v>
                </c:pt>
                <c:pt idx="301">
                  <c:v>19.973237155267409</c:v>
                </c:pt>
                <c:pt idx="302">
                  <c:v>19.429267961185889</c:v>
                </c:pt>
                <c:pt idx="303">
                  <c:v>18.869343235515299</c:v>
                </c:pt>
                <c:pt idx="304">
                  <c:v>18.292048337374396</c:v>
                </c:pt>
                <c:pt idx="305">
                  <c:v>17.695736109566557</c:v>
                </c:pt>
                <c:pt idx="306">
                  <c:v>17.07846996782267</c:v>
                </c:pt>
                <c:pt idx="307">
                  <c:v>16.437947738143205</c:v>
                </c:pt>
                <c:pt idx="308">
                  <c:v>15.771397634635097</c:v>
                </c:pt>
                <c:pt idx="309">
                  <c:v>15.075432816258575</c:v>
                </c:pt>
                <c:pt idx="310">
                  <c:v>14.345842394061616</c:v>
                </c:pt>
                <c:pt idx="311">
                  <c:v>13.577281268197268</c:v>
                </c:pt>
                <c:pt idx="312">
                  <c:v>12.762791633192586</c:v>
                </c:pt>
                <c:pt idx="313">
                  <c:v>12.480027001995776</c:v>
                </c:pt>
                <c:pt idx="314">
                  <c:v>12.190702071387451</c:v>
                </c:pt>
                <c:pt idx="315">
                  <c:v>11.894365985173426</c:v>
                </c:pt>
                <c:pt idx="316">
                  <c:v>11.590510066777806</c:v>
                </c:pt>
                <c:pt idx="317">
                  <c:v>11.278556964906945</c:v>
                </c:pt>
                <c:pt idx="318">
                  <c:v>10.957847033476348</c:v>
                </c:pt>
                <c:pt idx="319">
                  <c:v>10.627621033726998</c:v>
                </c:pt>
                <c:pt idx="320">
                  <c:v>10.28699786872825</c:v>
                </c:pt>
                <c:pt idx="321">
                  <c:v>9.9349454892274824</c:v>
                </c:pt>
                <c:pt idx="322">
                  <c:v>9.5702422259249538</c:v>
                </c:pt>
                <c:pt idx="323">
                  <c:v>9.1914243959877453</c:v>
                </c:pt>
                <c:pt idx="324">
                  <c:v>8.7967137205390191</c:v>
                </c:pt>
                <c:pt idx="325">
                  <c:v>8.3839141540343185</c:v>
                </c:pt>
                <c:pt idx="326">
                  <c:v>7.9502607362945747</c:v>
                </c:pt>
                <c:pt idx="327">
                  <c:v>7.4921900325425694</c:v>
                </c:pt>
                <c:pt idx="328">
                  <c:v>7.0049758926020589</c:v>
                </c:pt>
                <c:pt idx="329">
                  <c:v>6.482119249251606</c:v>
                </c:pt>
                <c:pt idx="330">
                  <c:v>5.9142523626460628</c:v>
                </c:pt>
                <c:pt idx="331">
                  <c:v>5.2869809592395223</c:v>
                </c:pt>
                <c:pt idx="332">
                  <c:v>4.5760468122714535</c:v>
                </c:pt>
                <c:pt idx="333">
                  <c:v>3.7340988869181957</c:v>
                </c:pt>
                <c:pt idx="334">
                  <c:v>2.6387632102094676</c:v>
                </c:pt>
                <c:pt idx="335">
                  <c:v>3.1256087466800869E-15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</c:numCache>
            </c:numRef>
          </c:yVal>
          <c:smooth val="0"/>
        </c:ser>
        <c:ser>
          <c:idx val="1"/>
          <c:order val="3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'GR 42x40 Lead screw'!$I$21:$I$25</c:f>
              <c:numCache>
                <c:formatCode>General</c:formatCode>
                <c:ptCount val="5"/>
                <c:pt idx="0">
                  <c:v>0</c:v>
                </c:pt>
                <c:pt idx="1">
                  <c:v>1.333332</c:v>
                </c:pt>
                <c:pt idx="2">
                  <c:v>2.6666639999999999</c:v>
                </c:pt>
                <c:pt idx="3">
                  <c:v>4</c:v>
                </c:pt>
                <c:pt idx="4">
                  <c:v>5.6</c:v>
                </c:pt>
              </c:numCache>
            </c:numRef>
          </c:xVal>
          <c:yVal>
            <c:numRef>
              <c:f>'GR 42x40 Lead screw'!$K$21:$K$25</c:f>
              <c:numCache>
                <c:formatCode>General</c:formatCode>
                <c:ptCount val="5"/>
                <c:pt idx="0">
                  <c:v>0</c:v>
                </c:pt>
                <c:pt idx="1">
                  <c:v>59.250000000000007</c:v>
                </c:pt>
                <c:pt idx="2">
                  <c:v>50.562500000000007</c:v>
                </c:pt>
                <c:pt idx="3">
                  <c:v>14.374999999999998</c:v>
                </c:pt>
                <c:pt idx="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894568"/>
        <c:axId val="337895352"/>
      </c:scatterChart>
      <c:valAx>
        <c:axId val="33789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895352"/>
        <c:crosses val="autoZero"/>
        <c:crossBetween val="midCat"/>
      </c:valAx>
      <c:valAx>
        <c:axId val="337895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89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115170194293061E-2"/>
          <c:y val="2.857044112751567E-2"/>
          <c:w val="0.94430948974304707"/>
          <c:h val="0.92385219494621995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'GR 42x40 Lead screw'!$AG$2:$AG$358</c:f>
              <c:numCache>
                <c:formatCode>General</c:formatCode>
                <c:ptCount val="357"/>
                <c:pt idx="0">
                  <c:v>7.05</c:v>
                </c:pt>
                <c:pt idx="1">
                  <c:v>7.0167885290075365</c:v>
                </c:pt>
                <c:pt idx="2">
                  <c:v>6.9826447685795801</c:v>
                </c:pt>
                <c:pt idx="3">
                  <c:v>6.9474855001144773</c:v>
                </c:pt>
                <c:pt idx="4">
                  <c:v>6.911214334544554</c:v>
                </c:pt>
                <c:pt idx="5">
                  <c:v>6.8737185951736244</c:v>
                </c:pt>
                <c:pt idx="6">
                  <c:v>6.8348651824976745</c:v>
                </c:pt>
                <c:pt idx="7">
                  <c:v>6.7944949825264427</c:v>
                </c:pt>
                <c:pt idx="8">
                  <c:v>6.7524151377391028</c:v>
                </c:pt>
                <c:pt idx="9">
                  <c:v>6.7083880882744547</c:v>
                </c:pt>
                <c:pt idx="10">
                  <c:v>6.6621155625803556</c:v>
                </c:pt>
                <c:pt idx="11">
                  <c:v>6.6132143429426016</c:v>
                </c:pt>
                <c:pt idx="12">
                  <c:v>6.5611779633514695</c:v>
                </c:pt>
                <c:pt idx="13">
                  <c:v>6.5053128498873498</c:v>
                </c:pt>
                <c:pt idx="14">
                  <c:v>6.4446243406361106</c:v>
                </c:pt>
                <c:pt idx="15">
                  <c:v>6.3775940311887442</c:v>
                </c:pt>
                <c:pt idx="16">
                  <c:v>6.3016863454282852</c:v>
                </c:pt>
                <c:pt idx="17">
                  <c:v>6.2120236807678815</c:v>
                </c:pt>
                <c:pt idx="18">
                  <c:v>6.0963744891819092</c:v>
                </c:pt>
                <c:pt idx="19">
                  <c:v>5.8768905856536531</c:v>
                </c:pt>
                <c:pt idx="20">
                  <c:v>5.7695945945945946</c:v>
                </c:pt>
                <c:pt idx="21">
                  <c:v>5.7368243243243242</c:v>
                </c:pt>
                <c:pt idx="22">
                  <c:v>5.7040540540540539</c:v>
                </c:pt>
                <c:pt idx="23">
                  <c:v>5.6712837837837835</c:v>
                </c:pt>
                <c:pt idx="24">
                  <c:v>5.6385135135135132</c:v>
                </c:pt>
                <c:pt idx="25">
                  <c:v>5.6057432432432428</c:v>
                </c:pt>
                <c:pt idx="26">
                  <c:v>5.5729729729729733</c:v>
                </c:pt>
                <c:pt idx="27">
                  <c:v>5.5402027027027021</c:v>
                </c:pt>
                <c:pt idx="28">
                  <c:v>5.5074324324324326</c:v>
                </c:pt>
                <c:pt idx="29">
                  <c:v>5.4746621621621623</c:v>
                </c:pt>
                <c:pt idx="30">
                  <c:v>5.4418918918918919</c:v>
                </c:pt>
                <c:pt idx="31">
                  <c:v>5.4091216216216216</c:v>
                </c:pt>
                <c:pt idx="32">
                  <c:v>5.3763513513513512</c:v>
                </c:pt>
                <c:pt idx="33">
                  <c:v>5.3435810810810809</c:v>
                </c:pt>
                <c:pt idx="34">
                  <c:v>5.3108108108108105</c:v>
                </c:pt>
                <c:pt idx="35">
                  <c:v>5.2780405405405402</c:v>
                </c:pt>
                <c:pt idx="36">
                  <c:v>5.2452702702702698</c:v>
                </c:pt>
                <c:pt idx="37">
                  <c:v>5.2125000000000004</c:v>
                </c:pt>
                <c:pt idx="38">
                  <c:v>5.1797297297297291</c:v>
                </c:pt>
                <c:pt idx="39">
                  <c:v>5.1469594594594597</c:v>
                </c:pt>
                <c:pt idx="40">
                  <c:v>5.1141891891891893</c:v>
                </c:pt>
                <c:pt idx="41">
                  <c:v>5.0814189189189189</c:v>
                </c:pt>
                <c:pt idx="42">
                  <c:v>5.0486486486486486</c:v>
                </c:pt>
                <c:pt idx="43">
                  <c:v>5.0158783783783782</c:v>
                </c:pt>
                <c:pt idx="44">
                  <c:v>4.9831081081081079</c:v>
                </c:pt>
                <c:pt idx="45">
                  <c:v>4.9503378378378375</c:v>
                </c:pt>
                <c:pt idx="46">
                  <c:v>4.9175675675675672</c:v>
                </c:pt>
                <c:pt idx="47">
                  <c:v>4.8847972972972968</c:v>
                </c:pt>
                <c:pt idx="48">
                  <c:v>4.8520270270270274</c:v>
                </c:pt>
                <c:pt idx="49">
                  <c:v>4.819256756756757</c:v>
                </c:pt>
                <c:pt idx="50">
                  <c:v>4.7864864864864867</c:v>
                </c:pt>
                <c:pt idx="51">
                  <c:v>4.7537162162162163</c:v>
                </c:pt>
                <c:pt idx="52">
                  <c:v>4.720945945945946</c:v>
                </c:pt>
                <c:pt idx="53">
                  <c:v>4.6881756756756756</c:v>
                </c:pt>
                <c:pt idx="54">
                  <c:v>4.6554054054054053</c:v>
                </c:pt>
                <c:pt idx="55">
                  <c:v>4.6226351351351349</c:v>
                </c:pt>
                <c:pt idx="56">
                  <c:v>4.5898648648648646</c:v>
                </c:pt>
                <c:pt idx="57">
                  <c:v>4.5570945945945942</c:v>
                </c:pt>
                <c:pt idx="58">
                  <c:v>4.5243243243243239</c:v>
                </c:pt>
                <c:pt idx="59">
                  <c:v>4.4915540540540544</c:v>
                </c:pt>
                <c:pt idx="60">
                  <c:v>4.458783783783784</c:v>
                </c:pt>
                <c:pt idx="61">
                  <c:v>4.4260135135135137</c:v>
                </c:pt>
                <c:pt idx="62">
                  <c:v>4.3932432432432433</c:v>
                </c:pt>
                <c:pt idx="63">
                  <c:v>4.360472972972973</c:v>
                </c:pt>
                <c:pt idx="64">
                  <c:v>4.3277027027027026</c:v>
                </c:pt>
                <c:pt idx="65">
                  <c:v>4.2949324324324323</c:v>
                </c:pt>
                <c:pt idx="66">
                  <c:v>4.2621621621621619</c:v>
                </c:pt>
                <c:pt idx="67">
                  <c:v>4.2293918918918916</c:v>
                </c:pt>
                <c:pt idx="68">
                  <c:v>4.1966216216216212</c:v>
                </c:pt>
                <c:pt idx="69">
                  <c:v>4.1638513513513518</c:v>
                </c:pt>
                <c:pt idx="70">
                  <c:v>4.1310810810810814</c:v>
                </c:pt>
                <c:pt idx="71">
                  <c:v>4.0983108108108111</c:v>
                </c:pt>
                <c:pt idx="72">
                  <c:v>4.0655405405405407</c:v>
                </c:pt>
                <c:pt idx="73">
                  <c:v>4.0327702702702704</c:v>
                </c:pt>
                <c:pt idx="74">
                  <c:v>3.9999999999999991</c:v>
                </c:pt>
                <c:pt idx="75">
                  <c:v>3.9682102628178333</c:v>
                </c:pt>
                <c:pt idx="76">
                  <c:v>3.9381688535581283</c:v>
                </c:pt>
                <c:pt idx="77">
                  <c:v>3.9096155807479462</c:v>
                </c:pt>
                <c:pt idx="78">
                  <c:v>3.8823490249194208</c:v>
                </c:pt>
                <c:pt idx="79">
                  <c:v>3.8562094785665781</c:v>
                </c:pt>
                <c:pt idx="80">
                  <c:v>3.8310677697572046</c:v>
                </c:pt>
                <c:pt idx="81">
                  <c:v>3.8068176644274159</c:v>
                </c:pt>
                <c:pt idx="82">
                  <c:v>3.7833705391424362</c:v>
                </c:pt>
                <c:pt idx="83">
                  <c:v>3.7606515463172716</c:v>
                </c:pt>
                <c:pt idx="84">
                  <c:v>3.7385967906050981</c:v>
                </c:pt>
                <c:pt idx="85">
                  <c:v>3.7171512084956717</c:v>
                </c:pt>
                <c:pt idx="86">
                  <c:v>3.6962669482294417</c:v>
                </c:pt>
                <c:pt idx="87">
                  <c:v>3.6759021128888429</c:v>
                </c:pt>
                <c:pt idx="88">
                  <c:v>3.6560197718559633</c:v>
                </c:pt>
                <c:pt idx="89">
                  <c:v>3.6365871737588886</c:v>
                </c:pt>
                <c:pt idx="90">
                  <c:v>3.6175751128759805</c:v>
                </c:pt>
                <c:pt idx="91">
                  <c:v>3.5989574139393206</c:v>
                </c:pt>
                <c:pt idx="92">
                  <c:v>3.5807105093685552</c:v>
                </c:pt>
                <c:pt idx="93">
                  <c:v>3.5628130894408425</c:v>
                </c:pt>
                <c:pt idx="94">
                  <c:v>3.5452458105829567</c:v>
                </c:pt>
                <c:pt idx="95">
                  <c:v>3.527991050401444</c:v>
                </c:pt>
                <c:pt idx="96">
                  <c:v>3.5110327006116164</c:v>
                </c:pt>
                <c:pt idx="97">
                  <c:v>3.4943559909364086</c:v>
                </c:pt>
                <c:pt idx="98">
                  <c:v>3.4779473384952793</c:v>
                </c:pt>
                <c:pt idx="99">
                  <c:v>3.4617942183136563</c:v>
                </c:pt>
                <c:pt idx="100">
                  <c:v>3.445885051441957</c:v>
                </c:pt>
                <c:pt idx="101">
                  <c:v>3.4302091078428352</c:v>
                </c:pt>
                <c:pt idx="102">
                  <c:v>3.414756421731711</c:v>
                </c:pt>
                <c:pt idx="103">
                  <c:v>3.3995177174726585</c:v>
                </c:pt>
                <c:pt idx="104">
                  <c:v>3.3844843444643731</c:v>
                </c:pt>
                <c:pt idx="105">
                  <c:v>3.3696482197180848</c:v>
                </c:pt>
                <c:pt idx="106">
                  <c:v>3.3550017770451683</c:v>
                </c:pt>
                <c:pt idx="107">
                  <c:v>3.3405379219476687</c:v>
                </c:pt>
                <c:pt idx="108">
                  <c:v>3.3262499914484218</c:v>
                </c:pt>
                <c:pt idx="109">
                  <c:v>3.3121317182153422</c:v>
                </c:pt>
                <c:pt idx="110">
                  <c:v>3.2981771984317865</c:v>
                </c:pt>
                <c:pt idx="111">
                  <c:v>3.2843808629457349</c:v>
                </c:pt>
                <c:pt idx="112">
                  <c:v>3.2707374512978729</c:v>
                </c:pt>
                <c:pt idx="113">
                  <c:v>3.2572419882850534</c:v>
                </c:pt>
                <c:pt idx="114">
                  <c:v>3.2438897627630467</c:v>
                </c:pt>
                <c:pt idx="115">
                  <c:v>3.2306763084324981</c:v>
                </c:pt>
                <c:pt idx="116">
                  <c:v>3.2175973863859149</c:v>
                </c:pt>
                <c:pt idx="117">
                  <c:v>3.204648969222343</c:v>
                </c:pt>
                <c:pt idx="118">
                  <c:v>3.1918272265609851</c:v>
                </c:pt>
                <c:pt idx="119">
                  <c:v>3.1791285118060677</c:v>
                </c:pt>
                <c:pt idx="120">
                  <c:v>3.1665493500333488</c:v>
                </c:pt>
                <c:pt idx="121">
                  <c:v>3.1540864268842257</c:v>
                </c:pt>
                <c:pt idx="122">
                  <c:v>3.1417365783668627</c:v>
                </c:pt>
                <c:pt idx="123">
                  <c:v>3.1294967814754155</c:v>
                </c:pt>
                <c:pt idx="124">
                  <c:v>3.117364145548537</c:v>
                </c:pt>
                <c:pt idx="125">
                  <c:v>3.1053359042971937</c:v>
                </c:pt>
                <c:pt idx="126">
                  <c:v>3.0934094084394879</c:v>
                </c:pt>
                <c:pt idx="127">
                  <c:v>3.0815821188869448</c:v>
                </c:pt>
                <c:pt idx="128">
                  <c:v>3.0698516004326226</c:v>
                </c:pt>
                <c:pt idx="129">
                  <c:v>3.0582155158965878</c:v>
                </c:pt>
                <c:pt idx="130">
                  <c:v>3.0466716206889117</c:v>
                </c:pt>
                <c:pt idx="131">
                  <c:v>3.0352177577543387</c:v>
                </c:pt>
                <c:pt idx="132">
                  <c:v>3.0238518528664002</c:v>
                </c:pt>
                <c:pt idx="133">
                  <c:v>3.0125719102418831</c:v>
                </c:pt>
                <c:pt idx="134">
                  <c:v>3.0013760084494079</c:v>
                </c:pt>
                <c:pt idx="135">
                  <c:v>2.9902622965883499</c:v>
                </c:pt>
                <c:pt idx="136">
                  <c:v>2.9792289907165954</c:v>
                </c:pt>
                <c:pt idx="137">
                  <c:v>2.9682743705076033</c:v>
                </c:pt>
                <c:pt idx="138">
                  <c:v>2.9573967761190416</c:v>
                </c:pt>
                <c:pt idx="139">
                  <c:v>2.9465946052568506</c:v>
                </c:pt>
                <c:pt idx="140">
                  <c:v>2.9358663104200344</c:v>
                </c:pt>
                <c:pt idx="141">
                  <c:v>2.9252103963127682</c:v>
                </c:pt>
                <c:pt idx="142">
                  <c:v>2.9146254174115622</c:v>
                </c:pt>
                <c:pt idx="143">
                  <c:v>2.904109975676282</c:v>
                </c:pt>
                <c:pt idx="144">
                  <c:v>2.8936627183947592</c:v>
                </c:pt>
                <c:pt idx="145">
                  <c:v>2.8832823361515882</c:v>
                </c:pt>
                <c:pt idx="146">
                  <c:v>2.8729675609124703</c:v>
                </c:pt>
                <c:pt idx="147">
                  <c:v>2.8627171642161753</c:v>
                </c:pt>
                <c:pt idx="148">
                  <c:v>2.8525299554668222</c:v>
                </c:pt>
                <c:pt idx="149">
                  <c:v>2.8424047803197539</c:v>
                </c:pt>
                <c:pt idx="150">
                  <c:v>2.8323405191548163</c:v>
                </c:pt>
                <c:pt idx="151">
                  <c:v>2.8223360856313304</c:v>
                </c:pt>
                <c:pt idx="152">
                  <c:v>2.8123904253194585</c:v>
                </c:pt>
                <c:pt idx="153">
                  <c:v>2.8025025144031135</c:v>
                </c:pt>
                <c:pt idx="154">
                  <c:v>2.7926713584498692</c:v>
                </c:pt>
                <c:pt idx="155">
                  <c:v>2.7828959912436995</c:v>
                </c:pt>
                <c:pt idx="156">
                  <c:v>2.7731754736766669</c:v>
                </c:pt>
                <c:pt idx="157">
                  <c:v>2.7635088926959686</c:v>
                </c:pt>
                <c:pt idx="158">
                  <c:v>2.7538953603029777</c:v>
                </c:pt>
                <c:pt idx="159">
                  <c:v>2.7443340126012057</c:v>
                </c:pt>
                <c:pt idx="160">
                  <c:v>2.7348240088902651</c:v>
                </c:pt>
                <c:pt idx="161">
                  <c:v>2.7253645308031644</c:v>
                </c:pt>
                <c:pt idx="162">
                  <c:v>2.7159547814844229</c:v>
                </c:pt>
                <c:pt idx="163">
                  <c:v>2.7065939848066671</c:v>
                </c:pt>
                <c:pt idx="164">
                  <c:v>2.6972813846235306</c:v>
                </c:pt>
                <c:pt idx="165">
                  <c:v>2.6880162440568278</c:v>
                </c:pt>
                <c:pt idx="166">
                  <c:v>2.678797844816085</c:v>
                </c:pt>
                <c:pt idx="167">
                  <c:v>2.6696254865486702</c:v>
                </c:pt>
                <c:pt idx="168">
                  <c:v>2.6604816714257495</c:v>
                </c:pt>
                <c:pt idx="169">
                  <c:v>2.6513156835253215</c:v>
                </c:pt>
                <c:pt idx="170">
                  <c:v>2.6421239363180757</c:v>
                </c:pt>
                <c:pt idx="171">
                  <c:v>2.6329062114003334</c:v>
                </c:pt>
                <c:pt idx="172">
                  <c:v>2.6236622872645872</c:v>
                </c:pt>
                <c:pt idx="173">
                  <c:v>2.6143919392373896</c:v>
                </c:pt>
                <c:pt idx="174">
                  <c:v>2.6050949394156437</c:v>
                </c:pt>
                <c:pt idx="175">
                  <c:v>2.5957710566012273</c:v>
                </c:pt>
                <c:pt idx="176">
                  <c:v>2.586420056233909</c:v>
                </c:pt>
                <c:pt idx="177">
                  <c:v>2.5770417003225035</c:v>
                </c:pt>
                <c:pt idx="178">
                  <c:v>2.5676357473741911</c:v>
                </c:pt>
                <c:pt idx="179">
                  <c:v>2.5582019523219675</c:v>
                </c:pt>
                <c:pt idx="180">
                  <c:v>2.5487400664501396</c:v>
                </c:pt>
                <c:pt idx="181">
                  <c:v>2.5392498373178207</c:v>
                </c:pt>
                <c:pt idx="182">
                  <c:v>2.5297310086803413</c:v>
                </c:pt>
                <c:pt idx="183">
                  <c:v>2.5201833204085253</c:v>
                </c:pt>
                <c:pt idx="184">
                  <c:v>2.5106065084057403</c:v>
                </c:pt>
                <c:pt idx="185">
                  <c:v>2.5010003045226679</c:v>
                </c:pt>
                <c:pt idx="186">
                  <c:v>2.4913644364696936</c:v>
                </c:pt>
                <c:pt idx="187">
                  <c:v>2.4816986277268533</c:v>
                </c:pt>
                <c:pt idx="188">
                  <c:v>2.4720025974512478</c:v>
                </c:pt>
                <c:pt idx="189">
                  <c:v>2.4622760603818277</c:v>
                </c:pt>
                <c:pt idx="190">
                  <c:v>2.452518726741471</c:v>
                </c:pt>
                <c:pt idx="191">
                  <c:v>2.4427303021362512</c:v>
                </c:pt>
                <c:pt idx="192">
                  <c:v>2.4329104874517991</c:v>
                </c:pt>
                <c:pt idx="193">
                  <c:v>2.4230589787466488</c:v>
                </c:pt>
                <c:pt idx="194">
                  <c:v>2.413175467142473</c:v>
                </c:pt>
                <c:pt idx="195">
                  <c:v>2.4032596387110829</c:v>
                </c:pt>
                <c:pt idx="196">
                  <c:v>2.3933111743580819</c:v>
                </c:pt>
                <c:pt idx="197">
                  <c:v>2.383329749703051</c:v>
                </c:pt>
                <c:pt idx="198">
                  <c:v>2.373315034956136</c:v>
                </c:pt>
                <c:pt idx="199">
                  <c:v>2.3632666947909078</c:v>
                </c:pt>
                <c:pt idx="200">
                  <c:v>2.3531843882133523</c:v>
                </c:pt>
                <c:pt idx="201">
                  <c:v>2.3430677684268488</c:v>
                </c:pt>
                <c:pt idx="202">
                  <c:v>2.332916482692982</c:v>
                </c:pt>
                <c:pt idx="203">
                  <c:v>2.3227301721880367</c:v>
                </c:pt>
                <c:pt idx="204">
                  <c:v>2.3125084718549984</c:v>
                </c:pt>
                <c:pt idx="205">
                  <c:v>2.3022510102509002</c:v>
                </c:pt>
                <c:pt idx="206">
                  <c:v>2.2919574093893251</c:v>
                </c:pt>
                <c:pt idx="207">
                  <c:v>2.2816272845778802</c:v>
                </c:pt>
                <c:pt idx="208">
                  <c:v>2.2712602442504424</c:v>
                </c:pt>
                <c:pt idx="209">
                  <c:v>2.2608558897939712</c:v>
                </c:pt>
                <c:pt idx="210">
                  <c:v>2.2504138153696709</c:v>
                </c:pt>
                <c:pt idx="211">
                  <c:v>2.2399336077282719</c:v>
                </c:pt>
                <c:pt idx="212">
                  <c:v>2.2294148460191976</c:v>
                </c:pt>
                <c:pt idx="213">
                  <c:v>2.2188571015933691</c:v>
                </c:pt>
                <c:pt idx="214">
                  <c:v>2.2082599377993795</c:v>
                </c:pt>
                <c:pt idx="215">
                  <c:v>2.1976229097727651</c:v>
                </c:pt>
                <c:pt idx="216">
                  <c:v>2.1869455642180968</c:v>
                </c:pt>
                <c:pt idx="217">
                  <c:v>2.1762274391835703</c:v>
                </c:pt>
                <c:pt idx="218">
                  <c:v>2.1654680638277966</c:v>
                </c:pt>
                <c:pt idx="219">
                  <c:v>2.1546669581784474</c:v>
                </c:pt>
                <c:pt idx="220">
                  <c:v>2.1438236328824103</c:v>
                </c:pt>
                <c:pt idx="221">
                  <c:v>2.1329375889470863</c:v>
                </c:pt>
                <c:pt idx="222">
                  <c:v>2.1220083174724405</c:v>
                </c:pt>
                <c:pt idx="223">
                  <c:v>2.1110352993733987</c:v>
                </c:pt>
                <c:pt idx="224">
                  <c:v>2.1000180050921666</c:v>
                </c:pt>
                <c:pt idx="225">
                  <c:v>2.0889558943000095</c:v>
                </c:pt>
                <c:pt idx="226">
                  <c:v>2.0778484155880323</c:v>
                </c:pt>
                <c:pt idx="227">
                  <c:v>2.066695006146444</c:v>
                </c:pt>
                <c:pt idx="228">
                  <c:v>2.0554950914317907</c:v>
                </c:pt>
                <c:pt idx="229">
                  <c:v>2.0442480848215929</c:v>
                </c:pt>
                <c:pt idx="230">
                  <c:v>2.0329533872558039</c:v>
                </c:pt>
                <c:pt idx="231">
                  <c:v>2.0216103868644661</c:v>
                </c:pt>
                <c:pt idx="232">
                  <c:v>2.0102184585809124</c:v>
                </c:pt>
                <c:pt idx="233">
                  <c:v>1.9987769637398225</c:v>
                </c:pt>
                <c:pt idx="234">
                  <c:v>1.9872852496593958</c:v>
                </c:pt>
                <c:pt idx="235">
                  <c:v>1.9757426492068775</c:v>
                </c:pt>
                <c:pt idx="236">
                  <c:v>1.9641484803466107</c:v>
                </c:pt>
                <c:pt idx="237">
                  <c:v>1.9525020456697524</c:v>
                </c:pt>
                <c:pt idx="238">
                  <c:v>1.9408026319047367</c:v>
                </c:pt>
                <c:pt idx="239">
                  <c:v>1.9290495094075077</c:v>
                </c:pt>
                <c:pt idx="240">
                  <c:v>1.9172419316304983</c:v>
                </c:pt>
                <c:pt idx="241">
                  <c:v>1.9053791345692561</c:v>
                </c:pt>
                <c:pt idx="242">
                  <c:v>1.893460336185556</c:v>
                </c:pt>
                <c:pt idx="243">
                  <c:v>1.88148473580577</c:v>
                </c:pt>
                <c:pt idx="244">
                  <c:v>1.8694515134931819</c:v>
                </c:pt>
                <c:pt idx="245">
                  <c:v>1.8573598293928537</c:v>
                </c:pt>
                <c:pt idx="246">
                  <c:v>1.8452088230475669</c:v>
                </c:pt>
                <c:pt idx="247">
                  <c:v>1.8329976126832546</c:v>
                </c:pt>
                <c:pt idx="248">
                  <c:v>1.8207252944622527</c:v>
                </c:pt>
                <c:pt idx="249">
                  <c:v>1.8083909417025752</c:v>
                </c:pt>
                <c:pt idx="250">
                  <c:v>1.7959936040613087</c:v>
                </c:pt>
                <c:pt idx="251">
                  <c:v>1.7835323066800854</c:v>
                </c:pt>
                <c:pt idx="252">
                  <c:v>1.7710060492904662</c:v>
                </c:pt>
                <c:pt idx="253">
                  <c:v>1.7584138052769034</c:v>
                </c:pt>
                <c:pt idx="254">
                  <c:v>1.7457545206948035</c:v>
                </c:pt>
                <c:pt idx="255">
                  <c:v>1.7330271132410346</c:v>
                </c:pt>
                <c:pt idx="256">
                  <c:v>1.7202304711740202</c:v>
                </c:pt>
                <c:pt idx="257">
                  <c:v>1.7073634521803882</c:v>
                </c:pt>
                <c:pt idx="258">
                  <c:v>1.6944248821848862</c:v>
                </c:pt>
                <c:pt idx="259">
                  <c:v>1.6814135541000699</c:v>
                </c:pt>
                <c:pt idx="260">
                  <c:v>1.668328226511985</c:v>
                </c:pt>
                <c:pt idx="261">
                  <c:v>1.6551676222977969</c:v>
                </c:pt>
                <c:pt idx="262">
                  <c:v>1.6419304271710127</c:v>
                </c:pt>
                <c:pt idx="263">
                  <c:v>1.6286152881496019</c:v>
                </c:pt>
                <c:pt idx="264">
                  <c:v>1.6152208119419607</c:v>
                </c:pt>
                <c:pt idx="265">
                  <c:v>1.6017455632452782</c:v>
                </c:pt>
                <c:pt idx="266">
                  <c:v>1.5881880629504108</c:v>
                </c:pt>
                <c:pt idx="267">
                  <c:v>1.574546786246918</c:v>
                </c:pt>
                <c:pt idx="268">
                  <c:v>1.560820160621383</c:v>
                </c:pt>
                <c:pt idx="269">
                  <c:v>1.5470065637415837</c:v>
                </c:pt>
                <c:pt idx="270">
                  <c:v>1.5331043212184521</c:v>
                </c:pt>
                <c:pt idx="271">
                  <c:v>1.519111704237083</c:v>
                </c:pt>
                <c:pt idx="272">
                  <c:v>1.5050269270473025</c:v>
                </c:pt>
                <c:pt idx="273">
                  <c:v>1.4908481443034916</c:v>
                </c:pt>
                <c:pt idx="274">
                  <c:v>1.4765734482424344</c:v>
                </c:pt>
                <c:pt idx="275">
                  <c:v>1.4622008656869832</c:v>
                </c:pt>
                <c:pt idx="276">
                  <c:v>1.44772835486221</c:v>
                </c:pt>
                <c:pt idx="277">
                  <c:v>1.4331538020095018</c:v>
                </c:pt>
                <c:pt idx="278">
                  <c:v>1.4184750177827077</c:v>
                </c:pt>
                <c:pt idx="279">
                  <c:v>1.4036897334089269</c:v>
                </c:pt>
                <c:pt idx="280">
                  <c:v>1.3887955965948957</c:v>
                </c:pt>
                <c:pt idx="281">
                  <c:v>1.373790167158039</c:v>
                </c:pt>
                <c:pt idx="282">
                  <c:v>1.3586709123592249</c:v>
                </c:pt>
                <c:pt idx="283">
                  <c:v>1.3434352019119362</c:v>
                </c:pt>
                <c:pt idx="284">
                  <c:v>1.328080302640011</c:v>
                </c:pt>
                <c:pt idx="285">
                  <c:v>1.3126033727532291</c:v>
                </c:pt>
                <c:pt idx="286">
                  <c:v>1.2970014557067868</c:v>
                </c:pt>
                <c:pt idx="287">
                  <c:v>1.2812714736070832</c:v>
                </c:pt>
                <c:pt idx="288">
                  <c:v>1.2654102201221684</c:v>
                </c:pt>
                <c:pt idx="289">
                  <c:v>1.2494143528505948</c:v>
                </c:pt>
                <c:pt idx="290">
                  <c:v>1.2332803850972347</c:v>
                </c:pt>
                <c:pt idx="291">
                  <c:v>1.2170046769987408</c:v>
                </c:pt>
                <c:pt idx="292">
                  <c:v>1.2005834259346657</c:v>
                </c:pt>
                <c:pt idx="293">
                  <c:v>1.1840126561526798</c:v>
                </c:pt>
                <c:pt idx="294">
                  <c:v>1.1672882075276982</c:v>
                </c:pt>
                <c:pt idx="295">
                  <c:v>1.1504057233648737</c:v>
                </c:pt>
                <c:pt idx="296">
                  <c:v>1.1333606371451339</c:v>
                </c:pt>
                <c:pt idx="297">
                  <c:v>1.1161481580990062</c:v>
                </c:pt>
                <c:pt idx="298">
                  <c:v>1.0987632554795868</c:v>
                </c:pt>
                <c:pt idx="299">
                  <c:v>1.0812006413883442</c:v>
                </c:pt>
                <c:pt idx="300">
                  <c:v>1.0634547519875936</c:v>
                </c:pt>
                <c:pt idx="301">
                  <c:v>1.0455197269104521</c:v>
                </c:pt>
                <c:pt idx="302">
                  <c:v>1.0273893866522827</c:v>
                </c:pt>
                <c:pt idx="303">
                  <c:v>1.0090572076963744</c:v>
                </c:pt>
                <c:pt idx="304">
                  <c:v>0.99051629508999062</c:v>
                </c:pt>
                <c:pt idx="305">
                  <c:v>0.97175935214390341</c:v>
                </c:pt>
                <c:pt idx="306">
                  <c:v>0.95277864687781855</c:v>
                </c:pt>
                <c:pt idx="307">
                  <c:v>0.9335659747740801</c:v>
                </c:pt>
                <c:pt idx="308">
                  <c:v>0.91411261733074634</c:v>
                </c:pt>
                <c:pt idx="309">
                  <c:v>0.89440929582008022</c:v>
                </c:pt>
                <c:pt idx="310">
                  <c:v>0.87444611955661644</c:v>
                </c:pt>
                <c:pt idx="311">
                  <c:v>0.85421252785637236</c:v>
                </c:pt>
                <c:pt idx="312">
                  <c:v>0.83369722472056118</c:v>
                </c:pt>
                <c:pt idx="313">
                  <c:v>0.81288810509708598</c:v>
                </c:pt>
                <c:pt idx="314">
                  <c:v>0.79177217135317446</c:v>
                </c:pt>
                <c:pt idx="315">
                  <c:v>0.77033543832243323</c:v>
                </c:pt>
                <c:pt idx="316">
                  <c:v>0.74856282495599746</c:v>
                </c:pt>
                <c:pt idx="317">
                  <c:v>0.72643803019284103</c:v>
                </c:pt>
                <c:pt idx="318">
                  <c:v>0.70394339014565999</c:v>
                </c:pt>
                <c:pt idx="319">
                  <c:v>0.68105971304539814</c:v>
                </c:pt>
                <c:pt idx="320">
                  <c:v>0.65776608755843169</c:v>
                </c:pt>
                <c:pt idx="321">
                  <c:v>0.63403965903005255</c:v>
                </c:pt>
                <c:pt idx="322">
                  <c:v>0.60985536684024488</c:v>
                </c:pt>
                <c:pt idx="323">
                  <c:v>0.58518563427782166</c:v>
                </c:pt>
                <c:pt idx="324">
                  <c:v>0.56000000000000005</c:v>
                </c:pt>
                <c:pt idx="325">
                  <c:v>0.53393904997753172</c:v>
                </c:pt>
                <c:pt idx="326">
                  <c:v>0.50653905889064288</c:v>
                </c:pt>
                <c:pt idx="327">
                  <c:v>0.47756960463656739</c:v>
                </c:pt>
                <c:pt idx="328">
                  <c:v>0.44672545972178079</c:v>
                </c:pt>
                <c:pt idx="329">
                  <c:v>0.41358740969055796</c:v>
                </c:pt>
                <c:pt idx="330">
                  <c:v>0.37755192297941559</c:v>
                </c:pt>
                <c:pt idx="331">
                  <c:v>0.33769270592709527</c:v>
                </c:pt>
                <c:pt idx="332">
                  <c:v>0.2924504620055724</c:v>
                </c:pt>
                <c:pt idx="333">
                  <c:v>0.2387848023182837</c:v>
                </c:pt>
                <c:pt idx="334">
                  <c:v>0.16884635296354764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</c:numCache>
            </c:numRef>
          </c:xVal>
          <c:yVal>
            <c:numRef>
              <c:f>'GR 42x40 Lead screw'!$AF$2:$AF$358</c:f>
              <c:numCache>
                <c:formatCode>General</c:formatCode>
                <c:ptCount val="357"/>
                <c:pt idx="0">
                  <c:v>0</c:v>
                </c:pt>
                <c:pt idx="1">
                  <c:v>-9.0861575710774037E-2</c:v>
                </c:pt>
                <c:pt idx="2">
                  <c:v>-0.18534996764691575</c:v>
                </c:pt>
                <c:pt idx="3">
                  <c:v>-0.28377431088423932</c:v>
                </c:pt>
                <c:pt idx="4">
                  <c:v>-0.38648824556685013</c:v>
                </c:pt>
                <c:pt idx="5">
                  <c:v>-0.49390008533772017</c:v>
                </c:pt>
                <c:pt idx="6">
                  <c:v>-0.60648625249047927</c:v>
                </c:pt>
                <c:pt idx="7">
                  <c:v>-0.72480937371450216</c:v>
                </c:pt>
                <c:pt idx="8">
                  <c:v>-0.8495431959791766</c:v>
                </c:pt>
                <c:pt idx="9">
                  <c:v>-0.98150777967221836</c:v>
                </c:pt>
                <c:pt idx="10">
                  <c:v>-1.1217207184041134</c:v>
                </c:pt>
                <c:pt idx="11">
                  <c:v>-1.2714743875973935</c:v>
                </c:pt>
                <c:pt idx="12">
                  <c:v>-1.4324575892472386</c:v>
                </c:pt>
                <c:pt idx="13">
                  <c:v>-1.6069576339657357</c:v>
                </c:pt>
                <c:pt idx="14">
                  <c:v>-1.798219738474669</c:v>
                </c:pt>
                <c:pt idx="15">
                  <c:v>-2.011146593642859</c:v>
                </c:pt>
                <c:pt idx="16">
                  <c:v>-2.2538431683412643</c:v>
                </c:pt>
                <c:pt idx="17">
                  <c:v>-2.5417494940432634</c:v>
                </c:pt>
                <c:pt idx="18">
                  <c:v>-2.9132152839103629</c:v>
                </c:pt>
                <c:pt idx="19">
                  <c:v>-3.6096019439921649</c:v>
                </c:pt>
                <c:pt idx="20">
                  <c:v>-3.8742606188547821</c:v>
                </c:pt>
                <c:pt idx="21">
                  <c:v>-3.9028189572730243</c:v>
                </c:pt>
                <c:pt idx="22">
                  <c:v>-3.9318696184222648</c:v>
                </c:pt>
                <c:pt idx="23">
                  <c:v>-3.9614165427939301</c:v>
                </c:pt>
                <c:pt idx="24">
                  <c:v>-3.991463625548326</c:v>
                </c:pt>
                <c:pt idx="25">
                  <c:v>-4.0220147100056893</c:v>
                </c:pt>
                <c:pt idx="26">
                  <c:v>-4.053073580864635</c:v>
                </c:pt>
                <c:pt idx="27">
                  <c:v>-4.0846439572317434</c:v>
                </c:pt>
                <c:pt idx="28">
                  <c:v>-4.1167294854041794</c:v>
                </c:pt>
                <c:pt idx="29">
                  <c:v>-4.1493337314199472</c:v>
                </c:pt>
                <c:pt idx="30">
                  <c:v>-4.18246017340054</c:v>
                </c:pt>
                <c:pt idx="31">
                  <c:v>-4.2161121936455537</c:v>
                </c:pt>
                <c:pt idx="32">
                  <c:v>-4.2502930705249184</c:v>
                </c:pt>
                <c:pt idx="33">
                  <c:v>-4.2850059701388856</c:v>
                </c:pt>
                <c:pt idx="34">
                  <c:v>-4.3202539377676565</c:v>
                </c:pt>
                <c:pt idx="35">
                  <c:v>-4.3560398891261043</c:v>
                </c:pt>
                <c:pt idx="36">
                  <c:v>-4.3923666013857421</c:v>
                </c:pt>
                <c:pt idx="37">
                  <c:v>-4.4292367040400018</c:v>
                </c:pt>
                <c:pt idx="38">
                  <c:v>-4.4666526695542892</c:v>
                </c:pt>
                <c:pt idx="39">
                  <c:v>-4.5046168038521985</c:v>
                </c:pt>
                <c:pt idx="40">
                  <c:v>-4.5431312366424468</c:v>
                </c:pt>
                <c:pt idx="41">
                  <c:v>-4.5821979115819609</c:v>
                </c:pt>
                <c:pt idx="42">
                  <c:v>-4.6218185763152464</c:v>
                </c:pt>
                <c:pt idx="43">
                  <c:v>-4.6619947723777759</c:v>
                </c:pt>
                <c:pt idx="44">
                  <c:v>-4.7027278249932971</c:v>
                </c:pt>
                <c:pt idx="45">
                  <c:v>-4.7440188328016442</c:v>
                </c:pt>
                <c:pt idx="46">
                  <c:v>-4.7858686574900453</c:v>
                </c:pt>
                <c:pt idx="47">
                  <c:v>-4.8282779133978799</c:v>
                </c:pt>
                <c:pt idx="48">
                  <c:v>-4.8712469570874379</c:v>
                </c:pt>
                <c:pt idx="49">
                  <c:v>-4.9147758769074317</c:v>
                </c:pt>
                <c:pt idx="50">
                  <c:v>-4.9588644825886563</c:v>
                </c:pt>
                <c:pt idx="51">
                  <c:v>-5.0035122948899264</c:v>
                </c:pt>
                <c:pt idx="52">
                  <c:v>-5.0487185353084074</c:v>
                </c:pt>
                <c:pt idx="53">
                  <c:v>-5.0944821159157909</c:v>
                </c:pt>
                <c:pt idx="54">
                  <c:v>-5.1408016293212837</c:v>
                </c:pt>
                <c:pt idx="55">
                  <c:v>-5.1876753388058328</c:v>
                </c:pt>
                <c:pt idx="56">
                  <c:v>-5.2351011686620952</c:v>
                </c:pt>
                <c:pt idx="57">
                  <c:v>-5.2830766947806884</c:v>
                </c:pt>
                <c:pt idx="58">
                  <c:v>-5.3315991354882888</c:v>
                </c:pt>
                <c:pt idx="59">
                  <c:v>-5.3806653427222964</c:v>
                </c:pt>
                <c:pt idx="60">
                  <c:v>-5.4302717935344473</c:v>
                </c:pt>
                <c:pt idx="61">
                  <c:v>-5.480414581991873</c:v>
                </c:pt>
                <c:pt idx="62">
                  <c:v>-5.5310894114893587</c:v>
                </c:pt>
                <c:pt idx="63">
                  <c:v>-5.5822915875405599</c:v>
                </c:pt>
                <c:pt idx="64">
                  <c:v>-5.6340160110564543</c:v>
                </c:pt>
                <c:pt idx="65">
                  <c:v>-5.686257172178248</c:v>
                </c:pt>
                <c:pt idx="66">
                  <c:v>-5.7390091446798506</c:v>
                </c:pt>
                <c:pt idx="67">
                  <c:v>-5.7922655809991621</c:v>
                </c:pt>
                <c:pt idx="68">
                  <c:v>-5.8460197079192415</c:v>
                </c:pt>
                <c:pt idx="69">
                  <c:v>-5.9002643229434142</c:v>
                </c:pt>
                <c:pt idx="70">
                  <c:v>-5.9549917914106807</c:v>
                </c:pt>
                <c:pt idx="71">
                  <c:v>-6.010194044379773</c:v>
                </c:pt>
                <c:pt idx="72">
                  <c:v>-6.0658625772773052</c:v>
                </c:pt>
                <c:pt idx="73">
                  <c:v>-6.121988449436687</c:v>
                </c:pt>
                <c:pt idx="74">
                  <c:v>-6.1785622844402415</c:v>
                </c:pt>
                <c:pt idx="75">
                  <c:v>-6.6202384704927546</c:v>
                </c:pt>
                <c:pt idx="76">
                  <c:v>-7.048079242123265</c:v>
                </c:pt>
                <c:pt idx="77">
                  <c:v>-7.4647688728422708</c:v>
                </c:pt>
                <c:pt idx="78">
                  <c:v>-7.8723669244106826</c:v>
                </c:pt>
                <c:pt idx="79">
                  <c:v>-8.2724911750267296</c:v>
                </c:pt>
                <c:pt idx="80">
                  <c:v>-8.666437004828353</c:v>
                </c:pt>
                <c:pt idx="81">
                  <c:v>-9.0552582492110201</c:v>
                </c:pt>
                <c:pt idx="82">
                  <c:v>-9.4398236796749657</c:v>
                </c:pt>
                <c:pt idx="83">
                  <c:v>-9.8208575122965662</c:v>
                </c:pt>
                <c:pt idx="84">
                  <c:v>-10.198969127582524</c:v>
                </c:pt>
                <c:pt idx="85">
                  <c:v>-10.574675310557529</c:v>
                </c:pt>
                <c:pt idx="86">
                  <c:v>-10.948417185761121</c:v>
                </c:pt>
                <c:pt idx="87">
                  <c:v>-11.32057331354987</c:v>
                </c:pt>
                <c:pt idx="88">
                  <c:v>-11.6914699591113</c:v>
                </c:pt>
                <c:pt idx="89">
                  <c:v>-12.061389245830298</c:v>
                </c:pt>
                <c:pt idx="90">
                  <c:v>-12.430575703024973</c:v>
                </c:pt>
                <c:pt idx="91">
                  <c:v>-12.799241579295195</c:v>
                </c:pt>
                <c:pt idx="92">
                  <c:v>-13.167571195888167</c:v>
                </c:pt>
                <c:pt idx="93">
                  <c:v>-13.535724545661656</c:v>
                </c:pt>
                <c:pt idx="94">
                  <c:v>-13.903840293229031</c:v>
                </c:pt>
                <c:pt idx="95">
                  <c:v>-14.27203829587345</c:v>
                </c:pt>
                <c:pt idx="96">
                  <c:v>-14.640421737544193</c:v>
                </c:pt>
                <c:pt idx="97">
                  <c:v>-15.009078948351185</c:v>
                </c:pt>
                <c:pt idx="98">
                  <c:v>-15.378084966422779</c:v>
                </c:pt>
                <c:pt idx="99">
                  <c:v>-15.747502887544888</c:v>
                </c:pt>
                <c:pt idx="100">
                  <c:v>-16.117385038830861</c:v>
                </c:pt>
                <c:pt idx="101">
                  <c:v>-16.48777400562086</c:v>
                </c:pt>
                <c:pt idx="102">
                  <c:v>-16.858703535420666</c:v>
                </c:pt>
                <c:pt idx="103">
                  <c:v>-17.230199338244081</c:v>
                </c:pt>
                <c:pt idx="104">
                  <c:v>-17.602279799142991</c:v>
                </c:pt>
                <c:pt idx="105">
                  <c:v>-17.974956616231854</c:v>
                </c:pt>
                <c:pt idx="106">
                  <c:v>-18.348235374817747</c:v>
                </c:pt>
                <c:pt idx="107">
                  <c:v>-18.722116066834186</c:v>
                </c:pt>
                <c:pt idx="108">
                  <c:v>-19.096593563091112</c:v>
                </c:pt>
                <c:pt idx="109">
                  <c:v>-19.471658044520808</c:v>
                </c:pt>
                <c:pt idx="110">
                  <c:v>-19.847295397910024</c:v>
                </c:pt>
                <c:pt idx="111">
                  <c:v>-20.223487580405827</c:v>
                </c:pt>
                <c:pt idx="112">
                  <c:v>-20.600212956697508</c:v>
                </c:pt>
                <c:pt idx="113">
                  <c:v>-20.977446611974361</c:v>
                </c:pt>
                <c:pt idx="114">
                  <c:v>-21.355160643428313</c:v>
                </c:pt>
                <c:pt idx="115">
                  <c:v>-21.733324432535884</c:v>
                </c:pt>
                <c:pt idx="116">
                  <c:v>-22.111904900140139</c:v>
                </c:pt>
                <c:pt idx="117">
                  <c:v>-22.490866745976152</c:v>
                </c:pt>
                <c:pt idx="118">
                  <c:v>-22.870172673964461</c:v>
                </c:pt>
                <c:pt idx="119">
                  <c:v>-23.249783604713485</c:v>
                </c:pt>
                <c:pt idx="120">
                  <c:v>-23.629658876001752</c:v>
                </c:pt>
                <c:pt idx="121">
                  <c:v>-24.009756432313189</c:v>
                </c:pt>
                <c:pt idx="122">
                  <c:v>-24.390033004162103</c:v>
                </c:pt>
                <c:pt idx="123">
                  <c:v>-24.770444277765979</c:v>
                </c:pt>
                <c:pt idx="124">
                  <c:v>-25.150945055793027</c:v>
                </c:pt>
                <c:pt idx="125">
                  <c:v>-25.531489409522315</c:v>
                </c:pt>
                <c:pt idx="126">
                  <c:v>-25.91203082297227</c:v>
                </c:pt>
                <c:pt idx="127">
                  <c:v>-26.292522329270259</c:v>
                </c:pt>
                <c:pt idx="128">
                  <c:v>-26.672916639703494</c:v>
                </c:pt>
                <c:pt idx="129">
                  <c:v>-27.053166265634097</c:v>
                </c:pt>
                <c:pt idx="130">
                  <c:v>-27.433223633628518</c:v>
                </c:pt>
                <c:pt idx="131">
                  <c:v>-27.813041193971188</c:v>
                </c:pt>
                <c:pt idx="132">
                  <c:v>-28.192571522879721</c:v>
                </c:pt>
                <c:pt idx="133">
                  <c:v>-28.5717674184808</c:v>
                </c:pt>
                <c:pt idx="134">
                  <c:v>-28.950581990896634</c:v>
                </c:pt>
                <c:pt idx="135">
                  <c:v>-29.3289687464849</c:v>
                </c:pt>
                <c:pt idx="136">
                  <c:v>-29.706881666483369</c:v>
                </c:pt>
                <c:pt idx="137">
                  <c:v>-30.084275280197204</c:v>
                </c:pt>
                <c:pt idx="138">
                  <c:v>-30.461104732914503</c:v>
                </c:pt>
                <c:pt idx="139">
                  <c:v>-30.837325848683076</c:v>
                </c:pt>
                <c:pt idx="140">
                  <c:v>-31.212895188058958</c:v>
                </c:pt>
                <c:pt idx="141">
                  <c:v>-31.58777010115865</c:v>
                </c:pt>
                <c:pt idx="142">
                  <c:v>-31.961908775928734</c:v>
                </c:pt>
                <c:pt idx="143">
                  <c:v>-32.33527028196734</c:v>
                </c:pt>
                <c:pt idx="144">
                  <c:v>-32.707814609993193</c:v>
                </c:pt>
                <c:pt idx="145">
                  <c:v>-33.079502707151946</c:v>
                </c:pt>
                <c:pt idx="146">
                  <c:v>-33.450296508203813</c:v>
                </c:pt>
                <c:pt idx="147">
                  <c:v>-33.820158962884193</c:v>
                </c:pt>
                <c:pt idx="148">
                  <c:v>-34.189054059623622</c:v>
                </c:pt>
                <c:pt idx="149">
                  <c:v>-34.55694684552423</c:v>
                </c:pt>
                <c:pt idx="150">
                  <c:v>-34.923803443104035</c:v>
                </c:pt>
                <c:pt idx="151">
                  <c:v>-35.289591063706119</c:v>
                </c:pt>
                <c:pt idx="152">
                  <c:v>-35.654278017833576</c:v>
                </c:pt>
                <c:pt idx="153">
                  <c:v>-36.01783372256218</c:v>
                </c:pt>
                <c:pt idx="154">
                  <c:v>-36.380228706182365</c:v>
                </c:pt>
                <c:pt idx="155">
                  <c:v>-36.741434610139009</c:v>
                </c:pt>
                <c:pt idx="156">
                  <c:v>-37.101424188658441</c:v>
                </c:pt>
                <c:pt idx="157">
                  <c:v>-37.460171305826577</c:v>
                </c:pt>
                <c:pt idx="158">
                  <c:v>-37.817650930684081</c:v>
                </c:pt>
                <c:pt idx="159">
                  <c:v>-38.173839130160339</c:v>
                </c:pt>
                <c:pt idx="160">
                  <c:v>-38.528713060141953</c:v>
                </c:pt>
                <c:pt idx="161">
                  <c:v>-38.882250954809415</c:v>
                </c:pt>
                <c:pt idx="162">
                  <c:v>-39.234432114292581</c:v>
                </c:pt>
                <c:pt idx="163">
                  <c:v>-39.585236890821868</c:v>
                </c:pt>
                <c:pt idx="164">
                  <c:v>-39.93464667356379</c:v>
                </c:pt>
                <c:pt idx="165">
                  <c:v>-40.282643872141286</c:v>
                </c:pt>
                <c:pt idx="166">
                  <c:v>-40.629211898996715</c:v>
                </c:pt>
                <c:pt idx="167">
                  <c:v>-40.974335150837632</c:v>
                </c:pt>
                <c:pt idx="168">
                  <c:v>-41.098455661347941</c:v>
                </c:pt>
                <c:pt idx="169">
                  <c:v>-41.121667847702128</c:v>
                </c:pt>
                <c:pt idx="170">
                  <c:v>-41.141957974492932</c:v>
                </c:pt>
                <c:pt idx="171">
                  <c:v>-41.159345763480289</c:v>
                </c:pt>
                <c:pt idx="172">
                  <c:v>-41.173851383759263</c:v>
                </c:pt>
                <c:pt idx="173">
                  <c:v>-41.18549541078368</c:v>
                </c:pt>
                <c:pt idx="174">
                  <c:v>-41.194298786620998</c:v>
                </c:pt>
                <c:pt idx="175">
                  <c:v>-41.200282781253321</c:v>
                </c:pt>
                <c:pt idx="176">
                  <c:v>-41.203468955111937</c:v>
                </c:pt>
                <c:pt idx="177">
                  <c:v>-41.20387912286872</c:v>
                </c:pt>
                <c:pt idx="178">
                  <c:v>-41.201535318383094</c:v>
                </c:pt>
                <c:pt idx="179">
                  <c:v>-41.196459760630454</c:v>
                </c:pt>
                <c:pt idx="180">
                  <c:v>-41.188674821361097</c:v>
                </c:pt>
                <c:pt idx="181">
                  <c:v>-41.178202993168142</c:v>
                </c:pt>
                <c:pt idx="182">
                  <c:v>-41.165066859591924</c:v>
                </c:pt>
                <c:pt idx="183">
                  <c:v>-41.14928906560062</c:v>
                </c:pt>
                <c:pt idx="184">
                  <c:v>-41.130892289838521</c:v>
                </c:pt>
                <c:pt idx="185">
                  <c:v>-41.109899217523257</c:v>
                </c:pt>
                <c:pt idx="186">
                  <c:v>-41.086332514892533</c:v>
                </c:pt>
                <c:pt idx="187">
                  <c:v>-41.060214804432732</c:v>
                </c:pt>
                <c:pt idx="188">
                  <c:v>-41.031568641166253</c:v>
                </c:pt>
                <c:pt idx="189">
                  <c:v>-41.000416490358653</c:v>
                </c:pt>
                <c:pt idx="190">
                  <c:v>-40.96678070576192</c:v>
                </c:pt>
                <c:pt idx="191">
                  <c:v>-40.930683509195994</c:v>
                </c:pt>
                <c:pt idx="192">
                  <c:v>-40.892146970981713</c:v>
                </c:pt>
                <c:pt idx="193">
                  <c:v>-40.851192991309098</c:v>
                </c:pt>
                <c:pt idx="194">
                  <c:v>-40.807843282358284</c:v>
                </c:pt>
                <c:pt idx="195">
                  <c:v>-40.762119351903991</c:v>
                </c:pt>
                <c:pt idx="196">
                  <c:v>-40.714042487237371</c:v>
                </c:pt>
                <c:pt idx="197">
                  <c:v>-40.132646677189399</c:v>
                </c:pt>
                <c:pt idx="198">
                  <c:v>-40.610913908486744</c:v>
                </c:pt>
                <c:pt idx="199">
                  <c:v>-40.555903533199547</c:v>
                </c:pt>
                <c:pt idx="200">
                  <c:v>-40.498622874088156</c:v>
                </c:pt>
                <c:pt idx="201">
                  <c:v>-40.439091903113486</c:v>
                </c:pt>
                <c:pt idx="202">
                  <c:v>-40.377330292189399</c:v>
                </c:pt>
                <c:pt idx="203">
                  <c:v>-40.313357402158132</c:v>
                </c:pt>
                <c:pt idx="204">
                  <c:v>-40.247192272736392</c:v>
                </c:pt>
                <c:pt idx="205">
                  <c:v>-40.17885361257288</c:v>
                </c:pt>
                <c:pt idx="206">
                  <c:v>-40.108359790540504</c:v>
                </c:pt>
                <c:pt idx="207">
                  <c:v>-40.035728826810846</c:v>
                </c:pt>
                <c:pt idx="208">
                  <c:v>-39.960978385106607</c:v>
                </c:pt>
                <c:pt idx="209">
                  <c:v>-39.884125764806264</c:v>
                </c:pt>
                <c:pt idx="210">
                  <c:v>-39.805187894202795</c:v>
                </c:pt>
                <c:pt idx="211">
                  <c:v>-39.724181323263579</c:v>
                </c:pt>
                <c:pt idx="212">
                  <c:v>-39.641122217720458</c:v>
                </c:pt>
                <c:pt idx="213">
                  <c:v>-39.55602635282137</c:v>
                </c:pt>
                <c:pt idx="214">
                  <c:v>-39.468909107791475</c:v>
                </c:pt>
                <c:pt idx="215">
                  <c:v>-39.379785460433645</c:v>
                </c:pt>
                <c:pt idx="216">
                  <c:v>-39.288669982161984</c:v>
                </c:pt>
                <c:pt idx="217">
                  <c:v>-39.195576833021242</c:v>
                </c:pt>
                <c:pt idx="218">
                  <c:v>-39.100519757417082</c:v>
                </c:pt>
                <c:pt idx="219">
                  <c:v>-39.003512079455454</c:v>
                </c:pt>
                <c:pt idx="220">
                  <c:v>-38.904566699010417</c:v>
                </c:pt>
                <c:pt idx="221">
                  <c:v>-38.803696087669003</c:v>
                </c:pt>
                <c:pt idx="222">
                  <c:v>-38.700912284879912</c:v>
                </c:pt>
                <c:pt idx="223">
                  <c:v>-38.596226894194032</c:v>
                </c:pt>
                <c:pt idx="224">
                  <c:v>-38.489651079800879</c:v>
                </c:pt>
                <c:pt idx="225">
                  <c:v>-38.381195562801828</c:v>
                </c:pt>
                <c:pt idx="226">
                  <c:v>-38.270870617895945</c:v>
                </c:pt>
                <c:pt idx="227">
                  <c:v>-38.158686069832179</c:v>
                </c:pt>
                <c:pt idx="228">
                  <c:v>-38.044651290062141</c:v>
                </c:pt>
                <c:pt idx="229">
                  <c:v>-37.928775193322473</c:v>
                </c:pt>
                <c:pt idx="230">
                  <c:v>-37.811066234146871</c:v>
                </c:pt>
                <c:pt idx="231">
                  <c:v>-37.691532403420346</c:v>
                </c:pt>
                <c:pt idx="232">
                  <c:v>-37.570181224844148</c:v>
                </c:pt>
                <c:pt idx="233">
                  <c:v>-37.447019751279925</c:v>
                </c:pt>
                <c:pt idx="234">
                  <c:v>-37.322054561054664</c:v>
                </c:pt>
                <c:pt idx="235">
                  <c:v>-37.195291754087883</c:v>
                </c:pt>
                <c:pt idx="236">
                  <c:v>-37.066736947889886</c:v>
                </c:pt>
                <c:pt idx="237">
                  <c:v>-36.936395273443559</c:v>
                </c:pt>
                <c:pt idx="238">
                  <c:v>-36.804271370810156</c:v>
                </c:pt>
                <c:pt idx="239">
                  <c:v>-36.67036938464922</c:v>
                </c:pt>
                <c:pt idx="240">
                  <c:v>-36.534692959337363</c:v>
                </c:pt>
                <c:pt idx="241">
                  <c:v>-36.39724523409545</c:v>
                </c:pt>
                <c:pt idx="242">
                  <c:v>-36.258028837509315</c:v>
                </c:pt>
                <c:pt idx="243">
                  <c:v>-36.117045882101031</c:v>
                </c:pt>
                <c:pt idx="244">
                  <c:v>-35.974297958337715</c:v>
                </c:pt>
                <c:pt idx="245">
                  <c:v>-35.829786128345056</c:v>
                </c:pt>
                <c:pt idx="246">
                  <c:v>-35.683510919362959</c:v>
                </c:pt>
                <c:pt idx="247">
                  <c:v>-35.535472316643478</c:v>
                </c:pt>
                <c:pt idx="248">
                  <c:v>-35.385669756064502</c:v>
                </c:pt>
                <c:pt idx="249">
                  <c:v>-35.234102116183919</c:v>
                </c:pt>
                <c:pt idx="250">
                  <c:v>-35.080767709869569</c:v>
                </c:pt>
                <c:pt idx="251">
                  <c:v>-34.925664275372995</c:v>
                </c:pt>
                <c:pt idx="252">
                  <c:v>-34.768788966937684</c:v>
                </c:pt>
                <c:pt idx="253">
                  <c:v>-34.610138344682348</c:v>
                </c:pt>
                <c:pt idx="254">
                  <c:v>-34.449708363981557</c:v>
                </c:pt>
                <c:pt idx="255">
                  <c:v>-34.287494364150241</c:v>
                </c:pt>
                <c:pt idx="256">
                  <c:v>-34.123491056370284</c:v>
                </c:pt>
                <c:pt idx="257">
                  <c:v>-33.957692510969558</c:v>
                </c:pt>
                <c:pt idx="258">
                  <c:v>-33.790092143790794</c:v>
                </c:pt>
                <c:pt idx="259">
                  <c:v>-33.620682701803766</c:v>
                </c:pt>
                <c:pt idx="260">
                  <c:v>-33.449456247773789</c:v>
                </c:pt>
                <c:pt idx="261">
                  <c:v>-33.276404143950053</c:v>
                </c:pt>
                <c:pt idx="262">
                  <c:v>-33.101517034822336</c:v>
                </c:pt>
                <c:pt idx="263">
                  <c:v>-32.924784828639261</c:v>
                </c:pt>
                <c:pt idx="264">
                  <c:v>-32.746196677934194</c:v>
                </c:pt>
                <c:pt idx="265">
                  <c:v>-32.56574095867532</c:v>
                </c:pt>
                <c:pt idx="266">
                  <c:v>-32.383405248211055</c:v>
                </c:pt>
                <c:pt idx="267">
                  <c:v>-32.199176301705826</c:v>
                </c:pt>
                <c:pt idx="268">
                  <c:v>-32.013040027143241</c:v>
                </c:pt>
                <c:pt idx="269">
                  <c:v>-31.824981458695184</c:v>
                </c:pt>
                <c:pt idx="270">
                  <c:v>-31.634984728370686</c:v>
                </c:pt>
                <c:pt idx="271">
                  <c:v>-31.443033035817457</c:v>
                </c:pt>
                <c:pt idx="272">
                  <c:v>-31.249108616184522</c:v>
                </c:pt>
                <c:pt idx="273">
                  <c:v>-31.053192705784863</c:v>
                </c:pt>
                <c:pt idx="274">
                  <c:v>-30.855265505605356</c:v>
                </c:pt>
                <c:pt idx="275">
                  <c:v>-30.655306142246143</c:v>
                </c:pt>
                <c:pt idx="276">
                  <c:v>-30.45329262630915</c:v>
                </c:pt>
                <c:pt idx="277">
                  <c:v>-30.249201807950541</c:v>
                </c:pt>
                <c:pt idx="278">
                  <c:v>-30.043009329339085</c:v>
                </c:pt>
                <c:pt idx="279">
                  <c:v>-29.834689573844301</c:v>
                </c:pt>
                <c:pt idx="280">
                  <c:v>-29.624215611672813</c:v>
                </c:pt>
                <c:pt idx="281">
                  <c:v>-29.411559141626167</c:v>
                </c:pt>
                <c:pt idx="282">
                  <c:v>-29.196690428715396</c:v>
                </c:pt>
                <c:pt idx="283">
                  <c:v>-28.979578237198002</c:v>
                </c:pt>
                <c:pt idx="284">
                  <c:v>-28.760189758785366</c:v>
                </c:pt>
                <c:pt idx="285">
                  <c:v>-28.53849053541456</c:v>
                </c:pt>
                <c:pt idx="286">
                  <c:v>-28.314444376256457</c:v>
                </c:pt>
                <c:pt idx="287">
                  <c:v>-28.088013268374205</c:v>
                </c:pt>
                <c:pt idx="288">
                  <c:v>-27.859157280442222</c:v>
                </c:pt>
                <c:pt idx="289">
                  <c:v>-27.627834458890959</c:v>
                </c:pt>
                <c:pt idx="290">
                  <c:v>-27.394000715787836</c:v>
                </c:pt>
                <c:pt idx="291">
                  <c:v>-27.157609707559896</c:v>
                </c:pt>
                <c:pt idx="292">
                  <c:v>-26.918612703789112</c:v>
                </c:pt>
                <c:pt idx="293">
                  <c:v>-26.676958444959396</c:v>
                </c:pt>
                <c:pt idx="294">
                  <c:v>-26.432592988083989</c:v>
                </c:pt>
                <c:pt idx="295">
                  <c:v>-26.1854595389784</c:v>
                </c:pt>
                <c:pt idx="296">
                  <c:v>-25.935498269645411</c:v>
                </c:pt>
                <c:pt idx="297">
                  <c:v>-25.682646119303225</c:v>
                </c:pt>
                <c:pt idx="298">
                  <c:v>-25.426836577108144</c:v>
                </c:pt>
                <c:pt idx="299">
                  <c:v>-25.167999444609897</c:v>
                </c:pt>
                <c:pt idx="300">
                  <c:v>-24.906060575523654</c:v>
                </c:pt>
                <c:pt idx="301">
                  <c:v>-24.640941590194192</c:v>
                </c:pt>
                <c:pt idx="302">
                  <c:v>-24.372559561657575</c:v>
                </c:pt>
                <c:pt idx="303">
                  <c:v>-24.100826669837314</c:v>
                </c:pt>
                <c:pt idx="304">
                  <c:v>-23.825649819844681</c:v>
                </c:pt>
                <c:pt idx="305">
                  <c:v>-23.546930219757947</c:v>
                </c:pt>
                <c:pt idx="306">
                  <c:v>-23.264562912502921</c:v>
                </c:pt>
                <c:pt idx="307">
                  <c:v>-22.978436255651896</c:v>
                </c:pt>
                <c:pt idx="308">
                  <c:v>-22.688431341929796</c:v>
                </c:pt>
                <c:pt idx="309">
                  <c:v>-22.394421351940647</c:v>
                </c:pt>
                <c:pt idx="310">
                  <c:v>-22.096270829262153</c:v>
                </c:pt>
                <c:pt idx="311">
                  <c:v>-21.793834866248165</c:v>
                </c:pt>
                <c:pt idx="312">
                  <c:v>-21.486958186783895</c:v>
                </c:pt>
                <c:pt idx="313">
                  <c:v>-21.175474109640835</c:v>
                </c:pt>
                <c:pt idx="314">
                  <c:v>-20.859203372968661</c:v>
                </c:pt>
                <c:pt idx="315">
                  <c:v>-20.537952796557267</c:v>
                </c:pt>
                <c:pt idx="316">
                  <c:v>-20.211513753749085</c:v>
                </c:pt>
                <c:pt idx="317">
                  <c:v>-19.879660418897643</c:v>
                </c:pt>
                <c:pt idx="318">
                  <c:v>-19.542147748970223</c:v>
                </c:pt>
                <c:pt idx="319">
                  <c:v>-19.198709148241612</c:v>
                </c:pt>
                <c:pt idx="320">
                  <c:v>-18.849053753509139</c:v>
                </c:pt>
                <c:pt idx="321">
                  <c:v>-18.492863261641183</c:v>
                </c:pt>
                <c:pt idx="322">
                  <c:v>-18.129788201972435</c:v>
                </c:pt>
                <c:pt idx="323">
                  <c:v>-17.759443530221422</c:v>
                </c:pt>
                <c:pt idx="324">
                  <c:v>-17.38140338713287</c:v>
                </c:pt>
                <c:pt idx="325">
                  <c:v>-16.565753814872821</c:v>
                </c:pt>
                <c:pt idx="326">
                  <c:v>-15.708899173082628</c:v>
                </c:pt>
                <c:pt idx="327">
                  <c:v>-14.803798480405593</c:v>
                </c:pt>
                <c:pt idx="328">
                  <c:v>-13.841113349201605</c:v>
                </c:pt>
                <c:pt idx="329">
                  <c:v>-12.808002289727488</c:v>
                </c:pt>
                <c:pt idx="330">
                  <c:v>-11.685955609585971</c:v>
                </c:pt>
                <c:pt idx="331">
                  <c:v>-10.446531701727576</c:v>
                </c:pt>
                <c:pt idx="332">
                  <c:v>-9.0417988000205014</c:v>
                </c:pt>
                <c:pt idx="333">
                  <c:v>-7.3781961199246568</c:v>
                </c:pt>
                <c:pt idx="334">
                  <c:v>-5.2139252517320696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'GR 42x40 Lead screw'!$I$27:$I$32</c:f>
              <c:numCache>
                <c:formatCode>General</c:formatCode>
                <c:ptCount val="6"/>
                <c:pt idx="0">
                  <c:v>0</c:v>
                </c:pt>
                <c:pt idx="1">
                  <c:v>0.56000000000000005</c:v>
                </c:pt>
                <c:pt idx="2">
                  <c:v>2.6667999999999998</c:v>
                </c:pt>
                <c:pt idx="3">
                  <c:v>4</c:v>
                </c:pt>
                <c:pt idx="4">
                  <c:v>5.8</c:v>
                </c:pt>
                <c:pt idx="5">
                  <c:v>7.05</c:v>
                </c:pt>
              </c:numCache>
            </c:numRef>
          </c:xVal>
          <c:yVal>
            <c:numRef>
              <c:f>'GR 42x40 Lead screw'!$K$27:$K$32</c:f>
              <c:numCache>
                <c:formatCode>General</c:formatCode>
                <c:ptCount val="6"/>
                <c:pt idx="0">
                  <c:v>0</c:v>
                </c:pt>
                <c:pt idx="1">
                  <c:v>-19.642857142857142</c:v>
                </c:pt>
                <c:pt idx="2">
                  <c:v>-54.731052419769163</c:v>
                </c:pt>
                <c:pt idx="3">
                  <c:v>-15.257731958762886</c:v>
                </c:pt>
                <c:pt idx="4">
                  <c:v>-15.257731958762886</c:v>
                </c:pt>
                <c:pt idx="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896920"/>
        <c:axId val="337895744"/>
      </c:scatterChart>
      <c:valAx>
        <c:axId val="337896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895744"/>
        <c:crosses val="autoZero"/>
        <c:crossBetween val="midCat"/>
      </c:valAx>
      <c:valAx>
        <c:axId val="33789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896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0713766680348859E-2"/>
          <c:y val="2.85706345530338E-2"/>
          <c:w val="0.94430948974304707"/>
          <c:h val="0.92385219494621995"/>
        </c:manualLayout>
      </c:layout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'GR 42x40 PUSH'!$W$2:$W$358</c:f>
              <c:numCache>
                <c:formatCode>General</c:formatCode>
                <c:ptCount val="357"/>
                <c:pt idx="0">
                  <c:v>0</c:v>
                </c:pt>
                <c:pt idx="1">
                  <c:v>0.15001172012346986</c:v>
                </c:pt>
                <c:pt idx="2">
                  <c:v>0.21214860911352801</c:v>
                </c:pt>
                <c:pt idx="3">
                  <c:v>0.25982792098465235</c:v>
                </c:pt>
                <c:pt idx="4">
                  <c:v>0.30002344024693972</c:v>
                </c:pt>
                <c:pt idx="5">
                  <c:v>0.33543640361775173</c:v>
                </c:pt>
                <c:pt idx="6">
                  <c:v>0.36745216973970024</c:v>
                </c:pt>
                <c:pt idx="7">
                  <c:v>0.39689370519172479</c:v>
                </c:pt>
                <c:pt idx="8">
                  <c:v>0.42429721822705602</c:v>
                </c:pt>
                <c:pt idx="9">
                  <c:v>0.45003516037040958</c:v>
                </c:pt>
                <c:pt idx="10">
                  <c:v>0.47437871130988002</c:v>
                </c:pt>
                <c:pt idx="11">
                  <c:v>0.49753258980535614</c:v>
                </c:pt>
                <c:pt idx="12">
                  <c:v>0.5196558419693047</c:v>
                </c:pt>
                <c:pt idx="13">
                  <c:v>0.54087494882572373</c:v>
                </c:pt>
                <c:pt idx="14">
                  <c:v>0.56129246070264616</c:v>
                </c:pt>
                <c:pt idx="15">
                  <c:v>0.58099289377412677</c:v>
                </c:pt>
                <c:pt idx="16">
                  <c:v>0.60004688049387944</c:v>
                </c:pt>
                <c:pt idx="17">
                  <c:v>0.61851416714966057</c:v>
                </c:pt>
                <c:pt idx="18">
                  <c:v>0.63644582734058408</c:v>
                </c:pt>
                <c:pt idx="19">
                  <c:v>0.65388592836491199</c:v>
                </c:pt>
                <c:pt idx="20">
                  <c:v>0.67087280723550347</c:v>
                </c:pt>
                <c:pt idx="21">
                  <c:v>0.68744006259633084</c:v>
                </c:pt>
                <c:pt idx="22">
                  <c:v>0.7036173362253445</c:v>
                </c:pt>
                <c:pt idx="23">
                  <c:v>0.71943093623450183</c:v>
                </c:pt>
                <c:pt idx="24">
                  <c:v>0.73490433947940048</c:v>
                </c:pt>
                <c:pt idx="25">
                  <c:v>0.7500586006173493</c:v>
                </c:pt>
                <c:pt idx="26">
                  <c:v>0.76491268817719227</c:v>
                </c:pt>
                <c:pt idx="27">
                  <c:v>0.77948376295395705</c:v>
                </c:pt>
                <c:pt idx="28">
                  <c:v>0.79378741038344958</c:v>
                </c:pt>
                <c:pt idx="29">
                  <c:v>0.80783783586662072</c:v>
                </c:pt>
                <c:pt idx="30">
                  <c:v>0.82164803001776099</c:v>
                </c:pt>
                <c:pt idx="31">
                  <c:v>0.83522990931028673</c:v>
                </c:pt>
                <c:pt idx="32">
                  <c:v>0.84859443645411203</c:v>
                </c:pt>
                <c:pt idx="33">
                  <c:v>0.86175172396420208</c:v>
                </c:pt>
                <c:pt idx="34">
                  <c:v>0.87471112370294946</c:v>
                </c:pt>
                <c:pt idx="35">
                  <c:v>0.88748130465045783</c:v>
                </c:pt>
                <c:pt idx="36">
                  <c:v>0.90007032074081916</c:v>
                </c:pt>
                <c:pt idx="37">
                  <c:v>0.91248567027262584</c:v>
                </c:pt>
                <c:pt idx="38">
                  <c:v>0.92473434813858058</c:v>
                </c:pt>
                <c:pt idx="39">
                  <c:v>0.93682289190737</c:v>
                </c:pt>
                <c:pt idx="40">
                  <c:v>0.94875742261976004</c:v>
                </c:pt>
                <c:pt idx="41">
                  <c:v>0.96054368102158283</c:v>
                </c:pt>
                <c:pt idx="42">
                  <c:v>0.97218705984234044</c:v>
                </c:pt>
                <c:pt idx="43">
                  <c:v>0.98369263263445095</c:v>
                </c:pt>
                <c:pt idx="44">
                  <c:v>0.99506517961071228</c:v>
                </c:pt>
                <c:pt idx="45">
                  <c:v>1.0063092108532552</c:v>
                </c:pt>
                <c:pt idx="46">
                  <c:v>1.0174289872136058</c:v>
                </c:pt>
                <c:pt idx="47">
                  <c:v>1.0284285391785399</c:v>
                </c:pt>
                <c:pt idx="48">
                  <c:v>1.0393116839386094</c:v>
                </c:pt>
                <c:pt idx="49">
                  <c:v>1.050082040864289</c:v>
                </c:pt>
                <c:pt idx="50">
                  <c:v>1.0607430455676401</c:v>
                </c:pt>
                <c:pt idx="51">
                  <c:v>1.0712979627043611</c:v>
                </c:pt>
                <c:pt idx="52">
                  <c:v>1.0817498976514475</c:v>
                </c:pt>
                <c:pt idx="53">
                  <c:v>1.0921018071788542</c:v>
                </c:pt>
                <c:pt idx="54">
                  <c:v>1.1023565092191008</c:v>
                </c:pt>
                <c:pt idx="55">
                  <c:v>1.1125166918262952</c:v>
                </c:pt>
                <c:pt idx="56">
                  <c:v>1.1225849214052923</c:v>
                </c:pt>
                <c:pt idx="57">
                  <c:v>1.1325636502823708</c:v>
                </c:pt>
                <c:pt idx="58">
                  <c:v>1.1424552236807053</c:v>
                </c:pt>
                <c:pt idx="59">
                  <c:v>1.1522618861568461</c:v>
                </c:pt>
                <c:pt idx="60">
                  <c:v>1.1619857875482535</c:v>
                </c:pt>
                <c:pt idx="61">
                  <c:v>1.1716289884765301</c:v>
                </c:pt>
                <c:pt idx="62">
                  <c:v>1.1811934654462577</c:v>
                </c:pt>
                <c:pt idx="63">
                  <c:v>1.1906811155751744</c:v>
                </c:pt>
                <c:pt idx="64">
                  <c:v>1.2000937609877589</c:v>
                </c:pt>
                <c:pt idx="65">
                  <c:v>1.2094331529010383</c:v>
                </c:pt>
                <c:pt idx="66">
                  <c:v>1.2187009754285703</c:v>
                </c:pt>
                <c:pt idx="67">
                  <c:v>1.2278988491259981</c:v>
                </c:pt>
                <c:pt idx="68">
                  <c:v>1.2370283342993211</c:v>
                </c:pt>
                <c:pt idx="69">
                  <c:v>1.2460909340950022</c:v>
                </c:pt>
                <c:pt idx="70">
                  <c:v>1.255088097389246</c:v>
                </c:pt>
                <c:pt idx="71">
                  <c:v>1.2640212214921709</c:v>
                </c:pt>
                <c:pt idx="72">
                  <c:v>1.2728916546811682</c:v>
                </c:pt>
                <c:pt idx="73">
                  <c:v>1.2817006985764516</c:v>
                </c:pt>
                <c:pt idx="74">
                  <c:v>1.2904496103706515</c:v>
                </c:pt>
                <c:pt idx="75">
                  <c:v>1.2991396049232617</c:v>
                </c:pt>
                <c:pt idx="76">
                  <c:v>1.307771856729824</c:v>
                </c:pt>
                <c:pt idx="77">
                  <c:v>1.3163475017748822</c:v>
                </c:pt>
                <c:pt idx="78">
                  <c:v>1.3248676392769867</c:v>
                </c:pt>
                <c:pt idx="79">
                  <c:v>1.3333333333333333</c:v>
                </c:pt>
                <c:pt idx="80">
                  <c:v>1.3417760711611006</c:v>
                </c:pt>
                <c:pt idx="81">
                  <c:v>1.3502266620991794</c:v>
                </c:pt>
                <c:pt idx="82">
                  <c:v>1.3586851281024093</c:v>
                </c:pt>
                <c:pt idx="83">
                  <c:v>1.3671514912281133</c:v>
                </c:pt>
                <c:pt idx="84">
                  <c:v>1.3756257736367801</c:v>
                </c:pt>
                <c:pt idx="85">
                  <c:v>1.3841079975927315</c:v>
                </c:pt>
                <c:pt idx="86">
                  <c:v>1.3925981854648122</c:v>
                </c:pt>
                <c:pt idx="87">
                  <c:v>1.4010963597270696</c:v>
                </c:pt>
                <c:pt idx="88">
                  <c:v>1.4096025429594576</c:v>
                </c:pt>
                <c:pt idx="89">
                  <c:v>1.4181167578485294</c:v>
                </c:pt>
                <c:pt idx="90">
                  <c:v>1.4266390271881442</c:v>
                </c:pt>
                <c:pt idx="91">
                  <c:v>1.435169373880185</c:v>
                </c:pt>
                <c:pt idx="92">
                  <c:v>1.4437078209352692</c:v>
                </c:pt>
                <c:pt idx="93">
                  <c:v>1.4522543914734769</c:v>
                </c:pt>
                <c:pt idx="94">
                  <c:v>1.4608091087250774</c:v>
                </c:pt>
                <c:pt idx="95">
                  <c:v>1.4693719960312752</c:v>
                </c:pt>
                <c:pt idx="96">
                  <c:v>1.4779430768449384</c:v>
                </c:pt>
                <c:pt idx="97">
                  <c:v>1.4865223747313625</c:v>
                </c:pt>
                <c:pt idx="98">
                  <c:v>1.4951099133690182</c:v>
                </c:pt>
                <c:pt idx="99">
                  <c:v>1.5037057165503154</c:v>
                </c:pt>
                <c:pt idx="100">
                  <c:v>1.5123098081823703</c:v>
                </c:pt>
                <c:pt idx="101">
                  <c:v>1.520922212287789</c:v>
                </c:pt>
                <c:pt idx="102">
                  <c:v>1.5295429530054367</c:v>
                </c:pt>
                <c:pt idx="103">
                  <c:v>1.5381720545912423</c:v>
                </c:pt>
                <c:pt idx="104">
                  <c:v>1.5468095414189833</c:v>
                </c:pt>
                <c:pt idx="105">
                  <c:v>1.5554554379810928</c:v>
                </c:pt>
                <c:pt idx="106">
                  <c:v>1.564109768889469</c:v>
                </c:pt>
                <c:pt idx="107">
                  <c:v>1.5727725588762962</c:v>
                </c:pt>
                <c:pt idx="108">
                  <c:v>1.5814438327948637</c:v>
                </c:pt>
                <c:pt idx="109">
                  <c:v>1.5901236156204039</c:v>
                </c:pt>
                <c:pt idx="110">
                  <c:v>1.5988119324509225</c:v>
                </c:pt>
                <c:pt idx="111">
                  <c:v>1.6075088085080556</c:v>
                </c:pt>
                <c:pt idx="112">
                  <c:v>1.6162142691379195</c:v>
                </c:pt>
                <c:pt idx="113">
                  <c:v>1.6249283398119687</c:v>
                </c:pt>
                <c:pt idx="114">
                  <c:v>1.633651046127871</c:v>
                </c:pt>
                <c:pt idx="115">
                  <c:v>1.6423824138103804</c:v>
                </c:pt>
                <c:pt idx="116">
                  <c:v>1.6511224687122301</c:v>
                </c:pt>
                <c:pt idx="117">
                  <c:v>1.6598712368150139</c:v>
                </c:pt>
                <c:pt idx="118">
                  <c:v>1.6686287442300938</c:v>
                </c:pt>
                <c:pt idx="119">
                  <c:v>1.6773950171995147</c:v>
                </c:pt>
                <c:pt idx="120">
                  <c:v>1.686170082096907</c:v>
                </c:pt>
                <c:pt idx="121">
                  <c:v>1.6949539654284298</c:v>
                </c:pt>
                <c:pt idx="122">
                  <c:v>1.7037466938336892</c:v>
                </c:pt>
                <c:pt idx="123">
                  <c:v>1.7125482940866921</c:v>
                </c:pt>
                <c:pt idx="124">
                  <c:v>1.7213587930967933</c:v>
                </c:pt>
                <c:pt idx="125">
                  <c:v>1.7301782179096528</c:v>
                </c:pt>
                <c:pt idx="126">
                  <c:v>1.739006595708209</c:v>
                </c:pt>
                <c:pt idx="127">
                  <c:v>1.7478439538136528</c:v>
                </c:pt>
                <c:pt idx="128">
                  <c:v>1.7566903196864179</c:v>
                </c:pt>
                <c:pt idx="129">
                  <c:v>1.7655457209271692</c:v>
                </c:pt>
                <c:pt idx="130">
                  <c:v>1.7744101852778169</c:v>
                </c:pt>
                <c:pt idx="131">
                  <c:v>1.7832837406225235</c:v>
                </c:pt>
                <c:pt idx="132">
                  <c:v>1.7921664149887289</c:v>
                </c:pt>
                <c:pt idx="133">
                  <c:v>1.8010582365481842</c:v>
                </c:pt>
                <c:pt idx="134">
                  <c:v>1.809959233617991</c:v>
                </c:pt>
                <c:pt idx="135">
                  <c:v>1.8188694346616601</c:v>
                </c:pt>
                <c:pt idx="136">
                  <c:v>1.8277888682901662</c:v>
                </c:pt>
                <c:pt idx="137">
                  <c:v>1.8367175632630233</c:v>
                </c:pt>
                <c:pt idx="138">
                  <c:v>1.8456555484893695</c:v>
                </c:pt>
                <c:pt idx="139">
                  <c:v>1.8546028530290493</c:v>
                </c:pt>
                <c:pt idx="140">
                  <c:v>1.8635595060937267</c:v>
                </c:pt>
                <c:pt idx="141">
                  <c:v>1.8725255370479907</c:v>
                </c:pt>
                <c:pt idx="142">
                  <c:v>1.881500975410485</c:v>
                </c:pt>
                <c:pt idx="143">
                  <c:v>1.8904858508550355</c:v>
                </c:pt>
                <c:pt idx="144">
                  <c:v>1.8994801932117948</c:v>
                </c:pt>
                <c:pt idx="145">
                  <c:v>1.9084840324684056</c:v>
                </c:pt>
                <c:pt idx="146">
                  <c:v>1.9174973987711585</c:v>
                </c:pt>
                <c:pt idx="147">
                  <c:v>1.926520322426174</c:v>
                </c:pt>
                <c:pt idx="148">
                  <c:v>1.9355528339005901</c:v>
                </c:pt>
                <c:pt idx="149">
                  <c:v>1.9445949638237601</c:v>
                </c:pt>
                <c:pt idx="150">
                  <c:v>1.953646742988471</c:v>
                </c:pt>
                <c:pt idx="151">
                  <c:v>1.9627082023521603</c:v>
                </c:pt>
                <c:pt idx="152">
                  <c:v>1.9717793730381541</c:v>
                </c:pt>
                <c:pt idx="153">
                  <c:v>1.980860286336916</c:v>
                </c:pt>
                <c:pt idx="154">
                  <c:v>1.9899509737073011</c:v>
                </c:pt>
                <c:pt idx="155">
                  <c:v>1.9990514667778332</c:v>
                </c:pt>
                <c:pt idx="156">
                  <c:v>2.0081617973479835</c:v>
                </c:pt>
                <c:pt idx="157">
                  <c:v>2.0172819973894738</c:v>
                </c:pt>
                <c:pt idx="158">
                  <c:v>2.0264120990475769</c:v>
                </c:pt>
                <c:pt idx="159">
                  <c:v>2.0355521346424448</c:v>
                </c:pt>
                <c:pt idx="160">
                  <c:v>2.0447021366704439</c:v>
                </c:pt>
                <c:pt idx="161">
                  <c:v>2.0538621378054982</c:v>
                </c:pt>
                <c:pt idx="162">
                  <c:v>2.06303217090045</c:v>
                </c:pt>
                <c:pt idx="163">
                  <c:v>2.0722122689884452</c:v>
                </c:pt>
                <c:pt idx="164">
                  <c:v>2.0814024652843068</c:v>
                </c:pt>
                <c:pt idx="165">
                  <c:v>2.0906027931859468</c:v>
                </c:pt>
                <c:pt idx="166">
                  <c:v>2.0998132862757819</c:v>
                </c:pt>
                <c:pt idx="167">
                  <c:v>2.1090339783221586</c:v>
                </c:pt>
                <c:pt idx="168">
                  <c:v>2.1182649032807985</c:v>
                </c:pt>
                <c:pt idx="169">
                  <c:v>2.1275060952962663</c:v>
                </c:pt>
                <c:pt idx="170">
                  <c:v>2.1367575887034258</c:v>
                </c:pt>
                <c:pt idx="171">
                  <c:v>2.1460194180289482</c:v>
                </c:pt>
                <c:pt idx="172">
                  <c:v>2.1552916179927974</c:v>
                </c:pt>
                <c:pt idx="173">
                  <c:v>2.1645742235097627</c:v>
                </c:pt>
                <c:pt idx="174">
                  <c:v>2.1738672696909846</c:v>
                </c:pt>
                <c:pt idx="175">
                  <c:v>2.1831707918455043</c:v>
                </c:pt>
                <c:pt idx="176">
                  <c:v>2.1924848254818352</c:v>
                </c:pt>
                <c:pt idx="177">
                  <c:v>2.2018094063095353</c:v>
                </c:pt>
                <c:pt idx="178">
                  <c:v>2.211144570240811</c:v>
                </c:pt>
                <c:pt idx="179">
                  <c:v>2.2204903533921305</c:v>
                </c:pt>
                <c:pt idx="180">
                  <c:v>2.2298467920858487</c:v>
                </c:pt>
                <c:pt idx="181">
                  <c:v>2.2392139228518593</c:v>
                </c:pt>
                <c:pt idx="182">
                  <c:v>2.2485917824292594</c:v>
                </c:pt>
                <c:pt idx="183">
                  <c:v>2.2579804077680228</c:v>
                </c:pt>
                <c:pt idx="184">
                  <c:v>2.2673798360307087</c:v>
                </c:pt>
                <c:pt idx="185">
                  <c:v>2.2767901045941743</c:v>
                </c:pt>
                <c:pt idx="186">
                  <c:v>2.2862112510513031</c:v>
                </c:pt>
                <c:pt idx="187">
                  <c:v>2.2956433132127634</c:v>
                </c:pt>
                <c:pt idx="188">
                  <c:v>2.3050863291087813</c:v>
                </c:pt>
                <c:pt idx="189">
                  <c:v>2.3145403369909188</c:v>
                </c:pt>
                <c:pt idx="190">
                  <c:v>2.3240053753338943</c:v>
                </c:pt>
                <c:pt idx="191">
                  <c:v>2.3334814828373984</c:v>
                </c:pt>
                <c:pt idx="192">
                  <c:v>2.3429686984279465</c:v>
                </c:pt>
                <c:pt idx="193">
                  <c:v>2.3524670612607439</c:v>
                </c:pt>
                <c:pt idx="194">
                  <c:v>2.3619766107215687</c:v>
                </c:pt>
                <c:pt idx="195">
                  <c:v>2.3714973864286799</c:v>
                </c:pt>
                <c:pt idx="196">
                  <c:v>2.3810294282347426</c:v>
                </c:pt>
                <c:pt idx="197">
                  <c:v>2.3905727762287681</c:v>
                </c:pt>
                <c:pt idx="198">
                  <c:v>2.4001274707380906</c:v>
                </c:pt>
                <c:pt idx="199">
                  <c:v>2.409693552330352</c:v>
                </c:pt>
                <c:pt idx="200">
                  <c:v>2.4192710618155067</c:v>
                </c:pt>
                <c:pt idx="201">
                  <c:v>2.4288600402478595</c:v>
                </c:pt>
                <c:pt idx="202">
                  <c:v>2.438460528928112</c:v>
                </c:pt>
                <c:pt idx="203">
                  <c:v>2.4480725694054479</c:v>
                </c:pt>
                <c:pt idx="204">
                  <c:v>2.4576962034796175</c:v>
                </c:pt>
                <c:pt idx="205">
                  <c:v>2.4673314732030702</c:v>
                </c:pt>
                <c:pt idx="206">
                  <c:v>2.4769784208830945</c:v>
                </c:pt>
                <c:pt idx="207">
                  <c:v>2.4866370890839802</c:v>
                </c:pt>
                <c:pt idx="208">
                  <c:v>2.4963075206292187</c:v>
                </c:pt>
                <c:pt idx="209">
                  <c:v>2.5059897586037101</c:v>
                </c:pt>
                <c:pt idx="210">
                  <c:v>2.5156838463560067</c:v>
                </c:pt>
                <c:pt idx="211">
                  <c:v>2.5253898275005788</c:v>
                </c:pt>
                <c:pt idx="212">
                  <c:v>2.5351077459200981</c:v>
                </c:pt>
                <c:pt idx="213">
                  <c:v>2.5448376457677595</c:v>
                </c:pt>
                <c:pt idx="214">
                  <c:v>2.5545795714696151</c:v>
                </c:pt>
                <c:pt idx="215">
                  <c:v>2.5643335677269468</c:v>
                </c:pt>
                <c:pt idx="216">
                  <c:v>2.5740996795186541</c:v>
                </c:pt>
                <c:pt idx="217">
                  <c:v>2.583877952103677</c:v>
                </c:pt>
                <c:pt idx="218">
                  <c:v>2.5936684310234437</c:v>
                </c:pt>
                <c:pt idx="219">
                  <c:v>2.6034711621043423</c:v>
                </c:pt>
                <c:pt idx="220">
                  <c:v>2.613286191460225</c:v>
                </c:pt>
                <c:pt idx="221">
                  <c:v>2.623113565494938</c:v>
                </c:pt>
                <c:pt idx="222">
                  <c:v>2.6329533309048845</c:v>
                </c:pt>
                <c:pt idx="223">
                  <c:v>2.6428055346816093</c:v>
                </c:pt>
                <c:pt idx="224">
                  <c:v>2.6526702241144182</c:v>
                </c:pt>
                <c:pt idx="225">
                  <c:v>2.6625474467930283</c:v>
                </c:pt>
                <c:pt idx="226">
                  <c:v>2.6724440633697615</c:v>
                </c:pt>
                <c:pt idx="227">
                  <c:v>2.6823902098548587</c:v>
                </c:pt>
                <c:pt idx="228">
                  <c:v>2.6923901998104762</c:v>
                </c:pt>
                <c:pt idx="229">
                  <c:v>2.7024449172660865</c:v>
                </c:pt>
                <c:pt idx="230">
                  <c:v>2.7125552707099931</c:v>
                </c:pt>
                <c:pt idx="231">
                  <c:v>2.7227221940473454</c:v>
                </c:pt>
                <c:pt idx="232">
                  <c:v>2.7329466476069486</c:v>
                </c:pt>
                <c:pt idx="233">
                  <c:v>2.7432296191999317</c:v>
                </c:pt>
                <c:pt idx="234">
                  <c:v>2.7535721252335907</c:v>
                </c:pt>
                <c:pt idx="235">
                  <c:v>2.7639752118839445</c:v>
                </c:pt>
                <c:pt idx="236">
                  <c:v>2.7744399563308519</c:v>
                </c:pt>
                <c:pt idx="237">
                  <c:v>2.7849674680597984</c:v>
                </c:pt>
                <c:pt idx="238">
                  <c:v>2.7955588902348185</c:v>
                </c:pt>
                <c:pt idx="239">
                  <c:v>2.806215401147357</c:v>
                </c:pt>
                <c:pt idx="240">
                  <c:v>2.8169382157462692</c:v>
                </c:pt>
                <c:pt idx="241">
                  <c:v>2.8277285872545797</c:v>
                </c:pt>
                <c:pt idx="242">
                  <c:v>2.8385878088790992</c:v>
                </c:pt>
                <c:pt idx="243">
                  <c:v>2.8495172156194881</c:v>
                </c:pt>
                <c:pt idx="244">
                  <c:v>2.8605181861839419</c:v>
                </c:pt>
                <c:pt idx="245">
                  <c:v>2.8715921450192776</c:v>
                </c:pt>
                <c:pt idx="246">
                  <c:v>2.8827405644638775</c:v>
                </c:pt>
                <c:pt idx="247">
                  <c:v>2.8939649670327134</c:v>
                </c:pt>
                <c:pt idx="248">
                  <c:v>2.9052669278444787</c:v>
                </c:pt>
                <c:pt idx="249">
                  <c:v>2.9166480772017938</c:v>
                </c:pt>
                <c:pt idx="250">
                  <c:v>2.9281101033364445</c:v>
                </c:pt>
                <c:pt idx="251">
                  <c:v>2.9396547553327457</c:v>
                </c:pt>
                <c:pt idx="252">
                  <c:v>2.9512838462433555</c:v>
                </c:pt>
                <c:pt idx="253">
                  <c:v>2.9629992564132683</c:v>
                </c:pt>
                <c:pt idx="254">
                  <c:v>2.9748029370292333</c:v>
                </c:pt>
                <c:pt idx="255">
                  <c:v>2.9866969139135673</c:v>
                </c:pt>
                <c:pt idx="256">
                  <c:v>2.9986832915832649</c:v>
                </c:pt>
                <c:pt idx="257">
                  <c:v>3.0107642575974216</c:v>
                </c:pt>
                <c:pt idx="258">
                  <c:v>3.0229420872184098</c:v>
                </c:pt>
                <c:pt idx="259">
                  <c:v>3.0352191484149378</c:v>
                </c:pt>
                <c:pt idx="260">
                  <c:v>3.0475979072381412</c:v>
                </c:pt>
                <c:pt idx="261">
                  <c:v>3.0600809336052812</c:v>
                </c:pt>
                <c:pt idx="262">
                  <c:v>3.0726709075294707</c:v>
                </c:pt>
                <c:pt idx="263">
                  <c:v>3.0853706258381974</c:v>
                </c:pt>
                <c:pt idx="264">
                  <c:v>3.0981830094283569</c:v>
                </c:pt>
                <c:pt idx="265">
                  <c:v>3.1111111111111107</c:v>
                </c:pt>
                <c:pt idx="266">
                  <c:v>3.1241581241062493</c:v>
                </c:pt>
                <c:pt idx="267">
                  <c:v>3.1373273912530264</c:v>
                </c:pt>
                <c:pt idx="268">
                  <c:v>3.1506224150127431</c:v>
                </c:pt>
                <c:pt idx="269">
                  <c:v>3.1640468683478753</c:v>
                </c:pt>
                <c:pt idx="270">
                  <c:v>3.1776046065735111</c:v>
                </c:pt>
                <c:pt idx="271">
                  <c:v>3.1912996802894531</c:v>
                </c:pt>
                <c:pt idx="272">
                  <c:v>3.2051363495159308</c:v>
                </c:pt>
                <c:pt idx="273">
                  <c:v>3.2191190991727279</c:v>
                </c:pt>
                <c:pt idx="274">
                  <c:v>3.2332526560611585</c:v>
                </c:pt>
                <c:pt idx="275">
                  <c:v>3.2475420075311567</c:v>
                </c:pt>
                <c:pt idx="276">
                  <c:v>3.2619924220424821</c:v>
                </c:pt>
                <c:pt idx="277">
                  <c:v>3.2766094718603749</c:v>
                </c:pt>
                <c:pt idx="278">
                  <c:v>3.2913990581628916</c:v>
                </c:pt>
                <c:pt idx="279">
                  <c:v>3.3063674388807316</c:v>
                </c:pt>
                <c:pt idx="280">
                  <c:v>3.3215212596420711</c:v>
                </c:pt>
                <c:pt idx="281">
                  <c:v>3.3368675882564496</c:v>
                </c:pt>
                <c:pt idx="282">
                  <c:v>3.3524139532453474</c:v>
                </c:pt>
                <c:pt idx="283">
                  <c:v>3.3681683870154635</c:v>
                </c:pt>
                <c:pt idx="284">
                  <c:v>3.3841394743772932</c:v>
                </c:pt>
                <c:pt idx="285">
                  <c:v>3.4003364072408511</c:v>
                </c:pt>
                <c:pt idx="286">
                  <c:v>3.4167690464778433</c:v>
                </c:pt>
                <c:pt idx="287">
                  <c:v>3.4334479921324665</c:v>
                </c:pt>
                <c:pt idx="288">
                  <c:v>3.450384663400651</c:v>
                </c:pt>
                <c:pt idx="289">
                  <c:v>3.4675913900920703</c:v>
                </c:pt>
                <c:pt idx="290">
                  <c:v>3.4850815176565564</c:v>
                </c:pt>
                <c:pt idx="291">
                  <c:v>3.5028695283178175</c:v>
                </c:pt>
                <c:pt idx="292">
                  <c:v>3.5209711814407099</c:v>
                </c:pt>
                <c:pt idx="293">
                  <c:v>3.5394036770017627</c:v>
                </c:pt>
                <c:pt idx="294">
                  <c:v>3.5581858469878962</c:v>
                </c:pt>
                <c:pt idx="295">
                  <c:v>3.5773383807863546</c:v>
                </c:pt>
                <c:pt idx="296">
                  <c:v>3.5968840922487284</c:v>
                </c:pt>
                <c:pt idx="297">
                  <c:v>3.616848238252619</c:v>
                </c:pt>
                <c:pt idx="298">
                  <c:v>3.6372589014444197</c:v>
                </c:pt>
                <c:pt idx="299">
                  <c:v>3.6581474537126448</c:v>
                </c:pt>
                <c:pt idx="300">
                  <c:v>3.6795491222341337</c:v>
                </c:pt>
                <c:pt idx="301">
                  <c:v>3.701503687283342</c:v>
                </c:pt>
                <c:pt idx="302">
                  <c:v>3.7240563513517815</c:v>
                </c:pt>
                <c:pt idx="303">
                  <c:v>3.747258833968151</c:v>
                </c:pt>
                <c:pt idx="304">
                  <c:v>3.7711707682787754</c:v>
                </c:pt>
                <c:pt idx="305">
                  <c:v>3.7958615077340903</c:v>
                </c:pt>
                <c:pt idx="306">
                  <c:v>3.8214125004415536</c:v>
                </c:pt>
                <c:pt idx="307">
                  <c:v>3.8479204657117356</c:v>
                </c:pt>
                <c:pt idx="308">
                  <c:v>3.8755017312355107</c:v>
                </c:pt>
                <c:pt idx="309">
                  <c:v>3.9042982955442733</c:v>
                </c:pt>
                <c:pt idx="310">
                  <c:v>3.934486536975863</c:v>
                </c:pt>
                <c:pt idx="311">
                  <c:v>3.9662901351185815</c:v>
                </c:pt>
                <c:pt idx="312">
                  <c:v>3.9999999999999991</c:v>
                </c:pt>
                <c:pt idx="313">
                  <c:v>4.035169129850158</c:v>
                </c:pt>
                <c:pt idx="314">
                  <c:v>4.0711470625505459</c:v>
                </c:pt>
                <c:pt idx="315">
                  <c:v>4.1079923068154978</c:v>
                </c:pt>
                <c:pt idx="316">
                  <c:v>4.1457707853657828</c:v>
                </c:pt>
                <c:pt idx="317">
                  <c:v>4.1845572209129873</c:v>
                </c:pt>
                <c:pt idx="318">
                  <c:v>4.2244368742062477</c:v>
                </c:pt>
                <c:pt idx="319">
                  <c:v>4.2655077500347218</c:v>
                </c:pt>
                <c:pt idx="320">
                  <c:v>4.3078834350604023</c:v>
                </c:pt>
                <c:pt idx="321">
                  <c:v>4.35169680383121</c:v>
                </c:pt>
                <c:pt idx="322">
                  <c:v>4.3971049415102206</c:v>
                </c:pt>
                <c:pt idx="323">
                  <c:v>4.4442958103766159</c:v>
                </c:pt>
                <c:pt idx="324">
                  <c:v>4.4934974803070009</c:v>
                </c:pt>
                <c:pt idx="325">
                  <c:v>4.5449912425667414</c:v>
                </c:pt>
                <c:pt idx="326">
                  <c:v>4.5991308125260417</c:v>
                </c:pt>
                <c:pt idx="327">
                  <c:v>4.6563714806086587</c:v>
                </c:pt>
                <c:pt idx="328">
                  <c:v>4.7173163450122075</c:v>
                </c:pt>
                <c:pt idx="329">
                  <c:v>4.7827937304716013</c:v>
                </c:pt>
                <c:pt idx="330">
                  <c:v>4.8539961534077491</c:v>
                </c:pt>
                <c:pt idx="331">
                  <c:v>4.9327538750173607</c:v>
                </c:pt>
                <c:pt idx="332">
                  <c:v>5.0221479051883078</c:v>
                </c:pt>
                <c:pt idx="333">
                  <c:v>5.1281857403043292</c:v>
                </c:pt>
                <c:pt idx="334">
                  <c:v>5.2663769375086797</c:v>
                </c:pt>
                <c:pt idx="335">
                  <c:v>5.6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</c:numCache>
            </c:numRef>
          </c:xVal>
          <c:yVal>
            <c:numRef>
              <c:f>'GR 42x40 PUSH'!$V$2:$V$358</c:f>
              <c:numCache>
                <c:formatCode>General</c:formatCode>
                <c:ptCount val="357"/>
                <c:pt idx="0">
                  <c:v>0</c:v>
                </c:pt>
                <c:pt idx="1">
                  <c:v>1.4941252090597261</c:v>
                </c:pt>
                <c:pt idx="2">
                  <c:v>2.1253527470047096</c:v>
                </c:pt>
                <c:pt idx="3">
                  <c:v>2.6184437495080743</c:v>
                </c:pt>
                <c:pt idx="4">
                  <c:v>3.0417009578128407</c:v>
                </c:pt>
                <c:pt idx="5">
                  <c:v>3.4214676763734668</c:v>
                </c:pt>
                <c:pt idx="6">
                  <c:v>3.7712100678589913</c:v>
                </c:pt>
                <c:pt idx="7">
                  <c:v>4.0989085523653515</c:v>
                </c:pt>
                <c:pt idx="8">
                  <c:v>4.4097550363541025</c:v>
                </c:pt>
                <c:pt idx="9">
                  <c:v>4.707353750870432</c:v>
                </c:pt>
                <c:pt idx="10">
                  <c:v>4.9943299092578846</c:v>
                </c:pt>
                <c:pt idx="11">
                  <c:v>5.2726680561797874</c:v>
                </c:pt>
                <c:pt idx="12">
                  <c:v>5.5439136910536027</c:v>
                </c:pt>
                <c:pt idx="13">
                  <c:v>5.8093001307224474</c:v>
                </c:pt>
                <c:pt idx="14">
                  <c:v>6.0698319055657119</c:v>
                </c:pt>
                <c:pt idx="15">
                  <c:v>6.3263415951800157</c:v>
                </c:pt>
                <c:pt idx="16">
                  <c:v>6.5795297518599236</c:v>
                </c:pt>
                <c:pt idx="17">
                  <c:v>6.8299936752418864</c:v>
                </c:pt>
                <c:pt idx="18">
                  <c:v>7.0782486160021278</c:v>
                </c:pt>
                <c:pt idx="19">
                  <c:v>7.3247437047879727</c:v>
                </c:pt>
                <c:pt idx="20">
                  <c:v>7.5698741226676347</c:v>
                </c:pt>
                <c:pt idx="21">
                  <c:v>7.8139905399675049</c:v>
                </c:pt>
                <c:pt idx="22">
                  <c:v>8.0574065346272796</c:v>
                </c:pt>
                <c:pt idx="23">
                  <c:v>8.3004044922464537</c:v>
                </c:pt>
                <c:pt idx="24">
                  <c:v>8.5432403488593316</c:v>
                </c:pt>
                <c:pt idx="25">
                  <c:v>8.7861474403071114</c:v>
                </c:pt>
                <c:pt idx="26">
                  <c:v>9.029339653536816</c:v>
                </c:pt>
                <c:pt idx="27">
                  <c:v>9.2730140268331969</c:v>
                </c:pt>
                <c:pt idx="28">
                  <c:v>9.517352910475827</c:v>
                </c:pt>
                <c:pt idx="29">
                  <c:v>9.7625257736412809</c:v>
                </c:pt>
                <c:pt idx="30">
                  <c:v>10.008690724227581</c:v>
                </c:pt>
                <c:pt idx="31">
                  <c:v>10.25599579373014</c:v>
                </c:pt>
                <c:pt idx="32">
                  <c:v>10.504580028572192</c:v>
                </c:pt>
                <c:pt idx="33">
                  <c:v>10.754574420743957</c:v>
                </c:pt>
                <c:pt idx="34">
                  <c:v>11.006102704251035</c:v>
                </c:pt>
                <c:pt idx="35">
                  <c:v>11.259282038811435</c:v>
                </c:pt>
                <c:pt idx="36">
                  <c:v>11.514223598133341</c:v>
                </c:pt>
                <c:pt idx="37">
                  <c:v>11.771033077251412</c:v>
                </c:pt>
                <c:pt idx="38">
                  <c:v>12.029811130549126</c:v>
                </c:pt>
                <c:pt idx="39">
                  <c:v>12.290653750362257</c:v>
                </c:pt>
                <c:pt idx="40">
                  <c:v>12.553652594315263</c:v>
                </c:pt>
                <c:pt idx="41">
                  <c:v>12.818895268194321</c:v>
                </c:pt>
                <c:pt idx="42">
                  <c:v>13.086465570203888</c:v>
                </c:pt>
                <c:pt idx="43">
                  <c:v>13.356443701425407</c:v>
                </c:pt>
                <c:pt idx="44">
                  <c:v>13.628906446681231</c:v>
                </c:pt>
                <c:pt idx="45">
                  <c:v>13.903927329424898</c:v>
                </c:pt>
                <c:pt idx="46">
                  <c:v>14.181576743591885</c:v>
                </c:pt>
                <c:pt idx="47">
                  <c:v>14.461922065202749</c:v>
                </c:pt>
                <c:pt idx="48">
                  <c:v>14.745027745936467</c:v>
                </c:pt>
                <c:pt idx="49">
                  <c:v>15.030955390692043</c:v>
                </c:pt>
                <c:pt idx="50">
                  <c:v>15.319763820946203</c:v>
                </c:pt>
                <c:pt idx="51">
                  <c:v>15.611509125440207</c:v>
                </c:pt>
                <c:pt idx="52">
                  <c:v>15.906244699534454</c:v>
                </c:pt>
                <c:pt idx="53">
                  <c:v>16.204021274563679</c:v>
                </c:pt>
                <c:pt idx="54">
                  <c:v>16.504886938209047</c:v>
                </c:pt>
                <c:pt idx="55">
                  <c:v>16.808887146925539</c:v>
                </c:pt>
                <c:pt idx="56">
                  <c:v>17.1160647313386</c:v>
                </c:pt>
                <c:pt idx="57">
                  <c:v>17.426459895462493</c:v>
                </c:pt>
                <c:pt idx="58">
                  <c:v>17.740110210408055</c:v>
                </c:pt>
                <c:pt idx="59">
                  <c:v>18.057050603446214</c:v>
                </c:pt>
                <c:pt idx="60">
                  <c:v>18.377313342940628</c:v>
                </c:pt>
                <c:pt idx="61">
                  <c:v>18.700928019868115</c:v>
                </c:pt>
                <c:pt idx="62">
                  <c:v>19.027921526425953</c:v>
                </c:pt>
                <c:pt idx="63">
                  <c:v>19.358318032374083</c:v>
                </c:pt>
                <c:pt idx="64">
                  <c:v>19.692138959530727</c:v>
                </c:pt>
                <c:pt idx="65">
                  <c:v>20.029402955016277</c:v>
                </c:pt>
                <c:pt idx="66">
                  <c:v>20.370125863640887</c:v>
                </c:pt>
                <c:pt idx="67">
                  <c:v>20.714320699965569</c:v>
                </c:pt>
                <c:pt idx="68">
                  <c:v>21.061997620418239</c:v>
                </c:pt>
                <c:pt idx="69">
                  <c:v>21.413163895912245</c:v>
                </c:pt>
                <c:pt idx="70">
                  <c:v>21.767823885413364</c:v>
                </c:pt>
                <c:pt idx="71">
                  <c:v>22.125979010826725</c:v>
                </c:pt>
                <c:pt idx="72">
                  <c:v>22.487627733442814</c:v>
                </c:pt>
                <c:pt idx="73">
                  <c:v>22.852765532655884</c:v>
                </c:pt>
                <c:pt idx="74">
                  <c:v>23.221384886875253</c:v>
                </c:pt>
                <c:pt idx="75">
                  <c:v>23.593475257326293</c:v>
                </c:pt>
                <c:pt idx="76">
                  <c:v>23.969023074850661</c:v>
                </c:pt>
                <c:pt idx="77">
                  <c:v>24.348011730049034</c:v>
                </c:pt>
                <c:pt idx="78">
                  <c:v>24.730421567149065</c:v>
                </c:pt>
                <c:pt idx="79">
                  <c:v>25.116229881722401</c:v>
                </c:pt>
                <c:pt idx="80">
                  <c:v>25.321969189467872</c:v>
                </c:pt>
                <c:pt idx="81">
                  <c:v>25.528696186564797</c:v>
                </c:pt>
                <c:pt idx="82">
                  <c:v>25.736356876384054</c:v>
                </c:pt>
                <c:pt idx="83">
                  <c:v>25.944895927382849</c:v>
                </c:pt>
                <c:pt idx="84">
                  <c:v>26.154256719184023</c:v>
                </c:pt>
                <c:pt idx="85">
                  <c:v>26.364381392350037</c:v>
                </c:pt>
                <c:pt idx="86">
                  <c:v>26.575210901677867</c:v>
                </c:pt>
                <c:pt idx="87">
                  <c:v>26.786685072952007</c:v>
                </c:pt>
                <c:pt idx="88">
                  <c:v>26.998742663135094</c:v>
                </c:pt>
                <c:pt idx="89">
                  <c:v>27.211321423716289</c:v>
                </c:pt>
                <c:pt idx="90">
                  <c:v>27.424358167295122</c:v>
                </c:pt>
                <c:pt idx="91">
                  <c:v>27.637788837057876</c:v>
                </c:pt>
                <c:pt idx="92">
                  <c:v>27.851548579020719</c:v>
                </c:pt>
                <c:pt idx="93">
                  <c:v>28.065571817066232</c:v>
                </c:pt>
                <c:pt idx="94">
                  <c:v>28.279792330187327</c:v>
                </c:pt>
                <c:pt idx="95">
                  <c:v>28.494143332135796</c:v>
                </c:pt>
                <c:pt idx="96">
                  <c:v>28.708557552933392</c:v>
                </c:pt>
                <c:pt idx="97">
                  <c:v>28.92296732228608</c:v>
                </c:pt>
                <c:pt idx="98">
                  <c:v>29.13730465438902</c:v>
                </c:pt>
                <c:pt idx="99">
                  <c:v>29.351501334092077</c:v>
                </c:pt>
                <c:pt idx="100">
                  <c:v>29.565489004097383</c:v>
                </c:pt>
                <c:pt idx="101">
                  <c:v>29.779199252824725</c:v>
                </c:pt>
                <c:pt idx="102">
                  <c:v>29.992563702817701</c:v>
                </c:pt>
                <c:pt idx="103">
                  <c:v>30.205514099402066</c:v>
                </c:pt>
                <c:pt idx="104">
                  <c:v>30.417982399131283</c:v>
                </c:pt>
                <c:pt idx="105">
                  <c:v>30.629900858106332</c:v>
                </c:pt>
                <c:pt idx="106">
                  <c:v>30.841202119471674</c:v>
                </c:pt>
                <c:pt idx="107">
                  <c:v>31.05181930012429</c:v>
                </c:pt>
                <c:pt idx="108">
                  <c:v>31.261686076327255</c:v>
                </c:pt>
                <c:pt idx="109">
                  <c:v>31.470736767753472</c:v>
                </c:pt>
                <c:pt idx="110">
                  <c:v>31.67890642002326</c:v>
                </c:pt>
                <c:pt idx="111">
                  <c:v>31.886130885197876</c:v>
                </c:pt>
                <c:pt idx="112">
                  <c:v>32.092346900210693</c:v>
                </c:pt>
                <c:pt idx="113">
                  <c:v>32.297492162864962</c:v>
                </c:pt>
                <c:pt idx="114">
                  <c:v>32.501505405287539</c:v>
                </c:pt>
                <c:pt idx="115">
                  <c:v>32.704326464540891</c:v>
                </c:pt>
                <c:pt idx="116">
                  <c:v>32.905896350310186</c:v>
                </c:pt>
                <c:pt idx="117">
                  <c:v>33.106157309459014</c:v>
                </c:pt>
                <c:pt idx="118">
                  <c:v>33.305052887157657</c:v>
                </c:pt>
                <c:pt idx="119">
                  <c:v>33.50252798478121</c:v>
                </c:pt>
                <c:pt idx="120">
                  <c:v>33.69852891405796</c:v>
                </c:pt>
                <c:pt idx="121">
                  <c:v>33.893003447633788</c:v>
                </c:pt>
                <c:pt idx="122">
                  <c:v>34.085900865919264</c:v>
                </c:pt>
                <c:pt idx="123">
                  <c:v>34.277172000006345</c:v>
                </c:pt>
                <c:pt idx="124">
                  <c:v>34.466769270824578</c:v>
                </c:pt>
                <c:pt idx="125">
                  <c:v>34.654646724281527</c:v>
                </c:pt>
                <c:pt idx="126">
                  <c:v>34.840760062543303</c:v>
                </c:pt>
                <c:pt idx="127">
                  <c:v>35.025066671309602</c:v>
                </c:pt>
                <c:pt idx="128">
                  <c:v>35.207525643242938</c:v>
                </c:pt>
                <c:pt idx="129">
                  <c:v>35.388097797428934</c:v>
                </c:pt>
                <c:pt idx="130">
                  <c:v>35.566745695026455</c:v>
                </c:pt>
                <c:pt idx="131">
                  <c:v>35.743433651072479</c:v>
                </c:pt>
                <c:pt idx="132">
                  <c:v>35.918127742640266</c:v>
                </c:pt>
                <c:pt idx="133">
                  <c:v>36.090795813247119</c:v>
                </c:pt>
                <c:pt idx="134">
                  <c:v>36.261407473813087</c:v>
                </c:pt>
                <c:pt idx="135">
                  <c:v>36.429934100099082</c:v>
                </c:pt>
                <c:pt idx="136">
                  <c:v>36.596348826841108</c:v>
                </c:pt>
                <c:pt idx="137">
                  <c:v>36.76062653866731</c:v>
                </c:pt>
                <c:pt idx="138">
                  <c:v>36.922743857957663</c:v>
                </c:pt>
                <c:pt idx="139">
                  <c:v>37.08267912975078</c:v>
                </c:pt>
                <c:pt idx="140">
                  <c:v>37.240412403785605</c:v>
                </c:pt>
                <c:pt idx="141">
                  <c:v>37.395925414037329</c:v>
                </c:pt>
                <c:pt idx="142">
                  <c:v>37.54920155560648</c:v>
                </c:pt>
                <c:pt idx="143">
                  <c:v>37.700225859331681</c:v>
                </c:pt>
                <c:pt idx="144">
                  <c:v>37.848984964208832</c:v>
                </c:pt>
                <c:pt idx="145">
                  <c:v>37.995467087812138</c:v>
                </c:pt>
                <c:pt idx="146">
                  <c:v>38.139661994744735</c:v>
                </c:pt>
                <c:pt idx="147">
                  <c:v>38.281560963432561</c:v>
                </c:pt>
                <c:pt idx="148">
                  <c:v>38.421156751447242</c:v>
                </c:pt>
                <c:pt idx="149">
                  <c:v>38.558443559216776</c:v>
                </c:pt>
                <c:pt idx="150">
                  <c:v>38.693416992678216</c:v>
                </c:pt>
                <c:pt idx="151">
                  <c:v>38.826074024725358</c:v>
                </c:pt>
                <c:pt idx="152">
                  <c:v>38.956412955715471</c:v>
                </c:pt>
                <c:pt idx="153">
                  <c:v>39.084433373172082</c:v>
                </c:pt>
                <c:pt idx="154">
                  <c:v>39.210136110817174</c:v>
                </c:pt>
                <c:pt idx="155">
                  <c:v>39.333523206974441</c:v>
                </c:pt>
                <c:pt idx="156">
                  <c:v>39.454597862728995</c:v>
                </c:pt>
                <c:pt idx="157">
                  <c:v>39.573364399550883</c:v>
                </c:pt>
                <c:pt idx="158">
                  <c:v>39.689828216950637</c:v>
                </c:pt>
                <c:pt idx="159">
                  <c:v>39.803995749933343</c:v>
                </c:pt>
                <c:pt idx="160">
                  <c:v>39.915874426523146</c:v>
                </c:pt>
                <c:pt idx="161">
                  <c:v>40.025472625453069</c:v>
                </c:pt>
                <c:pt idx="162">
                  <c:v>40.13279963402772</c:v>
                </c:pt>
                <c:pt idx="163">
                  <c:v>40.237865606296729</c:v>
                </c:pt>
                <c:pt idx="164">
                  <c:v>40.340681521684772</c:v>
                </c:pt>
                <c:pt idx="165">
                  <c:v>40.441259144029679</c:v>
                </c:pt>
                <c:pt idx="166">
                  <c:v>40.539610981141756</c:v>
                </c:pt>
                <c:pt idx="167">
                  <c:v>40.635750245075954</c:v>
                </c:pt>
                <c:pt idx="168">
                  <c:v>40.729690812893146</c:v>
                </c:pt>
                <c:pt idx="169">
                  <c:v>40.821447188207351</c:v>
                </c:pt>
                <c:pt idx="170">
                  <c:v>40.911034463657607</c:v>
                </c:pt>
                <c:pt idx="171">
                  <c:v>40.998468283837681</c:v>
                </c:pt>
                <c:pt idx="172">
                  <c:v>41.083764809328649</c:v>
                </c:pt>
                <c:pt idx="173">
                  <c:v>41.166940681492711</c:v>
                </c:pt>
                <c:pt idx="174">
                  <c:v>41.248012988243431</c:v>
                </c:pt>
                <c:pt idx="175">
                  <c:v>41.326999230613708</c:v>
                </c:pt>
                <c:pt idx="176">
                  <c:v>41.403917290314155</c:v>
                </c:pt>
                <c:pt idx="177">
                  <c:v>41.478785398313185</c:v>
                </c:pt>
                <c:pt idx="178">
                  <c:v>41.551622104344261</c:v>
                </c:pt>
                <c:pt idx="179">
                  <c:v>41.62244624717146</c:v>
                </c:pt>
                <c:pt idx="180">
                  <c:v>41.69127692637646</c:v>
                </c:pt>
                <c:pt idx="181">
                  <c:v>41.758133474341818</c:v>
                </c:pt>
                <c:pt idx="182">
                  <c:v>41.823035430082292</c:v>
                </c:pt>
                <c:pt idx="183">
                  <c:v>41.886002513253779</c:v>
                </c:pt>
                <c:pt idx="184">
                  <c:v>41.947054599757372</c:v>
                </c:pt>
                <c:pt idx="185">
                  <c:v>42.006211697812347</c:v>
                </c:pt>
                <c:pt idx="186">
                  <c:v>42.063493925422669</c:v>
                </c:pt>
                <c:pt idx="187">
                  <c:v>42.118921488464515</c:v>
                </c:pt>
                <c:pt idx="188">
                  <c:v>42.172514659684303</c:v>
                </c:pt>
                <c:pt idx="189">
                  <c:v>42.224293758988274</c:v>
                </c:pt>
                <c:pt idx="190">
                  <c:v>42.274279134126267</c:v>
                </c:pt>
                <c:pt idx="191">
                  <c:v>42.322491142601578</c:v>
                </c:pt>
                <c:pt idx="192">
                  <c:v>42.368950134316847</c:v>
                </c:pt>
                <c:pt idx="193">
                  <c:v>42.413676435050974</c:v>
                </c:pt>
                <c:pt idx="194">
                  <c:v>42.45669033058612</c:v>
                </c:pt>
                <c:pt idx="195">
                  <c:v>42.498012052254161</c:v>
                </c:pt>
                <c:pt idx="196">
                  <c:v>42.537661762702491</c:v>
                </c:pt>
                <c:pt idx="197">
                  <c:v>42.019705184065067</c:v>
                </c:pt>
                <c:pt idx="198">
                  <c:v>42.612025374005356</c:v>
                </c:pt>
                <c:pt idx="199">
                  <c:v>42.646779138975923</c:v>
                </c:pt>
                <c:pt idx="200">
                  <c:v>42.679940596985467</c:v>
                </c:pt>
                <c:pt idx="201">
                  <c:v>42.711529379756506</c:v>
                </c:pt>
                <c:pt idx="202">
                  <c:v>42.741564980614704</c:v>
                </c:pt>
                <c:pt idx="203">
                  <c:v>42.770066744963479</c:v>
                </c:pt>
                <c:pt idx="204">
                  <c:v>42.797053861731442</c:v>
                </c:pt>
                <c:pt idx="205">
                  <c:v>42.822545354891361</c:v>
                </c:pt>
                <c:pt idx="206">
                  <c:v>42.846560076252224</c:v>
                </c:pt>
                <c:pt idx="207">
                  <c:v>42.869116697989526</c:v>
                </c:pt>
                <c:pt idx="208">
                  <c:v>42.890233706408132</c:v>
                </c:pt>
                <c:pt idx="209">
                  <c:v>42.909929395532316</c:v>
                </c:pt>
                <c:pt idx="210">
                  <c:v>42.928221861924889</c:v>
                </c:pt>
                <c:pt idx="211">
                  <c:v>42.945128998970375</c:v>
                </c:pt>
                <c:pt idx="212">
                  <c:v>42.960668492596845</c:v>
                </c:pt>
                <c:pt idx="213">
                  <c:v>42.974857816649482</c:v>
                </c:pt>
                <c:pt idx="214">
                  <c:v>42.987714229053829</c:v>
                </c:pt>
                <c:pt idx="215">
                  <c:v>42.99925476816167</c:v>
                </c:pt>
                <c:pt idx="216">
                  <c:v>43.009496249607082</c:v>
                </c:pt>
                <c:pt idx="217">
                  <c:v>43.018455263193907</c:v>
                </c:pt>
                <c:pt idx="218">
                  <c:v>43.026148170615919</c:v>
                </c:pt>
                <c:pt idx="219">
                  <c:v>43.032591102813115</c:v>
                </c:pt>
                <c:pt idx="220">
                  <c:v>43.037799958199301</c:v>
                </c:pt>
                <c:pt idx="221">
                  <c:v>43.041790400837151</c:v>
                </c:pt>
                <c:pt idx="222">
                  <c:v>43.044577858927724</c:v>
                </c:pt>
                <c:pt idx="223">
                  <c:v>43.046177523500745</c:v>
                </c:pt>
                <c:pt idx="224">
                  <c:v>43.046604347542676</c:v>
                </c:pt>
                <c:pt idx="225">
                  <c:v>43.045873044950426</c:v>
                </c:pt>
                <c:pt idx="226">
                  <c:v>42.942444558010415</c:v>
                </c:pt>
                <c:pt idx="227">
                  <c:v>42.764097647468652</c:v>
                </c:pt>
                <c:pt idx="228">
                  <c:v>42.583044407785131</c:v>
                </c:pt>
                <c:pt idx="229">
                  <c:v>42.399285235463587</c:v>
                </c:pt>
                <c:pt idx="230">
                  <c:v>42.212819601589295</c:v>
                </c:pt>
                <c:pt idx="231">
                  <c:v>42.02364603180515</c:v>
                </c:pt>
                <c:pt idx="232">
                  <c:v>41.83176208527447</c:v>
                </c:pt>
                <c:pt idx="233">
                  <c:v>41.637164332533324</c:v>
                </c:pt>
                <c:pt idx="234">
                  <c:v>41.439848332255821</c:v>
                </c:pt>
                <c:pt idx="235">
                  <c:v>41.239808606705253</c:v>
                </c:pt>
                <c:pt idx="236">
                  <c:v>41.037038615847067</c:v>
                </c:pt>
                <c:pt idx="237">
                  <c:v>40.831530730052883</c:v>
                </c:pt>
                <c:pt idx="238">
                  <c:v>40.62327620112648</c:v>
                </c:pt>
                <c:pt idx="239">
                  <c:v>40.412265131763661</c:v>
                </c:pt>
                <c:pt idx="240">
                  <c:v>40.198486442989477</c:v>
                </c:pt>
                <c:pt idx="241">
                  <c:v>39.981927839908579</c:v>
                </c:pt>
                <c:pt idx="242">
                  <c:v>39.762575774963771</c:v>
                </c:pt>
                <c:pt idx="243">
                  <c:v>39.540415409289182</c:v>
                </c:pt>
                <c:pt idx="244">
                  <c:v>39.315430571332982</c:v>
                </c:pt>
                <c:pt idx="245">
                  <c:v>39.087603712881368</c:v>
                </c:pt>
                <c:pt idx="246">
                  <c:v>38.856915862345609</c:v>
                </c:pt>
                <c:pt idx="247">
                  <c:v>38.623346574789984</c:v>
                </c:pt>
                <c:pt idx="248">
                  <c:v>38.386873878787299</c:v>
                </c:pt>
                <c:pt idx="249">
                  <c:v>38.147474219568672</c:v>
                </c:pt>
                <c:pt idx="250">
                  <c:v>37.905122398360774</c:v>
                </c:pt>
                <c:pt idx="251">
                  <c:v>37.659791507487341</c:v>
                </c:pt>
                <c:pt idx="252">
                  <c:v>37.411452861026063</c:v>
                </c:pt>
                <c:pt idx="253">
                  <c:v>37.160075920402676</c:v>
                </c:pt>
                <c:pt idx="254">
                  <c:v>36.905628214790767</c:v>
                </c:pt>
                <c:pt idx="255">
                  <c:v>36.648075255697869</c:v>
                </c:pt>
                <c:pt idx="256">
                  <c:v>36.387380445219137</c:v>
                </c:pt>
                <c:pt idx="257">
                  <c:v>36.123504977575685</c:v>
                </c:pt>
                <c:pt idx="258">
                  <c:v>35.856407733101662</c:v>
                </c:pt>
                <c:pt idx="259">
                  <c:v>35.586045164228516</c:v>
                </c:pt>
                <c:pt idx="260">
                  <c:v>35.312371172583035</c:v>
                </c:pt>
                <c:pt idx="261">
                  <c:v>35.035336976399762</c:v>
                </c:pt>
                <c:pt idx="262">
                  <c:v>34.754890967449995</c:v>
                </c:pt>
                <c:pt idx="263">
                  <c:v>34.470978556216458</c:v>
                </c:pt>
                <c:pt idx="264">
                  <c:v>34.18354200451305</c:v>
                </c:pt>
                <c:pt idx="265">
                  <c:v>33.892520243958259</c:v>
                </c:pt>
                <c:pt idx="266">
                  <c:v>33.597848679148683</c:v>
                </c:pt>
                <c:pt idx="267">
                  <c:v>33.2994589737133</c:v>
                </c:pt>
                <c:pt idx="268">
                  <c:v>32.997278817637472</c:v>
                </c:pt>
                <c:pt idx="269">
                  <c:v>32.691231673736304</c:v>
                </c:pt>
                <c:pt idx="270">
                  <c:v>32.381236501024894</c:v>
                </c:pt>
                <c:pt idx="271">
                  <c:v>32.067207452399323</c:v>
                </c:pt>
                <c:pt idx="272">
                  <c:v>31.749053543741358</c:v>
                </c:pt>
                <c:pt idx="273">
                  <c:v>31.426678290995593</c:v>
                </c:pt>
                <c:pt idx="274">
                  <c:v>31.099979311626711</c:v>
                </c:pt>
                <c:pt idx="275">
                  <c:v>30.768847885859469</c:v>
                </c:pt>
                <c:pt idx="276">
                  <c:v>30.43316847292612</c:v>
                </c:pt>
                <c:pt idx="277">
                  <c:v>30.092818176504004</c:v>
                </c:pt>
                <c:pt idx="278">
                  <c:v>29.747666152692375</c:v>
                </c:pt>
                <c:pt idx="279">
                  <c:v>29.397572952938432</c:v>
                </c:pt>
                <c:pt idx="280">
                  <c:v>29.04238979300294</c:v>
                </c:pt>
                <c:pt idx="281">
                  <c:v>28.681957737566091</c:v>
                </c:pt>
                <c:pt idx="282">
                  <c:v>28.316106788402859</c:v>
                </c:pt>
                <c:pt idx="283">
                  <c:v>27.944654861808019</c:v>
                </c:pt>
                <c:pt idx="284">
                  <c:v>27.567406638612717</c:v>
                </c:pt>
                <c:pt idx="285">
                  <c:v>27.184152266735282</c:v>
                </c:pt>
                <c:pt idx="286">
                  <c:v>26.794665892753216</c:v>
                </c:pt>
                <c:pt idx="287">
                  <c:v>26.398703994163228</c:v>
                </c:pt>
                <c:pt idx="288">
                  <c:v>25.996003478356172</c:v>
                </c:pt>
                <c:pt idx="289">
                  <c:v>25.586279507298041</c:v>
                </c:pt>
                <c:pt idx="290">
                  <c:v>25.169222998122471</c:v>
                </c:pt>
                <c:pt idx="291">
                  <c:v>24.744497738673545</c:v>
                </c:pt>
                <c:pt idx="292">
                  <c:v>24.311737043258759</c:v>
                </c:pt>
                <c:pt idx="293">
                  <c:v>23.870539855822464</c:v>
                </c:pt>
                <c:pt idx="294">
                  <c:v>23.420466185006095</c:v>
                </c:pt>
                <c:pt idx="295">
                  <c:v>22.961031725847075</c:v>
                </c:pt>
                <c:pt idx="296">
                  <c:v>22.491701483894975</c:v>
                </c:pt>
                <c:pt idx="297">
                  <c:v>22.01188216639455</c:v>
                </c:pt>
                <c:pt idx="298">
                  <c:v>21.52091303633507</c:v>
                </c:pt>
                <c:pt idx="299">
                  <c:v>21.018054832607444</c:v>
                </c:pt>
                <c:pt idx="300">
                  <c:v>20.50247623234441</c:v>
                </c:pt>
                <c:pt idx="301">
                  <c:v>19.973237155267409</c:v>
                </c:pt>
                <c:pt idx="302">
                  <c:v>19.429267961185889</c:v>
                </c:pt>
                <c:pt idx="303">
                  <c:v>18.869343235515299</c:v>
                </c:pt>
                <c:pt idx="304">
                  <c:v>18.292048337374396</c:v>
                </c:pt>
                <c:pt idx="305">
                  <c:v>17.695736109566557</c:v>
                </c:pt>
                <c:pt idx="306">
                  <c:v>17.07846996782267</c:v>
                </c:pt>
                <c:pt idx="307">
                  <c:v>16.437947738143205</c:v>
                </c:pt>
                <c:pt idx="308">
                  <c:v>15.771397634635097</c:v>
                </c:pt>
                <c:pt idx="309">
                  <c:v>15.075432816258575</c:v>
                </c:pt>
                <c:pt idx="310">
                  <c:v>14.345842394061616</c:v>
                </c:pt>
                <c:pt idx="311">
                  <c:v>13.577281268197268</c:v>
                </c:pt>
                <c:pt idx="312">
                  <c:v>12.762791633192586</c:v>
                </c:pt>
                <c:pt idx="313">
                  <c:v>12.480027001995776</c:v>
                </c:pt>
                <c:pt idx="314">
                  <c:v>12.190702071387451</c:v>
                </c:pt>
                <c:pt idx="315">
                  <c:v>11.894365985173426</c:v>
                </c:pt>
                <c:pt idx="316">
                  <c:v>11.590510066777806</c:v>
                </c:pt>
                <c:pt idx="317">
                  <c:v>11.278556964906945</c:v>
                </c:pt>
                <c:pt idx="318">
                  <c:v>10.957847033476348</c:v>
                </c:pt>
                <c:pt idx="319">
                  <c:v>10.627621033726998</c:v>
                </c:pt>
                <c:pt idx="320">
                  <c:v>10.28699786872825</c:v>
                </c:pt>
                <c:pt idx="321">
                  <c:v>9.9349454892274824</c:v>
                </c:pt>
                <c:pt idx="322">
                  <c:v>9.5702422259249538</c:v>
                </c:pt>
                <c:pt idx="323">
                  <c:v>9.1914243959877453</c:v>
                </c:pt>
                <c:pt idx="324">
                  <c:v>8.7967137205390191</c:v>
                </c:pt>
                <c:pt idx="325">
                  <c:v>8.3839141540343185</c:v>
                </c:pt>
                <c:pt idx="326">
                  <c:v>7.9502607362945747</c:v>
                </c:pt>
                <c:pt idx="327">
                  <c:v>7.4921900325425694</c:v>
                </c:pt>
                <c:pt idx="328">
                  <c:v>7.0049758926020589</c:v>
                </c:pt>
                <c:pt idx="329">
                  <c:v>6.482119249251606</c:v>
                </c:pt>
                <c:pt idx="330">
                  <c:v>5.9142523626460628</c:v>
                </c:pt>
                <c:pt idx="331">
                  <c:v>5.2869809592395223</c:v>
                </c:pt>
                <c:pt idx="332">
                  <c:v>4.5760468122714535</c:v>
                </c:pt>
                <c:pt idx="333">
                  <c:v>3.7340988869181957</c:v>
                </c:pt>
                <c:pt idx="334">
                  <c:v>2.6387632102094676</c:v>
                </c:pt>
                <c:pt idx="335">
                  <c:v>3.1256087466800869E-15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</c:numCache>
            </c:numRef>
          </c:yVal>
          <c:smooth val="0"/>
        </c:ser>
        <c:ser>
          <c:idx val="3"/>
          <c:order val="1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'GR 42x40 PUSH'!$I$21:$I$25</c:f>
              <c:numCache>
                <c:formatCode>General</c:formatCode>
                <c:ptCount val="5"/>
                <c:pt idx="0">
                  <c:v>0</c:v>
                </c:pt>
                <c:pt idx="1">
                  <c:v>1.333332</c:v>
                </c:pt>
                <c:pt idx="2">
                  <c:v>2.6666639999999999</c:v>
                </c:pt>
                <c:pt idx="3">
                  <c:v>4</c:v>
                </c:pt>
                <c:pt idx="4">
                  <c:v>5.6</c:v>
                </c:pt>
              </c:numCache>
            </c:numRef>
          </c:xVal>
          <c:yVal>
            <c:numRef>
              <c:f>'GR 42x40 PUSH'!$K$21:$K$25</c:f>
              <c:numCache>
                <c:formatCode>General</c:formatCode>
                <c:ptCount val="5"/>
                <c:pt idx="0">
                  <c:v>0</c:v>
                </c:pt>
                <c:pt idx="1">
                  <c:v>59.25</c:v>
                </c:pt>
                <c:pt idx="2">
                  <c:v>50.562500000000007</c:v>
                </c:pt>
                <c:pt idx="3">
                  <c:v>14.374999999999998</c:v>
                </c:pt>
                <c:pt idx="4">
                  <c:v>0</c:v>
                </c:pt>
              </c:numCache>
            </c:numRef>
          </c:yVal>
          <c:smooth val="0"/>
        </c:ser>
        <c:ser>
          <c:idx val="0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'GR 42x40 PUSH'!$W$2:$W$358</c:f>
              <c:numCache>
                <c:formatCode>General</c:formatCode>
                <c:ptCount val="357"/>
                <c:pt idx="0">
                  <c:v>0</c:v>
                </c:pt>
                <c:pt idx="1">
                  <c:v>0.15001172012346986</c:v>
                </c:pt>
                <c:pt idx="2">
                  <c:v>0.21214860911352801</c:v>
                </c:pt>
                <c:pt idx="3">
                  <c:v>0.25982792098465235</c:v>
                </c:pt>
                <c:pt idx="4">
                  <c:v>0.30002344024693972</c:v>
                </c:pt>
                <c:pt idx="5">
                  <c:v>0.33543640361775173</c:v>
                </c:pt>
                <c:pt idx="6">
                  <c:v>0.36745216973970024</c:v>
                </c:pt>
                <c:pt idx="7">
                  <c:v>0.39689370519172479</c:v>
                </c:pt>
                <c:pt idx="8">
                  <c:v>0.42429721822705602</c:v>
                </c:pt>
                <c:pt idx="9">
                  <c:v>0.45003516037040958</c:v>
                </c:pt>
                <c:pt idx="10">
                  <c:v>0.47437871130988002</c:v>
                </c:pt>
                <c:pt idx="11">
                  <c:v>0.49753258980535614</c:v>
                </c:pt>
                <c:pt idx="12">
                  <c:v>0.5196558419693047</c:v>
                </c:pt>
                <c:pt idx="13">
                  <c:v>0.54087494882572373</c:v>
                </c:pt>
                <c:pt idx="14">
                  <c:v>0.56129246070264616</c:v>
                </c:pt>
                <c:pt idx="15">
                  <c:v>0.58099289377412677</c:v>
                </c:pt>
                <c:pt idx="16">
                  <c:v>0.60004688049387944</c:v>
                </c:pt>
                <c:pt idx="17">
                  <c:v>0.61851416714966057</c:v>
                </c:pt>
                <c:pt idx="18">
                  <c:v>0.63644582734058408</c:v>
                </c:pt>
                <c:pt idx="19">
                  <c:v>0.65388592836491199</c:v>
                </c:pt>
                <c:pt idx="20">
                  <c:v>0.67087280723550347</c:v>
                </c:pt>
                <c:pt idx="21">
                  <c:v>0.68744006259633084</c:v>
                </c:pt>
                <c:pt idx="22">
                  <c:v>0.7036173362253445</c:v>
                </c:pt>
                <c:pt idx="23">
                  <c:v>0.71943093623450183</c:v>
                </c:pt>
                <c:pt idx="24">
                  <c:v>0.73490433947940048</c:v>
                </c:pt>
                <c:pt idx="25">
                  <c:v>0.7500586006173493</c:v>
                </c:pt>
                <c:pt idx="26">
                  <c:v>0.76491268817719227</c:v>
                </c:pt>
                <c:pt idx="27">
                  <c:v>0.77948376295395705</c:v>
                </c:pt>
                <c:pt idx="28">
                  <c:v>0.79378741038344958</c:v>
                </c:pt>
                <c:pt idx="29">
                  <c:v>0.80783783586662072</c:v>
                </c:pt>
                <c:pt idx="30">
                  <c:v>0.82164803001776099</c:v>
                </c:pt>
                <c:pt idx="31">
                  <c:v>0.83522990931028673</c:v>
                </c:pt>
                <c:pt idx="32">
                  <c:v>0.84859443645411203</c:v>
                </c:pt>
                <c:pt idx="33">
                  <c:v>0.86175172396420208</c:v>
                </c:pt>
                <c:pt idx="34">
                  <c:v>0.87471112370294946</c:v>
                </c:pt>
                <c:pt idx="35">
                  <c:v>0.88748130465045783</c:v>
                </c:pt>
                <c:pt idx="36">
                  <c:v>0.90007032074081916</c:v>
                </c:pt>
                <c:pt idx="37">
                  <c:v>0.91248567027262584</c:v>
                </c:pt>
                <c:pt idx="38">
                  <c:v>0.92473434813858058</c:v>
                </c:pt>
                <c:pt idx="39">
                  <c:v>0.93682289190737</c:v>
                </c:pt>
                <c:pt idx="40">
                  <c:v>0.94875742261976004</c:v>
                </c:pt>
                <c:pt idx="41">
                  <c:v>0.96054368102158283</c:v>
                </c:pt>
                <c:pt idx="42">
                  <c:v>0.97218705984234044</c:v>
                </c:pt>
                <c:pt idx="43">
                  <c:v>0.98369263263445095</c:v>
                </c:pt>
                <c:pt idx="44">
                  <c:v>0.99506517961071228</c:v>
                </c:pt>
                <c:pt idx="45">
                  <c:v>1.0063092108532552</c:v>
                </c:pt>
                <c:pt idx="46">
                  <c:v>1.0174289872136058</c:v>
                </c:pt>
                <c:pt idx="47">
                  <c:v>1.0284285391785399</c:v>
                </c:pt>
                <c:pt idx="48">
                  <c:v>1.0393116839386094</c:v>
                </c:pt>
                <c:pt idx="49">
                  <c:v>1.050082040864289</c:v>
                </c:pt>
                <c:pt idx="50">
                  <c:v>1.0607430455676401</c:v>
                </c:pt>
                <c:pt idx="51">
                  <c:v>1.0712979627043611</c:v>
                </c:pt>
                <c:pt idx="52">
                  <c:v>1.0817498976514475</c:v>
                </c:pt>
                <c:pt idx="53">
                  <c:v>1.0921018071788542</c:v>
                </c:pt>
                <c:pt idx="54">
                  <c:v>1.1023565092191008</c:v>
                </c:pt>
                <c:pt idx="55">
                  <c:v>1.1125166918262952</c:v>
                </c:pt>
                <c:pt idx="56">
                  <c:v>1.1225849214052923</c:v>
                </c:pt>
                <c:pt idx="57">
                  <c:v>1.1325636502823708</c:v>
                </c:pt>
                <c:pt idx="58">
                  <c:v>1.1424552236807053</c:v>
                </c:pt>
                <c:pt idx="59">
                  <c:v>1.1522618861568461</c:v>
                </c:pt>
                <c:pt idx="60">
                  <c:v>1.1619857875482535</c:v>
                </c:pt>
                <c:pt idx="61">
                  <c:v>1.1716289884765301</c:v>
                </c:pt>
                <c:pt idx="62">
                  <c:v>1.1811934654462577</c:v>
                </c:pt>
                <c:pt idx="63">
                  <c:v>1.1906811155751744</c:v>
                </c:pt>
                <c:pt idx="64">
                  <c:v>1.2000937609877589</c:v>
                </c:pt>
                <c:pt idx="65">
                  <c:v>1.2094331529010383</c:v>
                </c:pt>
                <c:pt idx="66">
                  <c:v>1.2187009754285703</c:v>
                </c:pt>
                <c:pt idx="67">
                  <c:v>1.2278988491259981</c:v>
                </c:pt>
                <c:pt idx="68">
                  <c:v>1.2370283342993211</c:v>
                </c:pt>
                <c:pt idx="69">
                  <c:v>1.2460909340950022</c:v>
                </c:pt>
                <c:pt idx="70">
                  <c:v>1.255088097389246</c:v>
                </c:pt>
                <c:pt idx="71">
                  <c:v>1.2640212214921709</c:v>
                </c:pt>
                <c:pt idx="72">
                  <c:v>1.2728916546811682</c:v>
                </c:pt>
                <c:pt idx="73">
                  <c:v>1.2817006985764516</c:v>
                </c:pt>
                <c:pt idx="74">
                  <c:v>1.2904496103706515</c:v>
                </c:pt>
                <c:pt idx="75">
                  <c:v>1.2991396049232617</c:v>
                </c:pt>
                <c:pt idx="76">
                  <c:v>1.307771856729824</c:v>
                </c:pt>
                <c:pt idx="77">
                  <c:v>1.3163475017748822</c:v>
                </c:pt>
                <c:pt idx="78">
                  <c:v>1.3248676392769867</c:v>
                </c:pt>
                <c:pt idx="79">
                  <c:v>1.3333333333333333</c:v>
                </c:pt>
                <c:pt idx="80">
                  <c:v>1.3417760711611006</c:v>
                </c:pt>
                <c:pt idx="81">
                  <c:v>1.3502266620991794</c:v>
                </c:pt>
                <c:pt idx="82">
                  <c:v>1.3586851281024093</c:v>
                </c:pt>
                <c:pt idx="83">
                  <c:v>1.3671514912281133</c:v>
                </c:pt>
                <c:pt idx="84">
                  <c:v>1.3756257736367801</c:v>
                </c:pt>
                <c:pt idx="85">
                  <c:v>1.3841079975927315</c:v>
                </c:pt>
                <c:pt idx="86">
                  <c:v>1.3925981854648122</c:v>
                </c:pt>
                <c:pt idx="87">
                  <c:v>1.4010963597270696</c:v>
                </c:pt>
                <c:pt idx="88">
                  <c:v>1.4096025429594576</c:v>
                </c:pt>
                <c:pt idx="89">
                  <c:v>1.4181167578485294</c:v>
                </c:pt>
                <c:pt idx="90">
                  <c:v>1.4266390271881442</c:v>
                </c:pt>
                <c:pt idx="91">
                  <c:v>1.435169373880185</c:v>
                </c:pt>
                <c:pt idx="92">
                  <c:v>1.4437078209352692</c:v>
                </c:pt>
                <c:pt idx="93">
                  <c:v>1.4522543914734769</c:v>
                </c:pt>
                <c:pt idx="94">
                  <c:v>1.4608091087250774</c:v>
                </c:pt>
                <c:pt idx="95">
                  <c:v>1.4693719960312752</c:v>
                </c:pt>
                <c:pt idx="96">
                  <c:v>1.4779430768449384</c:v>
                </c:pt>
                <c:pt idx="97">
                  <c:v>1.4865223747313625</c:v>
                </c:pt>
                <c:pt idx="98">
                  <c:v>1.4951099133690182</c:v>
                </c:pt>
                <c:pt idx="99">
                  <c:v>1.5037057165503154</c:v>
                </c:pt>
                <c:pt idx="100">
                  <c:v>1.5123098081823703</c:v>
                </c:pt>
                <c:pt idx="101">
                  <c:v>1.520922212287789</c:v>
                </c:pt>
                <c:pt idx="102">
                  <c:v>1.5295429530054367</c:v>
                </c:pt>
                <c:pt idx="103">
                  <c:v>1.5381720545912423</c:v>
                </c:pt>
                <c:pt idx="104">
                  <c:v>1.5468095414189833</c:v>
                </c:pt>
                <c:pt idx="105">
                  <c:v>1.5554554379810928</c:v>
                </c:pt>
                <c:pt idx="106">
                  <c:v>1.564109768889469</c:v>
                </c:pt>
                <c:pt idx="107">
                  <c:v>1.5727725588762962</c:v>
                </c:pt>
                <c:pt idx="108">
                  <c:v>1.5814438327948637</c:v>
                </c:pt>
                <c:pt idx="109">
                  <c:v>1.5901236156204039</c:v>
                </c:pt>
                <c:pt idx="110">
                  <c:v>1.5988119324509225</c:v>
                </c:pt>
                <c:pt idx="111">
                  <c:v>1.6075088085080556</c:v>
                </c:pt>
                <c:pt idx="112">
                  <c:v>1.6162142691379195</c:v>
                </c:pt>
                <c:pt idx="113">
                  <c:v>1.6249283398119687</c:v>
                </c:pt>
                <c:pt idx="114">
                  <c:v>1.633651046127871</c:v>
                </c:pt>
                <c:pt idx="115">
                  <c:v>1.6423824138103804</c:v>
                </c:pt>
                <c:pt idx="116">
                  <c:v>1.6511224687122301</c:v>
                </c:pt>
                <c:pt idx="117">
                  <c:v>1.6598712368150139</c:v>
                </c:pt>
                <c:pt idx="118">
                  <c:v>1.6686287442300938</c:v>
                </c:pt>
                <c:pt idx="119">
                  <c:v>1.6773950171995147</c:v>
                </c:pt>
                <c:pt idx="120">
                  <c:v>1.686170082096907</c:v>
                </c:pt>
                <c:pt idx="121">
                  <c:v>1.6949539654284298</c:v>
                </c:pt>
                <c:pt idx="122">
                  <c:v>1.7037466938336892</c:v>
                </c:pt>
                <c:pt idx="123">
                  <c:v>1.7125482940866921</c:v>
                </c:pt>
                <c:pt idx="124">
                  <c:v>1.7213587930967933</c:v>
                </c:pt>
                <c:pt idx="125">
                  <c:v>1.7301782179096528</c:v>
                </c:pt>
                <c:pt idx="126">
                  <c:v>1.739006595708209</c:v>
                </c:pt>
                <c:pt idx="127">
                  <c:v>1.7478439538136528</c:v>
                </c:pt>
                <c:pt idx="128">
                  <c:v>1.7566903196864179</c:v>
                </c:pt>
                <c:pt idx="129">
                  <c:v>1.7655457209271692</c:v>
                </c:pt>
                <c:pt idx="130">
                  <c:v>1.7744101852778169</c:v>
                </c:pt>
                <c:pt idx="131">
                  <c:v>1.7832837406225235</c:v>
                </c:pt>
                <c:pt idx="132">
                  <c:v>1.7921664149887289</c:v>
                </c:pt>
                <c:pt idx="133">
                  <c:v>1.8010582365481842</c:v>
                </c:pt>
                <c:pt idx="134">
                  <c:v>1.809959233617991</c:v>
                </c:pt>
                <c:pt idx="135">
                  <c:v>1.8188694346616601</c:v>
                </c:pt>
                <c:pt idx="136">
                  <c:v>1.8277888682901662</c:v>
                </c:pt>
                <c:pt idx="137">
                  <c:v>1.8367175632630233</c:v>
                </c:pt>
                <c:pt idx="138">
                  <c:v>1.8456555484893695</c:v>
                </c:pt>
                <c:pt idx="139">
                  <c:v>1.8546028530290493</c:v>
                </c:pt>
                <c:pt idx="140">
                  <c:v>1.8635595060937267</c:v>
                </c:pt>
                <c:pt idx="141">
                  <c:v>1.8725255370479907</c:v>
                </c:pt>
                <c:pt idx="142">
                  <c:v>1.881500975410485</c:v>
                </c:pt>
                <c:pt idx="143">
                  <c:v>1.8904858508550355</c:v>
                </c:pt>
                <c:pt idx="144">
                  <c:v>1.8994801932117948</c:v>
                </c:pt>
                <c:pt idx="145">
                  <c:v>1.9084840324684056</c:v>
                </c:pt>
                <c:pt idx="146">
                  <c:v>1.9174973987711585</c:v>
                </c:pt>
                <c:pt idx="147">
                  <c:v>1.926520322426174</c:v>
                </c:pt>
                <c:pt idx="148">
                  <c:v>1.9355528339005901</c:v>
                </c:pt>
                <c:pt idx="149">
                  <c:v>1.9445949638237601</c:v>
                </c:pt>
                <c:pt idx="150">
                  <c:v>1.953646742988471</c:v>
                </c:pt>
                <c:pt idx="151">
                  <c:v>1.9627082023521603</c:v>
                </c:pt>
                <c:pt idx="152">
                  <c:v>1.9717793730381541</c:v>
                </c:pt>
                <c:pt idx="153">
                  <c:v>1.980860286336916</c:v>
                </c:pt>
                <c:pt idx="154">
                  <c:v>1.9899509737073011</c:v>
                </c:pt>
                <c:pt idx="155">
                  <c:v>1.9990514667778332</c:v>
                </c:pt>
                <c:pt idx="156">
                  <c:v>2.0081617973479835</c:v>
                </c:pt>
                <c:pt idx="157">
                  <c:v>2.0172819973894738</c:v>
                </c:pt>
                <c:pt idx="158">
                  <c:v>2.0264120990475769</c:v>
                </c:pt>
                <c:pt idx="159">
                  <c:v>2.0355521346424448</c:v>
                </c:pt>
                <c:pt idx="160">
                  <c:v>2.0447021366704439</c:v>
                </c:pt>
                <c:pt idx="161">
                  <c:v>2.0538621378054982</c:v>
                </c:pt>
                <c:pt idx="162">
                  <c:v>2.06303217090045</c:v>
                </c:pt>
                <c:pt idx="163">
                  <c:v>2.0722122689884452</c:v>
                </c:pt>
                <c:pt idx="164">
                  <c:v>2.0814024652843068</c:v>
                </c:pt>
                <c:pt idx="165">
                  <c:v>2.0906027931859468</c:v>
                </c:pt>
                <c:pt idx="166">
                  <c:v>2.0998132862757819</c:v>
                </c:pt>
                <c:pt idx="167">
                  <c:v>2.1090339783221586</c:v>
                </c:pt>
                <c:pt idx="168">
                  <c:v>2.1182649032807985</c:v>
                </c:pt>
                <c:pt idx="169">
                  <c:v>2.1275060952962663</c:v>
                </c:pt>
                <c:pt idx="170">
                  <c:v>2.1367575887034258</c:v>
                </c:pt>
                <c:pt idx="171">
                  <c:v>2.1460194180289482</c:v>
                </c:pt>
                <c:pt idx="172">
                  <c:v>2.1552916179927974</c:v>
                </c:pt>
                <c:pt idx="173">
                  <c:v>2.1645742235097627</c:v>
                </c:pt>
                <c:pt idx="174">
                  <c:v>2.1738672696909846</c:v>
                </c:pt>
                <c:pt idx="175">
                  <c:v>2.1831707918455043</c:v>
                </c:pt>
                <c:pt idx="176">
                  <c:v>2.1924848254818352</c:v>
                </c:pt>
                <c:pt idx="177">
                  <c:v>2.2018094063095353</c:v>
                </c:pt>
                <c:pt idx="178">
                  <c:v>2.211144570240811</c:v>
                </c:pt>
                <c:pt idx="179">
                  <c:v>2.2204903533921305</c:v>
                </c:pt>
                <c:pt idx="180">
                  <c:v>2.2298467920858487</c:v>
                </c:pt>
                <c:pt idx="181">
                  <c:v>2.2392139228518593</c:v>
                </c:pt>
                <c:pt idx="182">
                  <c:v>2.2485917824292594</c:v>
                </c:pt>
                <c:pt idx="183">
                  <c:v>2.2579804077680228</c:v>
                </c:pt>
                <c:pt idx="184">
                  <c:v>2.2673798360307087</c:v>
                </c:pt>
                <c:pt idx="185">
                  <c:v>2.2767901045941743</c:v>
                </c:pt>
                <c:pt idx="186">
                  <c:v>2.2862112510513031</c:v>
                </c:pt>
                <c:pt idx="187">
                  <c:v>2.2956433132127634</c:v>
                </c:pt>
                <c:pt idx="188">
                  <c:v>2.3050863291087813</c:v>
                </c:pt>
                <c:pt idx="189">
                  <c:v>2.3145403369909188</c:v>
                </c:pt>
                <c:pt idx="190">
                  <c:v>2.3240053753338943</c:v>
                </c:pt>
                <c:pt idx="191">
                  <c:v>2.3334814828373984</c:v>
                </c:pt>
                <c:pt idx="192">
                  <c:v>2.3429686984279465</c:v>
                </c:pt>
                <c:pt idx="193">
                  <c:v>2.3524670612607439</c:v>
                </c:pt>
                <c:pt idx="194">
                  <c:v>2.3619766107215687</c:v>
                </c:pt>
                <c:pt idx="195">
                  <c:v>2.3714973864286799</c:v>
                </c:pt>
                <c:pt idx="196">
                  <c:v>2.3810294282347426</c:v>
                </c:pt>
                <c:pt idx="197">
                  <c:v>2.3905727762287681</c:v>
                </c:pt>
                <c:pt idx="198">
                  <c:v>2.4001274707380906</c:v>
                </c:pt>
                <c:pt idx="199">
                  <c:v>2.409693552330352</c:v>
                </c:pt>
                <c:pt idx="200">
                  <c:v>2.4192710618155067</c:v>
                </c:pt>
                <c:pt idx="201">
                  <c:v>2.4288600402478595</c:v>
                </c:pt>
                <c:pt idx="202">
                  <c:v>2.438460528928112</c:v>
                </c:pt>
                <c:pt idx="203">
                  <c:v>2.4480725694054479</c:v>
                </c:pt>
                <c:pt idx="204">
                  <c:v>2.4576962034796175</c:v>
                </c:pt>
                <c:pt idx="205">
                  <c:v>2.4673314732030702</c:v>
                </c:pt>
                <c:pt idx="206">
                  <c:v>2.4769784208830945</c:v>
                </c:pt>
                <c:pt idx="207">
                  <c:v>2.4866370890839802</c:v>
                </c:pt>
                <c:pt idx="208">
                  <c:v>2.4963075206292187</c:v>
                </c:pt>
                <c:pt idx="209">
                  <c:v>2.5059897586037101</c:v>
                </c:pt>
                <c:pt idx="210">
                  <c:v>2.5156838463560067</c:v>
                </c:pt>
                <c:pt idx="211">
                  <c:v>2.5253898275005788</c:v>
                </c:pt>
                <c:pt idx="212">
                  <c:v>2.5351077459200981</c:v>
                </c:pt>
                <c:pt idx="213">
                  <c:v>2.5448376457677595</c:v>
                </c:pt>
                <c:pt idx="214">
                  <c:v>2.5545795714696151</c:v>
                </c:pt>
                <c:pt idx="215">
                  <c:v>2.5643335677269468</c:v>
                </c:pt>
                <c:pt idx="216">
                  <c:v>2.5740996795186541</c:v>
                </c:pt>
                <c:pt idx="217">
                  <c:v>2.583877952103677</c:v>
                </c:pt>
                <c:pt idx="218">
                  <c:v>2.5936684310234437</c:v>
                </c:pt>
                <c:pt idx="219">
                  <c:v>2.6034711621043423</c:v>
                </c:pt>
                <c:pt idx="220">
                  <c:v>2.613286191460225</c:v>
                </c:pt>
                <c:pt idx="221">
                  <c:v>2.623113565494938</c:v>
                </c:pt>
                <c:pt idx="222">
                  <c:v>2.6329533309048845</c:v>
                </c:pt>
                <c:pt idx="223">
                  <c:v>2.6428055346816093</c:v>
                </c:pt>
                <c:pt idx="224">
                  <c:v>2.6526702241144182</c:v>
                </c:pt>
                <c:pt idx="225">
                  <c:v>2.6625474467930283</c:v>
                </c:pt>
                <c:pt idx="226">
                  <c:v>2.6724440633697615</c:v>
                </c:pt>
                <c:pt idx="227">
                  <c:v>2.6823902098548587</c:v>
                </c:pt>
                <c:pt idx="228">
                  <c:v>2.6923901998104762</c:v>
                </c:pt>
                <c:pt idx="229">
                  <c:v>2.7024449172660865</c:v>
                </c:pt>
                <c:pt idx="230">
                  <c:v>2.7125552707099931</c:v>
                </c:pt>
                <c:pt idx="231">
                  <c:v>2.7227221940473454</c:v>
                </c:pt>
                <c:pt idx="232">
                  <c:v>2.7329466476069486</c:v>
                </c:pt>
                <c:pt idx="233">
                  <c:v>2.7432296191999317</c:v>
                </c:pt>
                <c:pt idx="234">
                  <c:v>2.7535721252335907</c:v>
                </c:pt>
                <c:pt idx="235">
                  <c:v>2.7639752118839445</c:v>
                </c:pt>
                <c:pt idx="236">
                  <c:v>2.7744399563308519</c:v>
                </c:pt>
                <c:pt idx="237">
                  <c:v>2.7849674680597984</c:v>
                </c:pt>
                <c:pt idx="238">
                  <c:v>2.7955588902348185</c:v>
                </c:pt>
                <c:pt idx="239">
                  <c:v>2.806215401147357</c:v>
                </c:pt>
                <c:pt idx="240">
                  <c:v>2.8169382157462692</c:v>
                </c:pt>
                <c:pt idx="241">
                  <c:v>2.8277285872545797</c:v>
                </c:pt>
                <c:pt idx="242">
                  <c:v>2.8385878088790992</c:v>
                </c:pt>
                <c:pt idx="243">
                  <c:v>2.8495172156194881</c:v>
                </c:pt>
                <c:pt idx="244">
                  <c:v>2.8605181861839419</c:v>
                </c:pt>
                <c:pt idx="245">
                  <c:v>2.8715921450192776</c:v>
                </c:pt>
                <c:pt idx="246">
                  <c:v>2.8827405644638775</c:v>
                </c:pt>
                <c:pt idx="247">
                  <c:v>2.8939649670327134</c:v>
                </c:pt>
                <c:pt idx="248">
                  <c:v>2.9052669278444787</c:v>
                </c:pt>
                <c:pt idx="249">
                  <c:v>2.9166480772017938</c:v>
                </c:pt>
                <c:pt idx="250">
                  <c:v>2.9281101033364445</c:v>
                </c:pt>
                <c:pt idx="251">
                  <c:v>2.9396547553327457</c:v>
                </c:pt>
                <c:pt idx="252">
                  <c:v>2.9512838462433555</c:v>
                </c:pt>
                <c:pt idx="253">
                  <c:v>2.9629992564132683</c:v>
                </c:pt>
                <c:pt idx="254">
                  <c:v>2.9748029370292333</c:v>
                </c:pt>
                <c:pt idx="255">
                  <c:v>2.9866969139135673</c:v>
                </c:pt>
                <c:pt idx="256">
                  <c:v>2.9986832915832649</c:v>
                </c:pt>
                <c:pt idx="257">
                  <c:v>3.0107642575974216</c:v>
                </c:pt>
                <c:pt idx="258">
                  <c:v>3.0229420872184098</c:v>
                </c:pt>
                <c:pt idx="259">
                  <c:v>3.0352191484149378</c:v>
                </c:pt>
                <c:pt idx="260">
                  <c:v>3.0475979072381412</c:v>
                </c:pt>
                <c:pt idx="261">
                  <c:v>3.0600809336052812</c:v>
                </c:pt>
                <c:pt idx="262">
                  <c:v>3.0726709075294707</c:v>
                </c:pt>
                <c:pt idx="263">
                  <c:v>3.0853706258381974</c:v>
                </c:pt>
                <c:pt idx="264">
                  <c:v>3.0981830094283569</c:v>
                </c:pt>
                <c:pt idx="265">
                  <c:v>3.1111111111111107</c:v>
                </c:pt>
                <c:pt idx="266">
                  <c:v>3.1241581241062493</c:v>
                </c:pt>
                <c:pt idx="267">
                  <c:v>3.1373273912530264</c:v>
                </c:pt>
                <c:pt idx="268">
                  <c:v>3.1506224150127431</c:v>
                </c:pt>
                <c:pt idx="269">
                  <c:v>3.1640468683478753</c:v>
                </c:pt>
                <c:pt idx="270">
                  <c:v>3.1776046065735111</c:v>
                </c:pt>
                <c:pt idx="271">
                  <c:v>3.1912996802894531</c:v>
                </c:pt>
                <c:pt idx="272">
                  <c:v>3.2051363495159308</c:v>
                </c:pt>
                <c:pt idx="273">
                  <c:v>3.2191190991727279</c:v>
                </c:pt>
                <c:pt idx="274">
                  <c:v>3.2332526560611585</c:v>
                </c:pt>
                <c:pt idx="275">
                  <c:v>3.2475420075311567</c:v>
                </c:pt>
                <c:pt idx="276">
                  <c:v>3.2619924220424821</c:v>
                </c:pt>
                <c:pt idx="277">
                  <c:v>3.2766094718603749</c:v>
                </c:pt>
                <c:pt idx="278">
                  <c:v>3.2913990581628916</c:v>
                </c:pt>
                <c:pt idx="279">
                  <c:v>3.3063674388807316</c:v>
                </c:pt>
                <c:pt idx="280">
                  <c:v>3.3215212596420711</c:v>
                </c:pt>
                <c:pt idx="281">
                  <c:v>3.3368675882564496</c:v>
                </c:pt>
                <c:pt idx="282">
                  <c:v>3.3524139532453474</c:v>
                </c:pt>
                <c:pt idx="283">
                  <c:v>3.3681683870154635</c:v>
                </c:pt>
                <c:pt idx="284">
                  <c:v>3.3841394743772932</c:v>
                </c:pt>
                <c:pt idx="285">
                  <c:v>3.4003364072408511</c:v>
                </c:pt>
                <c:pt idx="286">
                  <c:v>3.4167690464778433</c:v>
                </c:pt>
                <c:pt idx="287">
                  <c:v>3.4334479921324665</c:v>
                </c:pt>
                <c:pt idx="288">
                  <c:v>3.450384663400651</c:v>
                </c:pt>
                <c:pt idx="289">
                  <c:v>3.4675913900920703</c:v>
                </c:pt>
                <c:pt idx="290">
                  <c:v>3.4850815176565564</c:v>
                </c:pt>
                <c:pt idx="291">
                  <c:v>3.5028695283178175</c:v>
                </c:pt>
                <c:pt idx="292">
                  <c:v>3.5209711814407099</c:v>
                </c:pt>
                <c:pt idx="293">
                  <c:v>3.5394036770017627</c:v>
                </c:pt>
                <c:pt idx="294">
                  <c:v>3.5581858469878962</c:v>
                </c:pt>
                <c:pt idx="295">
                  <c:v>3.5773383807863546</c:v>
                </c:pt>
                <c:pt idx="296">
                  <c:v>3.5968840922487284</c:v>
                </c:pt>
                <c:pt idx="297">
                  <c:v>3.616848238252619</c:v>
                </c:pt>
                <c:pt idx="298">
                  <c:v>3.6372589014444197</c:v>
                </c:pt>
                <c:pt idx="299">
                  <c:v>3.6581474537126448</c:v>
                </c:pt>
                <c:pt idx="300">
                  <c:v>3.6795491222341337</c:v>
                </c:pt>
                <c:pt idx="301">
                  <c:v>3.701503687283342</c:v>
                </c:pt>
                <c:pt idx="302">
                  <c:v>3.7240563513517815</c:v>
                </c:pt>
                <c:pt idx="303">
                  <c:v>3.747258833968151</c:v>
                </c:pt>
                <c:pt idx="304">
                  <c:v>3.7711707682787754</c:v>
                </c:pt>
                <c:pt idx="305">
                  <c:v>3.7958615077340903</c:v>
                </c:pt>
                <c:pt idx="306">
                  <c:v>3.8214125004415536</c:v>
                </c:pt>
                <c:pt idx="307">
                  <c:v>3.8479204657117356</c:v>
                </c:pt>
                <c:pt idx="308">
                  <c:v>3.8755017312355107</c:v>
                </c:pt>
                <c:pt idx="309">
                  <c:v>3.9042982955442733</c:v>
                </c:pt>
                <c:pt idx="310">
                  <c:v>3.934486536975863</c:v>
                </c:pt>
                <c:pt idx="311">
                  <c:v>3.9662901351185815</c:v>
                </c:pt>
                <c:pt idx="312">
                  <c:v>3.9999999999999991</c:v>
                </c:pt>
                <c:pt idx="313">
                  <c:v>4.035169129850158</c:v>
                </c:pt>
                <c:pt idx="314">
                  <c:v>4.0711470625505459</c:v>
                </c:pt>
                <c:pt idx="315">
                  <c:v>4.1079923068154978</c:v>
                </c:pt>
                <c:pt idx="316">
                  <c:v>4.1457707853657828</c:v>
                </c:pt>
                <c:pt idx="317">
                  <c:v>4.1845572209129873</c:v>
                </c:pt>
                <c:pt idx="318">
                  <c:v>4.2244368742062477</c:v>
                </c:pt>
                <c:pt idx="319">
                  <c:v>4.2655077500347218</c:v>
                </c:pt>
                <c:pt idx="320">
                  <c:v>4.3078834350604023</c:v>
                </c:pt>
                <c:pt idx="321">
                  <c:v>4.35169680383121</c:v>
                </c:pt>
                <c:pt idx="322">
                  <c:v>4.3971049415102206</c:v>
                </c:pt>
                <c:pt idx="323">
                  <c:v>4.4442958103766159</c:v>
                </c:pt>
                <c:pt idx="324">
                  <c:v>4.4934974803070009</c:v>
                </c:pt>
                <c:pt idx="325">
                  <c:v>4.5449912425667414</c:v>
                </c:pt>
                <c:pt idx="326">
                  <c:v>4.5991308125260417</c:v>
                </c:pt>
                <c:pt idx="327">
                  <c:v>4.6563714806086587</c:v>
                </c:pt>
                <c:pt idx="328">
                  <c:v>4.7173163450122075</c:v>
                </c:pt>
                <c:pt idx="329">
                  <c:v>4.7827937304716013</c:v>
                </c:pt>
                <c:pt idx="330">
                  <c:v>4.8539961534077491</c:v>
                </c:pt>
                <c:pt idx="331">
                  <c:v>4.9327538750173607</c:v>
                </c:pt>
                <c:pt idx="332">
                  <c:v>5.0221479051883078</c:v>
                </c:pt>
                <c:pt idx="333">
                  <c:v>5.1281857403043292</c:v>
                </c:pt>
                <c:pt idx="334">
                  <c:v>5.2663769375086797</c:v>
                </c:pt>
                <c:pt idx="335">
                  <c:v>5.6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</c:numCache>
            </c:numRef>
          </c:xVal>
          <c:yVal>
            <c:numRef>
              <c:f>'GR 42x40 PUSH'!$V$2:$V$358</c:f>
              <c:numCache>
                <c:formatCode>General</c:formatCode>
                <c:ptCount val="357"/>
                <c:pt idx="0">
                  <c:v>0</c:v>
                </c:pt>
                <c:pt idx="1">
                  <c:v>1.4941252090597261</c:v>
                </c:pt>
                <c:pt idx="2">
                  <c:v>2.1253527470047096</c:v>
                </c:pt>
                <c:pt idx="3">
                  <c:v>2.6184437495080743</c:v>
                </c:pt>
                <c:pt idx="4">
                  <c:v>3.0417009578128407</c:v>
                </c:pt>
                <c:pt idx="5">
                  <c:v>3.4214676763734668</c:v>
                </c:pt>
                <c:pt idx="6">
                  <c:v>3.7712100678589913</c:v>
                </c:pt>
                <c:pt idx="7">
                  <c:v>4.0989085523653515</c:v>
                </c:pt>
                <c:pt idx="8">
                  <c:v>4.4097550363541025</c:v>
                </c:pt>
                <c:pt idx="9">
                  <c:v>4.707353750870432</c:v>
                </c:pt>
                <c:pt idx="10">
                  <c:v>4.9943299092578846</c:v>
                </c:pt>
                <c:pt idx="11">
                  <c:v>5.2726680561797874</c:v>
                </c:pt>
                <c:pt idx="12">
                  <c:v>5.5439136910536027</c:v>
                </c:pt>
                <c:pt idx="13">
                  <c:v>5.8093001307224474</c:v>
                </c:pt>
                <c:pt idx="14">
                  <c:v>6.0698319055657119</c:v>
                </c:pt>
                <c:pt idx="15">
                  <c:v>6.3263415951800157</c:v>
                </c:pt>
                <c:pt idx="16">
                  <c:v>6.5795297518599236</c:v>
                </c:pt>
                <c:pt idx="17">
                  <c:v>6.8299936752418864</c:v>
                </c:pt>
                <c:pt idx="18">
                  <c:v>7.0782486160021278</c:v>
                </c:pt>
                <c:pt idx="19">
                  <c:v>7.3247437047879727</c:v>
                </c:pt>
                <c:pt idx="20">
                  <c:v>7.5698741226676347</c:v>
                </c:pt>
                <c:pt idx="21">
                  <c:v>7.8139905399675049</c:v>
                </c:pt>
                <c:pt idx="22">
                  <c:v>8.0574065346272796</c:v>
                </c:pt>
                <c:pt idx="23">
                  <c:v>8.3004044922464537</c:v>
                </c:pt>
                <c:pt idx="24">
                  <c:v>8.5432403488593316</c:v>
                </c:pt>
                <c:pt idx="25">
                  <c:v>8.7861474403071114</c:v>
                </c:pt>
                <c:pt idx="26">
                  <c:v>9.029339653536816</c:v>
                </c:pt>
                <c:pt idx="27">
                  <c:v>9.2730140268331969</c:v>
                </c:pt>
                <c:pt idx="28">
                  <c:v>9.517352910475827</c:v>
                </c:pt>
                <c:pt idx="29">
                  <c:v>9.7625257736412809</c:v>
                </c:pt>
                <c:pt idx="30">
                  <c:v>10.008690724227581</c:v>
                </c:pt>
                <c:pt idx="31">
                  <c:v>10.25599579373014</c:v>
                </c:pt>
                <c:pt idx="32">
                  <c:v>10.504580028572192</c:v>
                </c:pt>
                <c:pt idx="33">
                  <c:v>10.754574420743957</c:v>
                </c:pt>
                <c:pt idx="34">
                  <c:v>11.006102704251035</c:v>
                </c:pt>
                <c:pt idx="35">
                  <c:v>11.259282038811435</c:v>
                </c:pt>
                <c:pt idx="36">
                  <c:v>11.514223598133341</c:v>
                </c:pt>
                <c:pt idx="37">
                  <c:v>11.771033077251412</c:v>
                </c:pt>
                <c:pt idx="38">
                  <c:v>12.029811130549126</c:v>
                </c:pt>
                <c:pt idx="39">
                  <c:v>12.290653750362257</c:v>
                </c:pt>
                <c:pt idx="40">
                  <c:v>12.553652594315263</c:v>
                </c:pt>
                <c:pt idx="41">
                  <c:v>12.818895268194321</c:v>
                </c:pt>
                <c:pt idx="42">
                  <c:v>13.086465570203888</c:v>
                </c:pt>
                <c:pt idx="43">
                  <c:v>13.356443701425407</c:v>
                </c:pt>
                <c:pt idx="44">
                  <c:v>13.628906446681231</c:v>
                </c:pt>
                <c:pt idx="45">
                  <c:v>13.903927329424898</c:v>
                </c:pt>
                <c:pt idx="46">
                  <c:v>14.181576743591885</c:v>
                </c:pt>
                <c:pt idx="47">
                  <c:v>14.461922065202749</c:v>
                </c:pt>
                <c:pt idx="48">
                  <c:v>14.745027745936467</c:v>
                </c:pt>
                <c:pt idx="49">
                  <c:v>15.030955390692043</c:v>
                </c:pt>
                <c:pt idx="50">
                  <c:v>15.319763820946203</c:v>
                </c:pt>
                <c:pt idx="51">
                  <c:v>15.611509125440207</c:v>
                </c:pt>
                <c:pt idx="52">
                  <c:v>15.906244699534454</c:v>
                </c:pt>
                <c:pt idx="53">
                  <c:v>16.204021274563679</c:v>
                </c:pt>
                <c:pt idx="54">
                  <c:v>16.504886938209047</c:v>
                </c:pt>
                <c:pt idx="55">
                  <c:v>16.808887146925539</c:v>
                </c:pt>
                <c:pt idx="56">
                  <c:v>17.1160647313386</c:v>
                </c:pt>
                <c:pt idx="57">
                  <c:v>17.426459895462493</c:v>
                </c:pt>
                <c:pt idx="58">
                  <c:v>17.740110210408055</c:v>
                </c:pt>
                <c:pt idx="59">
                  <c:v>18.057050603446214</c:v>
                </c:pt>
                <c:pt idx="60">
                  <c:v>18.377313342940628</c:v>
                </c:pt>
                <c:pt idx="61">
                  <c:v>18.700928019868115</c:v>
                </c:pt>
                <c:pt idx="62">
                  <c:v>19.027921526425953</c:v>
                </c:pt>
                <c:pt idx="63">
                  <c:v>19.358318032374083</c:v>
                </c:pt>
                <c:pt idx="64">
                  <c:v>19.692138959530727</c:v>
                </c:pt>
                <c:pt idx="65">
                  <c:v>20.029402955016277</c:v>
                </c:pt>
                <c:pt idx="66">
                  <c:v>20.370125863640887</c:v>
                </c:pt>
                <c:pt idx="67">
                  <c:v>20.714320699965569</c:v>
                </c:pt>
                <c:pt idx="68">
                  <c:v>21.061997620418239</c:v>
                </c:pt>
                <c:pt idx="69">
                  <c:v>21.413163895912245</c:v>
                </c:pt>
                <c:pt idx="70">
                  <c:v>21.767823885413364</c:v>
                </c:pt>
                <c:pt idx="71">
                  <c:v>22.125979010826725</c:v>
                </c:pt>
                <c:pt idx="72">
                  <c:v>22.487627733442814</c:v>
                </c:pt>
                <c:pt idx="73">
                  <c:v>22.852765532655884</c:v>
                </c:pt>
                <c:pt idx="74">
                  <c:v>23.221384886875253</c:v>
                </c:pt>
                <c:pt idx="75">
                  <c:v>23.593475257326293</c:v>
                </c:pt>
                <c:pt idx="76">
                  <c:v>23.969023074850661</c:v>
                </c:pt>
                <c:pt idx="77">
                  <c:v>24.348011730049034</c:v>
                </c:pt>
                <c:pt idx="78">
                  <c:v>24.730421567149065</c:v>
                </c:pt>
                <c:pt idx="79">
                  <c:v>25.116229881722401</c:v>
                </c:pt>
                <c:pt idx="80">
                  <c:v>25.321969189467872</c:v>
                </c:pt>
                <c:pt idx="81">
                  <c:v>25.528696186564797</c:v>
                </c:pt>
                <c:pt idx="82">
                  <c:v>25.736356876384054</c:v>
                </c:pt>
                <c:pt idx="83">
                  <c:v>25.944895927382849</c:v>
                </c:pt>
                <c:pt idx="84">
                  <c:v>26.154256719184023</c:v>
                </c:pt>
                <c:pt idx="85">
                  <c:v>26.364381392350037</c:v>
                </c:pt>
                <c:pt idx="86">
                  <c:v>26.575210901677867</c:v>
                </c:pt>
                <c:pt idx="87">
                  <c:v>26.786685072952007</c:v>
                </c:pt>
                <c:pt idx="88">
                  <c:v>26.998742663135094</c:v>
                </c:pt>
                <c:pt idx="89">
                  <c:v>27.211321423716289</c:v>
                </c:pt>
                <c:pt idx="90">
                  <c:v>27.424358167295122</c:v>
                </c:pt>
                <c:pt idx="91">
                  <c:v>27.637788837057876</c:v>
                </c:pt>
                <c:pt idx="92">
                  <c:v>27.851548579020719</c:v>
                </c:pt>
                <c:pt idx="93">
                  <c:v>28.065571817066232</c:v>
                </c:pt>
                <c:pt idx="94">
                  <c:v>28.279792330187327</c:v>
                </c:pt>
                <c:pt idx="95">
                  <c:v>28.494143332135796</c:v>
                </c:pt>
                <c:pt idx="96">
                  <c:v>28.708557552933392</c:v>
                </c:pt>
                <c:pt idx="97">
                  <c:v>28.92296732228608</c:v>
                </c:pt>
                <c:pt idx="98">
                  <c:v>29.13730465438902</c:v>
                </c:pt>
                <c:pt idx="99">
                  <c:v>29.351501334092077</c:v>
                </c:pt>
                <c:pt idx="100">
                  <c:v>29.565489004097383</c:v>
                </c:pt>
                <c:pt idx="101">
                  <c:v>29.779199252824725</c:v>
                </c:pt>
                <c:pt idx="102">
                  <c:v>29.992563702817701</c:v>
                </c:pt>
                <c:pt idx="103">
                  <c:v>30.205514099402066</c:v>
                </c:pt>
                <c:pt idx="104">
                  <c:v>30.417982399131283</c:v>
                </c:pt>
                <c:pt idx="105">
                  <c:v>30.629900858106332</c:v>
                </c:pt>
                <c:pt idx="106">
                  <c:v>30.841202119471674</c:v>
                </c:pt>
                <c:pt idx="107">
                  <c:v>31.05181930012429</c:v>
                </c:pt>
                <c:pt idx="108">
                  <c:v>31.261686076327255</c:v>
                </c:pt>
                <c:pt idx="109">
                  <c:v>31.470736767753472</c:v>
                </c:pt>
                <c:pt idx="110">
                  <c:v>31.67890642002326</c:v>
                </c:pt>
                <c:pt idx="111">
                  <c:v>31.886130885197876</c:v>
                </c:pt>
                <c:pt idx="112">
                  <c:v>32.092346900210693</c:v>
                </c:pt>
                <c:pt idx="113">
                  <c:v>32.297492162864962</c:v>
                </c:pt>
                <c:pt idx="114">
                  <c:v>32.501505405287539</c:v>
                </c:pt>
                <c:pt idx="115">
                  <c:v>32.704326464540891</c:v>
                </c:pt>
                <c:pt idx="116">
                  <c:v>32.905896350310186</c:v>
                </c:pt>
                <c:pt idx="117">
                  <c:v>33.106157309459014</c:v>
                </c:pt>
                <c:pt idx="118">
                  <c:v>33.305052887157657</c:v>
                </c:pt>
                <c:pt idx="119">
                  <c:v>33.50252798478121</c:v>
                </c:pt>
                <c:pt idx="120">
                  <c:v>33.69852891405796</c:v>
                </c:pt>
                <c:pt idx="121">
                  <c:v>33.893003447633788</c:v>
                </c:pt>
                <c:pt idx="122">
                  <c:v>34.085900865919264</c:v>
                </c:pt>
                <c:pt idx="123">
                  <c:v>34.277172000006345</c:v>
                </c:pt>
                <c:pt idx="124">
                  <c:v>34.466769270824578</c:v>
                </c:pt>
                <c:pt idx="125">
                  <c:v>34.654646724281527</c:v>
                </c:pt>
                <c:pt idx="126">
                  <c:v>34.840760062543303</c:v>
                </c:pt>
                <c:pt idx="127">
                  <c:v>35.025066671309602</c:v>
                </c:pt>
                <c:pt idx="128">
                  <c:v>35.207525643242938</c:v>
                </c:pt>
                <c:pt idx="129">
                  <c:v>35.388097797428934</c:v>
                </c:pt>
                <c:pt idx="130">
                  <c:v>35.566745695026455</c:v>
                </c:pt>
                <c:pt idx="131">
                  <c:v>35.743433651072479</c:v>
                </c:pt>
                <c:pt idx="132">
                  <c:v>35.918127742640266</c:v>
                </c:pt>
                <c:pt idx="133">
                  <c:v>36.090795813247119</c:v>
                </c:pt>
                <c:pt idx="134">
                  <c:v>36.261407473813087</c:v>
                </c:pt>
                <c:pt idx="135">
                  <c:v>36.429934100099082</c:v>
                </c:pt>
                <c:pt idx="136">
                  <c:v>36.596348826841108</c:v>
                </c:pt>
                <c:pt idx="137">
                  <c:v>36.76062653866731</c:v>
                </c:pt>
                <c:pt idx="138">
                  <c:v>36.922743857957663</c:v>
                </c:pt>
                <c:pt idx="139">
                  <c:v>37.08267912975078</c:v>
                </c:pt>
                <c:pt idx="140">
                  <c:v>37.240412403785605</c:v>
                </c:pt>
                <c:pt idx="141">
                  <c:v>37.395925414037329</c:v>
                </c:pt>
                <c:pt idx="142">
                  <c:v>37.54920155560648</c:v>
                </c:pt>
                <c:pt idx="143">
                  <c:v>37.700225859331681</c:v>
                </c:pt>
                <c:pt idx="144">
                  <c:v>37.848984964208832</c:v>
                </c:pt>
                <c:pt idx="145">
                  <c:v>37.995467087812138</c:v>
                </c:pt>
                <c:pt idx="146">
                  <c:v>38.139661994744735</c:v>
                </c:pt>
                <c:pt idx="147">
                  <c:v>38.281560963432561</c:v>
                </c:pt>
                <c:pt idx="148">
                  <c:v>38.421156751447242</c:v>
                </c:pt>
                <c:pt idx="149">
                  <c:v>38.558443559216776</c:v>
                </c:pt>
                <c:pt idx="150">
                  <c:v>38.693416992678216</c:v>
                </c:pt>
                <c:pt idx="151">
                  <c:v>38.826074024725358</c:v>
                </c:pt>
                <c:pt idx="152">
                  <c:v>38.956412955715471</c:v>
                </c:pt>
                <c:pt idx="153">
                  <c:v>39.084433373172082</c:v>
                </c:pt>
                <c:pt idx="154">
                  <c:v>39.210136110817174</c:v>
                </c:pt>
                <c:pt idx="155">
                  <c:v>39.333523206974441</c:v>
                </c:pt>
                <c:pt idx="156">
                  <c:v>39.454597862728995</c:v>
                </c:pt>
                <c:pt idx="157">
                  <c:v>39.573364399550883</c:v>
                </c:pt>
                <c:pt idx="158">
                  <c:v>39.689828216950637</c:v>
                </c:pt>
                <c:pt idx="159">
                  <c:v>39.803995749933343</c:v>
                </c:pt>
                <c:pt idx="160">
                  <c:v>39.915874426523146</c:v>
                </c:pt>
                <c:pt idx="161">
                  <c:v>40.025472625453069</c:v>
                </c:pt>
                <c:pt idx="162">
                  <c:v>40.13279963402772</c:v>
                </c:pt>
                <c:pt idx="163">
                  <c:v>40.237865606296729</c:v>
                </c:pt>
                <c:pt idx="164">
                  <c:v>40.340681521684772</c:v>
                </c:pt>
                <c:pt idx="165">
                  <c:v>40.441259144029679</c:v>
                </c:pt>
                <c:pt idx="166">
                  <c:v>40.539610981141756</c:v>
                </c:pt>
                <c:pt idx="167">
                  <c:v>40.635750245075954</c:v>
                </c:pt>
                <c:pt idx="168">
                  <c:v>40.729690812893146</c:v>
                </c:pt>
                <c:pt idx="169">
                  <c:v>40.821447188207351</c:v>
                </c:pt>
                <c:pt idx="170">
                  <c:v>40.911034463657607</c:v>
                </c:pt>
                <c:pt idx="171">
                  <c:v>40.998468283837681</c:v>
                </c:pt>
                <c:pt idx="172">
                  <c:v>41.083764809328649</c:v>
                </c:pt>
                <c:pt idx="173">
                  <c:v>41.166940681492711</c:v>
                </c:pt>
                <c:pt idx="174">
                  <c:v>41.248012988243431</c:v>
                </c:pt>
                <c:pt idx="175">
                  <c:v>41.326999230613708</c:v>
                </c:pt>
                <c:pt idx="176">
                  <c:v>41.403917290314155</c:v>
                </c:pt>
                <c:pt idx="177">
                  <c:v>41.478785398313185</c:v>
                </c:pt>
                <c:pt idx="178">
                  <c:v>41.551622104344261</c:v>
                </c:pt>
                <c:pt idx="179">
                  <c:v>41.62244624717146</c:v>
                </c:pt>
                <c:pt idx="180">
                  <c:v>41.69127692637646</c:v>
                </c:pt>
                <c:pt idx="181">
                  <c:v>41.758133474341818</c:v>
                </c:pt>
                <c:pt idx="182">
                  <c:v>41.823035430082292</c:v>
                </c:pt>
                <c:pt idx="183">
                  <c:v>41.886002513253779</c:v>
                </c:pt>
                <c:pt idx="184">
                  <c:v>41.947054599757372</c:v>
                </c:pt>
                <c:pt idx="185">
                  <c:v>42.006211697812347</c:v>
                </c:pt>
                <c:pt idx="186">
                  <c:v>42.063493925422669</c:v>
                </c:pt>
                <c:pt idx="187">
                  <c:v>42.118921488464515</c:v>
                </c:pt>
                <c:pt idx="188">
                  <c:v>42.172514659684303</c:v>
                </c:pt>
                <c:pt idx="189">
                  <c:v>42.224293758988274</c:v>
                </c:pt>
                <c:pt idx="190">
                  <c:v>42.274279134126267</c:v>
                </c:pt>
                <c:pt idx="191">
                  <c:v>42.322491142601578</c:v>
                </c:pt>
                <c:pt idx="192">
                  <c:v>42.368950134316847</c:v>
                </c:pt>
                <c:pt idx="193">
                  <c:v>42.413676435050974</c:v>
                </c:pt>
                <c:pt idx="194">
                  <c:v>42.45669033058612</c:v>
                </c:pt>
                <c:pt idx="195">
                  <c:v>42.498012052254161</c:v>
                </c:pt>
                <c:pt idx="196">
                  <c:v>42.537661762702491</c:v>
                </c:pt>
                <c:pt idx="197">
                  <c:v>42.019705184065067</c:v>
                </c:pt>
                <c:pt idx="198">
                  <c:v>42.612025374005356</c:v>
                </c:pt>
                <c:pt idx="199">
                  <c:v>42.646779138975923</c:v>
                </c:pt>
                <c:pt idx="200">
                  <c:v>42.679940596985467</c:v>
                </c:pt>
                <c:pt idx="201">
                  <c:v>42.711529379756506</c:v>
                </c:pt>
                <c:pt idx="202">
                  <c:v>42.741564980614704</c:v>
                </c:pt>
                <c:pt idx="203">
                  <c:v>42.770066744963479</c:v>
                </c:pt>
                <c:pt idx="204">
                  <c:v>42.797053861731442</c:v>
                </c:pt>
                <c:pt idx="205">
                  <c:v>42.822545354891361</c:v>
                </c:pt>
                <c:pt idx="206">
                  <c:v>42.846560076252224</c:v>
                </c:pt>
                <c:pt idx="207">
                  <c:v>42.869116697989526</c:v>
                </c:pt>
                <c:pt idx="208">
                  <c:v>42.890233706408132</c:v>
                </c:pt>
                <c:pt idx="209">
                  <c:v>42.909929395532316</c:v>
                </c:pt>
                <c:pt idx="210">
                  <c:v>42.928221861924889</c:v>
                </c:pt>
                <c:pt idx="211">
                  <c:v>42.945128998970375</c:v>
                </c:pt>
                <c:pt idx="212">
                  <c:v>42.960668492596845</c:v>
                </c:pt>
                <c:pt idx="213">
                  <c:v>42.974857816649482</c:v>
                </c:pt>
                <c:pt idx="214">
                  <c:v>42.987714229053829</c:v>
                </c:pt>
                <c:pt idx="215">
                  <c:v>42.99925476816167</c:v>
                </c:pt>
                <c:pt idx="216">
                  <c:v>43.009496249607082</c:v>
                </c:pt>
                <c:pt idx="217">
                  <c:v>43.018455263193907</c:v>
                </c:pt>
                <c:pt idx="218">
                  <c:v>43.026148170615919</c:v>
                </c:pt>
                <c:pt idx="219">
                  <c:v>43.032591102813115</c:v>
                </c:pt>
                <c:pt idx="220">
                  <c:v>43.037799958199301</c:v>
                </c:pt>
                <c:pt idx="221">
                  <c:v>43.041790400837151</c:v>
                </c:pt>
                <c:pt idx="222">
                  <c:v>43.044577858927724</c:v>
                </c:pt>
                <c:pt idx="223">
                  <c:v>43.046177523500745</c:v>
                </c:pt>
                <c:pt idx="224">
                  <c:v>43.046604347542676</c:v>
                </c:pt>
                <c:pt idx="225">
                  <c:v>43.045873044950426</c:v>
                </c:pt>
                <c:pt idx="226">
                  <c:v>42.942444558010415</c:v>
                </c:pt>
                <c:pt idx="227">
                  <c:v>42.764097647468652</c:v>
                </c:pt>
                <c:pt idx="228">
                  <c:v>42.583044407785131</c:v>
                </c:pt>
                <c:pt idx="229">
                  <c:v>42.399285235463587</c:v>
                </c:pt>
                <c:pt idx="230">
                  <c:v>42.212819601589295</c:v>
                </c:pt>
                <c:pt idx="231">
                  <c:v>42.02364603180515</c:v>
                </c:pt>
                <c:pt idx="232">
                  <c:v>41.83176208527447</c:v>
                </c:pt>
                <c:pt idx="233">
                  <c:v>41.637164332533324</c:v>
                </c:pt>
                <c:pt idx="234">
                  <c:v>41.439848332255821</c:v>
                </c:pt>
                <c:pt idx="235">
                  <c:v>41.239808606705253</c:v>
                </c:pt>
                <c:pt idx="236">
                  <c:v>41.037038615847067</c:v>
                </c:pt>
                <c:pt idx="237">
                  <c:v>40.831530730052883</c:v>
                </c:pt>
                <c:pt idx="238">
                  <c:v>40.62327620112648</c:v>
                </c:pt>
                <c:pt idx="239">
                  <c:v>40.412265131763661</c:v>
                </c:pt>
                <c:pt idx="240">
                  <c:v>40.198486442989477</c:v>
                </c:pt>
                <c:pt idx="241">
                  <c:v>39.981927839908579</c:v>
                </c:pt>
                <c:pt idx="242">
                  <c:v>39.762575774963771</c:v>
                </c:pt>
                <c:pt idx="243">
                  <c:v>39.540415409289182</c:v>
                </c:pt>
                <c:pt idx="244">
                  <c:v>39.315430571332982</c:v>
                </c:pt>
                <c:pt idx="245">
                  <c:v>39.087603712881368</c:v>
                </c:pt>
                <c:pt idx="246">
                  <c:v>38.856915862345609</c:v>
                </c:pt>
                <c:pt idx="247">
                  <c:v>38.623346574789984</c:v>
                </c:pt>
                <c:pt idx="248">
                  <c:v>38.386873878787299</c:v>
                </c:pt>
                <c:pt idx="249">
                  <c:v>38.147474219568672</c:v>
                </c:pt>
                <c:pt idx="250">
                  <c:v>37.905122398360774</c:v>
                </c:pt>
                <c:pt idx="251">
                  <c:v>37.659791507487341</c:v>
                </c:pt>
                <c:pt idx="252">
                  <c:v>37.411452861026063</c:v>
                </c:pt>
                <c:pt idx="253">
                  <c:v>37.160075920402676</c:v>
                </c:pt>
                <c:pt idx="254">
                  <c:v>36.905628214790767</c:v>
                </c:pt>
                <c:pt idx="255">
                  <c:v>36.648075255697869</c:v>
                </c:pt>
                <c:pt idx="256">
                  <c:v>36.387380445219137</c:v>
                </c:pt>
                <c:pt idx="257">
                  <c:v>36.123504977575685</c:v>
                </c:pt>
                <c:pt idx="258">
                  <c:v>35.856407733101662</c:v>
                </c:pt>
                <c:pt idx="259">
                  <c:v>35.586045164228516</c:v>
                </c:pt>
                <c:pt idx="260">
                  <c:v>35.312371172583035</c:v>
                </c:pt>
                <c:pt idx="261">
                  <c:v>35.035336976399762</c:v>
                </c:pt>
                <c:pt idx="262">
                  <c:v>34.754890967449995</c:v>
                </c:pt>
                <c:pt idx="263">
                  <c:v>34.470978556216458</c:v>
                </c:pt>
                <c:pt idx="264">
                  <c:v>34.18354200451305</c:v>
                </c:pt>
                <c:pt idx="265">
                  <c:v>33.892520243958259</c:v>
                </c:pt>
                <c:pt idx="266">
                  <c:v>33.597848679148683</c:v>
                </c:pt>
                <c:pt idx="267">
                  <c:v>33.2994589737133</c:v>
                </c:pt>
                <c:pt idx="268">
                  <c:v>32.997278817637472</c:v>
                </c:pt>
                <c:pt idx="269">
                  <c:v>32.691231673736304</c:v>
                </c:pt>
                <c:pt idx="270">
                  <c:v>32.381236501024894</c:v>
                </c:pt>
                <c:pt idx="271">
                  <c:v>32.067207452399323</c:v>
                </c:pt>
                <c:pt idx="272">
                  <c:v>31.749053543741358</c:v>
                </c:pt>
                <c:pt idx="273">
                  <c:v>31.426678290995593</c:v>
                </c:pt>
                <c:pt idx="274">
                  <c:v>31.099979311626711</c:v>
                </c:pt>
                <c:pt idx="275">
                  <c:v>30.768847885859469</c:v>
                </c:pt>
                <c:pt idx="276">
                  <c:v>30.43316847292612</c:v>
                </c:pt>
                <c:pt idx="277">
                  <c:v>30.092818176504004</c:v>
                </c:pt>
                <c:pt idx="278">
                  <c:v>29.747666152692375</c:v>
                </c:pt>
                <c:pt idx="279">
                  <c:v>29.397572952938432</c:v>
                </c:pt>
                <c:pt idx="280">
                  <c:v>29.04238979300294</c:v>
                </c:pt>
                <c:pt idx="281">
                  <c:v>28.681957737566091</c:v>
                </c:pt>
                <c:pt idx="282">
                  <c:v>28.316106788402859</c:v>
                </c:pt>
                <c:pt idx="283">
                  <c:v>27.944654861808019</c:v>
                </c:pt>
                <c:pt idx="284">
                  <c:v>27.567406638612717</c:v>
                </c:pt>
                <c:pt idx="285">
                  <c:v>27.184152266735282</c:v>
                </c:pt>
                <c:pt idx="286">
                  <c:v>26.794665892753216</c:v>
                </c:pt>
                <c:pt idx="287">
                  <c:v>26.398703994163228</c:v>
                </c:pt>
                <c:pt idx="288">
                  <c:v>25.996003478356172</c:v>
                </c:pt>
                <c:pt idx="289">
                  <c:v>25.586279507298041</c:v>
                </c:pt>
                <c:pt idx="290">
                  <c:v>25.169222998122471</c:v>
                </c:pt>
                <c:pt idx="291">
                  <c:v>24.744497738673545</c:v>
                </c:pt>
                <c:pt idx="292">
                  <c:v>24.311737043258759</c:v>
                </c:pt>
                <c:pt idx="293">
                  <c:v>23.870539855822464</c:v>
                </c:pt>
                <c:pt idx="294">
                  <c:v>23.420466185006095</c:v>
                </c:pt>
                <c:pt idx="295">
                  <c:v>22.961031725847075</c:v>
                </c:pt>
                <c:pt idx="296">
                  <c:v>22.491701483894975</c:v>
                </c:pt>
                <c:pt idx="297">
                  <c:v>22.01188216639455</c:v>
                </c:pt>
                <c:pt idx="298">
                  <c:v>21.52091303633507</c:v>
                </c:pt>
                <c:pt idx="299">
                  <c:v>21.018054832607444</c:v>
                </c:pt>
                <c:pt idx="300">
                  <c:v>20.50247623234441</c:v>
                </c:pt>
                <c:pt idx="301">
                  <c:v>19.973237155267409</c:v>
                </c:pt>
                <c:pt idx="302">
                  <c:v>19.429267961185889</c:v>
                </c:pt>
                <c:pt idx="303">
                  <c:v>18.869343235515299</c:v>
                </c:pt>
                <c:pt idx="304">
                  <c:v>18.292048337374396</c:v>
                </c:pt>
                <c:pt idx="305">
                  <c:v>17.695736109566557</c:v>
                </c:pt>
                <c:pt idx="306">
                  <c:v>17.07846996782267</c:v>
                </c:pt>
                <c:pt idx="307">
                  <c:v>16.437947738143205</c:v>
                </c:pt>
                <c:pt idx="308">
                  <c:v>15.771397634635097</c:v>
                </c:pt>
                <c:pt idx="309">
                  <c:v>15.075432816258575</c:v>
                </c:pt>
                <c:pt idx="310">
                  <c:v>14.345842394061616</c:v>
                </c:pt>
                <c:pt idx="311">
                  <c:v>13.577281268197268</c:v>
                </c:pt>
                <c:pt idx="312">
                  <c:v>12.762791633192586</c:v>
                </c:pt>
                <c:pt idx="313">
                  <c:v>12.480027001995776</c:v>
                </c:pt>
                <c:pt idx="314">
                  <c:v>12.190702071387451</c:v>
                </c:pt>
                <c:pt idx="315">
                  <c:v>11.894365985173426</c:v>
                </c:pt>
                <c:pt idx="316">
                  <c:v>11.590510066777806</c:v>
                </c:pt>
                <c:pt idx="317">
                  <c:v>11.278556964906945</c:v>
                </c:pt>
                <c:pt idx="318">
                  <c:v>10.957847033476348</c:v>
                </c:pt>
                <c:pt idx="319">
                  <c:v>10.627621033726998</c:v>
                </c:pt>
                <c:pt idx="320">
                  <c:v>10.28699786872825</c:v>
                </c:pt>
                <c:pt idx="321">
                  <c:v>9.9349454892274824</c:v>
                </c:pt>
                <c:pt idx="322">
                  <c:v>9.5702422259249538</c:v>
                </c:pt>
                <c:pt idx="323">
                  <c:v>9.1914243959877453</c:v>
                </c:pt>
                <c:pt idx="324">
                  <c:v>8.7967137205390191</c:v>
                </c:pt>
                <c:pt idx="325">
                  <c:v>8.3839141540343185</c:v>
                </c:pt>
                <c:pt idx="326">
                  <c:v>7.9502607362945747</c:v>
                </c:pt>
                <c:pt idx="327">
                  <c:v>7.4921900325425694</c:v>
                </c:pt>
                <c:pt idx="328">
                  <c:v>7.0049758926020589</c:v>
                </c:pt>
                <c:pt idx="329">
                  <c:v>6.482119249251606</c:v>
                </c:pt>
                <c:pt idx="330">
                  <c:v>5.9142523626460628</c:v>
                </c:pt>
                <c:pt idx="331">
                  <c:v>5.2869809592395223</c:v>
                </c:pt>
                <c:pt idx="332">
                  <c:v>4.5760468122714535</c:v>
                </c:pt>
                <c:pt idx="333">
                  <c:v>3.7340988869181957</c:v>
                </c:pt>
                <c:pt idx="334">
                  <c:v>2.6387632102094676</c:v>
                </c:pt>
                <c:pt idx="335">
                  <c:v>3.1256087466800869E-15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</c:numCache>
            </c:numRef>
          </c:yVal>
          <c:smooth val="0"/>
        </c:ser>
        <c:ser>
          <c:idx val="1"/>
          <c:order val="3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'GR 42x40 PUSH'!$I$21:$I$25</c:f>
              <c:numCache>
                <c:formatCode>General</c:formatCode>
                <c:ptCount val="5"/>
                <c:pt idx="0">
                  <c:v>0</c:v>
                </c:pt>
                <c:pt idx="1">
                  <c:v>1.333332</c:v>
                </c:pt>
                <c:pt idx="2">
                  <c:v>2.6666639999999999</c:v>
                </c:pt>
                <c:pt idx="3">
                  <c:v>4</c:v>
                </c:pt>
                <c:pt idx="4">
                  <c:v>5.6</c:v>
                </c:pt>
              </c:numCache>
            </c:numRef>
          </c:xVal>
          <c:yVal>
            <c:numRef>
              <c:f>'GR 42x40 PUSH'!$K$21:$K$25</c:f>
              <c:numCache>
                <c:formatCode>General</c:formatCode>
                <c:ptCount val="5"/>
                <c:pt idx="0">
                  <c:v>0</c:v>
                </c:pt>
                <c:pt idx="1">
                  <c:v>59.25</c:v>
                </c:pt>
                <c:pt idx="2">
                  <c:v>50.562500000000007</c:v>
                </c:pt>
                <c:pt idx="3">
                  <c:v>14.374999999999998</c:v>
                </c:pt>
                <c:pt idx="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893784"/>
        <c:axId val="337894960"/>
      </c:scatterChart>
      <c:valAx>
        <c:axId val="337893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894960"/>
        <c:crosses val="autoZero"/>
        <c:crossBetween val="midCat"/>
      </c:valAx>
      <c:valAx>
        <c:axId val="33789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893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115170194293061E-2"/>
          <c:y val="2.857044112751567E-2"/>
          <c:w val="0.94430948974304707"/>
          <c:h val="0.92385219494621995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'GR 42x40 PUSH'!$AG$2:$AG$358</c:f>
              <c:numCache>
                <c:formatCode>General</c:formatCode>
                <c:ptCount val="357"/>
                <c:pt idx="0">
                  <c:v>7.05</c:v>
                </c:pt>
                <c:pt idx="1">
                  <c:v>7.0167885290075365</c:v>
                </c:pt>
                <c:pt idx="2">
                  <c:v>6.9826447685795801</c:v>
                </c:pt>
                <c:pt idx="3">
                  <c:v>6.9474855001144773</c:v>
                </c:pt>
                <c:pt idx="4">
                  <c:v>6.911214334544554</c:v>
                </c:pt>
                <c:pt idx="5">
                  <c:v>6.8737185951736244</c:v>
                </c:pt>
                <c:pt idx="6">
                  <c:v>6.8348651824976745</c:v>
                </c:pt>
                <c:pt idx="7">
                  <c:v>6.7944949825264427</c:v>
                </c:pt>
                <c:pt idx="8">
                  <c:v>6.7524151377391028</c:v>
                </c:pt>
                <c:pt idx="9">
                  <c:v>6.7083880882744547</c:v>
                </c:pt>
                <c:pt idx="10">
                  <c:v>6.6621155625803556</c:v>
                </c:pt>
                <c:pt idx="11">
                  <c:v>6.6132143429426016</c:v>
                </c:pt>
                <c:pt idx="12">
                  <c:v>6.5611779633514695</c:v>
                </c:pt>
                <c:pt idx="13">
                  <c:v>6.5053128498873498</c:v>
                </c:pt>
                <c:pt idx="14">
                  <c:v>6.4446243406361106</c:v>
                </c:pt>
                <c:pt idx="15">
                  <c:v>6.3775940311887442</c:v>
                </c:pt>
                <c:pt idx="16">
                  <c:v>6.3016863454282852</c:v>
                </c:pt>
                <c:pt idx="17">
                  <c:v>6.2120236807678815</c:v>
                </c:pt>
                <c:pt idx="18">
                  <c:v>6.0963744891819092</c:v>
                </c:pt>
                <c:pt idx="19">
                  <c:v>5.8768905856536531</c:v>
                </c:pt>
                <c:pt idx="20">
                  <c:v>5.7695945945945946</c:v>
                </c:pt>
                <c:pt idx="21">
                  <c:v>5.7368243243243242</c:v>
                </c:pt>
                <c:pt idx="22">
                  <c:v>5.7040540540540539</c:v>
                </c:pt>
                <c:pt idx="23">
                  <c:v>5.6712837837837835</c:v>
                </c:pt>
                <c:pt idx="24">
                  <c:v>5.6385135135135132</c:v>
                </c:pt>
                <c:pt idx="25">
                  <c:v>5.6057432432432428</c:v>
                </c:pt>
                <c:pt idx="26">
                  <c:v>5.5729729729729733</c:v>
                </c:pt>
                <c:pt idx="27">
                  <c:v>5.5402027027027021</c:v>
                </c:pt>
                <c:pt idx="28">
                  <c:v>5.5074324324324326</c:v>
                </c:pt>
                <c:pt idx="29">
                  <c:v>5.4746621621621623</c:v>
                </c:pt>
                <c:pt idx="30">
                  <c:v>5.4418918918918919</c:v>
                </c:pt>
                <c:pt idx="31">
                  <c:v>5.4091216216216216</c:v>
                </c:pt>
                <c:pt idx="32">
                  <c:v>5.3763513513513512</c:v>
                </c:pt>
                <c:pt idx="33">
                  <c:v>5.3435810810810809</c:v>
                </c:pt>
                <c:pt idx="34">
                  <c:v>5.3108108108108105</c:v>
                </c:pt>
                <c:pt idx="35">
                  <c:v>5.2780405405405402</c:v>
                </c:pt>
                <c:pt idx="36">
                  <c:v>5.2452702702702698</c:v>
                </c:pt>
                <c:pt idx="37">
                  <c:v>5.2125000000000004</c:v>
                </c:pt>
                <c:pt idx="38">
                  <c:v>5.1797297297297291</c:v>
                </c:pt>
                <c:pt idx="39">
                  <c:v>5.1469594594594597</c:v>
                </c:pt>
                <c:pt idx="40">
                  <c:v>5.1141891891891893</c:v>
                </c:pt>
                <c:pt idx="41">
                  <c:v>5.0814189189189189</c:v>
                </c:pt>
                <c:pt idx="42">
                  <c:v>5.0486486486486486</c:v>
                </c:pt>
                <c:pt idx="43">
                  <c:v>5.0158783783783782</c:v>
                </c:pt>
                <c:pt idx="44">
                  <c:v>4.9831081081081079</c:v>
                </c:pt>
                <c:pt idx="45">
                  <c:v>4.9503378378378375</c:v>
                </c:pt>
                <c:pt idx="46">
                  <c:v>4.9175675675675672</c:v>
                </c:pt>
                <c:pt idx="47">
                  <c:v>4.8847972972972968</c:v>
                </c:pt>
                <c:pt idx="48">
                  <c:v>4.8520270270270274</c:v>
                </c:pt>
                <c:pt idx="49">
                  <c:v>4.819256756756757</c:v>
                </c:pt>
                <c:pt idx="50">
                  <c:v>4.7864864864864867</c:v>
                </c:pt>
                <c:pt idx="51">
                  <c:v>4.7537162162162163</c:v>
                </c:pt>
                <c:pt idx="52">
                  <c:v>4.720945945945946</c:v>
                </c:pt>
                <c:pt idx="53">
                  <c:v>4.6881756756756756</c:v>
                </c:pt>
                <c:pt idx="54">
                  <c:v>4.6554054054054053</c:v>
                </c:pt>
                <c:pt idx="55">
                  <c:v>4.6226351351351349</c:v>
                </c:pt>
                <c:pt idx="56">
                  <c:v>4.5898648648648646</c:v>
                </c:pt>
                <c:pt idx="57">
                  <c:v>4.5570945945945942</c:v>
                </c:pt>
                <c:pt idx="58">
                  <c:v>4.5243243243243239</c:v>
                </c:pt>
                <c:pt idx="59">
                  <c:v>4.4915540540540544</c:v>
                </c:pt>
                <c:pt idx="60">
                  <c:v>4.458783783783784</c:v>
                </c:pt>
                <c:pt idx="61">
                  <c:v>4.4260135135135137</c:v>
                </c:pt>
                <c:pt idx="62">
                  <c:v>4.3932432432432433</c:v>
                </c:pt>
                <c:pt idx="63">
                  <c:v>4.360472972972973</c:v>
                </c:pt>
                <c:pt idx="64">
                  <c:v>4.3277027027027026</c:v>
                </c:pt>
                <c:pt idx="65">
                  <c:v>4.2949324324324323</c:v>
                </c:pt>
                <c:pt idx="66">
                  <c:v>4.2621621621621619</c:v>
                </c:pt>
                <c:pt idx="67">
                  <c:v>4.2293918918918916</c:v>
                </c:pt>
                <c:pt idx="68">
                  <c:v>4.1966216216216212</c:v>
                </c:pt>
                <c:pt idx="69">
                  <c:v>4.1638513513513518</c:v>
                </c:pt>
                <c:pt idx="70">
                  <c:v>4.1310810810810814</c:v>
                </c:pt>
                <c:pt idx="71">
                  <c:v>4.0983108108108111</c:v>
                </c:pt>
                <c:pt idx="72">
                  <c:v>4.0655405405405407</c:v>
                </c:pt>
                <c:pt idx="73">
                  <c:v>4.0327702702702704</c:v>
                </c:pt>
                <c:pt idx="74">
                  <c:v>3.9999999999999991</c:v>
                </c:pt>
                <c:pt idx="75">
                  <c:v>3.9682102628178333</c:v>
                </c:pt>
                <c:pt idx="76">
                  <c:v>3.9381688535581283</c:v>
                </c:pt>
                <c:pt idx="77">
                  <c:v>3.9096155807479462</c:v>
                </c:pt>
                <c:pt idx="78">
                  <c:v>3.8823490249194208</c:v>
                </c:pt>
                <c:pt idx="79">
                  <c:v>3.8562094785665781</c:v>
                </c:pt>
                <c:pt idx="80">
                  <c:v>3.8310677697572046</c:v>
                </c:pt>
                <c:pt idx="81">
                  <c:v>3.8068176644274159</c:v>
                </c:pt>
                <c:pt idx="82">
                  <c:v>3.7833705391424362</c:v>
                </c:pt>
                <c:pt idx="83">
                  <c:v>3.7606515463172716</c:v>
                </c:pt>
                <c:pt idx="84">
                  <c:v>3.7385967906050981</c:v>
                </c:pt>
                <c:pt idx="85">
                  <c:v>3.7171512084956717</c:v>
                </c:pt>
                <c:pt idx="86">
                  <c:v>3.6962669482294417</c:v>
                </c:pt>
                <c:pt idx="87">
                  <c:v>3.6759021128888429</c:v>
                </c:pt>
                <c:pt idx="88">
                  <c:v>3.6560197718559633</c:v>
                </c:pt>
                <c:pt idx="89">
                  <c:v>3.6365871737588886</c:v>
                </c:pt>
                <c:pt idx="90">
                  <c:v>3.6175751128759805</c:v>
                </c:pt>
                <c:pt idx="91">
                  <c:v>3.5989574139393206</c:v>
                </c:pt>
                <c:pt idx="92">
                  <c:v>3.5807105093685552</c:v>
                </c:pt>
                <c:pt idx="93">
                  <c:v>3.5628130894408425</c:v>
                </c:pt>
                <c:pt idx="94">
                  <c:v>3.5452458105829567</c:v>
                </c:pt>
                <c:pt idx="95">
                  <c:v>3.527991050401444</c:v>
                </c:pt>
                <c:pt idx="96">
                  <c:v>3.5110327006116164</c:v>
                </c:pt>
                <c:pt idx="97">
                  <c:v>3.4943559909364086</c:v>
                </c:pt>
                <c:pt idx="98">
                  <c:v>3.4779473384952793</c:v>
                </c:pt>
                <c:pt idx="99">
                  <c:v>3.4617942183136563</c:v>
                </c:pt>
                <c:pt idx="100">
                  <c:v>3.445885051441957</c:v>
                </c:pt>
                <c:pt idx="101">
                  <c:v>3.4302091078428352</c:v>
                </c:pt>
                <c:pt idx="102">
                  <c:v>3.414756421731711</c:v>
                </c:pt>
                <c:pt idx="103">
                  <c:v>3.3995177174726585</c:v>
                </c:pt>
                <c:pt idx="104">
                  <c:v>3.3844843444643731</c:v>
                </c:pt>
                <c:pt idx="105">
                  <c:v>3.3696482197180848</c:v>
                </c:pt>
                <c:pt idx="106">
                  <c:v>3.3550017770451683</c:v>
                </c:pt>
                <c:pt idx="107">
                  <c:v>3.3405379219476687</c:v>
                </c:pt>
                <c:pt idx="108">
                  <c:v>3.3262499914484218</c:v>
                </c:pt>
                <c:pt idx="109">
                  <c:v>3.3121317182153422</c:v>
                </c:pt>
                <c:pt idx="110">
                  <c:v>3.2981771984317865</c:v>
                </c:pt>
                <c:pt idx="111">
                  <c:v>3.2843808629457349</c:v>
                </c:pt>
                <c:pt idx="112">
                  <c:v>3.2707374512978729</c:v>
                </c:pt>
                <c:pt idx="113">
                  <c:v>3.2572419882850534</c:v>
                </c:pt>
                <c:pt idx="114">
                  <c:v>3.2438897627630467</c:v>
                </c:pt>
                <c:pt idx="115">
                  <c:v>3.2306763084324981</c:v>
                </c:pt>
                <c:pt idx="116">
                  <c:v>3.2175973863859149</c:v>
                </c:pt>
                <c:pt idx="117">
                  <c:v>3.204648969222343</c:v>
                </c:pt>
                <c:pt idx="118">
                  <c:v>3.1918272265609851</c:v>
                </c:pt>
                <c:pt idx="119">
                  <c:v>3.1791285118060677</c:v>
                </c:pt>
                <c:pt idx="120">
                  <c:v>3.1665493500333488</c:v>
                </c:pt>
                <c:pt idx="121">
                  <c:v>3.1540864268842257</c:v>
                </c:pt>
                <c:pt idx="122">
                  <c:v>3.1417365783668627</c:v>
                </c:pt>
                <c:pt idx="123">
                  <c:v>3.1294967814754155</c:v>
                </c:pt>
                <c:pt idx="124">
                  <c:v>3.117364145548537</c:v>
                </c:pt>
                <c:pt idx="125">
                  <c:v>3.1053359042971937</c:v>
                </c:pt>
                <c:pt idx="126">
                  <c:v>3.0934094084394879</c:v>
                </c:pt>
                <c:pt idx="127">
                  <c:v>3.0815821188869448</c:v>
                </c:pt>
                <c:pt idx="128">
                  <c:v>3.0698516004326226</c:v>
                </c:pt>
                <c:pt idx="129">
                  <c:v>3.0582155158965878</c:v>
                </c:pt>
                <c:pt idx="130">
                  <c:v>3.0466716206889117</c:v>
                </c:pt>
                <c:pt idx="131">
                  <c:v>3.0352177577543387</c:v>
                </c:pt>
                <c:pt idx="132">
                  <c:v>3.0238518528664002</c:v>
                </c:pt>
                <c:pt idx="133">
                  <c:v>3.0125719102418831</c:v>
                </c:pt>
                <c:pt idx="134">
                  <c:v>3.0013760084494079</c:v>
                </c:pt>
                <c:pt idx="135">
                  <c:v>2.9902622965883499</c:v>
                </c:pt>
                <c:pt idx="136">
                  <c:v>2.9792289907165954</c:v>
                </c:pt>
                <c:pt idx="137">
                  <c:v>2.9682743705076033</c:v>
                </c:pt>
                <c:pt idx="138">
                  <c:v>2.9573967761190416</c:v>
                </c:pt>
                <c:pt idx="139">
                  <c:v>2.9465946052568506</c:v>
                </c:pt>
                <c:pt idx="140">
                  <c:v>2.9358663104200344</c:v>
                </c:pt>
                <c:pt idx="141">
                  <c:v>2.9252103963127682</c:v>
                </c:pt>
                <c:pt idx="142">
                  <c:v>2.9146254174115622</c:v>
                </c:pt>
                <c:pt idx="143">
                  <c:v>2.904109975676282</c:v>
                </c:pt>
                <c:pt idx="144">
                  <c:v>2.8936627183947592</c:v>
                </c:pt>
                <c:pt idx="145">
                  <c:v>2.8832823361515882</c:v>
                </c:pt>
                <c:pt idx="146">
                  <c:v>2.8729675609124703</c:v>
                </c:pt>
                <c:pt idx="147">
                  <c:v>2.8627171642161753</c:v>
                </c:pt>
                <c:pt idx="148">
                  <c:v>2.8525299554668222</c:v>
                </c:pt>
                <c:pt idx="149">
                  <c:v>2.8424047803197539</c:v>
                </c:pt>
                <c:pt idx="150">
                  <c:v>2.8323405191548163</c:v>
                </c:pt>
                <c:pt idx="151">
                  <c:v>2.8223360856313304</c:v>
                </c:pt>
                <c:pt idx="152">
                  <c:v>2.8123904253194585</c:v>
                </c:pt>
                <c:pt idx="153">
                  <c:v>2.8025025144031135</c:v>
                </c:pt>
                <c:pt idx="154">
                  <c:v>2.7926713584498692</c:v>
                </c:pt>
                <c:pt idx="155">
                  <c:v>2.7828959912436995</c:v>
                </c:pt>
                <c:pt idx="156">
                  <c:v>2.7731754736766669</c:v>
                </c:pt>
                <c:pt idx="157">
                  <c:v>2.7635088926959686</c:v>
                </c:pt>
                <c:pt idx="158">
                  <c:v>2.7538953603029777</c:v>
                </c:pt>
                <c:pt idx="159">
                  <c:v>2.7443340126012057</c:v>
                </c:pt>
                <c:pt idx="160">
                  <c:v>2.7348240088902651</c:v>
                </c:pt>
                <c:pt idx="161">
                  <c:v>2.7253645308031644</c:v>
                </c:pt>
                <c:pt idx="162">
                  <c:v>2.7159547814844229</c:v>
                </c:pt>
                <c:pt idx="163">
                  <c:v>2.7065939848066671</c:v>
                </c:pt>
                <c:pt idx="164">
                  <c:v>2.6972813846235306</c:v>
                </c:pt>
                <c:pt idx="165">
                  <c:v>2.6880162440568278</c:v>
                </c:pt>
                <c:pt idx="166">
                  <c:v>2.678797844816085</c:v>
                </c:pt>
                <c:pt idx="167">
                  <c:v>2.6696254865486702</c:v>
                </c:pt>
                <c:pt idx="168">
                  <c:v>2.6604816714257495</c:v>
                </c:pt>
                <c:pt idx="169">
                  <c:v>2.6513156835253215</c:v>
                </c:pt>
                <c:pt idx="170">
                  <c:v>2.6421239363180757</c:v>
                </c:pt>
                <c:pt idx="171">
                  <c:v>2.6329062114003334</c:v>
                </c:pt>
                <c:pt idx="172">
                  <c:v>2.6236622872645872</c:v>
                </c:pt>
                <c:pt idx="173">
                  <c:v>2.6143919392373896</c:v>
                </c:pt>
                <c:pt idx="174">
                  <c:v>2.6050949394156437</c:v>
                </c:pt>
                <c:pt idx="175">
                  <c:v>2.5957710566012273</c:v>
                </c:pt>
                <c:pt idx="176">
                  <c:v>2.586420056233909</c:v>
                </c:pt>
                <c:pt idx="177">
                  <c:v>2.5770417003225035</c:v>
                </c:pt>
                <c:pt idx="178">
                  <c:v>2.5676357473741911</c:v>
                </c:pt>
                <c:pt idx="179">
                  <c:v>2.5582019523219675</c:v>
                </c:pt>
                <c:pt idx="180">
                  <c:v>2.5487400664501396</c:v>
                </c:pt>
                <c:pt idx="181">
                  <c:v>2.5392498373178207</c:v>
                </c:pt>
                <c:pt idx="182">
                  <c:v>2.5297310086803413</c:v>
                </c:pt>
                <c:pt idx="183">
                  <c:v>2.5201833204085253</c:v>
                </c:pt>
                <c:pt idx="184">
                  <c:v>2.5106065084057403</c:v>
                </c:pt>
                <c:pt idx="185">
                  <c:v>2.5010003045226679</c:v>
                </c:pt>
                <c:pt idx="186">
                  <c:v>2.4913644364696936</c:v>
                </c:pt>
                <c:pt idx="187">
                  <c:v>2.4816986277268533</c:v>
                </c:pt>
                <c:pt idx="188">
                  <c:v>2.4720025974512478</c:v>
                </c:pt>
                <c:pt idx="189">
                  <c:v>2.4622760603818277</c:v>
                </c:pt>
                <c:pt idx="190">
                  <c:v>2.452518726741471</c:v>
                </c:pt>
                <c:pt idx="191">
                  <c:v>2.4427303021362512</c:v>
                </c:pt>
                <c:pt idx="192">
                  <c:v>2.4329104874517991</c:v>
                </c:pt>
                <c:pt idx="193">
                  <c:v>2.4230589787466488</c:v>
                </c:pt>
                <c:pt idx="194">
                  <c:v>2.413175467142473</c:v>
                </c:pt>
                <c:pt idx="195">
                  <c:v>2.4032596387110829</c:v>
                </c:pt>
                <c:pt idx="196">
                  <c:v>2.3933111743580819</c:v>
                </c:pt>
                <c:pt idx="197">
                  <c:v>2.383329749703051</c:v>
                </c:pt>
                <c:pt idx="198">
                  <c:v>2.373315034956136</c:v>
                </c:pt>
                <c:pt idx="199">
                  <c:v>2.3632666947909078</c:v>
                </c:pt>
                <c:pt idx="200">
                  <c:v>2.3531843882133523</c:v>
                </c:pt>
                <c:pt idx="201">
                  <c:v>2.3430677684268488</c:v>
                </c:pt>
                <c:pt idx="202">
                  <c:v>2.332916482692982</c:v>
                </c:pt>
                <c:pt idx="203">
                  <c:v>2.3227301721880367</c:v>
                </c:pt>
                <c:pt idx="204">
                  <c:v>2.3125084718549984</c:v>
                </c:pt>
                <c:pt idx="205">
                  <c:v>2.3022510102509002</c:v>
                </c:pt>
                <c:pt idx="206">
                  <c:v>2.2919574093893251</c:v>
                </c:pt>
                <c:pt idx="207">
                  <c:v>2.2816272845778802</c:v>
                </c:pt>
                <c:pt idx="208">
                  <c:v>2.2712602442504424</c:v>
                </c:pt>
                <c:pt idx="209">
                  <c:v>2.2608558897939712</c:v>
                </c:pt>
                <c:pt idx="210">
                  <c:v>2.2504138153696709</c:v>
                </c:pt>
                <c:pt idx="211">
                  <c:v>2.2399336077282719</c:v>
                </c:pt>
                <c:pt idx="212">
                  <c:v>2.2294148460191976</c:v>
                </c:pt>
                <c:pt idx="213">
                  <c:v>2.2188571015933691</c:v>
                </c:pt>
                <c:pt idx="214">
                  <c:v>2.2082599377993795</c:v>
                </c:pt>
                <c:pt idx="215">
                  <c:v>2.1976229097727651</c:v>
                </c:pt>
                <c:pt idx="216">
                  <c:v>2.1869455642180968</c:v>
                </c:pt>
                <c:pt idx="217">
                  <c:v>2.1762274391835703</c:v>
                </c:pt>
                <c:pt idx="218">
                  <c:v>2.1654680638277966</c:v>
                </c:pt>
                <c:pt idx="219">
                  <c:v>2.1546669581784474</c:v>
                </c:pt>
                <c:pt idx="220">
                  <c:v>2.1438236328824103</c:v>
                </c:pt>
                <c:pt idx="221">
                  <c:v>2.1329375889470863</c:v>
                </c:pt>
                <c:pt idx="222">
                  <c:v>2.1220083174724405</c:v>
                </c:pt>
                <c:pt idx="223">
                  <c:v>2.1110352993733987</c:v>
                </c:pt>
                <c:pt idx="224">
                  <c:v>2.1000180050921666</c:v>
                </c:pt>
                <c:pt idx="225">
                  <c:v>2.0889558943000095</c:v>
                </c:pt>
                <c:pt idx="226">
                  <c:v>2.0778484155880323</c:v>
                </c:pt>
                <c:pt idx="227">
                  <c:v>2.066695006146444</c:v>
                </c:pt>
                <c:pt idx="228">
                  <c:v>2.0554950914317907</c:v>
                </c:pt>
                <c:pt idx="229">
                  <c:v>2.0442480848215929</c:v>
                </c:pt>
                <c:pt idx="230">
                  <c:v>2.0329533872558039</c:v>
                </c:pt>
                <c:pt idx="231">
                  <c:v>2.0216103868644661</c:v>
                </c:pt>
                <c:pt idx="232">
                  <c:v>2.0102184585809124</c:v>
                </c:pt>
                <c:pt idx="233">
                  <c:v>1.9987769637398225</c:v>
                </c:pt>
                <c:pt idx="234">
                  <c:v>1.9872852496593958</c:v>
                </c:pt>
                <c:pt idx="235">
                  <c:v>1.9757426492068775</c:v>
                </c:pt>
                <c:pt idx="236">
                  <c:v>1.9641484803466107</c:v>
                </c:pt>
                <c:pt idx="237">
                  <c:v>1.9525020456697524</c:v>
                </c:pt>
                <c:pt idx="238">
                  <c:v>1.9408026319047367</c:v>
                </c:pt>
                <c:pt idx="239">
                  <c:v>1.9290495094075077</c:v>
                </c:pt>
                <c:pt idx="240">
                  <c:v>1.9172419316304983</c:v>
                </c:pt>
                <c:pt idx="241">
                  <c:v>1.9053791345692561</c:v>
                </c:pt>
                <c:pt idx="242">
                  <c:v>1.893460336185556</c:v>
                </c:pt>
                <c:pt idx="243">
                  <c:v>1.88148473580577</c:v>
                </c:pt>
                <c:pt idx="244">
                  <c:v>1.8694515134931819</c:v>
                </c:pt>
                <c:pt idx="245">
                  <c:v>1.8573598293928537</c:v>
                </c:pt>
                <c:pt idx="246">
                  <c:v>1.8452088230475669</c:v>
                </c:pt>
                <c:pt idx="247">
                  <c:v>1.8329976126832546</c:v>
                </c:pt>
                <c:pt idx="248">
                  <c:v>1.8207252944622527</c:v>
                </c:pt>
                <c:pt idx="249">
                  <c:v>1.8083909417025752</c:v>
                </c:pt>
                <c:pt idx="250">
                  <c:v>1.7959936040613087</c:v>
                </c:pt>
                <c:pt idx="251">
                  <c:v>1.7835323066800854</c:v>
                </c:pt>
                <c:pt idx="252">
                  <c:v>1.7710060492904662</c:v>
                </c:pt>
                <c:pt idx="253">
                  <c:v>1.7584138052769034</c:v>
                </c:pt>
                <c:pt idx="254">
                  <c:v>1.7457545206948035</c:v>
                </c:pt>
                <c:pt idx="255">
                  <c:v>1.7330271132410346</c:v>
                </c:pt>
                <c:pt idx="256">
                  <c:v>1.7202304711740202</c:v>
                </c:pt>
                <c:pt idx="257">
                  <c:v>1.7073634521803882</c:v>
                </c:pt>
                <c:pt idx="258">
                  <c:v>1.6944248821848862</c:v>
                </c:pt>
                <c:pt idx="259">
                  <c:v>1.6814135541000699</c:v>
                </c:pt>
                <c:pt idx="260">
                  <c:v>1.668328226511985</c:v>
                </c:pt>
                <c:pt idx="261">
                  <c:v>1.6551676222977969</c:v>
                </c:pt>
                <c:pt idx="262">
                  <c:v>1.6419304271710127</c:v>
                </c:pt>
                <c:pt idx="263">
                  <c:v>1.6286152881496019</c:v>
                </c:pt>
                <c:pt idx="264">
                  <c:v>1.6152208119419607</c:v>
                </c:pt>
                <c:pt idx="265">
                  <c:v>1.6017455632452782</c:v>
                </c:pt>
                <c:pt idx="266">
                  <c:v>1.5881880629504108</c:v>
                </c:pt>
                <c:pt idx="267">
                  <c:v>1.574546786246918</c:v>
                </c:pt>
                <c:pt idx="268">
                  <c:v>1.560820160621383</c:v>
                </c:pt>
                <c:pt idx="269">
                  <c:v>1.5470065637415837</c:v>
                </c:pt>
                <c:pt idx="270">
                  <c:v>1.5331043212184521</c:v>
                </c:pt>
                <c:pt idx="271">
                  <c:v>1.519111704237083</c:v>
                </c:pt>
                <c:pt idx="272">
                  <c:v>1.5050269270473025</c:v>
                </c:pt>
                <c:pt idx="273">
                  <c:v>1.4908481443034916</c:v>
                </c:pt>
                <c:pt idx="274">
                  <c:v>1.4765734482424344</c:v>
                </c:pt>
                <c:pt idx="275">
                  <c:v>1.4622008656869832</c:v>
                </c:pt>
                <c:pt idx="276">
                  <c:v>1.44772835486221</c:v>
                </c:pt>
                <c:pt idx="277">
                  <c:v>1.4331538020095018</c:v>
                </c:pt>
                <c:pt idx="278">
                  <c:v>1.4184750177827077</c:v>
                </c:pt>
                <c:pt idx="279">
                  <c:v>1.4036897334089269</c:v>
                </c:pt>
                <c:pt idx="280">
                  <c:v>1.3887955965948957</c:v>
                </c:pt>
                <c:pt idx="281">
                  <c:v>1.373790167158039</c:v>
                </c:pt>
                <c:pt idx="282">
                  <c:v>1.3586709123592249</c:v>
                </c:pt>
                <c:pt idx="283">
                  <c:v>1.3434352019119362</c:v>
                </c:pt>
                <c:pt idx="284">
                  <c:v>1.328080302640011</c:v>
                </c:pt>
                <c:pt idx="285">
                  <c:v>1.3126033727532291</c:v>
                </c:pt>
                <c:pt idx="286">
                  <c:v>1.2970014557067868</c:v>
                </c:pt>
                <c:pt idx="287">
                  <c:v>1.2812714736070832</c:v>
                </c:pt>
                <c:pt idx="288">
                  <c:v>1.2654102201221684</c:v>
                </c:pt>
                <c:pt idx="289">
                  <c:v>1.2494143528505948</c:v>
                </c:pt>
                <c:pt idx="290">
                  <c:v>1.2332803850972347</c:v>
                </c:pt>
                <c:pt idx="291">
                  <c:v>1.2170046769987408</c:v>
                </c:pt>
                <c:pt idx="292">
                  <c:v>1.2005834259346657</c:v>
                </c:pt>
                <c:pt idx="293">
                  <c:v>1.1840126561526798</c:v>
                </c:pt>
                <c:pt idx="294">
                  <c:v>1.1672882075276982</c:v>
                </c:pt>
                <c:pt idx="295">
                  <c:v>1.1504057233648737</c:v>
                </c:pt>
                <c:pt idx="296">
                  <c:v>1.1333606371451339</c:v>
                </c:pt>
                <c:pt idx="297">
                  <c:v>1.1161481580990062</c:v>
                </c:pt>
                <c:pt idx="298">
                  <c:v>1.0987632554795868</c:v>
                </c:pt>
                <c:pt idx="299">
                  <c:v>1.0812006413883442</c:v>
                </c:pt>
                <c:pt idx="300">
                  <c:v>1.0634547519875936</c:v>
                </c:pt>
                <c:pt idx="301">
                  <c:v>1.0455197269104521</c:v>
                </c:pt>
                <c:pt idx="302">
                  <c:v>1.0273893866522827</c:v>
                </c:pt>
                <c:pt idx="303">
                  <c:v>1.0090572076963744</c:v>
                </c:pt>
                <c:pt idx="304">
                  <c:v>0.99051629508999062</c:v>
                </c:pt>
                <c:pt idx="305">
                  <c:v>0.97175935214390341</c:v>
                </c:pt>
                <c:pt idx="306">
                  <c:v>0.95277864687781855</c:v>
                </c:pt>
                <c:pt idx="307">
                  <c:v>0.9335659747740801</c:v>
                </c:pt>
                <c:pt idx="308">
                  <c:v>0.91411261733074634</c:v>
                </c:pt>
                <c:pt idx="309">
                  <c:v>0.89440929582008022</c:v>
                </c:pt>
                <c:pt idx="310">
                  <c:v>0.87444611955661644</c:v>
                </c:pt>
                <c:pt idx="311">
                  <c:v>0.85421252785637236</c:v>
                </c:pt>
                <c:pt idx="312">
                  <c:v>0.83369722472056118</c:v>
                </c:pt>
                <c:pt idx="313">
                  <c:v>0.81288810509708598</c:v>
                </c:pt>
                <c:pt idx="314">
                  <c:v>0.79177217135317446</c:v>
                </c:pt>
                <c:pt idx="315">
                  <c:v>0.77033543832243323</c:v>
                </c:pt>
                <c:pt idx="316">
                  <c:v>0.74856282495599746</c:v>
                </c:pt>
                <c:pt idx="317">
                  <c:v>0.72643803019284103</c:v>
                </c:pt>
                <c:pt idx="318">
                  <c:v>0.70394339014565999</c:v>
                </c:pt>
                <c:pt idx="319">
                  <c:v>0.68105971304539814</c:v>
                </c:pt>
                <c:pt idx="320">
                  <c:v>0.65776608755843169</c:v>
                </c:pt>
                <c:pt idx="321">
                  <c:v>0.63403965903005255</c:v>
                </c:pt>
                <c:pt idx="322">
                  <c:v>0.60985536684024488</c:v>
                </c:pt>
                <c:pt idx="323">
                  <c:v>0.58518563427782166</c:v>
                </c:pt>
                <c:pt idx="324">
                  <c:v>0.56000000000000005</c:v>
                </c:pt>
                <c:pt idx="325">
                  <c:v>0.53393904997753172</c:v>
                </c:pt>
                <c:pt idx="326">
                  <c:v>0.50653905889064288</c:v>
                </c:pt>
                <c:pt idx="327">
                  <c:v>0.47756960463656739</c:v>
                </c:pt>
                <c:pt idx="328">
                  <c:v>0.44672545972178079</c:v>
                </c:pt>
                <c:pt idx="329">
                  <c:v>0.41358740969055796</c:v>
                </c:pt>
                <c:pt idx="330">
                  <c:v>0.37755192297941559</c:v>
                </c:pt>
                <c:pt idx="331">
                  <c:v>0.33769270592709527</c:v>
                </c:pt>
                <c:pt idx="332">
                  <c:v>0.2924504620055724</c:v>
                </c:pt>
                <c:pt idx="333">
                  <c:v>0.2387848023182837</c:v>
                </c:pt>
                <c:pt idx="334">
                  <c:v>0.16884635296354764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</c:numCache>
            </c:numRef>
          </c:xVal>
          <c:yVal>
            <c:numRef>
              <c:f>'GR 42x40 PUSH'!$AF$2:$AF$358</c:f>
              <c:numCache>
                <c:formatCode>General</c:formatCode>
                <c:ptCount val="357"/>
                <c:pt idx="0">
                  <c:v>0</c:v>
                </c:pt>
                <c:pt idx="1">
                  <c:v>-9.0861575710774037E-2</c:v>
                </c:pt>
                <c:pt idx="2">
                  <c:v>-0.18534996764691575</c:v>
                </c:pt>
                <c:pt idx="3">
                  <c:v>-0.28377431088423932</c:v>
                </c:pt>
                <c:pt idx="4">
                  <c:v>-0.38648824556685013</c:v>
                </c:pt>
                <c:pt idx="5">
                  <c:v>-0.49390008533772017</c:v>
                </c:pt>
                <c:pt idx="6">
                  <c:v>-0.60648625249047927</c:v>
                </c:pt>
                <c:pt idx="7">
                  <c:v>-0.72480937371450216</c:v>
                </c:pt>
                <c:pt idx="8">
                  <c:v>-0.8495431959791766</c:v>
                </c:pt>
                <c:pt idx="9">
                  <c:v>-0.98150777967221836</c:v>
                </c:pt>
                <c:pt idx="10">
                  <c:v>-1.1217207184041134</c:v>
                </c:pt>
                <c:pt idx="11">
                  <c:v>-1.2714743875973935</c:v>
                </c:pt>
                <c:pt idx="12">
                  <c:v>-1.4324575892472386</c:v>
                </c:pt>
                <c:pt idx="13">
                  <c:v>-1.6069576339657357</c:v>
                </c:pt>
                <c:pt idx="14">
                  <c:v>-1.798219738474669</c:v>
                </c:pt>
                <c:pt idx="15">
                  <c:v>-2.011146593642859</c:v>
                </c:pt>
                <c:pt idx="16">
                  <c:v>-2.2538431683412643</c:v>
                </c:pt>
                <c:pt idx="17">
                  <c:v>-2.5417494940432634</c:v>
                </c:pt>
                <c:pt idx="18">
                  <c:v>-2.9132152839103629</c:v>
                </c:pt>
                <c:pt idx="19">
                  <c:v>-3.6096019439921649</c:v>
                </c:pt>
                <c:pt idx="20">
                  <c:v>-3.8742606188547821</c:v>
                </c:pt>
                <c:pt idx="21">
                  <c:v>-3.9028189572730243</c:v>
                </c:pt>
                <c:pt idx="22">
                  <c:v>-3.9318696184222648</c:v>
                </c:pt>
                <c:pt idx="23">
                  <c:v>-3.9614165427939301</c:v>
                </c:pt>
                <c:pt idx="24">
                  <c:v>-3.991463625548326</c:v>
                </c:pt>
                <c:pt idx="25">
                  <c:v>-4.0220147100056893</c:v>
                </c:pt>
                <c:pt idx="26">
                  <c:v>-4.053073580864635</c:v>
                </c:pt>
                <c:pt idx="27">
                  <c:v>-4.0846439572317434</c:v>
                </c:pt>
                <c:pt idx="28">
                  <c:v>-4.1167294854041794</c:v>
                </c:pt>
                <c:pt idx="29">
                  <c:v>-4.1493337314199472</c:v>
                </c:pt>
                <c:pt idx="30">
                  <c:v>-4.18246017340054</c:v>
                </c:pt>
                <c:pt idx="31">
                  <c:v>-4.2161121936455537</c:v>
                </c:pt>
                <c:pt idx="32">
                  <c:v>-4.2502930705249184</c:v>
                </c:pt>
                <c:pt idx="33">
                  <c:v>-4.2850059701388856</c:v>
                </c:pt>
                <c:pt idx="34">
                  <c:v>-4.3202539377676565</c:v>
                </c:pt>
                <c:pt idx="35">
                  <c:v>-4.3560398891261043</c:v>
                </c:pt>
                <c:pt idx="36">
                  <c:v>-4.3923666013857421</c:v>
                </c:pt>
                <c:pt idx="37">
                  <c:v>-4.4292367040400018</c:v>
                </c:pt>
                <c:pt idx="38">
                  <c:v>-4.4666526695542892</c:v>
                </c:pt>
                <c:pt idx="39">
                  <c:v>-4.5046168038521985</c:v>
                </c:pt>
                <c:pt idx="40">
                  <c:v>-4.5431312366424468</c:v>
                </c:pt>
                <c:pt idx="41">
                  <c:v>-4.5821979115819609</c:v>
                </c:pt>
                <c:pt idx="42">
                  <c:v>-4.6218185763152464</c:v>
                </c:pt>
                <c:pt idx="43">
                  <c:v>-4.6619947723777759</c:v>
                </c:pt>
                <c:pt idx="44">
                  <c:v>-4.7027278249932971</c:v>
                </c:pt>
                <c:pt idx="45">
                  <c:v>-4.7440188328016442</c:v>
                </c:pt>
                <c:pt idx="46">
                  <c:v>-4.7858686574900453</c:v>
                </c:pt>
                <c:pt idx="47">
                  <c:v>-4.8282779133978799</c:v>
                </c:pt>
                <c:pt idx="48">
                  <c:v>-4.8712469570874379</c:v>
                </c:pt>
                <c:pt idx="49">
                  <c:v>-4.9147758769074317</c:v>
                </c:pt>
                <c:pt idx="50">
                  <c:v>-4.9588644825886563</c:v>
                </c:pt>
                <c:pt idx="51">
                  <c:v>-5.0035122948899264</c:v>
                </c:pt>
                <c:pt idx="52">
                  <c:v>-5.0487185353084074</c:v>
                </c:pt>
                <c:pt idx="53">
                  <c:v>-5.0944821159157909</c:v>
                </c:pt>
                <c:pt idx="54">
                  <c:v>-5.1408016293212837</c:v>
                </c:pt>
                <c:pt idx="55">
                  <c:v>-5.1876753388058328</c:v>
                </c:pt>
                <c:pt idx="56">
                  <c:v>-5.2351011686620952</c:v>
                </c:pt>
                <c:pt idx="57">
                  <c:v>-5.2830766947806884</c:v>
                </c:pt>
                <c:pt idx="58">
                  <c:v>-5.3315991354882888</c:v>
                </c:pt>
                <c:pt idx="59">
                  <c:v>-5.3806653427222964</c:v>
                </c:pt>
                <c:pt idx="60">
                  <c:v>-5.4302717935344473</c:v>
                </c:pt>
                <c:pt idx="61">
                  <c:v>-5.480414581991873</c:v>
                </c:pt>
                <c:pt idx="62">
                  <c:v>-5.5310894114893587</c:v>
                </c:pt>
                <c:pt idx="63">
                  <c:v>-5.5822915875405599</c:v>
                </c:pt>
                <c:pt idx="64">
                  <c:v>-5.6340160110564543</c:v>
                </c:pt>
                <c:pt idx="65">
                  <c:v>-5.686257172178248</c:v>
                </c:pt>
                <c:pt idx="66">
                  <c:v>-5.7390091446798506</c:v>
                </c:pt>
                <c:pt idx="67">
                  <c:v>-5.7922655809991621</c:v>
                </c:pt>
                <c:pt idx="68">
                  <c:v>-5.8460197079192415</c:v>
                </c:pt>
                <c:pt idx="69">
                  <c:v>-5.9002643229434142</c:v>
                </c:pt>
                <c:pt idx="70">
                  <c:v>-5.9549917914106807</c:v>
                </c:pt>
                <c:pt idx="71">
                  <c:v>-6.010194044379773</c:v>
                </c:pt>
                <c:pt idx="72">
                  <c:v>-6.0658625772773052</c:v>
                </c:pt>
                <c:pt idx="73">
                  <c:v>-6.121988449436687</c:v>
                </c:pt>
                <c:pt idx="74">
                  <c:v>-6.1785622844402415</c:v>
                </c:pt>
                <c:pt idx="75">
                  <c:v>-6.6202384704927546</c:v>
                </c:pt>
                <c:pt idx="76">
                  <c:v>-7.048079242123265</c:v>
                </c:pt>
                <c:pt idx="77">
                  <c:v>-7.4647688728422708</c:v>
                </c:pt>
                <c:pt idx="78">
                  <c:v>-7.8723669244106826</c:v>
                </c:pt>
                <c:pt idx="79">
                  <c:v>-8.2724911750267296</c:v>
                </c:pt>
                <c:pt idx="80">
                  <c:v>-8.666437004828353</c:v>
                </c:pt>
                <c:pt idx="81">
                  <c:v>-9.0552582492110201</c:v>
                </c:pt>
                <c:pt idx="82">
                  <c:v>-9.4398236796749657</c:v>
                </c:pt>
                <c:pt idx="83">
                  <c:v>-9.8208575122965662</c:v>
                </c:pt>
                <c:pt idx="84">
                  <c:v>-10.198969127582524</c:v>
                </c:pt>
                <c:pt idx="85">
                  <c:v>-10.574675310557529</c:v>
                </c:pt>
                <c:pt idx="86">
                  <c:v>-10.948417185761121</c:v>
                </c:pt>
                <c:pt idx="87">
                  <c:v>-11.32057331354987</c:v>
                </c:pt>
                <c:pt idx="88">
                  <c:v>-11.6914699591113</c:v>
                </c:pt>
                <c:pt idx="89">
                  <c:v>-12.061389245830298</c:v>
                </c:pt>
                <c:pt idx="90">
                  <c:v>-12.430575703024973</c:v>
                </c:pt>
                <c:pt idx="91">
                  <c:v>-12.799241579295195</c:v>
                </c:pt>
                <c:pt idx="92">
                  <c:v>-13.167571195888167</c:v>
                </c:pt>
                <c:pt idx="93">
                  <c:v>-13.535724545661656</c:v>
                </c:pt>
                <c:pt idx="94">
                  <c:v>-13.903840293229031</c:v>
                </c:pt>
                <c:pt idx="95">
                  <c:v>-14.27203829587345</c:v>
                </c:pt>
                <c:pt idx="96">
                  <c:v>-14.640421737544193</c:v>
                </c:pt>
                <c:pt idx="97">
                  <c:v>-15.009078948351185</c:v>
                </c:pt>
                <c:pt idx="98">
                  <c:v>-15.378084966422779</c:v>
                </c:pt>
                <c:pt idx="99">
                  <c:v>-15.747502887544888</c:v>
                </c:pt>
                <c:pt idx="100">
                  <c:v>-16.117385038830861</c:v>
                </c:pt>
                <c:pt idx="101">
                  <c:v>-16.48777400562086</c:v>
                </c:pt>
                <c:pt idx="102">
                  <c:v>-16.858703535420666</c:v>
                </c:pt>
                <c:pt idx="103">
                  <c:v>-17.230199338244081</c:v>
                </c:pt>
                <c:pt idx="104">
                  <c:v>-17.602279799142991</c:v>
                </c:pt>
                <c:pt idx="105">
                  <c:v>-17.974956616231854</c:v>
                </c:pt>
                <c:pt idx="106">
                  <c:v>-18.348235374817747</c:v>
                </c:pt>
                <c:pt idx="107">
                  <c:v>-18.722116066834186</c:v>
                </c:pt>
                <c:pt idx="108">
                  <c:v>-19.096593563091112</c:v>
                </c:pt>
                <c:pt idx="109">
                  <c:v>-19.471658044520808</c:v>
                </c:pt>
                <c:pt idx="110">
                  <c:v>-19.847295397910024</c:v>
                </c:pt>
                <c:pt idx="111">
                  <c:v>-20.223487580405827</c:v>
                </c:pt>
                <c:pt idx="112">
                  <c:v>-20.600212956697508</c:v>
                </c:pt>
                <c:pt idx="113">
                  <c:v>-20.977446611974361</c:v>
                </c:pt>
                <c:pt idx="114">
                  <c:v>-21.355160643428313</c:v>
                </c:pt>
                <c:pt idx="115">
                  <c:v>-21.733324432535884</c:v>
                </c:pt>
                <c:pt idx="116">
                  <c:v>-22.111904900140139</c:v>
                </c:pt>
                <c:pt idx="117">
                  <c:v>-22.490866745976152</c:v>
                </c:pt>
                <c:pt idx="118">
                  <c:v>-22.870172673964461</c:v>
                </c:pt>
                <c:pt idx="119">
                  <c:v>-23.249783604713485</c:v>
                </c:pt>
                <c:pt idx="120">
                  <c:v>-23.629658876001752</c:v>
                </c:pt>
                <c:pt idx="121">
                  <c:v>-24.009756432313189</c:v>
                </c:pt>
                <c:pt idx="122">
                  <c:v>-24.390033004162103</c:v>
                </c:pt>
                <c:pt idx="123">
                  <c:v>-24.770444277765979</c:v>
                </c:pt>
                <c:pt idx="124">
                  <c:v>-25.150945055793027</c:v>
                </c:pt>
                <c:pt idx="125">
                  <c:v>-25.531489409522315</c:v>
                </c:pt>
                <c:pt idx="126">
                  <c:v>-25.91203082297227</c:v>
                </c:pt>
                <c:pt idx="127">
                  <c:v>-26.292522329270259</c:v>
                </c:pt>
                <c:pt idx="128">
                  <c:v>-26.672916639703494</c:v>
                </c:pt>
                <c:pt idx="129">
                  <c:v>-27.053166265634097</c:v>
                </c:pt>
                <c:pt idx="130">
                  <c:v>-27.433223633628518</c:v>
                </c:pt>
                <c:pt idx="131">
                  <c:v>-27.813041193971188</c:v>
                </c:pt>
                <c:pt idx="132">
                  <c:v>-28.192571522879721</c:v>
                </c:pt>
                <c:pt idx="133">
                  <c:v>-28.5717674184808</c:v>
                </c:pt>
                <c:pt idx="134">
                  <c:v>-28.950581990896634</c:v>
                </c:pt>
                <c:pt idx="135">
                  <c:v>-29.3289687464849</c:v>
                </c:pt>
                <c:pt idx="136">
                  <c:v>-29.706881666483369</c:v>
                </c:pt>
                <c:pt idx="137">
                  <c:v>-30.084275280197204</c:v>
                </c:pt>
                <c:pt idx="138">
                  <c:v>-30.461104732914503</c:v>
                </c:pt>
                <c:pt idx="139">
                  <c:v>-30.837325848683076</c:v>
                </c:pt>
                <c:pt idx="140">
                  <c:v>-31.212895188058958</c:v>
                </c:pt>
                <c:pt idx="141">
                  <c:v>-31.58777010115865</c:v>
                </c:pt>
                <c:pt idx="142">
                  <c:v>-31.961908775928734</c:v>
                </c:pt>
                <c:pt idx="143">
                  <c:v>-32.33527028196734</c:v>
                </c:pt>
                <c:pt idx="144">
                  <c:v>-32.707814609993193</c:v>
                </c:pt>
                <c:pt idx="145">
                  <c:v>-33.079502707151946</c:v>
                </c:pt>
                <c:pt idx="146">
                  <c:v>-33.450296508203813</c:v>
                </c:pt>
                <c:pt idx="147">
                  <c:v>-33.820158962884193</c:v>
                </c:pt>
                <c:pt idx="148">
                  <c:v>-34.189054059623622</c:v>
                </c:pt>
                <c:pt idx="149">
                  <c:v>-34.55694684552423</c:v>
                </c:pt>
                <c:pt idx="150">
                  <c:v>-34.923803443104035</c:v>
                </c:pt>
                <c:pt idx="151">
                  <c:v>-35.289591063706119</c:v>
                </c:pt>
                <c:pt idx="152">
                  <c:v>-35.654278017833576</c:v>
                </c:pt>
                <c:pt idx="153">
                  <c:v>-36.01783372256218</c:v>
                </c:pt>
                <c:pt idx="154">
                  <c:v>-36.380228706182365</c:v>
                </c:pt>
                <c:pt idx="155">
                  <c:v>-36.741434610139009</c:v>
                </c:pt>
                <c:pt idx="156">
                  <c:v>-37.101424188658441</c:v>
                </c:pt>
                <c:pt idx="157">
                  <c:v>-37.460171305826577</c:v>
                </c:pt>
                <c:pt idx="158">
                  <c:v>-37.817650930684081</c:v>
                </c:pt>
                <c:pt idx="159">
                  <c:v>-38.173839130160339</c:v>
                </c:pt>
                <c:pt idx="160">
                  <c:v>-38.528713060141953</c:v>
                </c:pt>
                <c:pt idx="161">
                  <c:v>-38.882250954809415</c:v>
                </c:pt>
                <c:pt idx="162">
                  <c:v>-39.234432114292581</c:v>
                </c:pt>
                <c:pt idx="163">
                  <c:v>-39.585236890821868</c:v>
                </c:pt>
                <c:pt idx="164">
                  <c:v>-39.93464667356379</c:v>
                </c:pt>
                <c:pt idx="165">
                  <c:v>-40.282643872141286</c:v>
                </c:pt>
                <c:pt idx="166">
                  <c:v>-40.629211898996715</c:v>
                </c:pt>
                <c:pt idx="167">
                  <c:v>-40.974335150837632</c:v>
                </c:pt>
                <c:pt idx="168">
                  <c:v>-41.098455661347941</c:v>
                </c:pt>
                <c:pt idx="169">
                  <c:v>-41.121667847702128</c:v>
                </c:pt>
                <c:pt idx="170">
                  <c:v>-41.141957974492932</c:v>
                </c:pt>
                <c:pt idx="171">
                  <c:v>-41.159345763480289</c:v>
                </c:pt>
                <c:pt idx="172">
                  <c:v>-41.173851383759263</c:v>
                </c:pt>
                <c:pt idx="173">
                  <c:v>-41.18549541078368</c:v>
                </c:pt>
                <c:pt idx="174">
                  <c:v>-41.194298786620998</c:v>
                </c:pt>
                <c:pt idx="175">
                  <c:v>-41.200282781253321</c:v>
                </c:pt>
                <c:pt idx="176">
                  <c:v>-41.203468955111937</c:v>
                </c:pt>
                <c:pt idx="177">
                  <c:v>-41.20387912286872</c:v>
                </c:pt>
                <c:pt idx="178">
                  <c:v>-41.201535318383094</c:v>
                </c:pt>
                <c:pt idx="179">
                  <c:v>-41.196459760630454</c:v>
                </c:pt>
                <c:pt idx="180">
                  <c:v>-41.188674821361097</c:v>
                </c:pt>
                <c:pt idx="181">
                  <c:v>-41.178202993168142</c:v>
                </c:pt>
                <c:pt idx="182">
                  <c:v>-41.165066859591924</c:v>
                </c:pt>
                <c:pt idx="183">
                  <c:v>-41.14928906560062</c:v>
                </c:pt>
                <c:pt idx="184">
                  <c:v>-41.130892289838521</c:v>
                </c:pt>
                <c:pt idx="185">
                  <c:v>-41.109899217523257</c:v>
                </c:pt>
                <c:pt idx="186">
                  <c:v>-41.086332514892533</c:v>
                </c:pt>
                <c:pt idx="187">
                  <c:v>-41.060214804432732</c:v>
                </c:pt>
                <c:pt idx="188">
                  <c:v>-41.031568641166253</c:v>
                </c:pt>
                <c:pt idx="189">
                  <c:v>-41.000416490358653</c:v>
                </c:pt>
                <c:pt idx="190">
                  <c:v>-40.96678070576192</c:v>
                </c:pt>
                <c:pt idx="191">
                  <c:v>-40.930683509195994</c:v>
                </c:pt>
                <c:pt idx="192">
                  <c:v>-40.892146970981713</c:v>
                </c:pt>
                <c:pt idx="193">
                  <c:v>-40.851192991309098</c:v>
                </c:pt>
                <c:pt idx="194">
                  <c:v>-40.807843282358284</c:v>
                </c:pt>
                <c:pt idx="195">
                  <c:v>-40.762119351903991</c:v>
                </c:pt>
                <c:pt idx="196">
                  <c:v>-40.714042487237371</c:v>
                </c:pt>
                <c:pt idx="197">
                  <c:v>-40.132646677189399</c:v>
                </c:pt>
                <c:pt idx="198">
                  <c:v>-40.610913908486744</c:v>
                </c:pt>
                <c:pt idx="199">
                  <c:v>-40.555903533199547</c:v>
                </c:pt>
                <c:pt idx="200">
                  <c:v>-40.498622874088156</c:v>
                </c:pt>
                <c:pt idx="201">
                  <c:v>-40.439091903113486</c:v>
                </c:pt>
                <c:pt idx="202">
                  <c:v>-40.377330292189399</c:v>
                </c:pt>
                <c:pt idx="203">
                  <c:v>-40.313357402158132</c:v>
                </c:pt>
                <c:pt idx="204">
                  <c:v>-40.247192272736392</c:v>
                </c:pt>
                <c:pt idx="205">
                  <c:v>-40.17885361257288</c:v>
                </c:pt>
                <c:pt idx="206">
                  <c:v>-40.108359790540504</c:v>
                </c:pt>
                <c:pt idx="207">
                  <c:v>-40.035728826810846</c:v>
                </c:pt>
                <c:pt idx="208">
                  <c:v>-39.960978385106607</c:v>
                </c:pt>
                <c:pt idx="209">
                  <c:v>-39.884125764806264</c:v>
                </c:pt>
                <c:pt idx="210">
                  <c:v>-39.805187894202795</c:v>
                </c:pt>
                <c:pt idx="211">
                  <c:v>-39.724181323263579</c:v>
                </c:pt>
                <c:pt idx="212">
                  <c:v>-39.641122217720458</c:v>
                </c:pt>
                <c:pt idx="213">
                  <c:v>-39.55602635282137</c:v>
                </c:pt>
                <c:pt idx="214">
                  <c:v>-39.468909107791475</c:v>
                </c:pt>
                <c:pt idx="215">
                  <c:v>-39.379785460433645</c:v>
                </c:pt>
                <c:pt idx="216">
                  <c:v>-39.288669982161984</c:v>
                </c:pt>
                <c:pt idx="217">
                  <c:v>-39.195576833021242</c:v>
                </c:pt>
                <c:pt idx="218">
                  <c:v>-39.100519757417082</c:v>
                </c:pt>
                <c:pt idx="219">
                  <c:v>-39.003512079455454</c:v>
                </c:pt>
                <c:pt idx="220">
                  <c:v>-38.904566699010417</c:v>
                </c:pt>
                <c:pt idx="221">
                  <c:v>-38.803696087669003</c:v>
                </c:pt>
                <c:pt idx="222">
                  <c:v>-38.700912284879912</c:v>
                </c:pt>
                <c:pt idx="223">
                  <c:v>-38.596226894194032</c:v>
                </c:pt>
                <c:pt idx="224">
                  <c:v>-38.489651079800879</c:v>
                </c:pt>
                <c:pt idx="225">
                  <c:v>-38.381195562801828</c:v>
                </c:pt>
                <c:pt idx="226">
                  <c:v>-38.270870617895945</c:v>
                </c:pt>
                <c:pt idx="227">
                  <c:v>-38.158686069832179</c:v>
                </c:pt>
                <c:pt idx="228">
                  <c:v>-38.044651290062141</c:v>
                </c:pt>
                <c:pt idx="229">
                  <c:v>-37.928775193322473</c:v>
                </c:pt>
                <c:pt idx="230">
                  <c:v>-37.811066234146871</c:v>
                </c:pt>
                <c:pt idx="231">
                  <c:v>-37.691532403420346</c:v>
                </c:pt>
                <c:pt idx="232">
                  <c:v>-37.570181224844148</c:v>
                </c:pt>
                <c:pt idx="233">
                  <c:v>-37.447019751279925</c:v>
                </c:pt>
                <c:pt idx="234">
                  <c:v>-37.322054561054664</c:v>
                </c:pt>
                <c:pt idx="235">
                  <c:v>-37.195291754087883</c:v>
                </c:pt>
                <c:pt idx="236">
                  <c:v>-37.066736947889886</c:v>
                </c:pt>
                <c:pt idx="237">
                  <c:v>-36.936395273443559</c:v>
                </c:pt>
                <c:pt idx="238">
                  <c:v>-36.804271370810156</c:v>
                </c:pt>
                <c:pt idx="239">
                  <c:v>-36.67036938464922</c:v>
                </c:pt>
                <c:pt idx="240">
                  <c:v>-36.534692959337363</c:v>
                </c:pt>
                <c:pt idx="241">
                  <c:v>-36.39724523409545</c:v>
                </c:pt>
                <c:pt idx="242">
                  <c:v>-36.258028837509315</c:v>
                </c:pt>
                <c:pt idx="243">
                  <c:v>-36.117045882101031</c:v>
                </c:pt>
                <c:pt idx="244">
                  <c:v>-35.974297958337715</c:v>
                </c:pt>
                <c:pt idx="245">
                  <c:v>-35.829786128345056</c:v>
                </c:pt>
                <c:pt idx="246">
                  <c:v>-35.683510919362959</c:v>
                </c:pt>
                <c:pt idx="247">
                  <c:v>-35.535472316643478</c:v>
                </c:pt>
                <c:pt idx="248">
                  <c:v>-35.385669756064502</c:v>
                </c:pt>
                <c:pt idx="249">
                  <c:v>-35.234102116183919</c:v>
                </c:pt>
                <c:pt idx="250">
                  <c:v>-35.080767709869569</c:v>
                </c:pt>
                <c:pt idx="251">
                  <c:v>-34.925664275372995</c:v>
                </c:pt>
                <c:pt idx="252">
                  <c:v>-34.768788966937684</c:v>
                </c:pt>
                <c:pt idx="253">
                  <c:v>-34.610138344682348</c:v>
                </c:pt>
                <c:pt idx="254">
                  <c:v>-34.449708363981557</c:v>
                </c:pt>
                <c:pt idx="255">
                  <c:v>-34.287494364150241</c:v>
                </c:pt>
                <c:pt idx="256">
                  <c:v>-34.123491056370284</c:v>
                </c:pt>
                <c:pt idx="257">
                  <c:v>-33.957692510969558</c:v>
                </c:pt>
                <c:pt idx="258">
                  <c:v>-33.790092143790794</c:v>
                </c:pt>
                <c:pt idx="259">
                  <c:v>-33.620682701803766</c:v>
                </c:pt>
                <c:pt idx="260">
                  <c:v>-33.449456247773789</c:v>
                </c:pt>
                <c:pt idx="261">
                  <c:v>-33.276404143950053</c:v>
                </c:pt>
                <c:pt idx="262">
                  <c:v>-33.101517034822336</c:v>
                </c:pt>
                <c:pt idx="263">
                  <c:v>-32.924784828639261</c:v>
                </c:pt>
                <c:pt idx="264">
                  <c:v>-32.746196677934194</c:v>
                </c:pt>
                <c:pt idx="265">
                  <c:v>-32.56574095867532</c:v>
                </c:pt>
                <c:pt idx="266">
                  <c:v>-32.383405248211055</c:v>
                </c:pt>
                <c:pt idx="267">
                  <c:v>-32.199176301705826</c:v>
                </c:pt>
                <c:pt idx="268">
                  <c:v>-32.013040027143241</c:v>
                </c:pt>
                <c:pt idx="269">
                  <c:v>-31.824981458695184</c:v>
                </c:pt>
                <c:pt idx="270">
                  <c:v>-31.634984728370686</c:v>
                </c:pt>
                <c:pt idx="271">
                  <c:v>-31.443033035817457</c:v>
                </c:pt>
                <c:pt idx="272">
                  <c:v>-31.249108616184522</c:v>
                </c:pt>
                <c:pt idx="273">
                  <c:v>-31.053192705784863</c:v>
                </c:pt>
                <c:pt idx="274">
                  <c:v>-30.855265505605356</c:v>
                </c:pt>
                <c:pt idx="275">
                  <c:v>-30.655306142246143</c:v>
                </c:pt>
                <c:pt idx="276">
                  <c:v>-30.45329262630915</c:v>
                </c:pt>
                <c:pt idx="277">
                  <c:v>-30.249201807950541</c:v>
                </c:pt>
                <c:pt idx="278">
                  <c:v>-30.043009329339085</c:v>
                </c:pt>
                <c:pt idx="279">
                  <c:v>-29.834689573844301</c:v>
                </c:pt>
                <c:pt idx="280">
                  <c:v>-29.624215611672813</c:v>
                </c:pt>
                <c:pt idx="281">
                  <c:v>-29.411559141626167</c:v>
                </c:pt>
                <c:pt idx="282">
                  <c:v>-29.196690428715396</c:v>
                </c:pt>
                <c:pt idx="283">
                  <c:v>-28.979578237198002</c:v>
                </c:pt>
                <c:pt idx="284">
                  <c:v>-28.760189758785366</c:v>
                </c:pt>
                <c:pt idx="285">
                  <c:v>-28.53849053541456</c:v>
                </c:pt>
                <c:pt idx="286">
                  <c:v>-28.314444376256457</c:v>
                </c:pt>
                <c:pt idx="287">
                  <c:v>-28.088013268374205</c:v>
                </c:pt>
                <c:pt idx="288">
                  <c:v>-27.859157280442222</c:v>
                </c:pt>
                <c:pt idx="289">
                  <c:v>-27.627834458890959</c:v>
                </c:pt>
                <c:pt idx="290">
                  <c:v>-27.394000715787836</c:v>
                </c:pt>
                <c:pt idx="291">
                  <c:v>-27.157609707559896</c:v>
                </c:pt>
                <c:pt idx="292">
                  <c:v>-26.918612703789112</c:v>
                </c:pt>
                <c:pt idx="293">
                  <c:v>-26.676958444959396</c:v>
                </c:pt>
                <c:pt idx="294">
                  <c:v>-26.432592988083989</c:v>
                </c:pt>
                <c:pt idx="295">
                  <c:v>-26.1854595389784</c:v>
                </c:pt>
                <c:pt idx="296">
                  <c:v>-25.935498269645411</c:v>
                </c:pt>
                <c:pt idx="297">
                  <c:v>-25.682646119303225</c:v>
                </c:pt>
                <c:pt idx="298">
                  <c:v>-25.426836577108144</c:v>
                </c:pt>
                <c:pt idx="299">
                  <c:v>-25.167999444609897</c:v>
                </c:pt>
                <c:pt idx="300">
                  <c:v>-24.906060575523654</c:v>
                </c:pt>
                <c:pt idx="301">
                  <c:v>-24.640941590194192</c:v>
                </c:pt>
                <c:pt idx="302">
                  <c:v>-24.372559561657575</c:v>
                </c:pt>
                <c:pt idx="303">
                  <c:v>-24.100826669837314</c:v>
                </c:pt>
                <c:pt idx="304">
                  <c:v>-23.825649819844681</c:v>
                </c:pt>
                <c:pt idx="305">
                  <c:v>-23.546930219757947</c:v>
                </c:pt>
                <c:pt idx="306">
                  <c:v>-23.264562912502921</c:v>
                </c:pt>
                <c:pt idx="307">
                  <c:v>-22.978436255651896</c:v>
                </c:pt>
                <c:pt idx="308">
                  <c:v>-22.688431341929796</c:v>
                </c:pt>
                <c:pt idx="309">
                  <c:v>-22.394421351940647</c:v>
                </c:pt>
                <c:pt idx="310">
                  <c:v>-22.096270829262153</c:v>
                </c:pt>
                <c:pt idx="311">
                  <c:v>-21.793834866248165</c:v>
                </c:pt>
                <c:pt idx="312">
                  <c:v>-21.486958186783895</c:v>
                </c:pt>
                <c:pt idx="313">
                  <c:v>-21.175474109640835</c:v>
                </c:pt>
                <c:pt idx="314">
                  <c:v>-20.859203372968661</c:v>
                </c:pt>
                <c:pt idx="315">
                  <c:v>-20.537952796557267</c:v>
                </c:pt>
                <c:pt idx="316">
                  <c:v>-20.211513753749085</c:v>
                </c:pt>
                <c:pt idx="317">
                  <c:v>-19.879660418897643</c:v>
                </c:pt>
                <c:pt idx="318">
                  <c:v>-19.542147748970223</c:v>
                </c:pt>
                <c:pt idx="319">
                  <c:v>-19.198709148241612</c:v>
                </c:pt>
                <c:pt idx="320">
                  <c:v>-18.849053753509139</c:v>
                </c:pt>
                <c:pt idx="321">
                  <c:v>-18.492863261641183</c:v>
                </c:pt>
                <c:pt idx="322">
                  <c:v>-18.129788201972435</c:v>
                </c:pt>
                <c:pt idx="323">
                  <c:v>-17.759443530221422</c:v>
                </c:pt>
                <c:pt idx="324">
                  <c:v>-17.38140338713287</c:v>
                </c:pt>
                <c:pt idx="325">
                  <c:v>-16.565753814872821</c:v>
                </c:pt>
                <c:pt idx="326">
                  <c:v>-15.708899173082628</c:v>
                </c:pt>
                <c:pt idx="327">
                  <c:v>-14.803798480405593</c:v>
                </c:pt>
                <c:pt idx="328">
                  <c:v>-13.841113349201605</c:v>
                </c:pt>
                <c:pt idx="329">
                  <c:v>-12.808002289727488</c:v>
                </c:pt>
                <c:pt idx="330">
                  <c:v>-11.685955609585971</c:v>
                </c:pt>
                <c:pt idx="331">
                  <c:v>-10.446531701727576</c:v>
                </c:pt>
                <c:pt idx="332">
                  <c:v>-9.0417988000205014</c:v>
                </c:pt>
                <c:pt idx="333">
                  <c:v>-7.3781961199246568</c:v>
                </c:pt>
                <c:pt idx="334">
                  <c:v>-5.2139252517320696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'GR 42x40 PUSH'!$I$27:$I$32</c:f>
              <c:numCache>
                <c:formatCode>General</c:formatCode>
                <c:ptCount val="6"/>
                <c:pt idx="0">
                  <c:v>0</c:v>
                </c:pt>
                <c:pt idx="1">
                  <c:v>0.56000000000000005</c:v>
                </c:pt>
                <c:pt idx="2">
                  <c:v>2.6667999999999998</c:v>
                </c:pt>
                <c:pt idx="3">
                  <c:v>4</c:v>
                </c:pt>
                <c:pt idx="4">
                  <c:v>5.8</c:v>
                </c:pt>
                <c:pt idx="5">
                  <c:v>7.05</c:v>
                </c:pt>
              </c:numCache>
            </c:numRef>
          </c:xVal>
          <c:yVal>
            <c:numRef>
              <c:f>'GR 42x40 PUSH'!$K$27:$K$32</c:f>
              <c:numCache>
                <c:formatCode>General</c:formatCode>
                <c:ptCount val="6"/>
                <c:pt idx="0">
                  <c:v>0</c:v>
                </c:pt>
                <c:pt idx="1">
                  <c:v>-19.642857142857142</c:v>
                </c:pt>
                <c:pt idx="2">
                  <c:v>-54.731052419769163</c:v>
                </c:pt>
                <c:pt idx="3">
                  <c:v>-15.257731958762887</c:v>
                </c:pt>
                <c:pt idx="4">
                  <c:v>-15.257731958762887</c:v>
                </c:pt>
                <c:pt idx="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377144"/>
        <c:axId val="406375576"/>
      </c:scatterChart>
      <c:valAx>
        <c:axId val="406377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75576"/>
        <c:crosses val="autoZero"/>
        <c:crossBetween val="midCat"/>
      </c:valAx>
      <c:valAx>
        <c:axId val="40637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77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0713766680348859E-2"/>
          <c:y val="2.85706345530338E-2"/>
          <c:w val="0.94430948974304707"/>
          <c:h val="0.92385219494621995"/>
        </c:manualLayout>
      </c:layout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'GR 42x40 PULL'!$V$2:$V$358</c:f>
              <c:numCache>
                <c:formatCode>General</c:formatCode>
                <c:ptCount val="357"/>
                <c:pt idx="0">
                  <c:v>0</c:v>
                </c:pt>
                <c:pt idx="1">
                  <c:v>0.19047619047619047</c:v>
                </c:pt>
                <c:pt idx="2">
                  <c:v>0.26937401188058951</c:v>
                </c:pt>
                <c:pt idx="3">
                  <c:v>0.32991443953692901</c:v>
                </c:pt>
                <c:pt idx="4">
                  <c:v>0.38095238095238093</c:v>
                </c:pt>
                <c:pt idx="5">
                  <c:v>0.42591770999995993</c:v>
                </c:pt>
                <c:pt idx="6">
                  <c:v>0.46656947481584343</c:v>
                </c:pt>
                <c:pt idx="7">
                  <c:v>0.50395263067896967</c:v>
                </c:pt>
                <c:pt idx="8">
                  <c:v>0.53874802376117903</c:v>
                </c:pt>
                <c:pt idx="9">
                  <c:v>0.5714285714285714</c:v>
                </c:pt>
                <c:pt idx="10">
                  <c:v>0.60233860193683419</c:v>
                </c:pt>
                <c:pt idx="11">
                  <c:v>0.63173805530579041</c:v>
                </c:pt>
                <c:pt idx="12">
                  <c:v>0.65982887907385801</c:v>
                </c:pt>
                <c:pt idx="13">
                  <c:v>0.6867716715169504</c:v>
                </c:pt>
                <c:pt idx="14">
                  <c:v>0.71269664509979835</c:v>
                </c:pt>
                <c:pt idx="15">
                  <c:v>0.73771111356331753</c:v>
                </c:pt>
                <c:pt idx="16">
                  <c:v>0.76190476190476186</c:v>
                </c:pt>
                <c:pt idx="17">
                  <c:v>0.785353452498602</c:v>
                </c:pt>
                <c:pt idx="18">
                  <c:v>0.80812203564176854</c:v>
                </c:pt>
                <c:pt idx="19">
                  <c:v>0.83026646543631877</c:v>
                </c:pt>
                <c:pt idx="20">
                  <c:v>0.85183541999991985</c:v>
                </c:pt>
                <c:pt idx="21">
                  <c:v>0.87287156094396945</c:v>
                </c:pt>
                <c:pt idx="22">
                  <c:v>0.89341252568065321</c:v>
                </c:pt>
                <c:pt idx="23">
                  <c:v>0.91349171872623225</c:v>
                </c:pt>
                <c:pt idx="24">
                  <c:v>0.93313894963168686</c:v>
                </c:pt>
                <c:pt idx="25">
                  <c:v>0.95238095238095244</c:v>
                </c:pt>
                <c:pt idx="26">
                  <c:v>0.97124181211291138</c:v>
                </c:pt>
                <c:pt idx="27">
                  <c:v>0.98974331861078702</c:v>
                </c:pt>
                <c:pt idx="28">
                  <c:v>1.0079052613579393</c:v>
                </c:pt>
                <c:pt idx="29">
                  <c:v>1.0257456775494294</c:v>
                </c:pt>
                <c:pt idx="30">
                  <c:v>1.0432810619146022</c:v>
                </c:pt>
                <c:pt idx="31">
                  <c:v>1.0605265453009567</c:v>
                </c:pt>
                <c:pt idx="32">
                  <c:v>1.0774960475223581</c:v>
                </c:pt>
                <c:pt idx="33">
                  <c:v>1.0942024088643865</c:v>
                </c:pt>
                <c:pt idx="34">
                  <c:v>1.1106575037800572</c:v>
                </c:pt>
                <c:pt idx="35">
                  <c:v>1.126872339638022</c:v>
                </c:pt>
                <c:pt idx="36">
                  <c:v>1.1428571428571428</c:v>
                </c:pt>
                <c:pt idx="37">
                  <c:v>1.1586214343425181</c:v>
                </c:pt>
                <c:pt idx="38">
                  <c:v>1.1741740958036146</c:v>
                </c:pt>
                <c:pt idx="39">
                  <c:v>1.1895234282663616</c:v>
                </c:pt>
                <c:pt idx="40">
                  <c:v>1.2046772038736684</c:v>
                </c:pt>
                <c:pt idx="41">
                  <c:v>1.2196427118919713</c:v>
                </c:pt>
                <c:pt idx="42">
                  <c:v>1.2344267996967353</c:v>
                </c:pt>
                <c:pt idx="43">
                  <c:v>1.2490359093908574</c:v>
                </c:pt>
                <c:pt idx="44">
                  <c:v>1.2634761106115808</c:v>
                </c:pt>
                <c:pt idx="45">
                  <c:v>1.2777531299998799</c:v>
                </c:pt>
                <c:pt idx="46">
                  <c:v>1.2918723777381462</c:v>
                </c:pt>
                <c:pt idx="47">
                  <c:v>1.3058389715049608</c:v>
                </c:pt>
                <c:pt idx="48">
                  <c:v>1.319657758147716</c:v>
                </c:pt>
                <c:pt idx="49">
                  <c:v>1.3333333333333333</c:v>
                </c:pt>
                <c:pt idx="50">
                  <c:v>1.3468922283655012</c:v>
                </c:pt>
                <c:pt idx="51">
                  <c:v>1.3603592880413673</c:v>
                </c:pt>
                <c:pt idx="52">
                  <c:v>1.3737363534845926</c:v>
                </c:pt>
                <c:pt idx="53">
                  <c:v>1.3870252051105287</c:v>
                </c:pt>
                <c:pt idx="54">
                  <c:v>1.4002275653922698</c:v>
                </c:pt>
                <c:pt idx="55">
                  <c:v>1.4133451014667424</c:v>
                </c:pt>
                <c:pt idx="56">
                  <c:v>1.4263794275919983</c:v>
                </c:pt>
                <c:pt idx="57">
                  <c:v>1.4393321074659677</c:v>
                </c:pt>
                <c:pt idx="58">
                  <c:v>1.4522046564160982</c:v>
                </c:pt>
                <c:pt idx="59">
                  <c:v>1.4649985434685575</c:v>
                </c:pt>
                <c:pt idx="60">
                  <c:v>1.477715193305005</c:v>
                </c:pt>
                <c:pt idx="61">
                  <c:v>1.4903559881143014</c:v>
                </c:pt>
                <c:pt idx="62">
                  <c:v>1.5029222693459776</c:v>
                </c:pt>
                <c:pt idx="63">
                  <c:v>1.5154153393717549</c:v>
                </c:pt>
                <c:pt idx="64">
                  <c:v>1.5278364630609402</c:v>
                </c:pt>
                <c:pt idx="65">
                  <c:v>1.540186869275096</c:v>
                </c:pt>
                <c:pt idx="66">
                  <c:v>1.5524677522869788</c:v>
                </c:pt>
                <c:pt idx="67">
                  <c:v>1.564680273128386</c:v>
                </c:pt>
                <c:pt idx="68">
                  <c:v>1.5768255608712176</c:v>
                </c:pt>
                <c:pt idx="69">
                  <c:v>1.5889047138457493</c:v>
                </c:pt>
                <c:pt idx="70">
                  <c:v>1.6009188007998441</c:v>
                </c:pt>
                <c:pt idx="71">
                  <c:v>1.6128688620025582</c:v>
                </c:pt>
                <c:pt idx="72">
                  <c:v>1.6247559102953726</c:v>
                </c:pt>
                <c:pt idx="73">
                  <c:v>1.636580932094051</c:v>
                </c:pt>
                <c:pt idx="74">
                  <c:v>1.6483448883439353</c:v>
                </c:pt>
                <c:pt idx="75">
                  <c:v>1.6600487154312915</c:v>
                </c:pt>
                <c:pt idx="76">
                  <c:v>1.671693326053153</c:v>
                </c:pt>
                <c:pt idx="77">
                  <c:v>1.6832796100479521</c:v>
                </c:pt>
                <c:pt idx="78">
                  <c:v>1.6948084351890753</c:v>
                </c:pt>
                <c:pt idx="79">
                  <c:v>1.7062806479433441</c:v>
                </c:pt>
                <c:pt idx="80">
                  <c:v>1.7176970741963011</c:v>
                </c:pt>
                <c:pt idx="81">
                  <c:v>1.7290585199460595</c:v>
                </c:pt>
                <c:pt idx="82">
                  <c:v>1.7403657719673611</c:v>
                </c:pt>
                <c:pt idx="83">
                  <c:v>1.7516195984473979</c:v>
                </c:pt>
                <c:pt idx="84">
                  <c:v>1.7628207495948456</c:v>
                </c:pt>
                <c:pt idx="85">
                  <c:v>1.7739699582234805</c:v>
                </c:pt>
                <c:pt idx="86">
                  <c:v>1.7850679403116583</c:v>
                </c:pt>
                <c:pt idx="87">
                  <c:v>1.7961153955388693</c:v>
                </c:pt>
                <c:pt idx="88">
                  <c:v>1.8071130078005055</c:v>
                </c:pt>
                <c:pt idx="89">
                  <c:v>1.8180614457019122</c:v>
                </c:pt>
                <c:pt idx="90">
                  <c:v>1.8289613630327304</c:v>
                </c:pt>
                <c:pt idx="91">
                  <c:v>1.8398133992224885</c:v>
                </c:pt>
                <c:pt idx="92">
                  <c:v>1.8506181797783368</c:v>
                </c:pt>
                <c:pt idx="93">
                  <c:v>1.8613763167057733</c:v>
                </c:pt>
                <c:pt idx="94">
                  <c:v>1.8720884089131655</c:v>
                </c:pt>
                <c:pt idx="95">
                  <c:v>1.8827550426008168</c:v>
                </c:pt>
                <c:pt idx="96">
                  <c:v>1.8933767916353059</c:v>
                </c:pt>
                <c:pt idx="97">
                  <c:v>1.9039542179097568</c:v>
                </c:pt>
                <c:pt idx="98">
                  <c:v>1.9144878716906983</c:v>
                </c:pt>
                <c:pt idx="99">
                  <c:v>1.9249782919521079</c:v>
                </c:pt>
                <c:pt idx="100">
                  <c:v>1.935426006697216</c:v>
                </c:pt>
                <c:pt idx="101">
                  <c:v>1.9458315332686145</c:v>
                </c:pt>
                <c:pt idx="102">
                  <c:v>1.9561953786471864</c:v>
                </c:pt>
                <c:pt idx="103">
                  <c:v>1.9665180397403426</c:v>
                </c:pt>
                <c:pt idx="104">
                  <c:v>1.9768000036600328</c:v>
                </c:pt>
                <c:pt idx="105">
                  <c:v>1.9870417479909672</c:v>
                </c:pt>
                <c:pt idx="106">
                  <c:v>1.9972437410494679</c:v>
                </c:pt>
                <c:pt idx="107">
                  <c:v>2.0074064421333508</c:v>
                </c:pt>
                <c:pt idx="108">
                  <c:v>2.0175303017632062</c:v>
                </c:pt>
                <c:pt idx="109">
                  <c:v>2.0276157619154507</c:v>
                </c:pt>
                <c:pt idx="110">
                  <c:v>2.0376632562474741</c:v>
                </c:pt>
                <c:pt idx="111">
                  <c:v>2.0476732103152244</c:v>
                </c:pt>
                <c:pt idx="112">
                  <c:v>2.0576460417835181</c:v>
                </c:pt>
                <c:pt idx="113">
                  <c:v>2.0675821606293985</c:v>
                </c:pt>
                <c:pt idx="114">
                  <c:v>2.077481969338792</c:v>
                </c:pt>
                <c:pt idx="115">
                  <c:v>2.0873458630967461</c:v>
                </c:pt>
                <c:pt idx="116">
                  <c:v>2.0971742299715084</c:v>
                </c:pt>
                <c:pt idx="117">
                  <c:v>2.1069674510926717</c:v>
                </c:pt>
                <c:pt idx="118">
                  <c:v>2.1167259008236279</c:v>
                </c:pt>
                <c:pt idx="119">
                  <c:v>2.1264499469285578</c:v>
                </c:pt>
                <c:pt idx="120">
                  <c:v>2.1361399507341483</c:v>
                </c:pt>
                <c:pt idx="121">
                  <c:v>2.1457962672862569</c:v>
                </c:pt>
                <c:pt idx="122">
                  <c:v>2.1554192455017063</c:v>
                </c:pt>
                <c:pt idx="123">
                  <c:v>2.165009228315391</c:v>
                </c:pt>
                <c:pt idx="124">
                  <c:v>2.1745665528228839</c:v>
                </c:pt>
                <c:pt idx="125">
                  <c:v>2.1840915504186933</c:v>
                </c:pt>
                <c:pt idx="126">
                  <c:v>2.1935845469303379</c:v>
                </c:pt>
                <c:pt idx="127">
                  <c:v>2.2030458627484082</c:v>
                </c:pt>
                <c:pt idx="128">
                  <c:v>2.2124758129527287</c:v>
                </c:pt>
                <c:pt idx="129">
                  <c:v>2.2218747074347949</c:v>
                </c:pt>
                <c:pt idx="130">
                  <c:v>2.2312428510165994</c:v>
                </c:pt>
                <c:pt idx="131">
                  <c:v>2.2405805435659794</c:v>
                </c:pt>
                <c:pt idx="132">
                  <c:v>2.2498880801086205</c:v>
                </c:pt>
                <c:pt idx="133">
                  <c:v>2.2591657509368126</c:v>
                </c:pt>
                <c:pt idx="134">
                  <c:v>2.2684138417150947</c:v>
                </c:pt>
                <c:pt idx="135">
                  <c:v>2.277632633582888</c:v>
                </c:pt>
                <c:pt idx="136">
                  <c:v>2.2868224032542139</c:v>
                </c:pt>
                <c:pt idx="137">
                  <c:v>2.2959834231146097</c:v>
                </c:pt>
                <c:pt idx="138">
                  <c:v>2.3051159613153303</c:v>
                </c:pt>
                <c:pt idx="139">
                  <c:v>2.314220281864932</c:v>
                </c:pt>
                <c:pt idx="140">
                  <c:v>2.3232966447183232</c:v>
                </c:pt>
                <c:pt idx="141">
                  <c:v>2.3323453058633703</c:v>
                </c:pt>
                <c:pt idx="142">
                  <c:v>2.341366517405139</c:v>
                </c:pt>
                <c:pt idx="143">
                  <c:v>2.3503605276478474</c:v>
                </c:pt>
                <c:pt idx="144">
                  <c:v>2.3593275811746102</c:v>
                </c:pt>
                <c:pt idx="145">
                  <c:v>2.3682679189250457</c:v>
                </c:pt>
                <c:pt idx="146">
                  <c:v>2.3771817782708142</c:v>
                </c:pt>
                <c:pt idx="147">
                  <c:v>2.3860693930891479</c:v>
                </c:pt>
                <c:pt idx="148">
                  <c:v>2.3949309938344561</c:v>
                </c:pt>
                <c:pt idx="149">
                  <c:v>2.4037668076080436</c:v>
                </c:pt>
                <c:pt idx="150">
                  <c:v>2.4125770582260193</c:v>
                </c:pt>
                <c:pt idx="151">
                  <c:v>2.4213619662854464</c:v>
                </c:pt>
                <c:pt idx="152">
                  <c:v>2.430121749228789</c:v>
                </c:pt>
                <c:pt idx="153">
                  <c:v>2.4388566214067104</c:v>
                </c:pt>
                <c:pt idx="154">
                  <c:v>2.44756679413927</c:v>
                </c:pt>
                <c:pt idx="155">
                  <c:v>2.4562524757755746</c:v>
                </c:pt>
                <c:pt idx="156">
                  <c:v>2.4649138717519303</c:v>
                </c:pt>
                <c:pt idx="157">
                  <c:v>2.4735511846485325</c:v>
                </c:pt>
                <c:pt idx="158">
                  <c:v>2.4821646142447529</c:v>
                </c:pt>
                <c:pt idx="159">
                  <c:v>2.4907543575730502</c:v>
                </c:pt>
                <c:pt idx="160">
                  <c:v>2.4993206089715638</c:v>
                </c:pt>
                <c:pt idx="161">
                  <c:v>2.5078635601354087</c:v>
                </c:pt>
                <c:pt idx="162">
                  <c:v>2.5163834001667311</c:v>
                </c:pt>
                <c:pt idx="163">
                  <c:v>2.5248803156235446</c:v>
                </c:pt>
                <c:pt idx="164">
                  <c:v>2.5333544905673957</c:v>
                </c:pt>
                <c:pt idx="165">
                  <c:v>2.5418061066098838</c:v>
                </c:pt>
                <c:pt idx="166">
                  <c:v>2.5502353429580733</c:v>
                </c:pt>
                <c:pt idx="167">
                  <c:v>2.5586423764588302</c:v>
                </c:pt>
                <c:pt idx="168">
                  <c:v>2.5670273816421112</c:v>
                </c:pt>
                <c:pt idx="169">
                  <c:v>2.5753905307632383</c:v>
                </c:pt>
                <c:pt idx="170">
                  <c:v>2.5837319938441876</c:v>
                </c:pt>
                <c:pt idx="171">
                  <c:v>2.5920519387139205</c:v>
                </c:pt>
                <c:pt idx="172">
                  <c:v>2.600350531047777</c:v>
                </c:pt>
                <c:pt idx="173">
                  <c:v>2.6086279344059724</c:v>
                </c:pt>
                <c:pt idx="174">
                  <c:v>2.6168843102712094</c:v>
                </c:pt>
                <c:pt idx="175">
                  <c:v>2.625119818085432</c:v>
                </c:pt>
                <c:pt idx="176">
                  <c:v>2.6333346152857526</c:v>
                </c:pt>
                <c:pt idx="177">
                  <c:v>2.6415288573395683</c:v>
                </c:pt>
                <c:pt idx="178">
                  <c:v>2.6497026977788893</c:v>
                </c:pt>
                <c:pt idx="179">
                  <c:v>2.6578562882339032</c:v>
                </c:pt>
                <c:pt idx="180">
                  <c:v>2.6659897784657911</c:v>
                </c:pt>
                <c:pt idx="181">
                  <c:v>2.6741285273203208</c:v>
                </c:pt>
                <c:pt idx="182">
                  <c:v>2.6823075456180296</c:v>
                </c:pt>
                <c:pt idx="183">
                  <c:v>2.6905276512185696</c:v>
                </c:pt>
                <c:pt idx="184">
                  <c:v>2.6987894696205625</c:v>
                </c:pt>
                <c:pt idx="185">
                  <c:v>2.7070936423561811</c:v>
                </c:pt>
                <c:pt idx="186">
                  <c:v>2.715440827572511</c:v>
                </c:pt>
                <c:pt idx="187">
                  <c:v>2.7238317006402859</c:v>
                </c:pt>
                <c:pt idx="188">
                  <c:v>2.7322669547916183</c:v>
                </c:pt>
                <c:pt idx="189">
                  <c:v>2.7407473017884003</c:v>
                </c:pt>
                <c:pt idx="190">
                  <c:v>2.7492734726232193</c:v>
                </c:pt>
                <c:pt idx="191">
                  <c:v>2.7578462182547341</c:v>
                </c:pt>
                <c:pt idx="192">
                  <c:v>2.7664663103796028</c:v>
                </c:pt>
                <c:pt idx="193">
                  <c:v>2.7751345422432148</c:v>
                </c:pt>
                <c:pt idx="194">
                  <c:v>2.7838517294916318</c:v>
                </c:pt>
                <c:pt idx="195">
                  <c:v>2.7926187110673304</c:v>
                </c:pt>
                <c:pt idx="196">
                  <c:v>2.8014363501515311</c:v>
                </c:pt>
                <c:pt idx="197">
                  <c:v>2.8103055351561053</c:v>
                </c:pt>
                <c:pt idx="198">
                  <c:v>2.819227180768292</c:v>
                </c:pt>
                <c:pt idx="199">
                  <c:v>2.8282022290516995</c:v>
                </c:pt>
                <c:pt idx="200">
                  <c:v>2.8372316506073396</c:v>
                </c:pt>
                <c:pt idx="201">
                  <c:v>2.8463164457987515</c:v>
                </c:pt>
                <c:pt idx="202">
                  <c:v>2.8554576460455863</c:v>
                </c:pt>
                <c:pt idx="203">
                  <c:v>2.8646563151903903</c:v>
                </c:pt>
                <c:pt idx="204">
                  <c:v>2.8739135509437137</c:v>
                </c:pt>
                <c:pt idx="205">
                  <c:v>2.8832304864131029</c:v>
                </c:pt>
                <c:pt idx="206">
                  <c:v>2.8926082917219995</c:v>
                </c:pt>
                <c:pt idx="207">
                  <c:v>2.9020481757251018</c:v>
                </c:pt>
                <c:pt idx="208">
                  <c:v>2.9115513878273025</c:v>
                </c:pt>
                <c:pt idx="209">
                  <c:v>2.9211192199139515</c:v>
                </c:pt>
                <c:pt idx="210">
                  <c:v>2.9307530084008873</c:v>
                </c:pt>
                <c:pt idx="211">
                  <c:v>2.9404541364134484</c:v>
                </c:pt>
                <c:pt idx="212">
                  <c:v>2.9502240361045171</c:v>
                </c:pt>
                <c:pt idx="213">
                  <c:v>2.9600641911226071</c:v>
                </c:pt>
                <c:pt idx="214">
                  <c:v>2.9699761392420241</c:v>
                </c:pt>
                <c:pt idx="215">
                  <c:v>2.9799614751683103</c:v>
                </c:pt>
                <c:pt idx="216">
                  <c:v>2.9900218535334617</c:v>
                </c:pt>
                <c:pt idx="217">
                  <c:v>3.0001589920968508</c:v>
                </c:pt>
                <c:pt idx="218">
                  <c:v>3.0103746751693823</c:v>
                </c:pt>
                <c:pt idx="219">
                  <c:v>3.0206707572802216</c:v>
                </c:pt>
                <c:pt idx="220">
                  <c:v>3.0310491671074216</c:v>
                </c:pt>
                <c:pt idx="221">
                  <c:v>3.0415119116960567</c:v>
                </c:pt>
                <c:pt idx="222">
                  <c:v>3.0520610809899713</c:v>
                </c:pt>
                <c:pt idx="223">
                  <c:v>3.0626988527061432</c:v>
                </c:pt>
                <c:pt idx="224">
                  <c:v>3.0734274975838476</c:v>
                </c:pt>
                <c:pt idx="225">
                  <c:v>3.0842493850444646</c:v>
                </c:pt>
                <c:pt idx="226">
                  <c:v>3.0951669893018909</c:v>
                </c:pt>
                <c:pt idx="227">
                  <c:v>3.1061828959681903</c:v>
                </c:pt>
                <c:pt idx="228">
                  <c:v>3.1172998092044466</c:v>
                </c:pt>
                <c:pt idx="229">
                  <c:v>3.1285205594728462</c:v>
                </c:pt>
                <c:pt idx="230">
                  <c:v>3.1398481119529542</c:v>
                </c:pt>
                <c:pt idx="231">
                  <c:v>3.151285575693084</c:v>
                </c:pt>
                <c:pt idx="232">
                  <c:v>3.1628362135768029</c:v>
                </c:pt>
                <c:pt idx="233">
                  <c:v>3.1745034531950997</c:v>
                </c:pt>
                <c:pt idx="234">
                  <c:v>3.1862908987268841</c:v>
                </c:pt>
                <c:pt idx="235">
                  <c:v>3.1982023439445268</c:v>
                </c:pt>
                <c:pt idx="236">
                  <c:v>3.2102417864774635</c:v>
                </c:pt>
                <c:pt idx="237">
                  <c:v>3.222413443485872</c:v>
                </c:pt>
                <c:pt idx="238">
                  <c:v>3.2347217689186398</c:v>
                </c:pt>
                <c:pt idx="239">
                  <c:v>3.2471714725558591</c:v>
                </c:pt>
                <c:pt idx="240">
                  <c:v>3.2597675410666991</c:v>
                </c:pt>
                <c:pt idx="241">
                  <c:v>3.2725152613496498</c:v>
                </c:pt>
                <c:pt idx="242">
                  <c:v>3.2854202464649811</c:v>
                </c:pt>
                <c:pt idx="243">
                  <c:v>3.2984884645202146</c:v>
                </c:pt>
                <c:pt idx="244">
                  <c:v>3.3117262709303121</c:v>
                </c:pt>
                <c:pt idx="245">
                  <c:v>3.3251404445473578</c:v>
                </c:pt>
                <c:pt idx="246">
                  <c:v>3.3387382282425992</c:v>
                </c:pt>
                <c:pt idx="247">
                  <c:v>3.3525273746303896</c:v>
                </c:pt>
                <c:pt idx="248">
                  <c:v>3.3665161977534757</c:v>
                </c:pt>
                <c:pt idx="249">
                  <c:v>3.380713631708014</c:v>
                </c:pt>
                <c:pt idx="250">
                  <c:v>3.3951292973823404</c:v>
                </c:pt>
                <c:pt idx="251">
                  <c:v>3.4097735787257055</c:v>
                </c:pt>
                <c:pt idx="252">
                  <c:v>3.4246577102649689</c:v>
                </c:pt>
                <c:pt idx="253">
                  <c:v>3.439793877965692</c:v>
                </c:pt>
                <c:pt idx="254">
                  <c:v>3.4551953360121459</c:v>
                </c:pt>
                <c:pt idx="255">
                  <c:v>3.4708765426891874</c:v>
                </c:pt>
                <c:pt idx="256">
                  <c:v>3.4868533193296205</c:v>
                </c:pt>
                <c:pt idx="257">
                  <c:v>3.5031430373009185</c:v>
                </c:pt>
                <c:pt idx="258">
                  <c:v>3.51976483932481</c:v>
                </c:pt>
                <c:pt idx="259">
                  <c:v>3.5367399031640301</c:v>
                </c:pt>
                <c:pt idx="260">
                  <c:v>3.5540917580318676</c:v>
                </c:pt>
                <c:pt idx="261">
                  <c:v>3.5718466672114473</c:v>
                </c:pt>
                <c:pt idx="262">
                  <c:v>3.5900340946492597</c:v>
                </c:pt>
                <c:pt idx="263">
                  <c:v>3.6086872792111788</c:v>
                </c:pt>
                <c:pt idx="264">
                  <c:v>3.6278439486163361</c:v>
                </c:pt>
                <c:pt idx="265">
                  <c:v>3.647547216963452</c:v>
                </c:pt>
                <c:pt idx="266">
                  <c:v>3.6678467270784703</c:v>
                </c:pt>
                <c:pt idx="267">
                  <c:v>3.688800124616245</c:v>
                </c:pt>
                <c:pt idx="268">
                  <c:v>3.7104749898710692</c:v>
                </c:pt>
                <c:pt idx="269">
                  <c:v>3.7329514139977702</c:v>
                </c:pt>
                <c:pt idx="270">
                  <c:v>3.7563255036354053</c:v>
                </c:pt>
                <c:pt idx="271">
                  <c:v>3.7807142588718303</c:v>
                </c:pt>
                <c:pt idx="272">
                  <c:v>3.8062625458615171</c:v>
                </c:pt>
                <c:pt idx="273">
                  <c:v>3.833153381094168</c:v>
                </c:pt>
                <c:pt idx="274">
                  <c:v>3.8616236802564754</c:v>
                </c:pt>
                <c:pt idx="275">
                  <c:v>3.8919895046397901</c:v>
                </c:pt>
                <c:pt idx="276">
                  <c:v>3.9246889126929148</c:v>
                </c:pt>
                <c:pt idx="277">
                  <c:v>3.9603602463872112</c:v>
                </c:pt>
                <c:pt idx="278">
                  <c:v>4.0000000000000009</c:v>
                </c:pt>
                <c:pt idx="279">
                  <c:v>4.0426743571446799</c:v>
                </c:pt>
                <c:pt idx="280">
                  <c:v>4.0865515153169323</c:v>
                </c:pt>
                <c:pt idx="281">
                  <c:v>4.1317393032284047</c:v>
                </c:pt>
                <c:pt idx="282">
                  <c:v>4.1783626933781779</c:v>
                </c:pt>
                <c:pt idx="283">
                  <c:v>4.2265678795536763</c:v>
                </c:pt>
                <c:pt idx="284">
                  <c:v>4.2765276930103822</c:v>
                </c:pt>
                <c:pt idx="285">
                  <c:v>4.3284489372175585</c:v>
                </c:pt>
                <c:pt idx="286">
                  <c:v>4.3825825435957082</c:v>
                </c:pt>
                <c:pt idx="287">
                  <c:v>4.4392379998239813</c:v>
                </c:pt>
                <c:pt idx="288">
                  <c:v>4.4988044774213041</c:v>
                </c:pt>
                <c:pt idx="289">
                  <c:v>4.5617829047631195</c:v>
                </c:pt>
                <c:pt idx="290">
                  <c:v>4.6288368341329855</c:v>
                </c:pt>
                <c:pt idx="291">
                  <c:v>4.7008776208815739</c:v>
                </c:pt>
                <c:pt idx="292">
                  <c:v>4.7792173183318765</c:v>
                </c:pt>
                <c:pt idx="293">
                  <c:v>4.8658696516142026</c:v>
                </c:pt>
                <c:pt idx="294">
                  <c:v>4.9642244686087791</c:v>
                </c:pt>
                <c:pt idx="295">
                  <c:v>5.08089145238156</c:v>
                </c:pt>
                <c:pt idx="296">
                  <c:v>5.2329348258071011</c:v>
                </c:pt>
                <c:pt idx="297">
                  <c:v>5.6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</c:numCache>
            </c:numRef>
          </c:xVal>
          <c:yVal>
            <c:numRef>
              <c:f>'GR 42x40 PULL'!$U$2:$U$358</c:f>
              <c:numCache>
                <c:formatCode>General</c:formatCode>
                <c:ptCount val="357"/>
                <c:pt idx="0">
                  <c:v>0</c:v>
                </c:pt>
                <c:pt idx="1">
                  <c:v>3.4324236403026656</c:v>
                </c:pt>
                <c:pt idx="2">
                  <c:v>4.8527811150526352</c:v>
                </c:pt>
                <c:pt idx="3">
                  <c:v>5.9417566500129269</c:v>
                </c:pt>
                <c:pt idx="4">
                  <c:v>6.8590892250766577</c:v>
                </c:pt>
                <c:pt idx="5">
                  <c:v>7.6666804782934017</c:v>
                </c:pt>
                <c:pt idx="6">
                  <c:v>8.3962925240547897</c:v>
                </c:pt>
                <c:pt idx="7">
                  <c:v>9.0668031544110335</c:v>
                </c:pt>
                <c:pt idx="8">
                  <c:v>9.6905190026416701</c:v>
                </c:pt>
                <c:pt idx="9">
                  <c:v>10.275993244906534</c:v>
                </c:pt>
                <c:pt idx="10">
                  <c:v>10.829457226661146</c:v>
                </c:pt>
                <c:pt idx="11">
                  <c:v>11.355618166347458</c:v>
                </c:pt>
                <c:pt idx="12">
                  <c:v>11.858135605977672</c:v>
                </c:pt>
                <c:pt idx="13">
                  <c:v>12.339921877614772</c:v>
                </c:pt>
                <c:pt idx="14">
                  <c:v>12.803340065555748</c:v>
                </c:pt>
                <c:pt idx="15">
                  <c:v>13.250339221917704</c:v>
                </c:pt>
                <c:pt idx="16">
                  <c:v>13.682549559117028</c:v>
                </c:pt>
                <c:pt idx="17">
                  <c:v>14.101351213576395</c:v>
                </c:pt>
                <c:pt idx="18">
                  <c:v>14.507925032636676</c:v>
                </c:pt>
                <c:pt idx="19">
                  <c:v>14.90329081644829</c:v>
                </c:pt>
                <c:pt idx="20">
                  <c:v>15.288336607288173</c:v>
                </c:pt>
                <c:pt idx="21">
                  <c:v>15.663841462483504</c:v>
                </c:pt>
                <c:pt idx="22">
                  <c:v>16.03049340051307</c:v>
                </c:pt>
                <c:pt idx="23">
                  <c:v>16.388903715048308</c:v>
                </c:pt>
                <c:pt idx="24">
                  <c:v>16.73961851725447</c:v>
                </c:pt>
                <c:pt idx="25">
                  <c:v>17.083128135671146</c:v>
                </c:pt>
                <c:pt idx="26">
                  <c:v>17.419874840741077</c:v>
                </c:pt>
                <c:pt idx="27">
                  <c:v>17.750259245250415</c:v>
                </c:pt>
                <c:pt idx="28">
                  <c:v>18.074645648155126</c:v>
                </c:pt>
                <c:pt idx="29">
                  <c:v>18.393366527519778</c:v>
                </c:pt>
                <c:pt idx="30">
                  <c:v>18.706726342667082</c:v>
                </c:pt>
                <c:pt idx="31">
                  <c:v>19.015004771221424</c:v>
                </c:pt>
                <c:pt idx="32">
                  <c:v>19.31845948038913</c:v>
                </c:pt>
                <c:pt idx="33">
                  <c:v>19.617328512009809</c:v>
                </c:pt>
                <c:pt idx="34">
                  <c:v>19.911832345261253</c:v>
                </c:pt>
                <c:pt idx="35">
                  <c:v>20.202175688715474</c:v>
                </c:pt>
                <c:pt idx="36">
                  <c:v>20.488549043997253</c:v>
                </c:pt>
                <c:pt idx="37">
                  <c:v>20.771130075742015</c:v>
                </c:pt>
                <c:pt idx="38">
                  <c:v>21.050084816297868</c:v>
                </c:pt>
                <c:pt idx="39">
                  <c:v>21.32556872910579</c:v>
                </c:pt>
                <c:pt idx="40">
                  <c:v>21.597727650406775</c:v>
                </c:pt>
                <c:pt idx="41">
                  <c:v>21.866698625932901</c:v>
                </c:pt>
                <c:pt idx="42">
                  <c:v>22.132610656657686</c:v>
                </c:pt>
                <c:pt idx="43">
                  <c:v>22.395585365230389</c:v>
                </c:pt>
                <c:pt idx="44">
                  <c:v>22.655737593490716</c:v>
                </c:pt>
                <c:pt idx="45">
                  <c:v>22.913175939238435</c:v>
                </c:pt>
                <c:pt idx="46">
                  <c:v>23.168003240001593</c:v>
                </c:pt>
                <c:pt idx="47">
                  <c:v>23.420317009805153</c:v>
                </c:pt>
                <c:pt idx="48">
                  <c:v>23.670209834631255</c:v>
                </c:pt>
                <c:pt idx="49">
                  <c:v>23.917769731108724</c:v>
                </c:pt>
                <c:pt idx="50">
                  <c:v>24.084463661239109</c:v>
                </c:pt>
                <c:pt idx="51">
                  <c:v>24.250275207042549</c:v>
                </c:pt>
                <c:pt idx="52">
                  <c:v>24.415230624565101</c:v>
                </c:pt>
                <c:pt idx="53">
                  <c:v>24.579355427571663</c:v>
                </c:pt>
                <c:pt idx="54">
                  <c:v>24.742674423187655</c:v>
                </c:pt>
                <c:pt idx="55">
                  <c:v>24.90521174555359</c:v>
                </c:pt>
                <c:pt idx="56">
                  <c:v>25.066990887603112</c:v>
                </c:pt>
                <c:pt idx="57">
                  <c:v>25.228034731129775</c:v>
                </c:pt>
                <c:pt idx="58">
                  <c:v>25.388365575198584</c:v>
                </c:pt>
                <c:pt idx="59">
                  <c:v>25.548005163132451</c:v>
                </c:pt>
                <c:pt idx="60">
                  <c:v>25.706974707998842</c:v>
                </c:pt>
                <c:pt idx="61">
                  <c:v>25.865294916864716</c:v>
                </c:pt>
                <c:pt idx="62">
                  <c:v>26.022986013784674</c:v>
                </c:pt>
                <c:pt idx="63">
                  <c:v>26.180067761642487</c:v>
                </c:pt>
                <c:pt idx="64">
                  <c:v>26.33655948295193</c:v>
                </c:pt>
                <c:pt idx="65">
                  <c:v>26.492480079599112</c:v>
                </c:pt>
                <c:pt idx="66">
                  <c:v>26.647848051703761</c:v>
                </c:pt>
                <c:pt idx="67">
                  <c:v>26.802681515538087</c:v>
                </c:pt>
                <c:pt idx="68">
                  <c:v>26.956998220659816</c:v>
                </c:pt>
                <c:pt idx="69">
                  <c:v>27.1108155662413</c:v>
                </c:pt>
                <c:pt idx="70">
                  <c:v>27.264150616669703</c:v>
                </c:pt>
                <c:pt idx="71">
                  <c:v>27.41702011648297</c:v>
                </c:pt>
                <c:pt idx="72">
                  <c:v>27.569440504601047</c:v>
                </c:pt>
                <c:pt idx="73">
                  <c:v>27.721427928022543</c:v>
                </c:pt>
                <c:pt idx="74">
                  <c:v>27.87299825487802</c:v>
                </c:pt>
                <c:pt idx="75">
                  <c:v>28.024167086994279</c:v>
                </c:pt>
                <c:pt idx="76">
                  <c:v>28.174949771910363</c:v>
                </c:pt>
                <c:pt idx="77">
                  <c:v>28.325361414451507</c:v>
                </c:pt>
                <c:pt idx="78">
                  <c:v>28.475416887799387</c:v>
                </c:pt>
                <c:pt idx="79">
                  <c:v>28.625130844191172</c:v>
                </c:pt>
                <c:pt idx="80">
                  <c:v>28.77451772516239</c:v>
                </c:pt>
                <c:pt idx="81">
                  <c:v>28.923591771463915</c:v>
                </c:pt>
                <c:pt idx="82">
                  <c:v>29.072367032554432</c:v>
                </c:pt>
                <c:pt idx="83">
                  <c:v>29.220857375807746</c:v>
                </c:pt>
                <c:pt idx="84">
                  <c:v>29.369076495376603</c:v>
                </c:pt>
                <c:pt idx="85">
                  <c:v>29.517037920749139</c:v>
                </c:pt>
                <c:pt idx="86">
                  <c:v>29.664755025011839</c:v>
                </c:pt>
                <c:pt idx="87">
                  <c:v>29.8122410328881</c:v>
                </c:pt>
                <c:pt idx="88">
                  <c:v>29.959509028440937</c:v>
                </c:pt>
                <c:pt idx="89">
                  <c:v>30.106571962608296</c:v>
                </c:pt>
                <c:pt idx="90">
                  <c:v>30.253442660460788</c:v>
                </c:pt>
                <c:pt idx="91">
                  <c:v>30.400133828280726</c:v>
                </c:pt>
                <c:pt idx="92">
                  <c:v>30.546658060377968</c:v>
                </c:pt>
                <c:pt idx="93">
                  <c:v>30.693027845803368</c:v>
                </c:pt>
                <c:pt idx="94">
                  <c:v>30.839255574768739</c:v>
                </c:pt>
                <c:pt idx="95">
                  <c:v>30.985353545002326</c:v>
                </c:pt>
                <c:pt idx="96">
                  <c:v>31.131333967846366</c:v>
                </c:pt>
                <c:pt idx="97">
                  <c:v>31.277208974279443</c:v>
                </c:pt>
                <c:pt idx="98">
                  <c:v>31.422990620742954</c:v>
                </c:pt>
                <c:pt idx="99">
                  <c:v>31.568690894843325</c:v>
                </c:pt>
                <c:pt idx="100">
                  <c:v>31.714321720928734</c:v>
                </c:pt>
                <c:pt idx="101">
                  <c:v>31.859894965566504</c:v>
                </c:pt>
                <c:pt idx="102">
                  <c:v>32.005422442837684</c:v>
                </c:pt>
                <c:pt idx="103">
                  <c:v>32.150915919622641</c:v>
                </c:pt>
                <c:pt idx="104">
                  <c:v>32.296387120689133</c:v>
                </c:pt>
                <c:pt idx="105">
                  <c:v>32.441847733756575</c:v>
                </c:pt>
                <c:pt idx="106">
                  <c:v>32.587309414435403</c:v>
                </c:pt>
                <c:pt idx="107">
                  <c:v>32.73278379109081</c:v>
                </c:pt>
                <c:pt idx="108">
                  <c:v>32.878282469634613</c:v>
                </c:pt>
                <c:pt idx="109">
                  <c:v>33.023817038244218</c:v>
                </c:pt>
                <c:pt idx="110">
                  <c:v>33.169399072008275</c:v>
                </c:pt>
                <c:pt idx="111">
                  <c:v>33.315040137514785</c:v>
                </c:pt>
                <c:pt idx="112">
                  <c:v>33.460751797387523</c:v>
                </c:pt>
                <c:pt idx="113">
                  <c:v>33.606545614755824</c:v>
                </c:pt>
                <c:pt idx="114">
                  <c:v>33.752433157697823</c:v>
                </c:pt>
                <c:pt idx="115">
                  <c:v>33.898426003607561</c:v>
                </c:pt>
                <c:pt idx="116">
                  <c:v>34.044535743561219</c:v>
                </c:pt>
                <c:pt idx="117">
                  <c:v>34.190773986621501</c:v>
                </c:pt>
                <c:pt idx="118">
                  <c:v>34.337152364109173</c:v>
                </c:pt>
                <c:pt idx="119">
                  <c:v>34.483682533870727</c:v>
                </c:pt>
                <c:pt idx="120">
                  <c:v>34.630376184492853</c:v>
                </c:pt>
                <c:pt idx="121">
                  <c:v>34.777245039514888</c:v>
                </c:pt>
                <c:pt idx="122">
                  <c:v>34.924300861615102</c:v>
                </c:pt>
                <c:pt idx="123">
                  <c:v>35.071555456789099</c:v>
                </c:pt>
                <c:pt idx="124">
                  <c:v>35.219020678523243</c:v>
                </c:pt>
                <c:pt idx="125">
                  <c:v>35.366708431939706</c:v>
                </c:pt>
                <c:pt idx="126">
                  <c:v>35.51463067795251</c:v>
                </c:pt>
                <c:pt idx="127">
                  <c:v>35.662799437440938</c:v>
                </c:pt>
                <c:pt idx="128">
                  <c:v>35.811226795379774</c:v>
                </c:pt>
                <c:pt idx="129">
                  <c:v>35.959924905019186</c:v>
                </c:pt>
                <c:pt idx="130">
                  <c:v>36.108905992050332</c:v>
                </c:pt>
                <c:pt idx="131">
                  <c:v>36.258182358780559</c:v>
                </c:pt>
                <c:pt idx="132">
                  <c:v>36.40776638834879</c:v>
                </c:pt>
                <c:pt idx="133">
                  <c:v>36.557670548911361</c:v>
                </c:pt>
                <c:pt idx="134">
                  <c:v>36.707907397898119</c:v>
                </c:pt>
                <c:pt idx="135">
                  <c:v>36.858489586264639</c:v>
                </c:pt>
                <c:pt idx="136">
                  <c:v>37.009429862766545</c:v>
                </c:pt>
                <c:pt idx="137">
                  <c:v>37.160741078267392</c:v>
                </c:pt>
                <c:pt idx="138">
                  <c:v>37.312436190107547</c:v>
                </c:pt>
                <c:pt idx="139">
                  <c:v>37.464528266449285</c:v>
                </c:pt>
                <c:pt idx="140">
                  <c:v>37.617030490701097</c:v>
                </c:pt>
                <c:pt idx="141">
                  <c:v>37.769956165977824</c:v>
                </c:pt>
                <c:pt idx="142">
                  <c:v>37.923318719586156</c:v>
                </c:pt>
                <c:pt idx="143">
                  <c:v>38.077131707571169</c:v>
                </c:pt>
                <c:pt idx="144">
                  <c:v>38.231408819301087</c:v>
                </c:pt>
                <c:pt idx="145">
                  <c:v>38.386163882107986</c:v>
                </c:pt>
                <c:pt idx="146">
                  <c:v>38.54141086598424</c:v>
                </c:pt>
                <c:pt idx="147">
                  <c:v>38.697163888327182</c:v>
                </c:pt>
                <c:pt idx="148">
                  <c:v>38.853437218734804</c:v>
                </c:pt>
                <c:pt idx="149">
                  <c:v>39.010245283913598</c:v>
                </c:pt>
                <c:pt idx="150">
                  <c:v>39.16760267256074</c:v>
                </c:pt>
                <c:pt idx="151">
                  <c:v>39.32552414042194</c:v>
                </c:pt>
                <c:pt idx="152">
                  <c:v>39.484024615311966</c:v>
                </c:pt>
                <c:pt idx="153">
                  <c:v>39.643119202308107</c:v>
                </c:pt>
                <c:pt idx="154">
                  <c:v>39.802823188935612</c:v>
                </c:pt>
                <c:pt idx="155">
                  <c:v>39.963152050495722</c:v>
                </c:pt>
                <c:pt idx="156">
                  <c:v>40.124121455431521</c:v>
                </c:pt>
                <c:pt idx="157">
                  <c:v>40.28574727082276</c:v>
                </c:pt>
                <c:pt idx="158">
                  <c:v>40.448045567915671</c:v>
                </c:pt>
                <c:pt idx="159">
                  <c:v>40.611032627793236</c:v>
                </c:pt>
                <c:pt idx="160">
                  <c:v>40.774724947121399</c:v>
                </c:pt>
                <c:pt idx="161">
                  <c:v>40.939139243973017</c:v>
                </c:pt>
                <c:pt idx="162">
                  <c:v>41.104292463809394</c:v>
                </c:pt>
                <c:pt idx="163">
                  <c:v>41.270201785478868</c:v>
                </c:pt>
                <c:pt idx="164">
                  <c:v>41.436884627434559</c:v>
                </c:pt>
                <c:pt idx="165">
                  <c:v>41.604358653953874</c:v>
                </c:pt>
                <c:pt idx="166">
                  <c:v>41.772641781542056</c:v>
                </c:pt>
                <c:pt idx="167">
                  <c:v>41.941752185450355</c:v>
                </c:pt>
                <c:pt idx="168">
                  <c:v>42.111708306276071</c:v>
                </c:pt>
                <c:pt idx="169">
                  <c:v>42.282528856715352</c:v>
                </c:pt>
                <c:pt idx="170">
                  <c:v>42.454232828481913</c:v>
                </c:pt>
                <c:pt idx="171">
                  <c:v>42.626839499252</c:v>
                </c:pt>
                <c:pt idx="172">
                  <c:v>42.800368439877225</c:v>
                </c:pt>
                <c:pt idx="173">
                  <c:v>42.974839521652648</c:v>
                </c:pt>
                <c:pt idx="174">
                  <c:v>43.150272923749789</c:v>
                </c:pt>
                <c:pt idx="175">
                  <c:v>43.326689140788858</c:v>
                </c:pt>
                <c:pt idx="176">
                  <c:v>43.504108990630009</c:v>
                </c:pt>
                <c:pt idx="177">
                  <c:v>43.682553622195293</c:v>
                </c:pt>
                <c:pt idx="178">
                  <c:v>43.862044523592608</c:v>
                </c:pt>
                <c:pt idx="179">
                  <c:v>44.042603530299708</c:v>
                </c:pt>
                <c:pt idx="180">
                  <c:v>44.224252833562375</c:v>
                </c:pt>
                <c:pt idx="181">
                  <c:v>44.1072811054227</c:v>
                </c:pt>
                <c:pt idx="182">
                  <c:v>43.962345770877484</c:v>
                </c:pt>
                <c:pt idx="183">
                  <c:v>43.816593670866816</c:v>
                </c:pt>
                <c:pt idx="184">
                  <c:v>43.670001632720279</c:v>
                </c:pt>
                <c:pt idx="185">
                  <c:v>43.522545755625785</c:v>
                </c:pt>
                <c:pt idx="186">
                  <c:v>43.374201381549497</c:v>
                </c:pt>
                <c:pt idx="187">
                  <c:v>43.224943064841689</c:v>
                </c:pt>
                <c:pt idx="188">
                  <c:v>43.074744540339765</c:v>
                </c:pt>
                <c:pt idx="189">
                  <c:v>42.923578690017095</c:v>
                </c:pt>
                <c:pt idx="190">
                  <c:v>42.771417507983919</c:v>
                </c:pt>
                <c:pt idx="191">
                  <c:v>42.618232063821971</c:v>
                </c:pt>
                <c:pt idx="192">
                  <c:v>42.463992464096592</c:v>
                </c:pt>
                <c:pt idx="193">
                  <c:v>42.308667812002298</c:v>
                </c:pt>
                <c:pt idx="194">
                  <c:v>42.152226164950783</c:v>
                </c:pt>
                <c:pt idx="195">
                  <c:v>41.994634490070879</c:v>
                </c:pt>
                <c:pt idx="196">
                  <c:v>41.835858617399161</c:v>
                </c:pt>
                <c:pt idx="197">
                  <c:v>41.675863190711318</c:v>
                </c:pt>
                <c:pt idx="198">
                  <c:v>41.514611615757033</c:v>
                </c:pt>
                <c:pt idx="199">
                  <c:v>41.352066005819154</c:v>
                </c:pt>
                <c:pt idx="200">
                  <c:v>41.188187124353952</c:v>
                </c:pt>
                <c:pt idx="201">
                  <c:v>41.022934324588988</c:v>
                </c:pt>
                <c:pt idx="202">
                  <c:v>40.85626548582939</c:v>
                </c:pt>
                <c:pt idx="203">
                  <c:v>40.688136946276423</c:v>
                </c:pt>
                <c:pt idx="204">
                  <c:v>40.518503432154461</c:v>
                </c:pt>
                <c:pt idx="205">
                  <c:v>40.347317982811852</c:v>
                </c:pt>
                <c:pt idx="206">
                  <c:v>40.174531871636603</c:v>
                </c:pt>
                <c:pt idx="207">
                  <c:v>40.000094522407331</c:v>
                </c:pt>
                <c:pt idx="208">
                  <c:v>39.82395342077244</c:v>
                </c:pt>
                <c:pt idx="209">
                  <c:v>39.646054020552441</c:v>
                </c:pt>
                <c:pt idx="210">
                  <c:v>39.466339644466515</c:v>
                </c:pt>
                <c:pt idx="211">
                  <c:v>39.284751378842799</c:v>
                </c:pt>
                <c:pt idx="212">
                  <c:v>39.101227961933319</c:v>
                </c:pt>
                <c:pt idx="213">
                  <c:v>38.915705665272334</c:v>
                </c:pt>
                <c:pt idx="214">
                  <c:v>38.728118167649136</c:v>
                </c:pt>
                <c:pt idx="215">
                  <c:v>38.538396420984149</c:v>
                </c:pt>
                <c:pt idx="216">
                  <c:v>38.346468507614176</c:v>
                </c:pt>
                <c:pt idx="217">
                  <c:v>38.152259488208863</c:v>
                </c:pt>
                <c:pt idx="218">
                  <c:v>37.955691239551989</c:v>
                </c:pt>
                <c:pt idx="219">
                  <c:v>37.756682281424602</c:v>
                </c:pt>
                <c:pt idx="220">
                  <c:v>37.555147591607216</c:v>
                </c:pt>
                <c:pt idx="221">
                  <c:v>37.350998407996386</c:v>
                </c:pt>
                <c:pt idx="222">
                  <c:v>37.144142016751175</c:v>
                </c:pt>
                <c:pt idx="223">
                  <c:v>36.934481525192368</c:v>
                </c:pt>
                <c:pt idx="224">
                  <c:v>36.721915618113364</c:v>
                </c:pt>
                <c:pt idx="225">
                  <c:v>36.506338295978978</c:v>
                </c:pt>
                <c:pt idx="226">
                  <c:v>36.287638593295938</c:v>
                </c:pt>
                <c:pt idx="227">
                  <c:v>36.065700275322797</c:v>
                </c:pt>
                <c:pt idx="228">
                  <c:v>35.840401510971994</c:v>
                </c:pt>
                <c:pt idx="229">
                  <c:v>35.61161451959142</c:v>
                </c:pt>
                <c:pt idx="230">
                  <c:v>35.379205188969998</c:v>
                </c:pt>
                <c:pt idx="231">
                  <c:v>35.143032661631622</c:v>
                </c:pt>
                <c:pt idx="232">
                  <c:v>34.902948886095565</c:v>
                </c:pt>
                <c:pt idx="233">
                  <c:v>34.658798129327089</c:v>
                </c:pt>
                <c:pt idx="234">
                  <c:v>34.410416446179475</c:v>
                </c:pt>
                <c:pt idx="235">
                  <c:v>34.157631100966967</c:v>
                </c:pt>
                <c:pt idx="236">
                  <c:v>33.9002599357718</c:v>
                </c:pt>
                <c:pt idx="237">
                  <c:v>33.638110679195904</c:v>
                </c:pt>
                <c:pt idx="238">
                  <c:v>33.37098018847243</c:v>
                </c:pt>
                <c:pt idx="239">
                  <c:v>33.098653616764501</c:v>
                </c:pt>
                <c:pt idx="240">
                  <c:v>32.820903496278731</c:v>
                </c:pt>
                <c:pt idx="241">
                  <c:v>32.537488726355704</c:v>
                </c:pt>
                <c:pt idx="242">
                  <c:v>32.248153454004793</c:v>
                </c:pt>
                <c:pt idx="243">
                  <c:v>31.952625832344257</c:v>
                </c:pt>
                <c:pt idx="244">
                  <c:v>31.650616639950382</c:v>
                </c:pt>
                <c:pt idx="245">
                  <c:v>31.341817741242906</c:v>
                </c:pt>
                <c:pt idx="246">
                  <c:v>31.025900364607303</c:v>
                </c:pt>
                <c:pt idx="247">
                  <c:v>30.702513170619671</c:v>
                </c:pt>
                <c:pt idx="248">
                  <c:v>30.371280077742846</c:v>
                </c:pt>
                <c:pt idx="249">
                  <c:v>30.031797806574833</c:v>
                </c:pt>
                <c:pt idx="250">
                  <c:v>29.683633095981101</c:v>
                </c:pt>
                <c:pt idx="251">
                  <c:v>29.326319535078675</c:v>
                </c:pt>
                <c:pt idx="252">
                  <c:v>28.959353943094879</c:v>
                </c:pt>
                <c:pt idx="253">
                  <c:v>28.582192214453777</c:v>
                </c:pt>
                <c:pt idx="254">
                  <c:v>28.194244527691549</c:v>
                </c:pt>
                <c:pt idx="255">
                  <c:v>27.794869793222514</c:v>
                </c:pt>
                <c:pt idx="256">
                  <c:v>27.383369184491375</c:v>
                </c:pt>
                <c:pt idx="257">
                  <c:v>26.958978557964407</c:v>
                </c:pt>
                <c:pt idx="258">
                  <c:v>26.520859516163128</c:v>
                </c:pt>
                <c:pt idx="259">
                  <c:v>26.068088800639533</c:v>
                </c:pt>
                <c:pt idx="260">
                  <c:v>25.599645612085506</c:v>
                </c:pt>
                <c:pt idx="261">
                  <c:v>25.114396333928237</c:v>
                </c:pt>
                <c:pt idx="262">
                  <c:v>24.611075971106889</c:v>
                </c:pt>
                <c:pt idx="263">
                  <c:v>24.088265387728008</c:v>
                </c:pt>
                <c:pt idx="264">
                  <c:v>23.544363107685037</c:v>
                </c:pt>
                <c:pt idx="265">
                  <c:v>22.97754998587456</c:v>
                </c:pt>
                <c:pt idx="266">
                  <c:v>22.385744394882483</c:v>
                </c:pt>
                <c:pt idx="267">
                  <c:v>21.766544589078073</c:v>
                </c:pt>
                <c:pt idx="268">
                  <c:v>21.117153418571259</c:v>
                </c:pt>
                <c:pt idx="269">
                  <c:v>20.434278249639501</c:v>
                </c:pt>
                <c:pt idx="270">
                  <c:v>19.713995244921286</c:v>
                </c:pt>
                <c:pt idx="271">
                  <c:v>18.951561039218543</c:v>
                </c:pt>
                <c:pt idx="272">
                  <c:v>18.141144356896117</c:v>
                </c:pt>
                <c:pt idx="273">
                  <c:v>17.275431330338161</c:v>
                </c:pt>
                <c:pt idx="274">
                  <c:v>16.345022857276174</c:v>
                </c:pt>
                <c:pt idx="275">
                  <c:v>15.337471286589766</c:v>
                </c:pt>
                <c:pt idx="276">
                  <c:v>14.235649957386144</c:v>
                </c:pt>
                <c:pt idx="277">
                  <c:v>13.014782767513243</c:v>
                </c:pt>
                <c:pt idx="278">
                  <c:v>11.636470688295175</c:v>
                </c:pt>
                <c:pt idx="279">
                  <c:v>11.387029151672849</c:v>
                </c:pt>
                <c:pt idx="280">
                  <c:v>11.1264000821183</c:v>
                </c:pt>
                <c:pt idx="281">
                  <c:v>10.853573840940799</c:v>
                </c:pt>
                <c:pt idx="282">
                  <c:v>10.567388937199663</c:v>
                </c:pt>
                <c:pt idx="283">
                  <c:v>10.266497032265884</c:v>
                </c:pt>
                <c:pt idx="284">
                  <c:v>9.9493166299137368</c:v>
                </c:pt>
                <c:pt idx="285">
                  <c:v>9.6139705931056216</c:v>
                </c:pt>
                <c:pt idx="286">
                  <c:v>9.2581999414759295</c:v>
                </c:pt>
                <c:pt idx="287">
                  <c:v>8.8792418160882995</c:v>
                </c:pt>
                <c:pt idx="288">
                  <c:v>8.4736514014745765</c:v>
                </c:pt>
                <c:pt idx="289">
                  <c:v>8.0370325130519404</c:v>
                </c:pt>
                <c:pt idx="290">
                  <c:v>7.5636117471609836</c:v>
                </c:pt>
                <c:pt idx="291">
                  <c:v>7.045527731488856</c:v>
                </c:pt>
                <c:pt idx="292">
                  <c:v>6.4715595077458019</c:v>
                </c:pt>
                <c:pt idx="293">
                  <c:v>5.8246314594694404</c:v>
                </c:pt>
                <c:pt idx="294">
                  <c:v>5.0762402216064668</c:v>
                </c:pt>
                <c:pt idx="295">
                  <c:v>4.1712698813410274</c:v>
                </c:pt>
                <c:pt idx="296">
                  <c:v>2.9686144770441603</c:v>
                </c:pt>
                <c:pt idx="297">
                  <c:v>1.9483031564646062E-15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</c:numCache>
            </c:numRef>
          </c:yVal>
          <c:smooth val="0"/>
        </c:ser>
        <c:ser>
          <c:idx val="3"/>
          <c:order val="1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'GR 42x40 PULL'!$I$21:$I$25</c:f>
              <c:numCache>
                <c:formatCode>General</c:formatCode>
                <c:ptCount val="5"/>
                <c:pt idx="0">
                  <c:v>0</c:v>
                </c:pt>
                <c:pt idx="1">
                  <c:v>1.333332</c:v>
                </c:pt>
                <c:pt idx="2">
                  <c:v>2.6666639999999999</c:v>
                </c:pt>
                <c:pt idx="3">
                  <c:v>4</c:v>
                </c:pt>
                <c:pt idx="4">
                  <c:v>5.6</c:v>
                </c:pt>
              </c:numCache>
            </c:numRef>
          </c:xVal>
          <c:yVal>
            <c:numRef>
              <c:f>'GR 42x40 PULL'!$K$21:$K$25</c:f>
              <c:numCache>
                <c:formatCode>General</c:formatCode>
                <c:ptCount val="5"/>
                <c:pt idx="0">
                  <c:v>0</c:v>
                </c:pt>
                <c:pt idx="1">
                  <c:v>36.75</c:v>
                </c:pt>
                <c:pt idx="2">
                  <c:v>61.5625</c:v>
                </c:pt>
                <c:pt idx="3">
                  <c:v>11.875</c:v>
                </c:pt>
                <c:pt idx="4">
                  <c:v>0</c:v>
                </c:pt>
              </c:numCache>
            </c:numRef>
          </c:yVal>
          <c:smooth val="0"/>
        </c:ser>
        <c:ser>
          <c:idx val="0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'GR 42x40 PULL'!$V$2:$V$358</c:f>
              <c:numCache>
                <c:formatCode>General</c:formatCode>
                <c:ptCount val="357"/>
                <c:pt idx="0">
                  <c:v>0</c:v>
                </c:pt>
                <c:pt idx="1">
                  <c:v>0.19047619047619047</c:v>
                </c:pt>
                <c:pt idx="2">
                  <c:v>0.26937401188058951</c:v>
                </c:pt>
                <c:pt idx="3">
                  <c:v>0.32991443953692901</c:v>
                </c:pt>
                <c:pt idx="4">
                  <c:v>0.38095238095238093</c:v>
                </c:pt>
                <c:pt idx="5">
                  <c:v>0.42591770999995993</c:v>
                </c:pt>
                <c:pt idx="6">
                  <c:v>0.46656947481584343</c:v>
                </c:pt>
                <c:pt idx="7">
                  <c:v>0.50395263067896967</c:v>
                </c:pt>
                <c:pt idx="8">
                  <c:v>0.53874802376117903</c:v>
                </c:pt>
                <c:pt idx="9">
                  <c:v>0.5714285714285714</c:v>
                </c:pt>
                <c:pt idx="10">
                  <c:v>0.60233860193683419</c:v>
                </c:pt>
                <c:pt idx="11">
                  <c:v>0.63173805530579041</c:v>
                </c:pt>
                <c:pt idx="12">
                  <c:v>0.65982887907385801</c:v>
                </c:pt>
                <c:pt idx="13">
                  <c:v>0.6867716715169504</c:v>
                </c:pt>
                <c:pt idx="14">
                  <c:v>0.71269664509979835</c:v>
                </c:pt>
                <c:pt idx="15">
                  <c:v>0.73771111356331753</c:v>
                </c:pt>
                <c:pt idx="16">
                  <c:v>0.76190476190476186</c:v>
                </c:pt>
                <c:pt idx="17">
                  <c:v>0.785353452498602</c:v>
                </c:pt>
                <c:pt idx="18">
                  <c:v>0.80812203564176854</c:v>
                </c:pt>
                <c:pt idx="19">
                  <c:v>0.83026646543631877</c:v>
                </c:pt>
                <c:pt idx="20">
                  <c:v>0.85183541999991985</c:v>
                </c:pt>
                <c:pt idx="21">
                  <c:v>0.87287156094396945</c:v>
                </c:pt>
                <c:pt idx="22">
                  <c:v>0.89341252568065321</c:v>
                </c:pt>
                <c:pt idx="23">
                  <c:v>0.91349171872623225</c:v>
                </c:pt>
                <c:pt idx="24">
                  <c:v>0.93313894963168686</c:v>
                </c:pt>
                <c:pt idx="25">
                  <c:v>0.95238095238095244</c:v>
                </c:pt>
                <c:pt idx="26">
                  <c:v>0.97124181211291138</c:v>
                </c:pt>
                <c:pt idx="27">
                  <c:v>0.98974331861078702</c:v>
                </c:pt>
                <c:pt idx="28">
                  <c:v>1.0079052613579393</c:v>
                </c:pt>
                <c:pt idx="29">
                  <c:v>1.0257456775494294</c:v>
                </c:pt>
                <c:pt idx="30">
                  <c:v>1.0432810619146022</c:v>
                </c:pt>
                <c:pt idx="31">
                  <c:v>1.0605265453009567</c:v>
                </c:pt>
                <c:pt idx="32">
                  <c:v>1.0774960475223581</c:v>
                </c:pt>
                <c:pt idx="33">
                  <c:v>1.0942024088643865</c:v>
                </c:pt>
                <c:pt idx="34">
                  <c:v>1.1106575037800572</c:v>
                </c:pt>
                <c:pt idx="35">
                  <c:v>1.126872339638022</c:v>
                </c:pt>
                <c:pt idx="36">
                  <c:v>1.1428571428571428</c:v>
                </c:pt>
                <c:pt idx="37">
                  <c:v>1.1586214343425181</c:v>
                </c:pt>
                <c:pt idx="38">
                  <c:v>1.1741740958036146</c:v>
                </c:pt>
                <c:pt idx="39">
                  <c:v>1.1895234282663616</c:v>
                </c:pt>
                <c:pt idx="40">
                  <c:v>1.2046772038736684</c:v>
                </c:pt>
                <c:pt idx="41">
                  <c:v>1.2196427118919713</c:v>
                </c:pt>
                <c:pt idx="42">
                  <c:v>1.2344267996967353</c:v>
                </c:pt>
                <c:pt idx="43">
                  <c:v>1.2490359093908574</c:v>
                </c:pt>
                <c:pt idx="44">
                  <c:v>1.2634761106115808</c:v>
                </c:pt>
                <c:pt idx="45">
                  <c:v>1.2777531299998799</c:v>
                </c:pt>
                <c:pt idx="46">
                  <c:v>1.2918723777381462</c:v>
                </c:pt>
                <c:pt idx="47">
                  <c:v>1.3058389715049608</c:v>
                </c:pt>
                <c:pt idx="48">
                  <c:v>1.319657758147716</c:v>
                </c:pt>
                <c:pt idx="49">
                  <c:v>1.3333333333333333</c:v>
                </c:pt>
                <c:pt idx="50">
                  <c:v>1.3468922283655012</c:v>
                </c:pt>
                <c:pt idx="51">
                  <c:v>1.3603592880413673</c:v>
                </c:pt>
                <c:pt idx="52">
                  <c:v>1.3737363534845926</c:v>
                </c:pt>
                <c:pt idx="53">
                  <c:v>1.3870252051105287</c:v>
                </c:pt>
                <c:pt idx="54">
                  <c:v>1.4002275653922698</c:v>
                </c:pt>
                <c:pt idx="55">
                  <c:v>1.4133451014667424</c:v>
                </c:pt>
                <c:pt idx="56">
                  <c:v>1.4263794275919983</c:v>
                </c:pt>
                <c:pt idx="57">
                  <c:v>1.4393321074659677</c:v>
                </c:pt>
                <c:pt idx="58">
                  <c:v>1.4522046564160982</c:v>
                </c:pt>
                <c:pt idx="59">
                  <c:v>1.4649985434685575</c:v>
                </c:pt>
                <c:pt idx="60">
                  <c:v>1.477715193305005</c:v>
                </c:pt>
                <c:pt idx="61">
                  <c:v>1.4903559881143014</c:v>
                </c:pt>
                <c:pt idx="62">
                  <c:v>1.5029222693459776</c:v>
                </c:pt>
                <c:pt idx="63">
                  <c:v>1.5154153393717549</c:v>
                </c:pt>
                <c:pt idx="64">
                  <c:v>1.5278364630609402</c:v>
                </c:pt>
                <c:pt idx="65">
                  <c:v>1.540186869275096</c:v>
                </c:pt>
                <c:pt idx="66">
                  <c:v>1.5524677522869788</c:v>
                </c:pt>
                <c:pt idx="67">
                  <c:v>1.564680273128386</c:v>
                </c:pt>
                <c:pt idx="68">
                  <c:v>1.5768255608712176</c:v>
                </c:pt>
                <c:pt idx="69">
                  <c:v>1.5889047138457493</c:v>
                </c:pt>
                <c:pt idx="70">
                  <c:v>1.6009188007998441</c:v>
                </c:pt>
                <c:pt idx="71">
                  <c:v>1.6128688620025582</c:v>
                </c:pt>
                <c:pt idx="72">
                  <c:v>1.6247559102953726</c:v>
                </c:pt>
                <c:pt idx="73">
                  <c:v>1.636580932094051</c:v>
                </c:pt>
                <c:pt idx="74">
                  <c:v>1.6483448883439353</c:v>
                </c:pt>
                <c:pt idx="75">
                  <c:v>1.6600487154312915</c:v>
                </c:pt>
                <c:pt idx="76">
                  <c:v>1.671693326053153</c:v>
                </c:pt>
                <c:pt idx="77">
                  <c:v>1.6832796100479521</c:v>
                </c:pt>
                <c:pt idx="78">
                  <c:v>1.6948084351890753</c:v>
                </c:pt>
                <c:pt idx="79">
                  <c:v>1.7062806479433441</c:v>
                </c:pt>
                <c:pt idx="80">
                  <c:v>1.7176970741963011</c:v>
                </c:pt>
                <c:pt idx="81">
                  <c:v>1.7290585199460595</c:v>
                </c:pt>
                <c:pt idx="82">
                  <c:v>1.7403657719673611</c:v>
                </c:pt>
                <c:pt idx="83">
                  <c:v>1.7516195984473979</c:v>
                </c:pt>
                <c:pt idx="84">
                  <c:v>1.7628207495948456</c:v>
                </c:pt>
                <c:pt idx="85">
                  <c:v>1.7739699582234805</c:v>
                </c:pt>
                <c:pt idx="86">
                  <c:v>1.7850679403116583</c:v>
                </c:pt>
                <c:pt idx="87">
                  <c:v>1.7961153955388693</c:v>
                </c:pt>
                <c:pt idx="88">
                  <c:v>1.8071130078005055</c:v>
                </c:pt>
                <c:pt idx="89">
                  <c:v>1.8180614457019122</c:v>
                </c:pt>
                <c:pt idx="90">
                  <c:v>1.8289613630327304</c:v>
                </c:pt>
                <c:pt idx="91">
                  <c:v>1.8398133992224885</c:v>
                </c:pt>
                <c:pt idx="92">
                  <c:v>1.8506181797783368</c:v>
                </c:pt>
                <c:pt idx="93">
                  <c:v>1.8613763167057733</c:v>
                </c:pt>
                <c:pt idx="94">
                  <c:v>1.8720884089131655</c:v>
                </c:pt>
                <c:pt idx="95">
                  <c:v>1.8827550426008168</c:v>
                </c:pt>
                <c:pt idx="96">
                  <c:v>1.8933767916353059</c:v>
                </c:pt>
                <c:pt idx="97">
                  <c:v>1.9039542179097568</c:v>
                </c:pt>
                <c:pt idx="98">
                  <c:v>1.9144878716906983</c:v>
                </c:pt>
                <c:pt idx="99">
                  <c:v>1.9249782919521079</c:v>
                </c:pt>
                <c:pt idx="100">
                  <c:v>1.935426006697216</c:v>
                </c:pt>
                <c:pt idx="101">
                  <c:v>1.9458315332686145</c:v>
                </c:pt>
                <c:pt idx="102">
                  <c:v>1.9561953786471864</c:v>
                </c:pt>
                <c:pt idx="103">
                  <c:v>1.9665180397403426</c:v>
                </c:pt>
                <c:pt idx="104">
                  <c:v>1.9768000036600328</c:v>
                </c:pt>
                <c:pt idx="105">
                  <c:v>1.9870417479909672</c:v>
                </c:pt>
                <c:pt idx="106">
                  <c:v>1.9972437410494679</c:v>
                </c:pt>
                <c:pt idx="107">
                  <c:v>2.0074064421333508</c:v>
                </c:pt>
                <c:pt idx="108">
                  <c:v>2.0175303017632062</c:v>
                </c:pt>
                <c:pt idx="109">
                  <c:v>2.0276157619154507</c:v>
                </c:pt>
                <c:pt idx="110">
                  <c:v>2.0376632562474741</c:v>
                </c:pt>
                <c:pt idx="111">
                  <c:v>2.0476732103152244</c:v>
                </c:pt>
                <c:pt idx="112">
                  <c:v>2.0576460417835181</c:v>
                </c:pt>
                <c:pt idx="113">
                  <c:v>2.0675821606293985</c:v>
                </c:pt>
                <c:pt idx="114">
                  <c:v>2.077481969338792</c:v>
                </c:pt>
                <c:pt idx="115">
                  <c:v>2.0873458630967461</c:v>
                </c:pt>
                <c:pt idx="116">
                  <c:v>2.0971742299715084</c:v>
                </c:pt>
                <c:pt idx="117">
                  <c:v>2.1069674510926717</c:v>
                </c:pt>
                <c:pt idx="118">
                  <c:v>2.1167259008236279</c:v>
                </c:pt>
                <c:pt idx="119">
                  <c:v>2.1264499469285578</c:v>
                </c:pt>
                <c:pt idx="120">
                  <c:v>2.1361399507341483</c:v>
                </c:pt>
                <c:pt idx="121">
                  <c:v>2.1457962672862569</c:v>
                </c:pt>
                <c:pt idx="122">
                  <c:v>2.1554192455017063</c:v>
                </c:pt>
                <c:pt idx="123">
                  <c:v>2.165009228315391</c:v>
                </c:pt>
                <c:pt idx="124">
                  <c:v>2.1745665528228839</c:v>
                </c:pt>
                <c:pt idx="125">
                  <c:v>2.1840915504186933</c:v>
                </c:pt>
                <c:pt idx="126">
                  <c:v>2.1935845469303379</c:v>
                </c:pt>
                <c:pt idx="127">
                  <c:v>2.2030458627484082</c:v>
                </c:pt>
                <c:pt idx="128">
                  <c:v>2.2124758129527287</c:v>
                </c:pt>
                <c:pt idx="129">
                  <c:v>2.2218747074347949</c:v>
                </c:pt>
                <c:pt idx="130">
                  <c:v>2.2312428510165994</c:v>
                </c:pt>
                <c:pt idx="131">
                  <c:v>2.2405805435659794</c:v>
                </c:pt>
                <c:pt idx="132">
                  <c:v>2.2498880801086205</c:v>
                </c:pt>
                <c:pt idx="133">
                  <c:v>2.2591657509368126</c:v>
                </c:pt>
                <c:pt idx="134">
                  <c:v>2.2684138417150947</c:v>
                </c:pt>
                <c:pt idx="135">
                  <c:v>2.277632633582888</c:v>
                </c:pt>
                <c:pt idx="136">
                  <c:v>2.2868224032542139</c:v>
                </c:pt>
                <c:pt idx="137">
                  <c:v>2.2959834231146097</c:v>
                </c:pt>
                <c:pt idx="138">
                  <c:v>2.3051159613153303</c:v>
                </c:pt>
                <c:pt idx="139">
                  <c:v>2.314220281864932</c:v>
                </c:pt>
                <c:pt idx="140">
                  <c:v>2.3232966447183232</c:v>
                </c:pt>
                <c:pt idx="141">
                  <c:v>2.3323453058633703</c:v>
                </c:pt>
                <c:pt idx="142">
                  <c:v>2.341366517405139</c:v>
                </c:pt>
                <c:pt idx="143">
                  <c:v>2.3503605276478474</c:v>
                </c:pt>
                <c:pt idx="144">
                  <c:v>2.3593275811746102</c:v>
                </c:pt>
                <c:pt idx="145">
                  <c:v>2.3682679189250457</c:v>
                </c:pt>
                <c:pt idx="146">
                  <c:v>2.3771817782708142</c:v>
                </c:pt>
                <c:pt idx="147">
                  <c:v>2.3860693930891479</c:v>
                </c:pt>
                <c:pt idx="148">
                  <c:v>2.3949309938344561</c:v>
                </c:pt>
                <c:pt idx="149">
                  <c:v>2.4037668076080436</c:v>
                </c:pt>
                <c:pt idx="150">
                  <c:v>2.4125770582260193</c:v>
                </c:pt>
                <c:pt idx="151">
                  <c:v>2.4213619662854464</c:v>
                </c:pt>
                <c:pt idx="152">
                  <c:v>2.430121749228789</c:v>
                </c:pt>
                <c:pt idx="153">
                  <c:v>2.4388566214067104</c:v>
                </c:pt>
                <c:pt idx="154">
                  <c:v>2.44756679413927</c:v>
                </c:pt>
                <c:pt idx="155">
                  <c:v>2.4562524757755746</c:v>
                </c:pt>
                <c:pt idx="156">
                  <c:v>2.4649138717519303</c:v>
                </c:pt>
                <c:pt idx="157">
                  <c:v>2.4735511846485325</c:v>
                </c:pt>
                <c:pt idx="158">
                  <c:v>2.4821646142447529</c:v>
                </c:pt>
                <c:pt idx="159">
                  <c:v>2.4907543575730502</c:v>
                </c:pt>
                <c:pt idx="160">
                  <c:v>2.4993206089715638</c:v>
                </c:pt>
                <c:pt idx="161">
                  <c:v>2.5078635601354087</c:v>
                </c:pt>
                <c:pt idx="162">
                  <c:v>2.5163834001667311</c:v>
                </c:pt>
                <c:pt idx="163">
                  <c:v>2.5248803156235446</c:v>
                </c:pt>
                <c:pt idx="164">
                  <c:v>2.5333544905673957</c:v>
                </c:pt>
                <c:pt idx="165">
                  <c:v>2.5418061066098838</c:v>
                </c:pt>
                <c:pt idx="166">
                  <c:v>2.5502353429580733</c:v>
                </c:pt>
                <c:pt idx="167">
                  <c:v>2.5586423764588302</c:v>
                </c:pt>
                <c:pt idx="168">
                  <c:v>2.5670273816421112</c:v>
                </c:pt>
                <c:pt idx="169">
                  <c:v>2.5753905307632383</c:v>
                </c:pt>
                <c:pt idx="170">
                  <c:v>2.5837319938441876</c:v>
                </c:pt>
                <c:pt idx="171">
                  <c:v>2.5920519387139205</c:v>
                </c:pt>
                <c:pt idx="172">
                  <c:v>2.600350531047777</c:v>
                </c:pt>
                <c:pt idx="173">
                  <c:v>2.6086279344059724</c:v>
                </c:pt>
                <c:pt idx="174">
                  <c:v>2.6168843102712094</c:v>
                </c:pt>
                <c:pt idx="175">
                  <c:v>2.625119818085432</c:v>
                </c:pt>
                <c:pt idx="176">
                  <c:v>2.6333346152857526</c:v>
                </c:pt>
                <c:pt idx="177">
                  <c:v>2.6415288573395683</c:v>
                </c:pt>
                <c:pt idx="178">
                  <c:v>2.6497026977788893</c:v>
                </c:pt>
                <c:pt idx="179">
                  <c:v>2.6578562882339032</c:v>
                </c:pt>
                <c:pt idx="180">
                  <c:v>2.6659897784657911</c:v>
                </c:pt>
                <c:pt idx="181">
                  <c:v>2.6741285273203208</c:v>
                </c:pt>
                <c:pt idx="182">
                  <c:v>2.6823075456180296</c:v>
                </c:pt>
                <c:pt idx="183">
                  <c:v>2.6905276512185696</c:v>
                </c:pt>
                <c:pt idx="184">
                  <c:v>2.6987894696205625</c:v>
                </c:pt>
                <c:pt idx="185">
                  <c:v>2.7070936423561811</c:v>
                </c:pt>
                <c:pt idx="186">
                  <c:v>2.715440827572511</c:v>
                </c:pt>
                <c:pt idx="187">
                  <c:v>2.7238317006402859</c:v>
                </c:pt>
                <c:pt idx="188">
                  <c:v>2.7322669547916183</c:v>
                </c:pt>
                <c:pt idx="189">
                  <c:v>2.7407473017884003</c:v>
                </c:pt>
                <c:pt idx="190">
                  <c:v>2.7492734726232193</c:v>
                </c:pt>
                <c:pt idx="191">
                  <c:v>2.7578462182547341</c:v>
                </c:pt>
                <c:pt idx="192">
                  <c:v>2.7664663103796028</c:v>
                </c:pt>
                <c:pt idx="193">
                  <c:v>2.7751345422432148</c:v>
                </c:pt>
                <c:pt idx="194">
                  <c:v>2.7838517294916318</c:v>
                </c:pt>
                <c:pt idx="195">
                  <c:v>2.7926187110673304</c:v>
                </c:pt>
                <c:pt idx="196">
                  <c:v>2.8014363501515311</c:v>
                </c:pt>
                <c:pt idx="197">
                  <c:v>2.8103055351561053</c:v>
                </c:pt>
                <c:pt idx="198">
                  <c:v>2.819227180768292</c:v>
                </c:pt>
                <c:pt idx="199">
                  <c:v>2.8282022290516995</c:v>
                </c:pt>
                <c:pt idx="200">
                  <c:v>2.8372316506073396</c:v>
                </c:pt>
                <c:pt idx="201">
                  <c:v>2.8463164457987515</c:v>
                </c:pt>
                <c:pt idx="202">
                  <c:v>2.8554576460455863</c:v>
                </c:pt>
                <c:pt idx="203">
                  <c:v>2.8646563151903903</c:v>
                </c:pt>
                <c:pt idx="204">
                  <c:v>2.8739135509437137</c:v>
                </c:pt>
                <c:pt idx="205">
                  <c:v>2.8832304864131029</c:v>
                </c:pt>
                <c:pt idx="206">
                  <c:v>2.8926082917219995</c:v>
                </c:pt>
                <c:pt idx="207">
                  <c:v>2.9020481757251018</c:v>
                </c:pt>
                <c:pt idx="208">
                  <c:v>2.9115513878273025</c:v>
                </c:pt>
                <c:pt idx="209">
                  <c:v>2.9211192199139515</c:v>
                </c:pt>
                <c:pt idx="210">
                  <c:v>2.9307530084008873</c:v>
                </c:pt>
                <c:pt idx="211">
                  <c:v>2.9404541364134484</c:v>
                </c:pt>
                <c:pt idx="212">
                  <c:v>2.9502240361045171</c:v>
                </c:pt>
                <c:pt idx="213">
                  <c:v>2.9600641911226071</c:v>
                </c:pt>
                <c:pt idx="214">
                  <c:v>2.9699761392420241</c:v>
                </c:pt>
                <c:pt idx="215">
                  <c:v>2.9799614751683103</c:v>
                </c:pt>
                <c:pt idx="216">
                  <c:v>2.9900218535334617</c:v>
                </c:pt>
                <c:pt idx="217">
                  <c:v>3.0001589920968508</c:v>
                </c:pt>
                <c:pt idx="218">
                  <c:v>3.0103746751693823</c:v>
                </c:pt>
                <c:pt idx="219">
                  <c:v>3.0206707572802216</c:v>
                </c:pt>
                <c:pt idx="220">
                  <c:v>3.0310491671074216</c:v>
                </c:pt>
                <c:pt idx="221">
                  <c:v>3.0415119116960567</c:v>
                </c:pt>
                <c:pt idx="222">
                  <c:v>3.0520610809899713</c:v>
                </c:pt>
                <c:pt idx="223">
                  <c:v>3.0626988527061432</c:v>
                </c:pt>
                <c:pt idx="224">
                  <c:v>3.0734274975838476</c:v>
                </c:pt>
                <c:pt idx="225">
                  <c:v>3.0842493850444646</c:v>
                </c:pt>
                <c:pt idx="226">
                  <c:v>3.0951669893018909</c:v>
                </c:pt>
                <c:pt idx="227">
                  <c:v>3.1061828959681903</c:v>
                </c:pt>
                <c:pt idx="228">
                  <c:v>3.1172998092044466</c:v>
                </c:pt>
                <c:pt idx="229">
                  <c:v>3.1285205594728462</c:v>
                </c:pt>
                <c:pt idx="230">
                  <c:v>3.1398481119529542</c:v>
                </c:pt>
                <c:pt idx="231">
                  <c:v>3.151285575693084</c:v>
                </c:pt>
                <c:pt idx="232">
                  <c:v>3.1628362135768029</c:v>
                </c:pt>
                <c:pt idx="233">
                  <c:v>3.1745034531950997</c:v>
                </c:pt>
                <c:pt idx="234">
                  <c:v>3.1862908987268841</c:v>
                </c:pt>
                <c:pt idx="235">
                  <c:v>3.1982023439445268</c:v>
                </c:pt>
                <c:pt idx="236">
                  <c:v>3.2102417864774635</c:v>
                </c:pt>
                <c:pt idx="237">
                  <c:v>3.222413443485872</c:v>
                </c:pt>
                <c:pt idx="238">
                  <c:v>3.2347217689186398</c:v>
                </c:pt>
                <c:pt idx="239">
                  <c:v>3.2471714725558591</c:v>
                </c:pt>
                <c:pt idx="240">
                  <c:v>3.2597675410666991</c:v>
                </c:pt>
                <c:pt idx="241">
                  <c:v>3.2725152613496498</c:v>
                </c:pt>
                <c:pt idx="242">
                  <c:v>3.2854202464649811</c:v>
                </c:pt>
                <c:pt idx="243">
                  <c:v>3.2984884645202146</c:v>
                </c:pt>
                <c:pt idx="244">
                  <c:v>3.3117262709303121</c:v>
                </c:pt>
                <c:pt idx="245">
                  <c:v>3.3251404445473578</c:v>
                </c:pt>
                <c:pt idx="246">
                  <c:v>3.3387382282425992</c:v>
                </c:pt>
                <c:pt idx="247">
                  <c:v>3.3525273746303896</c:v>
                </c:pt>
                <c:pt idx="248">
                  <c:v>3.3665161977534757</c:v>
                </c:pt>
                <c:pt idx="249">
                  <c:v>3.380713631708014</c:v>
                </c:pt>
                <c:pt idx="250">
                  <c:v>3.3951292973823404</c:v>
                </c:pt>
                <c:pt idx="251">
                  <c:v>3.4097735787257055</c:v>
                </c:pt>
                <c:pt idx="252">
                  <c:v>3.4246577102649689</c:v>
                </c:pt>
                <c:pt idx="253">
                  <c:v>3.439793877965692</c:v>
                </c:pt>
                <c:pt idx="254">
                  <c:v>3.4551953360121459</c:v>
                </c:pt>
                <c:pt idx="255">
                  <c:v>3.4708765426891874</c:v>
                </c:pt>
                <c:pt idx="256">
                  <c:v>3.4868533193296205</c:v>
                </c:pt>
                <c:pt idx="257">
                  <c:v>3.5031430373009185</c:v>
                </c:pt>
                <c:pt idx="258">
                  <c:v>3.51976483932481</c:v>
                </c:pt>
                <c:pt idx="259">
                  <c:v>3.5367399031640301</c:v>
                </c:pt>
                <c:pt idx="260">
                  <c:v>3.5540917580318676</c:v>
                </c:pt>
                <c:pt idx="261">
                  <c:v>3.5718466672114473</c:v>
                </c:pt>
                <c:pt idx="262">
                  <c:v>3.5900340946492597</c:v>
                </c:pt>
                <c:pt idx="263">
                  <c:v>3.6086872792111788</c:v>
                </c:pt>
                <c:pt idx="264">
                  <c:v>3.6278439486163361</c:v>
                </c:pt>
                <c:pt idx="265">
                  <c:v>3.647547216963452</c:v>
                </c:pt>
                <c:pt idx="266">
                  <c:v>3.6678467270784703</c:v>
                </c:pt>
                <c:pt idx="267">
                  <c:v>3.688800124616245</c:v>
                </c:pt>
                <c:pt idx="268">
                  <c:v>3.7104749898710692</c:v>
                </c:pt>
                <c:pt idx="269">
                  <c:v>3.7329514139977702</c:v>
                </c:pt>
                <c:pt idx="270">
                  <c:v>3.7563255036354053</c:v>
                </c:pt>
                <c:pt idx="271">
                  <c:v>3.7807142588718303</c:v>
                </c:pt>
                <c:pt idx="272">
                  <c:v>3.8062625458615171</c:v>
                </c:pt>
                <c:pt idx="273">
                  <c:v>3.833153381094168</c:v>
                </c:pt>
                <c:pt idx="274">
                  <c:v>3.8616236802564754</c:v>
                </c:pt>
                <c:pt idx="275">
                  <c:v>3.8919895046397901</c:v>
                </c:pt>
                <c:pt idx="276">
                  <c:v>3.9246889126929148</c:v>
                </c:pt>
                <c:pt idx="277">
                  <c:v>3.9603602463872112</c:v>
                </c:pt>
                <c:pt idx="278">
                  <c:v>4.0000000000000009</c:v>
                </c:pt>
                <c:pt idx="279">
                  <c:v>4.0426743571446799</c:v>
                </c:pt>
                <c:pt idx="280">
                  <c:v>4.0865515153169323</c:v>
                </c:pt>
                <c:pt idx="281">
                  <c:v>4.1317393032284047</c:v>
                </c:pt>
                <c:pt idx="282">
                  <c:v>4.1783626933781779</c:v>
                </c:pt>
                <c:pt idx="283">
                  <c:v>4.2265678795536763</c:v>
                </c:pt>
                <c:pt idx="284">
                  <c:v>4.2765276930103822</c:v>
                </c:pt>
                <c:pt idx="285">
                  <c:v>4.3284489372175585</c:v>
                </c:pt>
                <c:pt idx="286">
                  <c:v>4.3825825435957082</c:v>
                </c:pt>
                <c:pt idx="287">
                  <c:v>4.4392379998239813</c:v>
                </c:pt>
                <c:pt idx="288">
                  <c:v>4.4988044774213041</c:v>
                </c:pt>
                <c:pt idx="289">
                  <c:v>4.5617829047631195</c:v>
                </c:pt>
                <c:pt idx="290">
                  <c:v>4.6288368341329855</c:v>
                </c:pt>
                <c:pt idx="291">
                  <c:v>4.7008776208815739</c:v>
                </c:pt>
                <c:pt idx="292">
                  <c:v>4.7792173183318765</c:v>
                </c:pt>
                <c:pt idx="293">
                  <c:v>4.8658696516142026</c:v>
                </c:pt>
                <c:pt idx="294">
                  <c:v>4.9642244686087791</c:v>
                </c:pt>
                <c:pt idx="295">
                  <c:v>5.08089145238156</c:v>
                </c:pt>
                <c:pt idx="296">
                  <c:v>5.2329348258071011</c:v>
                </c:pt>
                <c:pt idx="297">
                  <c:v>5.6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</c:numCache>
            </c:numRef>
          </c:xVal>
          <c:yVal>
            <c:numRef>
              <c:f>'GR 42x40 PULL'!$U$2:$U$358</c:f>
              <c:numCache>
                <c:formatCode>General</c:formatCode>
                <c:ptCount val="357"/>
                <c:pt idx="0">
                  <c:v>0</c:v>
                </c:pt>
                <c:pt idx="1">
                  <c:v>3.4324236403026656</c:v>
                </c:pt>
                <c:pt idx="2">
                  <c:v>4.8527811150526352</c:v>
                </c:pt>
                <c:pt idx="3">
                  <c:v>5.9417566500129269</c:v>
                </c:pt>
                <c:pt idx="4">
                  <c:v>6.8590892250766577</c:v>
                </c:pt>
                <c:pt idx="5">
                  <c:v>7.6666804782934017</c:v>
                </c:pt>
                <c:pt idx="6">
                  <c:v>8.3962925240547897</c:v>
                </c:pt>
                <c:pt idx="7">
                  <c:v>9.0668031544110335</c:v>
                </c:pt>
                <c:pt idx="8">
                  <c:v>9.6905190026416701</c:v>
                </c:pt>
                <c:pt idx="9">
                  <c:v>10.275993244906534</c:v>
                </c:pt>
                <c:pt idx="10">
                  <c:v>10.829457226661146</c:v>
                </c:pt>
                <c:pt idx="11">
                  <c:v>11.355618166347458</c:v>
                </c:pt>
                <c:pt idx="12">
                  <c:v>11.858135605977672</c:v>
                </c:pt>
                <c:pt idx="13">
                  <c:v>12.339921877614772</c:v>
                </c:pt>
                <c:pt idx="14">
                  <c:v>12.803340065555748</c:v>
                </c:pt>
                <c:pt idx="15">
                  <c:v>13.250339221917704</c:v>
                </c:pt>
                <c:pt idx="16">
                  <c:v>13.682549559117028</c:v>
                </c:pt>
                <c:pt idx="17">
                  <c:v>14.101351213576395</c:v>
                </c:pt>
                <c:pt idx="18">
                  <c:v>14.507925032636676</c:v>
                </c:pt>
                <c:pt idx="19">
                  <c:v>14.90329081644829</c:v>
                </c:pt>
                <c:pt idx="20">
                  <c:v>15.288336607288173</c:v>
                </c:pt>
                <c:pt idx="21">
                  <c:v>15.663841462483504</c:v>
                </c:pt>
                <c:pt idx="22">
                  <c:v>16.03049340051307</c:v>
                </c:pt>
                <c:pt idx="23">
                  <c:v>16.388903715048308</c:v>
                </c:pt>
                <c:pt idx="24">
                  <c:v>16.73961851725447</c:v>
                </c:pt>
                <c:pt idx="25">
                  <c:v>17.083128135671146</c:v>
                </c:pt>
                <c:pt idx="26">
                  <c:v>17.419874840741077</c:v>
                </c:pt>
                <c:pt idx="27">
                  <c:v>17.750259245250415</c:v>
                </c:pt>
                <c:pt idx="28">
                  <c:v>18.074645648155126</c:v>
                </c:pt>
                <c:pt idx="29">
                  <c:v>18.393366527519778</c:v>
                </c:pt>
                <c:pt idx="30">
                  <c:v>18.706726342667082</c:v>
                </c:pt>
                <c:pt idx="31">
                  <c:v>19.015004771221424</c:v>
                </c:pt>
                <c:pt idx="32">
                  <c:v>19.31845948038913</c:v>
                </c:pt>
                <c:pt idx="33">
                  <c:v>19.617328512009809</c:v>
                </c:pt>
                <c:pt idx="34">
                  <c:v>19.911832345261253</c:v>
                </c:pt>
                <c:pt idx="35">
                  <c:v>20.202175688715474</c:v>
                </c:pt>
                <c:pt idx="36">
                  <c:v>20.488549043997253</c:v>
                </c:pt>
                <c:pt idx="37">
                  <c:v>20.771130075742015</c:v>
                </c:pt>
                <c:pt idx="38">
                  <c:v>21.050084816297868</c:v>
                </c:pt>
                <c:pt idx="39">
                  <c:v>21.32556872910579</c:v>
                </c:pt>
                <c:pt idx="40">
                  <c:v>21.597727650406775</c:v>
                </c:pt>
                <c:pt idx="41">
                  <c:v>21.866698625932901</c:v>
                </c:pt>
                <c:pt idx="42">
                  <c:v>22.132610656657686</c:v>
                </c:pt>
                <c:pt idx="43">
                  <c:v>22.395585365230389</c:v>
                </c:pt>
                <c:pt idx="44">
                  <c:v>22.655737593490716</c:v>
                </c:pt>
                <c:pt idx="45">
                  <c:v>22.913175939238435</c:v>
                </c:pt>
                <c:pt idx="46">
                  <c:v>23.168003240001593</c:v>
                </c:pt>
                <c:pt idx="47">
                  <c:v>23.420317009805153</c:v>
                </c:pt>
                <c:pt idx="48">
                  <c:v>23.670209834631255</c:v>
                </c:pt>
                <c:pt idx="49">
                  <c:v>23.917769731108724</c:v>
                </c:pt>
                <c:pt idx="50">
                  <c:v>24.084463661239109</c:v>
                </c:pt>
                <c:pt idx="51">
                  <c:v>24.250275207042549</c:v>
                </c:pt>
                <c:pt idx="52">
                  <c:v>24.415230624565101</c:v>
                </c:pt>
                <c:pt idx="53">
                  <c:v>24.579355427571663</c:v>
                </c:pt>
                <c:pt idx="54">
                  <c:v>24.742674423187655</c:v>
                </c:pt>
                <c:pt idx="55">
                  <c:v>24.90521174555359</c:v>
                </c:pt>
                <c:pt idx="56">
                  <c:v>25.066990887603112</c:v>
                </c:pt>
                <c:pt idx="57">
                  <c:v>25.228034731129775</c:v>
                </c:pt>
                <c:pt idx="58">
                  <c:v>25.388365575198584</c:v>
                </c:pt>
                <c:pt idx="59">
                  <c:v>25.548005163132451</c:v>
                </c:pt>
                <c:pt idx="60">
                  <c:v>25.706974707998842</c:v>
                </c:pt>
                <c:pt idx="61">
                  <c:v>25.865294916864716</c:v>
                </c:pt>
                <c:pt idx="62">
                  <c:v>26.022986013784674</c:v>
                </c:pt>
                <c:pt idx="63">
                  <c:v>26.180067761642487</c:v>
                </c:pt>
                <c:pt idx="64">
                  <c:v>26.33655948295193</c:v>
                </c:pt>
                <c:pt idx="65">
                  <c:v>26.492480079599112</c:v>
                </c:pt>
                <c:pt idx="66">
                  <c:v>26.647848051703761</c:v>
                </c:pt>
                <c:pt idx="67">
                  <c:v>26.802681515538087</c:v>
                </c:pt>
                <c:pt idx="68">
                  <c:v>26.956998220659816</c:v>
                </c:pt>
                <c:pt idx="69">
                  <c:v>27.1108155662413</c:v>
                </c:pt>
                <c:pt idx="70">
                  <c:v>27.264150616669703</c:v>
                </c:pt>
                <c:pt idx="71">
                  <c:v>27.41702011648297</c:v>
                </c:pt>
                <c:pt idx="72">
                  <c:v>27.569440504601047</c:v>
                </c:pt>
                <c:pt idx="73">
                  <c:v>27.721427928022543</c:v>
                </c:pt>
                <c:pt idx="74">
                  <c:v>27.87299825487802</c:v>
                </c:pt>
                <c:pt idx="75">
                  <c:v>28.024167086994279</c:v>
                </c:pt>
                <c:pt idx="76">
                  <c:v>28.174949771910363</c:v>
                </c:pt>
                <c:pt idx="77">
                  <c:v>28.325361414451507</c:v>
                </c:pt>
                <c:pt idx="78">
                  <c:v>28.475416887799387</c:v>
                </c:pt>
                <c:pt idx="79">
                  <c:v>28.625130844191172</c:v>
                </c:pt>
                <c:pt idx="80">
                  <c:v>28.77451772516239</c:v>
                </c:pt>
                <c:pt idx="81">
                  <c:v>28.923591771463915</c:v>
                </c:pt>
                <c:pt idx="82">
                  <c:v>29.072367032554432</c:v>
                </c:pt>
                <c:pt idx="83">
                  <c:v>29.220857375807746</c:v>
                </c:pt>
                <c:pt idx="84">
                  <c:v>29.369076495376603</c:v>
                </c:pt>
                <c:pt idx="85">
                  <c:v>29.517037920749139</c:v>
                </c:pt>
                <c:pt idx="86">
                  <c:v>29.664755025011839</c:v>
                </c:pt>
                <c:pt idx="87">
                  <c:v>29.8122410328881</c:v>
                </c:pt>
                <c:pt idx="88">
                  <c:v>29.959509028440937</c:v>
                </c:pt>
                <c:pt idx="89">
                  <c:v>30.106571962608296</c:v>
                </c:pt>
                <c:pt idx="90">
                  <c:v>30.253442660460788</c:v>
                </c:pt>
                <c:pt idx="91">
                  <c:v>30.400133828280726</c:v>
                </c:pt>
                <c:pt idx="92">
                  <c:v>30.546658060377968</c:v>
                </c:pt>
                <c:pt idx="93">
                  <c:v>30.693027845803368</c:v>
                </c:pt>
                <c:pt idx="94">
                  <c:v>30.839255574768739</c:v>
                </c:pt>
                <c:pt idx="95">
                  <c:v>30.985353545002326</c:v>
                </c:pt>
                <c:pt idx="96">
                  <c:v>31.131333967846366</c:v>
                </c:pt>
                <c:pt idx="97">
                  <c:v>31.277208974279443</c:v>
                </c:pt>
                <c:pt idx="98">
                  <c:v>31.422990620742954</c:v>
                </c:pt>
                <c:pt idx="99">
                  <c:v>31.568690894843325</c:v>
                </c:pt>
                <c:pt idx="100">
                  <c:v>31.714321720928734</c:v>
                </c:pt>
                <c:pt idx="101">
                  <c:v>31.859894965566504</c:v>
                </c:pt>
                <c:pt idx="102">
                  <c:v>32.005422442837684</c:v>
                </c:pt>
                <c:pt idx="103">
                  <c:v>32.150915919622641</c:v>
                </c:pt>
                <c:pt idx="104">
                  <c:v>32.296387120689133</c:v>
                </c:pt>
                <c:pt idx="105">
                  <c:v>32.441847733756575</c:v>
                </c:pt>
                <c:pt idx="106">
                  <c:v>32.587309414435403</c:v>
                </c:pt>
                <c:pt idx="107">
                  <c:v>32.73278379109081</c:v>
                </c:pt>
                <c:pt idx="108">
                  <c:v>32.878282469634613</c:v>
                </c:pt>
                <c:pt idx="109">
                  <c:v>33.023817038244218</c:v>
                </c:pt>
                <c:pt idx="110">
                  <c:v>33.169399072008275</c:v>
                </c:pt>
                <c:pt idx="111">
                  <c:v>33.315040137514785</c:v>
                </c:pt>
                <c:pt idx="112">
                  <c:v>33.460751797387523</c:v>
                </c:pt>
                <c:pt idx="113">
                  <c:v>33.606545614755824</c:v>
                </c:pt>
                <c:pt idx="114">
                  <c:v>33.752433157697823</c:v>
                </c:pt>
                <c:pt idx="115">
                  <c:v>33.898426003607561</c:v>
                </c:pt>
                <c:pt idx="116">
                  <c:v>34.044535743561219</c:v>
                </c:pt>
                <c:pt idx="117">
                  <c:v>34.190773986621501</c:v>
                </c:pt>
                <c:pt idx="118">
                  <c:v>34.337152364109173</c:v>
                </c:pt>
                <c:pt idx="119">
                  <c:v>34.483682533870727</c:v>
                </c:pt>
                <c:pt idx="120">
                  <c:v>34.630376184492853</c:v>
                </c:pt>
                <c:pt idx="121">
                  <c:v>34.777245039514888</c:v>
                </c:pt>
                <c:pt idx="122">
                  <c:v>34.924300861615102</c:v>
                </c:pt>
                <c:pt idx="123">
                  <c:v>35.071555456789099</c:v>
                </c:pt>
                <c:pt idx="124">
                  <c:v>35.219020678523243</c:v>
                </c:pt>
                <c:pt idx="125">
                  <c:v>35.366708431939706</c:v>
                </c:pt>
                <c:pt idx="126">
                  <c:v>35.51463067795251</c:v>
                </c:pt>
                <c:pt idx="127">
                  <c:v>35.662799437440938</c:v>
                </c:pt>
                <c:pt idx="128">
                  <c:v>35.811226795379774</c:v>
                </c:pt>
                <c:pt idx="129">
                  <c:v>35.959924905019186</c:v>
                </c:pt>
                <c:pt idx="130">
                  <c:v>36.108905992050332</c:v>
                </c:pt>
                <c:pt idx="131">
                  <c:v>36.258182358780559</c:v>
                </c:pt>
                <c:pt idx="132">
                  <c:v>36.40776638834879</c:v>
                </c:pt>
                <c:pt idx="133">
                  <c:v>36.557670548911361</c:v>
                </c:pt>
                <c:pt idx="134">
                  <c:v>36.707907397898119</c:v>
                </c:pt>
                <c:pt idx="135">
                  <c:v>36.858489586264639</c:v>
                </c:pt>
                <c:pt idx="136">
                  <c:v>37.009429862766545</c:v>
                </c:pt>
                <c:pt idx="137">
                  <c:v>37.160741078267392</c:v>
                </c:pt>
                <c:pt idx="138">
                  <c:v>37.312436190107547</c:v>
                </c:pt>
                <c:pt idx="139">
                  <c:v>37.464528266449285</c:v>
                </c:pt>
                <c:pt idx="140">
                  <c:v>37.617030490701097</c:v>
                </c:pt>
                <c:pt idx="141">
                  <c:v>37.769956165977824</c:v>
                </c:pt>
                <c:pt idx="142">
                  <c:v>37.923318719586156</c:v>
                </c:pt>
                <c:pt idx="143">
                  <c:v>38.077131707571169</c:v>
                </c:pt>
                <c:pt idx="144">
                  <c:v>38.231408819301087</c:v>
                </c:pt>
                <c:pt idx="145">
                  <c:v>38.386163882107986</c:v>
                </c:pt>
                <c:pt idx="146">
                  <c:v>38.54141086598424</c:v>
                </c:pt>
                <c:pt idx="147">
                  <c:v>38.697163888327182</c:v>
                </c:pt>
                <c:pt idx="148">
                  <c:v>38.853437218734804</c:v>
                </c:pt>
                <c:pt idx="149">
                  <c:v>39.010245283913598</c:v>
                </c:pt>
                <c:pt idx="150">
                  <c:v>39.16760267256074</c:v>
                </c:pt>
                <c:pt idx="151">
                  <c:v>39.32552414042194</c:v>
                </c:pt>
                <c:pt idx="152">
                  <c:v>39.484024615311966</c:v>
                </c:pt>
                <c:pt idx="153">
                  <c:v>39.643119202308107</c:v>
                </c:pt>
                <c:pt idx="154">
                  <c:v>39.802823188935612</c:v>
                </c:pt>
                <c:pt idx="155">
                  <c:v>39.963152050495722</c:v>
                </c:pt>
                <c:pt idx="156">
                  <c:v>40.124121455431521</c:v>
                </c:pt>
                <c:pt idx="157">
                  <c:v>40.28574727082276</c:v>
                </c:pt>
                <c:pt idx="158">
                  <c:v>40.448045567915671</c:v>
                </c:pt>
                <c:pt idx="159">
                  <c:v>40.611032627793236</c:v>
                </c:pt>
                <c:pt idx="160">
                  <c:v>40.774724947121399</c:v>
                </c:pt>
                <c:pt idx="161">
                  <c:v>40.939139243973017</c:v>
                </c:pt>
                <c:pt idx="162">
                  <c:v>41.104292463809394</c:v>
                </c:pt>
                <c:pt idx="163">
                  <c:v>41.270201785478868</c:v>
                </c:pt>
                <c:pt idx="164">
                  <c:v>41.436884627434559</c:v>
                </c:pt>
                <c:pt idx="165">
                  <c:v>41.604358653953874</c:v>
                </c:pt>
                <c:pt idx="166">
                  <c:v>41.772641781542056</c:v>
                </c:pt>
                <c:pt idx="167">
                  <c:v>41.941752185450355</c:v>
                </c:pt>
                <c:pt idx="168">
                  <c:v>42.111708306276071</c:v>
                </c:pt>
                <c:pt idx="169">
                  <c:v>42.282528856715352</c:v>
                </c:pt>
                <c:pt idx="170">
                  <c:v>42.454232828481913</c:v>
                </c:pt>
                <c:pt idx="171">
                  <c:v>42.626839499252</c:v>
                </c:pt>
                <c:pt idx="172">
                  <c:v>42.800368439877225</c:v>
                </c:pt>
                <c:pt idx="173">
                  <c:v>42.974839521652648</c:v>
                </c:pt>
                <c:pt idx="174">
                  <c:v>43.150272923749789</c:v>
                </c:pt>
                <c:pt idx="175">
                  <c:v>43.326689140788858</c:v>
                </c:pt>
                <c:pt idx="176">
                  <c:v>43.504108990630009</c:v>
                </c:pt>
                <c:pt idx="177">
                  <c:v>43.682553622195293</c:v>
                </c:pt>
                <c:pt idx="178">
                  <c:v>43.862044523592608</c:v>
                </c:pt>
                <c:pt idx="179">
                  <c:v>44.042603530299708</c:v>
                </c:pt>
                <c:pt idx="180">
                  <c:v>44.224252833562375</c:v>
                </c:pt>
                <c:pt idx="181">
                  <c:v>44.1072811054227</c:v>
                </c:pt>
                <c:pt idx="182">
                  <c:v>43.962345770877484</c:v>
                </c:pt>
                <c:pt idx="183">
                  <c:v>43.816593670866816</c:v>
                </c:pt>
                <c:pt idx="184">
                  <c:v>43.670001632720279</c:v>
                </c:pt>
                <c:pt idx="185">
                  <c:v>43.522545755625785</c:v>
                </c:pt>
                <c:pt idx="186">
                  <c:v>43.374201381549497</c:v>
                </c:pt>
                <c:pt idx="187">
                  <c:v>43.224943064841689</c:v>
                </c:pt>
                <c:pt idx="188">
                  <c:v>43.074744540339765</c:v>
                </c:pt>
                <c:pt idx="189">
                  <c:v>42.923578690017095</c:v>
                </c:pt>
                <c:pt idx="190">
                  <c:v>42.771417507983919</c:v>
                </c:pt>
                <c:pt idx="191">
                  <c:v>42.618232063821971</c:v>
                </c:pt>
                <c:pt idx="192">
                  <c:v>42.463992464096592</c:v>
                </c:pt>
                <c:pt idx="193">
                  <c:v>42.308667812002298</c:v>
                </c:pt>
                <c:pt idx="194">
                  <c:v>42.152226164950783</c:v>
                </c:pt>
                <c:pt idx="195">
                  <c:v>41.994634490070879</c:v>
                </c:pt>
                <c:pt idx="196">
                  <c:v>41.835858617399161</c:v>
                </c:pt>
                <c:pt idx="197">
                  <c:v>41.675863190711318</c:v>
                </c:pt>
                <c:pt idx="198">
                  <c:v>41.514611615757033</c:v>
                </c:pt>
                <c:pt idx="199">
                  <c:v>41.352066005819154</c:v>
                </c:pt>
                <c:pt idx="200">
                  <c:v>41.188187124353952</c:v>
                </c:pt>
                <c:pt idx="201">
                  <c:v>41.022934324588988</c:v>
                </c:pt>
                <c:pt idx="202">
                  <c:v>40.85626548582939</c:v>
                </c:pt>
                <c:pt idx="203">
                  <c:v>40.688136946276423</c:v>
                </c:pt>
                <c:pt idx="204">
                  <c:v>40.518503432154461</c:v>
                </c:pt>
                <c:pt idx="205">
                  <c:v>40.347317982811852</c:v>
                </c:pt>
                <c:pt idx="206">
                  <c:v>40.174531871636603</c:v>
                </c:pt>
                <c:pt idx="207">
                  <c:v>40.000094522407331</c:v>
                </c:pt>
                <c:pt idx="208">
                  <c:v>39.82395342077244</c:v>
                </c:pt>
                <c:pt idx="209">
                  <c:v>39.646054020552441</c:v>
                </c:pt>
                <c:pt idx="210">
                  <c:v>39.466339644466515</c:v>
                </c:pt>
                <c:pt idx="211">
                  <c:v>39.284751378842799</c:v>
                </c:pt>
                <c:pt idx="212">
                  <c:v>39.101227961933319</c:v>
                </c:pt>
                <c:pt idx="213">
                  <c:v>38.915705665272334</c:v>
                </c:pt>
                <c:pt idx="214">
                  <c:v>38.728118167649136</c:v>
                </c:pt>
                <c:pt idx="215">
                  <c:v>38.538396420984149</c:v>
                </c:pt>
                <c:pt idx="216">
                  <c:v>38.346468507614176</c:v>
                </c:pt>
                <c:pt idx="217">
                  <c:v>38.152259488208863</c:v>
                </c:pt>
                <c:pt idx="218">
                  <c:v>37.955691239551989</c:v>
                </c:pt>
                <c:pt idx="219">
                  <c:v>37.756682281424602</c:v>
                </c:pt>
                <c:pt idx="220">
                  <c:v>37.555147591607216</c:v>
                </c:pt>
                <c:pt idx="221">
                  <c:v>37.350998407996386</c:v>
                </c:pt>
                <c:pt idx="222">
                  <c:v>37.144142016751175</c:v>
                </c:pt>
                <c:pt idx="223">
                  <c:v>36.934481525192368</c:v>
                </c:pt>
                <c:pt idx="224">
                  <c:v>36.721915618113364</c:v>
                </c:pt>
                <c:pt idx="225">
                  <c:v>36.506338295978978</c:v>
                </c:pt>
                <c:pt idx="226">
                  <c:v>36.287638593295938</c:v>
                </c:pt>
                <c:pt idx="227">
                  <c:v>36.065700275322797</c:v>
                </c:pt>
                <c:pt idx="228">
                  <c:v>35.840401510971994</c:v>
                </c:pt>
                <c:pt idx="229">
                  <c:v>35.61161451959142</c:v>
                </c:pt>
                <c:pt idx="230">
                  <c:v>35.379205188969998</c:v>
                </c:pt>
                <c:pt idx="231">
                  <c:v>35.143032661631622</c:v>
                </c:pt>
                <c:pt idx="232">
                  <c:v>34.902948886095565</c:v>
                </c:pt>
                <c:pt idx="233">
                  <c:v>34.658798129327089</c:v>
                </c:pt>
                <c:pt idx="234">
                  <c:v>34.410416446179475</c:v>
                </c:pt>
                <c:pt idx="235">
                  <c:v>34.157631100966967</c:v>
                </c:pt>
                <c:pt idx="236">
                  <c:v>33.9002599357718</c:v>
                </c:pt>
                <c:pt idx="237">
                  <c:v>33.638110679195904</c:v>
                </c:pt>
                <c:pt idx="238">
                  <c:v>33.37098018847243</c:v>
                </c:pt>
                <c:pt idx="239">
                  <c:v>33.098653616764501</c:v>
                </c:pt>
                <c:pt idx="240">
                  <c:v>32.820903496278731</c:v>
                </c:pt>
                <c:pt idx="241">
                  <c:v>32.537488726355704</c:v>
                </c:pt>
                <c:pt idx="242">
                  <c:v>32.248153454004793</c:v>
                </c:pt>
                <c:pt idx="243">
                  <c:v>31.952625832344257</c:v>
                </c:pt>
                <c:pt idx="244">
                  <c:v>31.650616639950382</c:v>
                </c:pt>
                <c:pt idx="245">
                  <c:v>31.341817741242906</c:v>
                </c:pt>
                <c:pt idx="246">
                  <c:v>31.025900364607303</c:v>
                </c:pt>
                <c:pt idx="247">
                  <c:v>30.702513170619671</c:v>
                </c:pt>
                <c:pt idx="248">
                  <c:v>30.371280077742846</c:v>
                </c:pt>
                <c:pt idx="249">
                  <c:v>30.031797806574833</c:v>
                </c:pt>
                <c:pt idx="250">
                  <c:v>29.683633095981101</c:v>
                </c:pt>
                <c:pt idx="251">
                  <c:v>29.326319535078675</c:v>
                </c:pt>
                <c:pt idx="252">
                  <c:v>28.959353943094879</c:v>
                </c:pt>
                <c:pt idx="253">
                  <c:v>28.582192214453777</c:v>
                </c:pt>
                <c:pt idx="254">
                  <c:v>28.194244527691549</c:v>
                </c:pt>
                <c:pt idx="255">
                  <c:v>27.794869793222514</c:v>
                </c:pt>
                <c:pt idx="256">
                  <c:v>27.383369184491375</c:v>
                </c:pt>
                <c:pt idx="257">
                  <c:v>26.958978557964407</c:v>
                </c:pt>
                <c:pt idx="258">
                  <c:v>26.520859516163128</c:v>
                </c:pt>
                <c:pt idx="259">
                  <c:v>26.068088800639533</c:v>
                </c:pt>
                <c:pt idx="260">
                  <c:v>25.599645612085506</c:v>
                </c:pt>
                <c:pt idx="261">
                  <c:v>25.114396333928237</c:v>
                </c:pt>
                <c:pt idx="262">
                  <c:v>24.611075971106889</c:v>
                </c:pt>
                <c:pt idx="263">
                  <c:v>24.088265387728008</c:v>
                </c:pt>
                <c:pt idx="264">
                  <c:v>23.544363107685037</c:v>
                </c:pt>
                <c:pt idx="265">
                  <c:v>22.97754998587456</c:v>
                </c:pt>
                <c:pt idx="266">
                  <c:v>22.385744394882483</c:v>
                </c:pt>
                <c:pt idx="267">
                  <c:v>21.766544589078073</c:v>
                </c:pt>
                <c:pt idx="268">
                  <c:v>21.117153418571259</c:v>
                </c:pt>
                <c:pt idx="269">
                  <c:v>20.434278249639501</c:v>
                </c:pt>
                <c:pt idx="270">
                  <c:v>19.713995244921286</c:v>
                </c:pt>
                <c:pt idx="271">
                  <c:v>18.951561039218543</c:v>
                </c:pt>
                <c:pt idx="272">
                  <c:v>18.141144356896117</c:v>
                </c:pt>
                <c:pt idx="273">
                  <c:v>17.275431330338161</c:v>
                </c:pt>
                <c:pt idx="274">
                  <c:v>16.345022857276174</c:v>
                </c:pt>
                <c:pt idx="275">
                  <c:v>15.337471286589766</c:v>
                </c:pt>
                <c:pt idx="276">
                  <c:v>14.235649957386144</c:v>
                </c:pt>
                <c:pt idx="277">
                  <c:v>13.014782767513243</c:v>
                </c:pt>
                <c:pt idx="278">
                  <c:v>11.636470688295175</c:v>
                </c:pt>
                <c:pt idx="279">
                  <c:v>11.387029151672849</c:v>
                </c:pt>
                <c:pt idx="280">
                  <c:v>11.1264000821183</c:v>
                </c:pt>
                <c:pt idx="281">
                  <c:v>10.853573840940799</c:v>
                </c:pt>
                <c:pt idx="282">
                  <c:v>10.567388937199663</c:v>
                </c:pt>
                <c:pt idx="283">
                  <c:v>10.266497032265884</c:v>
                </c:pt>
                <c:pt idx="284">
                  <c:v>9.9493166299137368</c:v>
                </c:pt>
                <c:pt idx="285">
                  <c:v>9.6139705931056216</c:v>
                </c:pt>
                <c:pt idx="286">
                  <c:v>9.2581999414759295</c:v>
                </c:pt>
                <c:pt idx="287">
                  <c:v>8.8792418160882995</c:v>
                </c:pt>
                <c:pt idx="288">
                  <c:v>8.4736514014745765</c:v>
                </c:pt>
                <c:pt idx="289">
                  <c:v>8.0370325130519404</c:v>
                </c:pt>
                <c:pt idx="290">
                  <c:v>7.5636117471609836</c:v>
                </c:pt>
                <c:pt idx="291">
                  <c:v>7.045527731488856</c:v>
                </c:pt>
                <c:pt idx="292">
                  <c:v>6.4715595077458019</c:v>
                </c:pt>
                <c:pt idx="293">
                  <c:v>5.8246314594694404</c:v>
                </c:pt>
                <c:pt idx="294">
                  <c:v>5.0762402216064668</c:v>
                </c:pt>
                <c:pt idx="295">
                  <c:v>4.1712698813410274</c:v>
                </c:pt>
                <c:pt idx="296">
                  <c:v>2.9686144770441603</c:v>
                </c:pt>
                <c:pt idx="297">
                  <c:v>1.9483031564646062E-15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</c:numCache>
            </c:numRef>
          </c:yVal>
          <c:smooth val="0"/>
        </c:ser>
        <c:ser>
          <c:idx val="1"/>
          <c:order val="3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'GR 42x40 PULL'!$I$21:$I$25</c:f>
              <c:numCache>
                <c:formatCode>General</c:formatCode>
                <c:ptCount val="5"/>
                <c:pt idx="0">
                  <c:v>0</c:v>
                </c:pt>
                <c:pt idx="1">
                  <c:v>1.333332</c:v>
                </c:pt>
                <c:pt idx="2">
                  <c:v>2.6666639999999999</c:v>
                </c:pt>
                <c:pt idx="3">
                  <c:v>4</c:v>
                </c:pt>
                <c:pt idx="4">
                  <c:v>5.6</c:v>
                </c:pt>
              </c:numCache>
            </c:numRef>
          </c:xVal>
          <c:yVal>
            <c:numRef>
              <c:f>'GR 42x40 PULL'!$K$21:$K$25</c:f>
              <c:numCache>
                <c:formatCode>General</c:formatCode>
                <c:ptCount val="5"/>
                <c:pt idx="0">
                  <c:v>0</c:v>
                </c:pt>
                <c:pt idx="1">
                  <c:v>36.75</c:v>
                </c:pt>
                <c:pt idx="2">
                  <c:v>61.5625</c:v>
                </c:pt>
                <c:pt idx="3">
                  <c:v>11.875</c:v>
                </c:pt>
                <c:pt idx="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380672"/>
        <c:axId val="406378712"/>
      </c:scatterChart>
      <c:valAx>
        <c:axId val="40638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78712"/>
        <c:crosses val="autoZero"/>
        <c:crossBetween val="midCat"/>
      </c:valAx>
      <c:valAx>
        <c:axId val="406378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80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115170194293061E-2"/>
          <c:y val="2.857044112751567E-2"/>
          <c:w val="0.94430948974304707"/>
          <c:h val="0.92385219494621995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'GR 42x40 PULL'!$AF$2:$AF$358</c:f>
              <c:numCache>
                <c:formatCode>General</c:formatCode>
                <c:ptCount val="357"/>
                <c:pt idx="0">
                  <c:v>7.05</c:v>
                </c:pt>
                <c:pt idx="1">
                  <c:v>6.9765165432201055</c:v>
                </c:pt>
                <c:pt idx="2">
                  <c:v>6.8981267472114389</c:v>
                </c:pt>
                <c:pt idx="3">
                  <c:v>6.8136930153709079</c:v>
                </c:pt>
                <c:pt idx="4">
                  <c:v>6.7215555902290172</c:v>
                </c:pt>
                <c:pt idx="5">
                  <c:v>6.6191189671549182</c:v>
                </c:pt>
                <c:pt idx="6">
                  <c:v>6.5018882096342185</c:v>
                </c:pt>
                <c:pt idx="7">
                  <c:v>6.3606587511973007</c:v>
                </c:pt>
                <c:pt idx="8">
                  <c:v>6.1688216530583651</c:v>
                </c:pt>
                <c:pt idx="9">
                  <c:v>5.7830882352941178</c:v>
                </c:pt>
                <c:pt idx="10">
                  <c:v>5.7117647058823522</c:v>
                </c:pt>
                <c:pt idx="11">
                  <c:v>5.6404411764705884</c:v>
                </c:pt>
                <c:pt idx="12">
                  <c:v>5.5691176470588228</c:v>
                </c:pt>
                <c:pt idx="13">
                  <c:v>5.4977941176470591</c:v>
                </c:pt>
                <c:pt idx="14">
                  <c:v>5.4264705882352935</c:v>
                </c:pt>
                <c:pt idx="15">
                  <c:v>5.3551470588235297</c:v>
                </c:pt>
                <c:pt idx="16">
                  <c:v>5.2838235294117641</c:v>
                </c:pt>
                <c:pt idx="17">
                  <c:v>5.2125000000000004</c:v>
                </c:pt>
                <c:pt idx="18">
                  <c:v>5.1411764705882348</c:v>
                </c:pt>
                <c:pt idx="19">
                  <c:v>5.069852941176471</c:v>
                </c:pt>
                <c:pt idx="20">
                  <c:v>4.9985294117647054</c:v>
                </c:pt>
                <c:pt idx="21">
                  <c:v>4.9272058823529408</c:v>
                </c:pt>
                <c:pt idx="22">
                  <c:v>4.8558823529411761</c:v>
                </c:pt>
                <c:pt idx="23">
                  <c:v>4.7845588235294114</c:v>
                </c:pt>
                <c:pt idx="24">
                  <c:v>4.7132352941176467</c:v>
                </c:pt>
                <c:pt idx="25">
                  <c:v>4.6419117647058821</c:v>
                </c:pt>
                <c:pt idx="26">
                  <c:v>4.5705882352941174</c:v>
                </c:pt>
                <c:pt idx="27">
                  <c:v>4.4992647058823527</c:v>
                </c:pt>
                <c:pt idx="28">
                  <c:v>4.427941176470588</c:v>
                </c:pt>
                <c:pt idx="29">
                  <c:v>4.3566176470588234</c:v>
                </c:pt>
                <c:pt idx="30">
                  <c:v>4.2852941176470587</c:v>
                </c:pt>
                <c:pt idx="31">
                  <c:v>4.213970588235294</c:v>
                </c:pt>
                <c:pt idx="32">
                  <c:v>4.1426470588235293</c:v>
                </c:pt>
                <c:pt idx="33">
                  <c:v>4.0713235294117647</c:v>
                </c:pt>
                <c:pt idx="34">
                  <c:v>3.9999999999999964</c:v>
                </c:pt>
                <c:pt idx="35">
                  <c:v>3.9393541516048156</c:v>
                </c:pt>
                <c:pt idx="36">
                  <c:v>3.8915183853937307</c:v>
                </c:pt>
                <c:pt idx="37">
                  <c:v>3.8507229479638481</c:v>
                </c:pt>
                <c:pt idx="38">
                  <c:v>3.814550662298605</c:v>
                </c:pt>
                <c:pt idx="39">
                  <c:v>3.7817147035367116</c:v>
                </c:pt>
                <c:pt idx="40">
                  <c:v>3.7514333063412737</c:v>
                </c:pt>
                <c:pt idx="41">
                  <c:v>3.72318936034873</c:v>
                </c:pt>
                <c:pt idx="42">
                  <c:v>3.6966197428795606</c:v>
                </c:pt>
                <c:pt idx="43">
                  <c:v>3.6714578740521349</c:v>
                </c:pt>
                <c:pt idx="44">
                  <c:v>3.6475011990123707</c:v>
                </c:pt>
                <c:pt idx="45">
                  <c:v>3.6245915282307846</c:v>
                </c:pt>
                <c:pt idx="46">
                  <c:v>3.6026025190834079</c:v>
                </c:pt>
                <c:pt idx="47">
                  <c:v>3.5814313630221504</c:v>
                </c:pt>
                <c:pt idx="48">
                  <c:v>3.5609930704905191</c:v>
                </c:pt>
                <c:pt idx="49">
                  <c:v>3.5412164253387481</c:v>
                </c:pt>
                <c:pt idx="50">
                  <c:v>3.5220410487424609</c:v>
                </c:pt>
                <c:pt idx="51">
                  <c:v>3.5034152219445334</c:v>
                </c:pt>
                <c:pt idx="52">
                  <c:v>3.485294241058476</c:v>
                </c:pt>
                <c:pt idx="53">
                  <c:v>3.4676391531543045</c:v>
                </c:pt>
                <c:pt idx="54">
                  <c:v>3.450415770885384</c:v>
                </c:pt>
                <c:pt idx="55">
                  <c:v>3.4335938941137396</c:v>
                </c:pt>
                <c:pt idx="56">
                  <c:v>3.4171466877440499</c:v>
                </c:pt>
                <c:pt idx="57">
                  <c:v>3.4010501790785246</c:v>
                </c:pt>
                <c:pt idx="58">
                  <c:v>3.3852828477731602</c:v>
                </c:pt>
                <c:pt idx="59">
                  <c:v>3.3698252883607194</c:v>
                </c:pt>
                <c:pt idx="60">
                  <c:v>3.3546599302354618</c:v>
                </c:pt>
                <c:pt idx="61">
                  <c:v>3.3397708035755338</c:v>
                </c:pt>
                <c:pt idx="62">
                  <c:v>3.3251433423146564</c:v>
                </c:pt>
                <c:pt idx="63">
                  <c:v>3.3107642172384217</c:v>
                </c:pt>
                <c:pt idx="64">
                  <c:v>3.2966211937600227</c:v>
                </c:pt>
                <c:pt idx="65">
                  <c:v>3.2827030100565597</c:v>
                </c:pt>
                <c:pt idx="66">
                  <c:v>3.2689992721128487</c:v>
                </c:pt>
                <c:pt idx="67">
                  <c:v>3.2555003628911132</c:v>
                </c:pt>
                <c:pt idx="68">
                  <c:v>3.2421973633701482</c:v>
                </c:pt>
                <c:pt idx="69">
                  <c:v>3.2290819836115112</c:v>
                </c:pt>
                <c:pt idx="70">
                  <c:v>3.216146502339043</c:v>
                </c:pt>
                <c:pt idx="71">
                  <c:v>3.2033837137809038</c:v>
                </c:pt>
                <c:pt idx="72">
                  <c:v>3.1907868807348403</c:v>
                </c:pt>
                <c:pt idx="73">
                  <c:v>3.1783496929887431</c:v>
                </c:pt>
                <c:pt idx="74">
                  <c:v>3.1660662303680738</c:v>
                </c:pt>
                <c:pt idx="75">
                  <c:v>3.153930929796017</c:v>
                </c:pt>
                <c:pt idx="76">
                  <c:v>3.1419385558462998</c:v>
                </c:pt>
                <c:pt idx="77">
                  <c:v>3.1300841743464272</c:v>
                </c:pt>
                <c:pt idx="78">
                  <c:v>3.1183631286537983</c:v>
                </c:pt>
                <c:pt idx="79">
                  <c:v>3.1067710182811656</c:v>
                </c:pt>
                <c:pt idx="80">
                  <c:v>3.0953036795931901</c:v>
                </c:pt>
                <c:pt idx="81">
                  <c:v>3.0839571683339759</c:v>
                </c:pt>
                <c:pt idx="82">
                  <c:v>3.072727743777687</c:v>
                </c:pt>
                <c:pt idx="83">
                  <c:v>3.0616118543216859</c:v>
                </c:pt>
                <c:pt idx="84">
                  <c:v>3.0506061243648976</c:v>
                </c:pt>
                <c:pt idx="85">
                  <c:v>3.0397073423339913</c:v>
                </c:pt>
                <c:pt idx="86">
                  <c:v>3.0289124497369877</c:v>
                </c:pt>
                <c:pt idx="87">
                  <c:v>3.0182185311385608</c:v>
                </c:pt>
                <c:pt idx="88">
                  <c:v>3.0076228049639147</c:v>
                </c:pt>
                <c:pt idx="89">
                  <c:v>2.9971226150490384</c:v>
                </c:pt>
                <c:pt idx="90">
                  <c:v>2.9867154228646102</c:v>
                </c:pt>
                <c:pt idx="91">
                  <c:v>2.9763988003490498</c:v>
                </c:pt>
                <c:pt idx="92">
                  <c:v>2.9661704232933923</c:v>
                </c:pt>
                <c:pt idx="93">
                  <c:v>2.956028065226926</c:v>
                </c:pt>
                <c:pt idx="94">
                  <c:v>2.9459695917580246</c:v>
                </c:pt>
                <c:pt idx="95">
                  <c:v>2.9359929553294366</c:v>
                </c:pt>
                <c:pt idx="96">
                  <c:v>2.9260961903515126</c:v>
                </c:pt>
                <c:pt idx="97">
                  <c:v>2.9162774086806236</c:v>
                </c:pt>
                <c:pt idx="98">
                  <c:v>2.9065347954132963</c:v>
                </c:pt>
                <c:pt idx="99">
                  <c:v>2.8968666049695364</c:v>
                </c:pt>
                <c:pt idx="100">
                  <c:v>2.8872711574414072</c:v>
                </c:pt>
                <c:pt idx="101">
                  <c:v>2.8777468351852247</c:v>
                </c:pt>
                <c:pt idx="102">
                  <c:v>2.8682920796377993</c:v>
                </c:pt>
                <c:pt idx="103">
                  <c:v>2.8589053883389743</c:v>
                </c:pt>
                <c:pt idx="104">
                  <c:v>2.8495853121443604</c:v>
                </c:pt>
                <c:pt idx="105">
                  <c:v>2.8403304526136179</c:v>
                </c:pt>
                <c:pt idx="106">
                  <c:v>2.8311394595609682</c:v>
                </c:pt>
                <c:pt idx="107">
                  <c:v>2.8220110287557745</c:v>
                </c:pt>
                <c:pt idx="108">
                  <c:v>2.8129438997621161</c:v>
                </c:pt>
                <c:pt idx="109">
                  <c:v>2.8039368539072171</c:v>
                </c:pt>
                <c:pt idx="110">
                  <c:v>2.7949887123694577</c:v>
                </c:pt>
                <c:pt idx="111">
                  <c:v>2.786098334377483</c:v>
                </c:pt>
                <c:pt idx="112">
                  <c:v>2.7772646155126113</c:v>
                </c:pt>
                <c:pt idx="113">
                  <c:v>2.7684864861074008</c:v>
                </c:pt>
                <c:pt idx="114">
                  <c:v>2.7597629097337846</c:v>
                </c:pt>
                <c:pt idx="115">
                  <c:v>2.7510928817747473</c:v>
                </c:pt>
                <c:pt idx="116">
                  <c:v>2.7424754280739516</c:v>
                </c:pt>
                <c:pt idx="117">
                  <c:v>2.7339096036581827</c:v>
                </c:pt>
                <c:pt idx="118">
                  <c:v>2.7253944915278758</c:v>
                </c:pt>
                <c:pt idx="119">
                  <c:v>2.7169292015113315</c:v>
                </c:pt>
                <c:pt idx="120">
                  <c:v>2.7085128691785778</c:v>
                </c:pt>
                <c:pt idx="121">
                  <c:v>2.7001446548111216</c:v>
                </c:pt>
                <c:pt idx="122">
                  <c:v>2.6918237424241145</c:v>
                </c:pt>
                <c:pt idx="123">
                  <c:v>2.6835493388377127</c:v>
                </c:pt>
                <c:pt idx="124">
                  <c:v>2.6753206727946379</c:v>
                </c:pt>
                <c:pt idx="125">
                  <c:v>2.6671369941211616</c:v>
                </c:pt>
                <c:pt idx="126">
                  <c:v>2.6589666100244158</c:v>
                </c:pt>
                <c:pt idx="127">
                  <c:v>2.6507727767167721</c:v>
                </c:pt>
                <c:pt idx="128">
                  <c:v>2.6425552325341384</c:v>
                </c:pt>
                <c:pt idx="129">
                  <c:v>2.6343137704376347</c:v>
                </c:pt>
                <c:pt idx="130">
                  <c:v>2.6260481803576852</c:v>
                </c:pt>
                <c:pt idx="131">
                  <c:v>2.6177582491315432</c:v>
                </c:pt>
                <c:pt idx="132">
                  <c:v>2.6094437604391474</c:v>
                </c:pt>
                <c:pt idx="133">
                  <c:v>2.6011044947372612</c:v>
                </c:pt>
                <c:pt idx="134">
                  <c:v>2.592740229191834</c:v>
                </c:pt>
                <c:pt idx="135">
                  <c:v>2.5843507376085251</c:v>
                </c:pt>
                <c:pt idx="136">
                  <c:v>2.5759357903613331</c:v>
                </c:pt>
                <c:pt idx="137">
                  <c:v>2.5674951543192601</c:v>
                </c:pt>
                <c:pt idx="138">
                  <c:v>2.5590285927709542</c:v>
                </c:pt>
                <c:pt idx="139">
                  <c:v>2.5505358653472499</c:v>
                </c:pt>
                <c:pt idx="140">
                  <c:v>2.5420167279415469</c:v>
                </c:pt>
                <c:pt idx="141">
                  <c:v>2.5334709326279401</c:v>
                </c:pt>
                <c:pt idx="142">
                  <c:v>2.524898227577034</c:v>
                </c:pt>
                <c:pt idx="143">
                  <c:v>2.5162983569693558</c:v>
                </c:pt>
                <c:pt idx="144">
                  <c:v>2.507671060906278</c:v>
                </c:pt>
                <c:pt idx="145">
                  <c:v>2.4990160753183774</c:v>
                </c:pt>
                <c:pt idx="146">
                  <c:v>2.490333131871119</c:v>
                </c:pt>
                <c:pt idx="147">
                  <c:v>2.4816219578677905</c:v>
                </c:pt>
                <c:pt idx="148">
                  <c:v>2.4728822761495679</c:v>
                </c:pt>
                <c:pt idx="149">
                  <c:v>2.4641138049926266</c:v>
                </c:pt>
                <c:pt idx="150">
                  <c:v>2.4553162580021777</c:v>
                </c:pt>
                <c:pt idx="151">
                  <c:v>2.4464893440033197</c:v>
                </c:pt>
                <c:pt idx="152">
                  <c:v>2.4376327669285938</c:v>
                </c:pt>
                <c:pt idx="153">
                  <c:v>2.4287462257021084</c:v>
                </c:pt>
                <c:pt idx="154">
                  <c:v>2.4198294141201191</c:v>
                </c:pt>
                <c:pt idx="155">
                  <c:v>2.4108820207279158</c:v>
                </c:pt>
                <c:pt idx="156">
                  <c:v>2.4019037286928855</c:v>
                </c:pt>
                <c:pt idx="157">
                  <c:v>2.3928942156736044</c:v>
                </c:pt>
                <c:pt idx="158">
                  <c:v>2.3838531536848011</c:v>
                </c:pt>
                <c:pt idx="159">
                  <c:v>2.3747802089580361</c:v>
                </c:pt>
                <c:pt idx="160">
                  <c:v>2.3656750417979273</c:v>
                </c:pt>
                <c:pt idx="161">
                  <c:v>2.3565373064337463</c:v>
                </c:pt>
                <c:pt idx="162">
                  <c:v>2.3473666508662037</c:v>
                </c:pt>
                <c:pt idx="163">
                  <c:v>2.3381627167092298</c:v>
                </c:pt>
                <c:pt idx="164">
                  <c:v>2.3289251390265524</c:v>
                </c:pt>
                <c:pt idx="165">
                  <c:v>2.3196535461628516</c:v>
                </c:pt>
                <c:pt idx="166">
                  <c:v>2.3103475595692888</c:v>
                </c:pt>
                <c:pt idx="167">
                  <c:v>2.3010067936231544</c:v>
                </c:pt>
                <c:pt idx="168">
                  <c:v>2.2916308554414138</c:v>
                </c:pt>
                <c:pt idx="169">
                  <c:v>2.28221934468788</c:v>
                </c:pt>
                <c:pt idx="170">
                  <c:v>2.2727718533737544</c:v>
                </c:pt>
                <c:pt idx="171">
                  <c:v>2.263287965651251</c:v>
                </c:pt>
                <c:pt idx="172">
                  <c:v>2.2537672576000065</c:v>
                </c:pt>
                <c:pt idx="173">
                  <c:v>2.2442092970059755</c:v>
                </c:pt>
                <c:pt idx="174">
                  <c:v>2.2346136431324699</c:v>
                </c:pt>
                <c:pt idx="175">
                  <c:v>2.2249798464830124</c:v>
                </c:pt>
                <c:pt idx="176">
                  <c:v>2.2153074485556359</c:v>
                </c:pt>
                <c:pt idx="177">
                  <c:v>2.2055959815882473</c:v>
                </c:pt>
                <c:pt idx="178">
                  <c:v>2.1958449682946686</c:v>
                </c:pt>
                <c:pt idx="179">
                  <c:v>2.1860539215909118</c:v>
                </c:pt>
                <c:pt idx="180">
                  <c:v>2.1762223443112658</c:v>
                </c:pt>
                <c:pt idx="181">
                  <c:v>2.1663497289137101</c:v>
                </c:pt>
                <c:pt idx="182">
                  <c:v>2.156435557174174</c:v>
                </c:pt>
                <c:pt idx="183">
                  <c:v>2.1464792998691102</c:v>
                </c:pt>
                <c:pt idx="184">
                  <c:v>2.1364804164458371</c:v>
                </c:pt>
                <c:pt idx="185">
                  <c:v>2.1264383546800745</c:v>
                </c:pt>
                <c:pt idx="186">
                  <c:v>2.116352550320042</c:v>
                </c:pt>
                <c:pt idx="187">
                  <c:v>2.1062224267164948</c:v>
                </c:pt>
                <c:pt idx="188">
                  <c:v>2.0960473944379854</c:v>
                </c:pt>
                <c:pt idx="189">
                  <c:v>2.0858268508706463</c:v>
                </c:pt>
                <c:pt idx="190">
                  <c:v>2.0755601798017111</c:v>
                </c:pt>
                <c:pt idx="191">
                  <c:v>2.0652467509859638</c:v>
                </c:pt>
                <c:pt idx="192">
                  <c:v>2.0548859196942555</c:v>
                </c:pt>
                <c:pt idx="193">
                  <c:v>2.0444770262431677</c:v>
                </c:pt>
                <c:pt idx="194">
                  <c:v>2.0340193955048607</c:v>
                </c:pt>
                <c:pt idx="195">
                  <c:v>2.0235123363960614</c:v>
                </c:pt>
                <c:pt idx="196">
                  <c:v>2.0129551413451146</c:v>
                </c:pt>
                <c:pt idx="197">
                  <c:v>2.0023470857359182</c:v>
                </c:pt>
                <c:pt idx="198">
                  <c:v>1.9916874273275154</c:v>
                </c:pt>
                <c:pt idx="199">
                  <c:v>1.9809754056480253</c:v>
                </c:pt>
                <c:pt idx="200">
                  <c:v>1.9702102413615119</c:v>
                </c:pt>
                <c:pt idx="201">
                  <c:v>1.9593911356063005</c:v>
                </c:pt>
                <c:pt idx="202">
                  <c:v>1.9485172693031458</c:v>
                </c:pt>
                <c:pt idx="203">
                  <c:v>1.9375878024315698</c:v>
                </c:pt>
                <c:pt idx="204">
                  <c:v>1.9266018732725421</c:v>
                </c:pt>
                <c:pt idx="205">
                  <c:v>1.9155585976155867</c:v>
                </c:pt>
                <c:pt idx="206">
                  <c:v>1.9044570679282398</c:v>
                </c:pt>
                <c:pt idx="207">
                  <c:v>1.8932963524856548</c:v>
                </c:pt>
                <c:pt idx="208">
                  <c:v>1.8820754944579949</c:v>
                </c:pt>
                <c:pt idx="209">
                  <c:v>1.8707935109530753</c:v>
                </c:pt>
                <c:pt idx="210">
                  <c:v>1.8594493920115527</c:v>
                </c:pt>
                <c:pt idx="211">
                  <c:v>1.8480420995517499</c:v>
                </c:pt>
                <c:pt idx="212">
                  <c:v>1.8365705662609959</c:v>
                </c:pt>
                <c:pt idx="213">
                  <c:v>1.8250336944301324</c:v>
                </c:pt>
                <c:pt idx="214">
                  <c:v>1.8134303547275819</c:v>
                </c:pt>
                <c:pt idx="215">
                  <c:v>1.8017593849091043</c:v>
                </c:pt>
                <c:pt idx="216">
                  <c:v>1.7900195884590691</c:v>
                </c:pt>
                <c:pt idx="217">
                  <c:v>1.7782097331587448</c:v>
                </c:pt>
                <c:pt idx="218">
                  <c:v>1.7663285495767616</c:v>
                </c:pt>
                <c:pt idx="219">
                  <c:v>1.7543747294765089</c:v>
                </c:pt>
                <c:pt idx="220">
                  <c:v>1.7423469241348117</c:v>
                </c:pt>
                <c:pt idx="221">
                  <c:v>1.7302437425657731</c:v>
                </c:pt>
                <c:pt idx="222">
                  <c:v>1.7180637496431568</c:v>
                </c:pt>
                <c:pt idx="223">
                  <c:v>1.7058054641141407</c:v>
                </c:pt>
                <c:pt idx="224">
                  <c:v>1.6934673564966536</c:v>
                </c:pt>
                <c:pt idx="225">
                  <c:v>1.681047846851849</c:v>
                </c:pt>
                <c:pt idx="226">
                  <c:v>1.6685453024225358</c:v>
                </c:pt>
                <c:pt idx="227">
                  <c:v>1.6559580351275618</c:v>
                </c:pt>
                <c:pt idx="228">
                  <c:v>1.6432842989012748</c:v>
                </c:pt>
                <c:pt idx="229">
                  <c:v>1.6305222868661886</c:v>
                </c:pt>
                <c:pt idx="230">
                  <c:v>1.6176701283258836</c:v>
                </c:pt>
                <c:pt idx="231">
                  <c:v>1.604725885563985</c:v>
                </c:pt>
                <c:pt idx="232">
                  <c:v>1.5916875504336994</c:v>
                </c:pt>
                <c:pt idx="233">
                  <c:v>1.5785530407209212</c:v>
                </c:pt>
                <c:pt idx="234">
                  <c:v>1.565320196262256</c:v>
                </c:pt>
                <c:pt idx="235">
                  <c:v>1.5519867747974665</c:v>
                </c:pt>
                <c:pt idx="236">
                  <c:v>1.5385504475337957</c:v>
                </c:pt>
                <c:pt idx="237">
                  <c:v>1.5250087943973112</c:v>
                </c:pt>
                <c:pt idx="238">
                  <c:v>1.5113592989438591</c:v>
                </c:pt>
                <c:pt idx="239">
                  <c:v>1.4975993428993153</c:v>
                </c:pt>
                <c:pt idx="240">
                  <c:v>1.4837262002955875</c:v>
                </c:pt>
                <c:pt idx="241">
                  <c:v>1.4697370311651707</c:v>
                </c:pt>
                <c:pt idx="242">
                  <c:v>1.4556288747529513</c:v>
                </c:pt>
                <c:pt idx="243">
                  <c:v>1.441398642199295</c:v>
                </c:pt>
                <c:pt idx="244">
                  <c:v>1.4270431086432085</c:v>
                </c:pt>
                <c:pt idx="245">
                  <c:v>1.4125589046883724</c:v>
                </c:pt>
                <c:pt idx="246">
                  <c:v>1.3979425071680889</c:v>
                </c:pt>
                <c:pt idx="247">
                  <c:v>1.3831902291374143</c:v>
                </c:pt>
                <c:pt idx="248">
                  <c:v>1.3682982090119493</c:v>
                </c:pt>
                <c:pt idx="249">
                  <c:v>1.3532623987626291</c:v>
                </c:pt>
                <c:pt idx="250">
                  <c:v>1.3380785510642448</c:v>
                </c:pt>
                <c:pt idx="251">
                  <c:v>1.322742205282093</c:v>
                </c:pt>
                <c:pt idx="252">
                  <c:v>1.3072486721657191</c:v>
                </c:pt>
                <c:pt idx="253">
                  <c:v>1.2915930171009</c:v>
                </c:pt>
                <c:pt idx="254">
                  <c:v>1.2757700417503313</c:v>
                </c:pt>
                <c:pt idx="255">
                  <c:v>1.2597742638893892</c:v>
                </c:pt>
                <c:pt idx="256">
                  <c:v>1.2435998952152416</c:v>
                </c:pt>
                <c:pt idx="257">
                  <c:v>1.2272408168746418</c:v>
                </c:pt>
                <c:pt idx="258">
                  <c:v>1.2106905524170348</c:v>
                </c:pt>
                <c:pt idx="259">
                  <c:v>1.1939422378339604</c:v>
                </c:pt>
                <c:pt idx="260">
                  <c:v>1.1769885882916591</c:v>
                </c:pt>
                <c:pt idx="261">
                  <c:v>1.159821861099565</c:v>
                </c:pt>
                <c:pt idx="262">
                  <c:v>1.1424338143806549</c:v>
                </c:pt>
                <c:pt idx="263">
                  <c:v>1.1248156608177355</c:v>
                </c:pt>
                <c:pt idx="264">
                  <c:v>1.1069580157390608</c:v>
                </c:pt>
                <c:pt idx="265">
                  <c:v>1.0888508386728168</c:v>
                </c:pt>
                <c:pt idx="266">
                  <c:v>1.0704833673372329</c:v>
                </c:pt>
                <c:pt idx="267">
                  <c:v>1.0518440428341553</c:v>
                </c:pt>
                <c:pt idx="268">
                  <c:v>1.0329204245694741</c:v>
                </c:pt>
                <c:pt idx="269">
                  <c:v>1.0136990931215655</c:v>
                </c:pt>
                <c:pt idx="270">
                  <c:v>0.99416553890304071</c:v>
                </c:pt>
                <c:pt idx="271">
                  <c:v>0.97430403399045484</c:v>
                </c:pt>
                <c:pt idx="272">
                  <c:v>0.95409748390322424</c:v>
                </c:pt>
                <c:pt idx="273">
                  <c:v>0.93352725535927672</c:v>
                </c:pt>
                <c:pt idx="274">
                  <c:v>0.91257297506988555</c:v>
                </c:pt>
                <c:pt idx="275">
                  <c:v>0.89121229339001695</c:v>
                </c:pt>
                <c:pt idx="276">
                  <c:v>0.86942060501678464</c:v>
                </c:pt>
                <c:pt idx="277">
                  <c:v>0.84717071679206712</c:v>
                </c:pt>
                <c:pt idx="278">
                  <c:v>0.82443244982437192</c:v>
                </c:pt>
                <c:pt idx="279">
                  <c:v>0.80117215932422126</c:v>
                </c:pt>
                <c:pt idx="280">
                  <c:v>0.77735215034507221</c:v>
                </c:pt>
                <c:pt idx="281">
                  <c:v>0.75292996044318883</c:v>
                </c:pt>
                <c:pt idx="282">
                  <c:v>0.72785747021828273</c:v>
                </c:pt>
                <c:pt idx="283">
                  <c:v>0.70207978839499596</c:v>
                </c:pt>
                <c:pt idx="284">
                  <c:v>0.67553383739408601</c:v>
                </c:pt>
                <c:pt idx="285">
                  <c:v>0.64814653475736717</c:v>
                </c:pt>
                <c:pt idx="286">
                  <c:v>0.61983241963213076</c:v>
                </c:pt>
                <c:pt idx="287">
                  <c:v>0.5904905021407334</c:v>
                </c:pt>
                <c:pt idx="288">
                  <c:v>0.56000000000000005</c:v>
                </c:pt>
                <c:pt idx="289">
                  <c:v>0.5279730632859555</c:v>
                </c:pt>
                <c:pt idx="290">
                  <c:v>0.49387357806539028</c:v>
                </c:pt>
                <c:pt idx="291">
                  <c:v>0.45723808531952664</c:v>
                </c:pt>
                <c:pt idx="292">
                  <c:v>0.41739935579996079</c:v>
                </c:pt>
                <c:pt idx="293">
                  <c:v>0.37333333333333335</c:v>
                </c:pt>
                <c:pt idx="294">
                  <c:v>0.32331615074619047</c:v>
                </c:pt>
                <c:pt idx="295">
                  <c:v>0.26398653164297775</c:v>
                </c:pt>
                <c:pt idx="296">
                  <c:v>0.18666666666666668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</c:numCache>
            </c:numRef>
          </c:xVal>
          <c:yVal>
            <c:numRef>
              <c:f>'GR 42x40 PULL'!$AE$2:$AE$358</c:f>
              <c:numCache>
                <c:formatCode>General</c:formatCode>
                <c:ptCount val="357"/>
                <c:pt idx="0">
                  <c:v>0</c:v>
                </c:pt>
                <c:pt idx="1">
                  <c:v>-0.26943767638099764</c:v>
                </c:pt>
                <c:pt idx="2">
                  <c:v>-0.55670466651448747</c:v>
                </c:pt>
                <c:pt idx="3">
                  <c:v>-0.86596163956120487</c:v>
                </c:pt>
                <c:pt idx="4">
                  <c:v>-1.203278600471934</c:v>
                </c:pt>
                <c:pt idx="5">
                  <c:v>-1.5781475325732892</c:v>
                </c:pt>
                <c:pt idx="6">
                  <c:v>-2.0070072527783567</c:v>
                </c:pt>
                <c:pt idx="7">
                  <c:v>-2.5235231644242226</c:v>
                </c:pt>
                <c:pt idx="8">
                  <c:v>-3.2250297319843955</c:v>
                </c:pt>
                <c:pt idx="9">
                  <c:v>-4.5738343358117781</c:v>
                </c:pt>
                <c:pt idx="10">
                  <c:v>-4.5728248303468435</c:v>
                </c:pt>
                <c:pt idx="11">
                  <c:v>-4.5718535832224427</c:v>
                </c:pt>
                <c:pt idx="12">
                  <c:v>-4.5709204646586556</c:v>
                </c:pt>
                <c:pt idx="13">
                  <c:v>-4.5700253501261665</c:v>
                </c:pt>
                <c:pt idx="14">
                  <c:v>-4.5691681202794712</c:v>
                </c:pt>
                <c:pt idx="15">
                  <c:v>-4.5683486609587467</c:v>
                </c:pt>
                <c:pt idx="16">
                  <c:v>-4.5675668631318507</c:v>
                </c:pt>
                <c:pt idx="17">
                  <c:v>-4.5668226228773499</c:v>
                </c:pt>
                <c:pt idx="18">
                  <c:v>-4.5661158413588296</c:v>
                </c:pt>
                <c:pt idx="19">
                  <c:v>-4.5654464247903475</c:v>
                </c:pt>
                <c:pt idx="20">
                  <c:v>-4.5648142844222894</c:v>
                </c:pt>
                <c:pt idx="21">
                  <c:v>-4.5642193365051824</c:v>
                </c:pt>
                <c:pt idx="22">
                  <c:v>-4.5636615022794809</c:v>
                </c:pt>
                <c:pt idx="23">
                  <c:v>-4.5631407079492545</c:v>
                </c:pt>
                <c:pt idx="24">
                  <c:v>-4.562656884660508</c:v>
                </c:pt>
                <c:pt idx="25">
                  <c:v>-4.5622099684855693</c:v>
                </c:pt>
                <c:pt idx="26">
                  <c:v>-4.5617999004080119</c:v>
                </c:pt>
                <c:pt idx="27">
                  <c:v>-4.5614266263021177</c:v>
                </c:pt>
                <c:pt idx="28">
                  <c:v>-4.5610900969256383</c:v>
                </c:pt>
                <c:pt idx="29">
                  <c:v>-4.5607902679012886</c:v>
                </c:pt>
                <c:pt idx="30">
                  <c:v>-4.5605270997017282</c:v>
                </c:pt>
                <c:pt idx="31">
                  <c:v>-4.560300557650538</c:v>
                </c:pt>
                <c:pt idx="32">
                  <c:v>-4.5601106119044079</c:v>
                </c:pt>
                <c:pt idx="33">
                  <c:v>-4.559957237444892</c:v>
                </c:pt>
                <c:pt idx="34">
                  <c:v>-4.5598404140773914</c:v>
                </c:pt>
                <c:pt idx="35">
                  <c:v>-6.1653989436022556</c:v>
                </c:pt>
                <c:pt idx="36">
                  <c:v>-7.4318110620368918</c:v>
                </c:pt>
                <c:pt idx="37">
                  <c:v>-8.5118732751301955</c:v>
                </c:pt>
                <c:pt idx="38">
                  <c:v>-9.4696084706542614</c:v>
                </c:pt>
                <c:pt idx="39">
                  <c:v>-10.339107175414723</c:v>
                </c:pt>
                <c:pt idx="40">
                  <c:v>-11.141084893621509</c:v>
                </c:pt>
                <c:pt idx="41">
                  <c:v>-11.889248070389572</c:v>
                </c:pt>
                <c:pt idx="42">
                  <c:v>-12.59322469047973</c:v>
                </c:pt>
                <c:pt idx="43">
                  <c:v>-13.260085545694295</c:v>
                </c:pt>
                <c:pt idx="44">
                  <c:v>-13.895205414353544</c:v>
                </c:pt>
                <c:pt idx="45">
                  <c:v>-14.5027837403336</c:v>
                </c:pt>
                <c:pt idx="46">
                  <c:v>-15.086176195052996</c:v>
                </c:pt>
                <c:pt idx="47">
                  <c:v>-15.648114862474268</c:v>
                </c:pt>
                <c:pt idx="48">
                  <c:v>-16.190859625618984</c:v>
                </c:pt>
                <c:pt idx="49">
                  <c:v>-16.716305336543371</c:v>
                </c:pt>
                <c:pt idx="50">
                  <c:v>-17.226059600168973</c:v>
                </c:pt>
                <c:pt idx="51">
                  <c:v>-17.72150045924317</c:v>
                </c:pt>
                <c:pt idx="52">
                  <c:v>-18.203819986055898</c:v>
                </c:pt>
                <c:pt idx="53">
                  <c:v>-18.67405777430891</c:v>
                </c:pt>
                <c:pt idx="54">
                  <c:v>-19.133127052348801</c:v>
                </c:pt>
                <c:pt idx="55">
                  <c:v>-19.581835312696647</c:v>
                </c:pt>
                <c:pt idx="56">
                  <c:v>-20.020900803150951</c:v>
                </c:pt>
                <c:pt idx="57">
                  <c:v>-20.45096585129636</c:v>
                </c:pt>
                <c:pt idx="58">
                  <c:v>-20.87260773545075</c:v>
                </c:pt>
                <c:pt idx="59">
                  <c:v>-21.286347632874143</c:v>
                </c:pt>
                <c:pt idx="60">
                  <c:v>-21.692658045249203</c:v>
                </c:pt>
                <c:pt idx="61">
                  <c:v>-22.091969006877424</c:v>
                </c:pt>
                <c:pt idx="62">
                  <c:v>-22.484673310976088</c:v>
                </c:pt>
                <c:pt idx="63">
                  <c:v>-22.871130937576016</c:v>
                </c:pt>
                <c:pt idx="64">
                  <c:v>-23.251672827323169</c:v>
                </c:pt>
                <c:pt idx="65">
                  <c:v>-23.626604115546073</c:v>
                </c:pt>
                <c:pt idx="66">
                  <c:v>-23.99620691818949</c:v>
                </c:pt>
                <c:pt idx="67">
                  <c:v>-24.360742743220207</c:v>
                </c:pt>
                <c:pt idx="68">
                  <c:v>-24.720454587392251</c:v>
                </c:pt>
                <c:pt idx="69">
                  <c:v>-25.075568767139227</c:v>
                </c:pt>
                <c:pt idx="70">
                  <c:v>-25.426296523737015</c:v>
                </c:pt>
                <c:pt idx="71">
                  <c:v>-25.772835435909343</c:v>
                </c:pt>
                <c:pt idx="72">
                  <c:v>-26.115370667348493</c:v>
                </c:pt>
                <c:pt idx="73">
                  <c:v>-26.454076072281659</c:v>
                </c:pt>
                <c:pt idx="74">
                  <c:v>-26.789115178258008</c:v>
                </c:pt>
                <c:pt idx="75">
                  <c:v>-27.120642062552367</c:v>
                </c:pt>
                <c:pt idx="76">
                  <c:v>-27.448802135888133</c:v>
                </c:pt>
                <c:pt idx="77">
                  <c:v>-27.773732845279493</c:v>
                </c:pt>
                <c:pt idx="78">
                  <c:v>-28.095564305918089</c:v>
                </c:pt>
                <c:pt idx="79">
                  <c:v>-28.414419870787796</c:v>
                </c:pt>
                <c:pt idx="80">
                  <c:v>-28.730416645280624</c:v>
                </c:pt>
                <c:pt idx="81">
                  <c:v>-29.043665953288272</c:v>
                </c:pt>
                <c:pt idx="82">
                  <c:v>-29.354273760165242</c:v>
                </c:pt>
                <c:pt idx="83">
                  <c:v>-29.662341057471885</c:v>
                </c:pt>
                <c:pt idx="84">
                  <c:v>-29.967964213594023</c:v>
                </c:pt>
                <c:pt idx="85">
                  <c:v>-30.271235293902983</c:v>
                </c:pt>
                <c:pt idx="86">
                  <c:v>-30.572242353647678</c:v>
                </c:pt>
                <c:pt idx="87">
                  <c:v>-30.871069706439684</c:v>
                </c:pt>
                <c:pt idx="88">
                  <c:v>-31.167798170673173</c:v>
                </c:pt>
                <c:pt idx="89">
                  <c:v>-31.462505296220051</c:v>
                </c:pt>
                <c:pt idx="90">
                  <c:v>-31.755265573204316</c:v>
                </c:pt>
                <c:pt idx="91">
                  <c:v>-32.046150624657443</c:v>
                </c:pt>
                <c:pt idx="92">
                  <c:v>-32.335229384476463</c:v>
                </c:pt>
                <c:pt idx="93">
                  <c:v>-32.622568262197881</c:v>
                </c:pt>
                <c:pt idx="94">
                  <c:v>-32.908231295585388</c:v>
                </c:pt>
                <c:pt idx="95">
                  <c:v>-33.192280292344968</c:v>
                </c:pt>
                <c:pt idx="96">
                  <c:v>-33.474774961722467</c:v>
                </c:pt>
                <c:pt idx="97">
                  <c:v>-33.755773037038963</c:v>
                </c:pt>
                <c:pt idx="98">
                  <c:v>-34.035330389809197</c:v>
                </c:pt>
                <c:pt idx="99">
                  <c:v>-34.313501136216189</c:v>
                </c:pt>
                <c:pt idx="100">
                  <c:v>-34.590337736568991</c:v>
                </c:pt>
                <c:pt idx="101">
                  <c:v>-34.865891088339644</c:v>
                </c:pt>
                <c:pt idx="102">
                  <c:v>-35.140210613201369</c:v>
                </c:pt>
                <c:pt idx="103">
                  <c:v>-35.413344338722482</c:v>
                </c:pt>
                <c:pt idx="104">
                  <c:v>-35.685338974931845</c:v>
                </c:pt>
                <c:pt idx="105">
                  <c:v>-35.956239986329315</c:v>
                </c:pt>
                <c:pt idx="106">
                  <c:v>-36.226091659578721</c:v>
                </c:pt>
                <c:pt idx="107">
                  <c:v>-36.494937167255216</c:v>
                </c:pt>
                <c:pt idx="108">
                  <c:v>-36.762818627940824</c:v>
                </c:pt>
                <c:pt idx="109">
                  <c:v>-37.029777162931595</c:v>
                </c:pt>
                <c:pt idx="110">
                  <c:v>-37.295852949797926</c:v>
                </c:pt>
                <c:pt idx="111">
                  <c:v>-37.561085273036724</c:v>
                </c:pt>
                <c:pt idx="112">
                  <c:v>-37.825512572025552</c:v>
                </c:pt>
                <c:pt idx="113">
                  <c:v>-38.089172486447346</c:v>
                </c:pt>
                <c:pt idx="114">
                  <c:v>-38.352101899403117</c:v>
                </c:pt>
                <c:pt idx="115">
                  <c:v>-38.614336978312707</c:v>
                </c:pt>
                <c:pt idx="116">
                  <c:v>-38.875913213834423</c:v>
                </c:pt>
                <c:pt idx="117">
                  <c:v>-39.136865456867881</c:v>
                </c:pt>
                <c:pt idx="118">
                  <c:v>-39.397227953795472</c:v>
                </c:pt>
                <c:pt idx="119">
                  <c:v>-39.65703438010987</c:v>
                </c:pt>
                <c:pt idx="120">
                  <c:v>-39.916317872475886</c:v>
                </c:pt>
                <c:pt idx="121">
                  <c:v>-40.175111059382537</c:v>
                </c:pt>
                <c:pt idx="122">
                  <c:v>-40.433446090447624</c:v>
                </c:pt>
                <c:pt idx="123">
                  <c:v>-40.691354664479256</c:v>
                </c:pt>
                <c:pt idx="124">
                  <c:v>-40.948868056375026</c:v>
                </c:pt>
                <c:pt idx="125">
                  <c:v>-41.206017142903498</c:v>
                </c:pt>
                <c:pt idx="126">
                  <c:v>-41.135898630792148</c:v>
                </c:pt>
                <c:pt idx="127">
                  <c:v>-41.051674661128231</c:v>
                </c:pt>
                <c:pt idx="128">
                  <c:v>-40.967431148089496</c:v>
                </c:pt>
                <c:pt idx="129">
                  <c:v>-40.883165092009918</c:v>
                </c:pt>
                <c:pt idx="130">
                  <c:v>-40.798873451809698</c:v>
                </c:pt>
                <c:pt idx="131">
                  <c:v>-40.714553143277854</c:v>
                </c:pt>
                <c:pt idx="132">
                  <c:v>-40.630201037333222</c:v>
                </c:pt>
                <c:pt idx="133">
                  <c:v>-40.54581395818051</c:v>
                </c:pt>
                <c:pt idx="134">
                  <c:v>-40.46138868146798</c:v>
                </c:pt>
                <c:pt idx="135">
                  <c:v>-40.376921932358229</c:v>
                </c:pt>
                <c:pt idx="136">
                  <c:v>-40.292410383536321</c:v>
                </c:pt>
                <c:pt idx="137">
                  <c:v>-40.207850653162396</c:v>
                </c:pt>
                <c:pt idx="138">
                  <c:v>-40.123239302792761</c:v>
                </c:pt>
                <c:pt idx="139">
                  <c:v>-40.038572835171891</c:v>
                </c:pt>
                <c:pt idx="140">
                  <c:v>-39.953847692002128</c:v>
                </c:pt>
                <c:pt idx="141">
                  <c:v>-39.8690602516373</c:v>
                </c:pt>
                <c:pt idx="142">
                  <c:v>-39.784206826684319</c:v>
                </c:pt>
                <c:pt idx="143">
                  <c:v>-39.699283661544335</c:v>
                </c:pt>
                <c:pt idx="144">
                  <c:v>-39.614286929863695</c:v>
                </c:pt>
                <c:pt idx="145">
                  <c:v>-39.529212731906888</c:v>
                </c:pt>
                <c:pt idx="146">
                  <c:v>-39.44405709184533</c:v>
                </c:pt>
                <c:pt idx="147">
                  <c:v>-39.358815954947602</c:v>
                </c:pt>
                <c:pt idx="148">
                  <c:v>-39.273485184667969</c:v>
                </c:pt>
                <c:pt idx="149">
                  <c:v>-39.188060559688573</c:v>
                </c:pt>
                <c:pt idx="150">
                  <c:v>-39.102537770768464</c:v>
                </c:pt>
                <c:pt idx="151">
                  <c:v>-39.016912417596266</c:v>
                </c:pt>
                <c:pt idx="152">
                  <c:v>-38.931180005424935</c:v>
                </c:pt>
                <c:pt idx="153">
                  <c:v>-38.845335941691602</c:v>
                </c:pt>
                <c:pt idx="154">
                  <c:v>-38.759375532434831</c:v>
                </c:pt>
                <c:pt idx="155">
                  <c:v>-38.673293978650676</c:v>
                </c:pt>
                <c:pt idx="156">
                  <c:v>-38.587086372476115</c:v>
                </c:pt>
                <c:pt idx="157">
                  <c:v>-38.500747693280964</c:v>
                </c:pt>
                <c:pt idx="158">
                  <c:v>-38.414272803568252</c:v>
                </c:pt>
                <c:pt idx="159">
                  <c:v>-38.327656444776444</c:v>
                </c:pt>
                <c:pt idx="160">
                  <c:v>-38.240893232911723</c:v>
                </c:pt>
                <c:pt idx="161">
                  <c:v>-38.153977654003626</c:v>
                </c:pt>
                <c:pt idx="162">
                  <c:v>-38.066904059449058</c:v>
                </c:pt>
                <c:pt idx="163">
                  <c:v>-37.979666661103074</c:v>
                </c:pt>
                <c:pt idx="164">
                  <c:v>-37.892259526294573</c:v>
                </c:pt>
                <c:pt idx="165">
                  <c:v>-37.804676572553923</c:v>
                </c:pt>
                <c:pt idx="166">
                  <c:v>-37.716911562210861</c:v>
                </c:pt>
                <c:pt idx="167">
                  <c:v>-37.628958096785531</c:v>
                </c:pt>
                <c:pt idx="168">
                  <c:v>-37.540809611132239</c:v>
                </c:pt>
                <c:pt idx="169">
                  <c:v>-37.452459367387483</c:v>
                </c:pt>
                <c:pt idx="170">
                  <c:v>-37.363900448720173</c:v>
                </c:pt>
                <c:pt idx="171">
                  <c:v>-37.275125752746973</c:v>
                </c:pt>
                <c:pt idx="172">
                  <c:v>-37.186127984812998</c:v>
                </c:pt>
                <c:pt idx="173">
                  <c:v>-37.096899650934787</c:v>
                </c:pt>
                <c:pt idx="174">
                  <c:v>-37.007433050487819</c:v>
                </c:pt>
                <c:pt idx="175">
                  <c:v>-36.91772026860037</c:v>
                </c:pt>
                <c:pt idx="176">
                  <c:v>-36.82775316830508</c:v>
                </c:pt>
                <c:pt idx="177">
                  <c:v>-36.737523382270439</c:v>
                </c:pt>
                <c:pt idx="178">
                  <c:v>-36.647022304326036</c:v>
                </c:pt>
                <c:pt idx="179">
                  <c:v>-36.556241080556617</c:v>
                </c:pt>
                <c:pt idx="180">
                  <c:v>-36.465170600076966</c:v>
                </c:pt>
                <c:pt idx="181">
                  <c:v>-36.373801485447551</c:v>
                </c:pt>
                <c:pt idx="182">
                  <c:v>-36.282124082659529</c:v>
                </c:pt>
                <c:pt idx="183">
                  <c:v>-36.19012845074807</c:v>
                </c:pt>
                <c:pt idx="184">
                  <c:v>-36.097804350954625</c:v>
                </c:pt>
                <c:pt idx="185">
                  <c:v>-36.005141235453777</c:v>
                </c:pt>
                <c:pt idx="186">
                  <c:v>-35.912128235592171</c:v>
                </c:pt>
                <c:pt idx="187">
                  <c:v>-35.818754149672813</c:v>
                </c:pt>
                <c:pt idx="188">
                  <c:v>-35.725007430167985</c:v>
                </c:pt>
                <c:pt idx="189">
                  <c:v>-35.63087617044259</c:v>
                </c:pt>
                <c:pt idx="190">
                  <c:v>-35.536348090872991</c:v>
                </c:pt>
                <c:pt idx="191">
                  <c:v>-35.44141052439457</c:v>
                </c:pt>
                <c:pt idx="192">
                  <c:v>-35.346050401400667</c:v>
                </c:pt>
                <c:pt idx="193">
                  <c:v>-35.250254234012822</c:v>
                </c:pt>
                <c:pt idx="194">
                  <c:v>-35.154008099624178</c:v>
                </c:pt>
                <c:pt idx="195">
                  <c:v>-35.057297623756384</c:v>
                </c:pt>
                <c:pt idx="196">
                  <c:v>-34.960107962116538</c:v>
                </c:pt>
                <c:pt idx="197">
                  <c:v>-34.862423781889127</c:v>
                </c:pt>
                <c:pt idx="198">
                  <c:v>-34.764229242148005</c:v>
                </c:pt>
                <c:pt idx="199">
                  <c:v>-34.665507973411891</c:v>
                </c:pt>
                <c:pt idx="200">
                  <c:v>-34.56624305623734</c:v>
                </c:pt>
                <c:pt idx="201">
                  <c:v>-34.466416998851443</c:v>
                </c:pt>
                <c:pt idx="202">
                  <c:v>-34.366011713730053</c:v>
                </c:pt>
                <c:pt idx="203">
                  <c:v>-34.265008493081567</c:v>
                </c:pt>
                <c:pt idx="204">
                  <c:v>-34.163387983200757</c:v>
                </c:pt>
                <c:pt idx="205">
                  <c:v>-34.06113015755902</c:v>
                </c:pt>
                <c:pt idx="206">
                  <c:v>-33.95821428865802</c:v>
                </c:pt>
                <c:pt idx="207">
                  <c:v>-33.854618918502943</c:v>
                </c:pt>
                <c:pt idx="208">
                  <c:v>-33.750321827628134</c:v>
                </c:pt>
                <c:pt idx="209">
                  <c:v>-33.645300002627309</c:v>
                </c:pt>
                <c:pt idx="210">
                  <c:v>-33.539529602081366</c:v>
                </c:pt>
                <c:pt idx="211">
                  <c:v>-33.432985920762746</c:v>
                </c:pt>
                <c:pt idx="212">
                  <c:v>-33.325643352071694</c:v>
                </c:pt>
                <c:pt idx="213">
                  <c:v>-33.217475348532524</c:v>
                </c:pt>
                <c:pt idx="214">
                  <c:v>-33.108454380319884</c:v>
                </c:pt>
                <c:pt idx="215">
                  <c:v>-32.998551891578671</c:v>
                </c:pt>
                <c:pt idx="216">
                  <c:v>-32.887738254523576</c:v>
                </c:pt>
                <c:pt idx="217">
                  <c:v>-32.775982721104363</c:v>
                </c:pt>
                <c:pt idx="218">
                  <c:v>-32.663253372079012</c:v>
                </c:pt>
                <c:pt idx="219">
                  <c:v>-32.549517063393886</c:v>
                </c:pt>
                <c:pt idx="220">
                  <c:v>-32.434739369640099</c:v>
                </c:pt>
                <c:pt idx="221">
                  <c:v>-32.318884524404403</c:v>
                </c:pt>
                <c:pt idx="222">
                  <c:v>-32.201915357339168</c:v>
                </c:pt>
                <c:pt idx="223">
                  <c:v>-32.083793227696951</c:v>
                </c:pt>
                <c:pt idx="224">
                  <c:v>-31.964477954116106</c:v>
                </c:pt>
                <c:pt idx="225">
                  <c:v>-31.843927740397231</c:v>
                </c:pt>
                <c:pt idx="226">
                  <c:v>-31.72209909696906</c:v>
                </c:pt>
                <c:pt idx="227">
                  <c:v>-31.598946757784908</c:v>
                </c:pt>
                <c:pt idx="228">
                  <c:v>-31.474423592281674</c:v>
                </c:pt>
                <c:pt idx="229">
                  <c:v>-31.348480512076751</c:v>
                </c:pt>
                <c:pt idx="230">
                  <c:v>-31.22106637199516</c:v>
                </c:pt>
                <c:pt idx="231">
                  <c:v>-31.092127865022832</c:v>
                </c:pt>
                <c:pt idx="232">
                  <c:v>-30.961609410730723</c:v>
                </c:pt>
                <c:pt idx="233">
                  <c:v>-30.829453036647148</c:v>
                </c:pt>
                <c:pt idx="234">
                  <c:v>-30.695598252069974</c:v>
                </c:pt>
                <c:pt idx="235">
                  <c:v>-30.559981913674648</c:v>
                </c:pt>
                <c:pt idx="236">
                  <c:v>-30.422538082324259</c:v>
                </c:pt>
                <c:pt idx="237">
                  <c:v>-30.283197870309539</c:v>
                </c:pt>
                <c:pt idx="238">
                  <c:v>-30.141889278260454</c:v>
                </c:pt>
                <c:pt idx="239">
                  <c:v>-29.998537020851135</c:v>
                </c:pt>
                <c:pt idx="240">
                  <c:v>-29.853062340352174</c:v>
                </c:pt>
                <c:pt idx="241">
                  <c:v>-29.7053828069639</c:v>
                </c:pt>
                <c:pt idx="242">
                  <c:v>-29.555412104762045</c:v>
                </c:pt>
                <c:pt idx="243">
                  <c:v>-29.403059801978387</c:v>
                </c:pt>
                <c:pt idx="244">
                  <c:v>-29.248231104159878</c:v>
                </c:pt>
                <c:pt idx="245">
                  <c:v>-29.090826588603242</c:v>
                </c:pt>
                <c:pt idx="246">
                  <c:v>-28.930741918332334</c:v>
                </c:pt>
                <c:pt idx="247">
                  <c:v>-28.767867533561734</c:v>
                </c:pt>
                <c:pt idx="248">
                  <c:v>-28.602088318465618</c:v>
                </c:pt>
                <c:pt idx="249">
                  <c:v>-28.433283240767206</c:v>
                </c:pt>
                <c:pt idx="250">
                  <c:v>-28.26132496129145</c:v>
                </c:pt>
                <c:pt idx="251">
                  <c:v>-28.086079410390397</c:v>
                </c:pt>
                <c:pt idx="252">
                  <c:v>-27.907405327615038</c:v>
                </c:pt>
                <c:pt idx="253">
                  <c:v>-27.725153760645416</c:v>
                </c:pt>
                <c:pt idx="254">
                  <c:v>-27.539167518846433</c:v>
                </c:pt>
                <c:pt idx="255">
                  <c:v>-27.349280576293218</c:v>
                </c:pt>
                <c:pt idx="256">
                  <c:v>-27.155317418243278</c:v>
                </c:pt>
                <c:pt idx="257">
                  <c:v>-26.957092324300859</c:v>
                </c:pt>
                <c:pt idx="258">
                  <c:v>-26.754408580407265</c:v>
                </c:pt>
                <c:pt idx="259">
                  <c:v>-26.54705761066003</c:v>
                </c:pt>
                <c:pt idx="260">
                  <c:v>-26.334818018542599</c:v>
                </c:pt>
                <c:pt idx="261">
                  <c:v>-26.117454525437914</c:v>
                </c:pt>
                <c:pt idx="262">
                  <c:v>-25.894716792428945</c:v>
                </c:pt>
                <c:pt idx="263">
                  <c:v>-25.666338108846336</c:v>
                </c:pt>
                <c:pt idx="264">
                  <c:v>-25.432033928351188</c:v>
                </c:pt>
                <c:pt idx="265">
                  <c:v>-25.191500229723115</c:v>
                </c:pt>
                <c:pt idx="266">
                  <c:v>-24.944411675537591</c:v>
                </c:pt>
                <c:pt idx="267">
                  <c:v>-24.690419536587594</c:v>
                </c:pt>
                <c:pt idx="268">
                  <c:v>-24.429149343898178</c:v>
                </c:pt>
                <c:pt idx="269">
                  <c:v>-24.160198222301929</c:v>
                </c:pt>
                <c:pt idx="270">
                  <c:v>-23.883131850003743</c:v>
                </c:pt>
                <c:pt idx="271">
                  <c:v>-23.597480976684594</c:v>
                </c:pt>
                <c:pt idx="272">
                  <c:v>-23.302737417522753</c:v>
                </c:pt>
                <c:pt idx="273">
                  <c:v>-22.998349421518864</c:v>
                </c:pt>
                <c:pt idx="274">
                  <c:v>-22.683716288064016</c:v>
                </c:pt>
                <c:pt idx="275">
                  <c:v>-22.358182074319402</c:v>
                </c:pt>
                <c:pt idx="276">
                  <c:v>-22.021028194990052</c:v>
                </c:pt>
                <c:pt idx="277">
                  <c:v>-21.671464662566017</c:v>
                </c:pt>
                <c:pt idx="278">
                  <c:v>-21.308619644590031</c:v>
                </c:pt>
                <c:pt idx="279">
                  <c:v>-20.931526919114418</c:v>
                </c:pt>
                <c:pt idx="280">
                  <c:v>-20.53911067927519</c:v>
                </c:pt>
                <c:pt idx="281">
                  <c:v>-20.130166958975902</c:v>
                </c:pt>
                <c:pt idx="282">
                  <c:v>-19.703340701240588</c:v>
                </c:pt>
                <c:pt idx="283">
                  <c:v>-19.257097135425539</c:v>
                </c:pt>
                <c:pt idx="284">
                  <c:v>-18.789685615415511</c:v>
                </c:pt>
                <c:pt idx="285">
                  <c:v>-18.299093313446086</c:v>
                </c:pt>
                <c:pt idx="286">
                  <c:v>-17.782985022871937</c:v>
                </c:pt>
                <c:pt idx="287">
                  <c:v>-17.238623561298503</c:v>
                </c:pt>
                <c:pt idx="288">
                  <c:v>-16.662762469993755</c:v>
                </c:pt>
                <c:pt idx="289">
                  <c:v>-15.804186103914645</c:v>
                </c:pt>
                <c:pt idx="290">
                  <c:v>-14.873241768745187</c:v>
                </c:pt>
                <c:pt idx="291">
                  <c:v>-13.854470700213515</c:v>
                </c:pt>
                <c:pt idx="292">
                  <c:v>-12.725807775055834</c:v>
                </c:pt>
                <c:pt idx="293">
                  <c:v>-11.453675149712083</c:v>
                </c:pt>
                <c:pt idx="294">
                  <c:v>-9.9820232206552344</c:v>
                </c:pt>
                <c:pt idx="295">
                  <c:v>-8.2024709228573407</c:v>
                </c:pt>
                <c:pt idx="296">
                  <c:v>-5.8375445899702259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'GR 42x40 PULL'!$I$27:$I$32</c:f>
              <c:numCache>
                <c:formatCode>General</c:formatCode>
                <c:ptCount val="6"/>
                <c:pt idx="0">
                  <c:v>0</c:v>
                </c:pt>
                <c:pt idx="1">
                  <c:v>0.56000000000000005</c:v>
                </c:pt>
                <c:pt idx="2">
                  <c:v>2.6667999999999998</c:v>
                </c:pt>
                <c:pt idx="3">
                  <c:v>4</c:v>
                </c:pt>
                <c:pt idx="4">
                  <c:v>5.8</c:v>
                </c:pt>
                <c:pt idx="5">
                  <c:v>7.05</c:v>
                </c:pt>
              </c:numCache>
            </c:numRef>
          </c:xVal>
          <c:yVal>
            <c:numRef>
              <c:f>'GR 42x40 PULL'!$K$27:$K$32</c:f>
              <c:numCache>
                <c:formatCode>General</c:formatCode>
                <c:ptCount val="6"/>
                <c:pt idx="0">
                  <c:v>0</c:v>
                </c:pt>
                <c:pt idx="1">
                  <c:v>-16.071428571428569</c:v>
                </c:pt>
                <c:pt idx="2">
                  <c:v>-61.277491266226001</c:v>
                </c:pt>
                <c:pt idx="3">
                  <c:v>-7.0103092783505154</c:v>
                </c:pt>
                <c:pt idx="4">
                  <c:v>-7.0103092783505154</c:v>
                </c:pt>
                <c:pt idx="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374400"/>
        <c:axId val="406374792"/>
      </c:scatterChart>
      <c:valAx>
        <c:axId val="40637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74792"/>
        <c:crosses val="autoZero"/>
        <c:crossBetween val="midCat"/>
      </c:valAx>
      <c:valAx>
        <c:axId val="406374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74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0713766680348859E-2"/>
          <c:y val="2.85706345530338E-2"/>
          <c:w val="0.94430948974304707"/>
          <c:h val="0.92385219494621995"/>
        </c:manualLayout>
      </c:layout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'Yishan PUSH'!$V$2:$V$358</c:f>
              <c:numCache>
                <c:formatCode>General</c:formatCode>
                <c:ptCount val="357"/>
                <c:pt idx="0">
                  <c:v>0</c:v>
                </c:pt>
                <c:pt idx="1">
                  <c:v>0.1605144707810256</c:v>
                </c:pt>
                <c:pt idx="2">
                  <c:v>0.2270017415356663</c:v>
                </c:pt>
                <c:pt idx="3">
                  <c:v>0.27801921874276636</c:v>
                </c:pt>
                <c:pt idx="4">
                  <c:v>0.3210289415620512</c:v>
                </c:pt>
                <c:pt idx="5">
                  <c:v>0.358921268038777</c:v>
                </c:pt>
                <c:pt idx="6">
                  <c:v>0.39317854974639233</c:v>
                </c:pt>
                <c:pt idx="7">
                  <c:v>0.42468137151373742</c:v>
                </c:pt>
                <c:pt idx="8">
                  <c:v>0.45400348307133259</c:v>
                </c:pt>
                <c:pt idx="9">
                  <c:v>0.48154341234307679</c:v>
                </c:pt>
                <c:pt idx="10">
                  <c:v>0.50759132508458726</c:v>
                </c:pt>
                <c:pt idx="11">
                  <c:v>0.532366273003127</c:v>
                </c:pt>
                <c:pt idx="12">
                  <c:v>0.55603843748553272</c:v>
                </c:pt>
                <c:pt idx="13">
                  <c:v>0.57874315485495409</c:v>
                </c:pt>
                <c:pt idx="14">
                  <c:v>0.60059015528193438</c:v>
                </c:pt>
                <c:pt idx="15">
                  <c:v>0.62166987216020919</c:v>
                </c:pt>
                <c:pt idx="16">
                  <c:v>0.64205788312410239</c:v>
                </c:pt>
                <c:pt idx="17">
                  <c:v>0.66181811747028829</c:v>
                </c:pt>
                <c:pt idx="18">
                  <c:v>0.68100522460699886</c:v>
                </c:pt>
                <c:pt idx="19">
                  <c:v>0.69966635711040281</c:v>
                </c:pt>
                <c:pt idx="20">
                  <c:v>0.71784253607755399</c:v>
                </c:pt>
                <c:pt idx="21">
                  <c:v>0.73556971248982728</c:v>
                </c:pt>
                <c:pt idx="22">
                  <c:v>0.75287960343103988</c:v>
                </c:pt>
                <c:pt idx="23">
                  <c:v>0.76980035891950105</c:v>
                </c:pt>
                <c:pt idx="24">
                  <c:v>0.78635709949278465</c:v>
                </c:pt>
                <c:pt idx="25">
                  <c:v>0.80257235390512804</c:v>
                </c:pt>
                <c:pt idx="26">
                  <c:v>0.81846641872646841</c:v>
                </c:pt>
                <c:pt idx="27">
                  <c:v>0.83405765622829908</c:v>
                </c:pt>
                <c:pt idx="28">
                  <c:v>0.84936274302747483</c:v>
                </c:pt>
                <c:pt idx="29">
                  <c:v>0.86439687908579865</c:v>
                </c:pt>
                <c:pt idx="30">
                  <c:v>0.87917396452771601</c:v>
                </c:pt>
                <c:pt idx="31">
                  <c:v>0.89370675013311518</c:v>
                </c:pt>
                <c:pt idx="32">
                  <c:v>0.90800696614266518</c:v>
                </c:pt>
                <c:pt idx="33">
                  <c:v>0.92208543307749946</c:v>
                </c:pt>
                <c:pt idx="34">
                  <c:v>0.93595215755071182</c:v>
                </c:pt>
                <c:pt idx="35">
                  <c:v>0.94961641548255959</c:v>
                </c:pt>
                <c:pt idx="36">
                  <c:v>0.96308682468615359</c:v>
                </c:pt>
                <c:pt idx="37">
                  <c:v>0.97637140843747094</c:v>
                </c:pt>
                <c:pt idx="38">
                  <c:v>0.98947765136170884</c:v>
                </c:pt>
                <c:pt idx="39">
                  <c:v>1.002412548741483</c:v>
                </c:pt>
                <c:pt idx="40">
                  <c:v>1.0151826501691745</c:v>
                </c:pt>
                <c:pt idx="41">
                  <c:v>1.0277940983166918</c:v>
                </c:pt>
                <c:pt idx="42">
                  <c:v>1.0402526634739919</c:v>
                </c:pt>
                <c:pt idx="43">
                  <c:v>1.0525637744074452</c:v>
                </c:pt>
                <c:pt idx="44">
                  <c:v>1.064732546006254</c:v>
                </c:pt>
                <c:pt idx="45">
                  <c:v>1.076763804116331</c:v>
                </c:pt>
                <c:pt idx="46">
                  <c:v>1.0886621079036347</c:v>
                </c:pt>
                <c:pt idx="47">
                  <c:v>1.1004317700408772</c:v>
                </c:pt>
                <c:pt idx="48">
                  <c:v>1.1120768749710654</c:v>
                </c:pt>
                <c:pt idx="49">
                  <c:v>1.1236012954671792</c:v>
                </c:pt>
                <c:pt idx="50">
                  <c:v>1.1350087076783315</c:v>
                </c:pt>
                <c:pt idx="51">
                  <c:v>1.1463026048281268</c:v>
                </c:pt>
                <c:pt idx="52">
                  <c:v>1.1574863097099082</c:v>
                </c:pt>
                <c:pt idx="53">
                  <c:v>1.1685629861055733</c:v>
                </c:pt>
                <c:pt idx="54">
                  <c:v>1.1795356492391771</c:v>
                </c:pt>
                <c:pt idx="55">
                  <c:v>1.1904071753632031</c:v>
                </c:pt>
                <c:pt idx="56">
                  <c:v>1.2011803105638688</c:v>
                </c:pt>
                <c:pt idx="57">
                  <c:v>1.2118576788618478</c:v>
                </c:pt>
                <c:pt idx="58">
                  <c:v>1.2224417896761128</c:v>
                </c:pt>
                <c:pt idx="59">
                  <c:v>1.2329350447110548</c:v>
                </c:pt>
                <c:pt idx="60">
                  <c:v>1.2433397443204184</c:v>
                </c:pt>
                <c:pt idx="61">
                  <c:v>1.2536580933958335</c:v>
                </c:pt>
                <c:pt idx="62">
                  <c:v>1.2638922068226344</c:v>
                </c:pt>
                <c:pt idx="63">
                  <c:v>1.2740441145412122</c:v>
                </c:pt>
                <c:pt idx="64">
                  <c:v>1.2841157662482048</c:v>
                </c:pt>
                <c:pt idx="65">
                  <c:v>1.2941090357683649</c:v>
                </c:pt>
                <c:pt idx="66">
                  <c:v>1.3040257251248688</c:v>
                </c:pt>
                <c:pt idx="67">
                  <c:v>1.3138675683331071</c:v>
                </c:pt>
                <c:pt idx="68">
                  <c:v>1.3236362349405766</c:v>
                </c:pt>
                <c:pt idx="69">
                  <c:v>1.3333333333333333</c:v>
                </c:pt>
                <c:pt idx="70">
                  <c:v>1.3429934691426599</c:v>
                </c:pt>
                <c:pt idx="71">
                  <c:v>1.3526502074643372</c:v>
                </c:pt>
                <c:pt idx="72">
                  <c:v>1.3623035518805484</c:v>
                </c:pt>
                <c:pt idx="73">
                  <c:v>1.3719535059671994</c:v>
                </c:pt>
                <c:pt idx="74">
                  <c:v>1.3816000732939042</c:v>
                </c:pt>
                <c:pt idx="75">
                  <c:v>1.3912432574240345</c:v>
                </c:pt>
                <c:pt idx="76">
                  <c:v>1.4008830619147024</c:v>
                </c:pt>
                <c:pt idx="77">
                  <c:v>1.4105194903168059</c:v>
                </c:pt>
                <c:pt idx="78">
                  <c:v>1.4201525461750155</c:v>
                </c:pt>
                <c:pt idx="79">
                  <c:v>1.4297822330278127</c:v>
                </c:pt>
                <c:pt idx="80">
                  <c:v>1.4394085544074866</c:v>
                </c:pt>
                <c:pt idx="81">
                  <c:v>1.449031513840173</c:v>
                </c:pt>
                <c:pt idx="82">
                  <c:v>1.4586511148458368</c:v>
                </c:pt>
                <c:pt idx="83">
                  <c:v>1.4682673609383212</c:v>
                </c:pt>
                <c:pt idx="84">
                  <c:v>1.4778802556253343</c:v>
                </c:pt>
                <c:pt idx="85">
                  <c:v>1.4874898024084804</c:v>
                </c:pt>
                <c:pt idx="86">
                  <c:v>1.4970960047832673</c:v>
                </c:pt>
                <c:pt idx="87">
                  <c:v>1.506698866239135</c:v>
                </c:pt>
                <c:pt idx="88">
                  <c:v>1.5162983902594445</c:v>
                </c:pt>
                <c:pt idx="89">
                  <c:v>1.5258945803215245</c:v>
                </c:pt>
                <c:pt idx="90">
                  <c:v>1.5354874398966498</c:v>
                </c:pt>
                <c:pt idx="91">
                  <c:v>1.5450769724500948</c:v>
                </c:pt>
                <c:pt idx="92">
                  <c:v>1.5546631814411154</c:v>
                </c:pt>
                <c:pt idx="93">
                  <c:v>1.5642460703229848</c:v>
                </c:pt>
                <c:pt idx="94">
                  <c:v>1.5738256425429935</c:v>
                </c:pt>
                <c:pt idx="95">
                  <c:v>1.5834019015424812</c:v>
                </c:pt>
                <c:pt idx="96">
                  <c:v>1.592974850756826</c:v>
                </c:pt>
                <c:pt idx="97">
                  <c:v>1.6025444936154873</c:v>
                </c:pt>
                <c:pt idx="98">
                  <c:v>1.6121108335419987</c:v>
                </c:pt>
                <c:pt idx="99">
                  <c:v>1.6216738739539924</c:v>
                </c:pt>
                <c:pt idx="100">
                  <c:v>1.6312336182632035</c:v>
                </c:pt>
                <c:pt idx="101">
                  <c:v>1.6407900698755047</c:v>
                </c:pt>
                <c:pt idx="102">
                  <c:v>1.6503432321908964</c:v>
                </c:pt>
                <c:pt idx="103">
                  <c:v>1.6598931086035382</c:v>
                </c:pt>
                <c:pt idx="104">
                  <c:v>1.6694397025017491</c:v>
                </c:pt>
                <c:pt idx="105">
                  <c:v>1.6789830172680393</c:v>
                </c:pt>
                <c:pt idx="106">
                  <c:v>1.6885230562791034</c:v>
                </c:pt>
                <c:pt idx="107">
                  <c:v>1.6980598229058483</c:v>
                </c:pt>
                <c:pt idx="108">
                  <c:v>1.7075933205134117</c:v>
                </c:pt>
                <c:pt idx="109">
                  <c:v>1.7171235524611543</c:v>
                </c:pt>
                <c:pt idx="110">
                  <c:v>1.7266505221026922</c:v>
                </c:pt>
                <c:pt idx="111">
                  <c:v>1.7361742327859109</c:v>
                </c:pt>
                <c:pt idx="112">
                  <c:v>1.7456946878529653</c:v>
                </c:pt>
                <c:pt idx="113">
                  <c:v>1.7552118906403085</c:v>
                </c:pt>
                <c:pt idx="114">
                  <c:v>1.7647258444786946</c:v>
                </c:pt>
                <c:pt idx="115">
                  <c:v>1.7742365526931974</c:v>
                </c:pt>
                <c:pt idx="116">
                  <c:v>1.7837440186032236</c:v>
                </c:pt>
                <c:pt idx="117">
                  <c:v>1.7932482455225245</c:v>
                </c:pt>
                <c:pt idx="118">
                  <c:v>1.8027492367592164</c:v>
                </c:pt>
                <c:pt idx="119">
                  <c:v>1.8122469956157741</c:v>
                </c:pt>
                <c:pt idx="120">
                  <c:v>1.8217415253890732</c:v>
                </c:pt>
                <c:pt idx="121">
                  <c:v>1.8312328293703832</c:v>
                </c:pt>
                <c:pt idx="122">
                  <c:v>1.8407209108453852</c:v>
                </c:pt>
                <c:pt idx="123">
                  <c:v>1.8502057730941861</c:v>
                </c:pt>
                <c:pt idx="124">
                  <c:v>1.8596874193913326</c:v>
                </c:pt>
                <c:pt idx="125">
                  <c:v>1.8691658530058295</c:v>
                </c:pt>
                <c:pt idx="126">
                  <c:v>1.8786410772011355</c:v>
                </c:pt>
                <c:pt idx="127">
                  <c:v>1.8881130952351957</c:v>
                </c:pt>
                <c:pt idx="128">
                  <c:v>1.8975819103604519</c:v>
                </c:pt>
                <c:pt idx="129">
                  <c:v>1.9070475258238357</c:v>
                </c:pt>
                <c:pt idx="130">
                  <c:v>1.9165099448668113</c:v>
                </c:pt>
                <c:pt idx="131">
                  <c:v>1.9259691707253606</c:v>
                </c:pt>
                <c:pt idx="132">
                  <c:v>1.935425206630023</c:v>
                </c:pt>
                <c:pt idx="133">
                  <c:v>1.9448780558058847</c:v>
                </c:pt>
                <c:pt idx="134">
                  <c:v>1.9543277214726065</c:v>
                </c:pt>
                <c:pt idx="135">
                  <c:v>1.9637742068444208</c:v>
                </c:pt>
                <c:pt idx="136">
                  <c:v>1.9732175151301743</c:v>
                </c:pt>
                <c:pt idx="137">
                  <c:v>1.982657649533299</c:v>
                </c:pt>
                <c:pt idx="138">
                  <c:v>1.9920946132518627</c:v>
                </c:pt>
                <c:pt idx="139">
                  <c:v>2.0015284094785573</c:v>
                </c:pt>
                <c:pt idx="140">
                  <c:v>2.0109590414007323</c:v>
                </c:pt>
                <c:pt idx="141">
                  <c:v>2.0203865122003792</c:v>
                </c:pt>
                <c:pt idx="142">
                  <c:v>2.0298108250541711</c:v>
                </c:pt>
                <c:pt idx="143">
                  <c:v>2.0392319831334591</c:v>
                </c:pt>
                <c:pt idx="144">
                  <c:v>2.0486499896042973</c:v>
                </c:pt>
                <c:pt idx="145">
                  <c:v>2.0580648476274357</c:v>
                </c:pt>
                <c:pt idx="146">
                  <c:v>2.0674765603583518</c:v>
                </c:pt>
                <c:pt idx="147">
                  <c:v>2.0768851309472582</c:v>
                </c:pt>
                <c:pt idx="148">
                  <c:v>2.0862905625391095</c:v>
                </c:pt>
                <c:pt idx="149">
                  <c:v>2.0956928582736127</c:v>
                </c:pt>
                <c:pt idx="150">
                  <c:v>2.1050920212852526</c:v>
                </c:pt>
                <c:pt idx="151">
                  <c:v>2.1144880547032949</c:v>
                </c:pt>
                <c:pt idx="152">
                  <c:v>2.1238809616517864</c:v>
                </c:pt>
                <c:pt idx="153">
                  <c:v>2.1332707452495976</c:v>
                </c:pt>
                <c:pt idx="154">
                  <c:v>2.1426574086104084</c:v>
                </c:pt>
                <c:pt idx="155">
                  <c:v>2.1520409548427262</c:v>
                </c:pt>
                <c:pt idx="156">
                  <c:v>2.1614213870498995</c:v>
                </c:pt>
                <c:pt idx="157">
                  <c:v>2.170798708330147</c:v>
                </c:pt>
                <c:pt idx="158">
                  <c:v>2.1801729217765287</c:v>
                </c:pt>
                <c:pt idx="159">
                  <c:v>2.1895440304770029</c:v>
                </c:pt>
                <c:pt idx="160">
                  <c:v>2.1989120375144049</c:v>
                </c:pt>
                <c:pt idx="161">
                  <c:v>2.2082769459664791</c:v>
                </c:pt>
                <c:pt idx="162">
                  <c:v>2.2176387589058786</c:v>
                </c:pt>
                <c:pt idx="163">
                  <c:v>2.226997479400187</c:v>
                </c:pt>
                <c:pt idx="164">
                  <c:v>2.2363531105119145</c:v>
                </c:pt>
                <c:pt idx="165">
                  <c:v>2.2457056552985337</c:v>
                </c:pt>
                <c:pt idx="166">
                  <c:v>2.2550551168124651</c:v>
                </c:pt>
                <c:pt idx="167">
                  <c:v>2.2644014981011091</c:v>
                </c:pt>
                <c:pt idx="168">
                  <c:v>2.2737448022068429</c:v>
                </c:pt>
                <c:pt idx="169">
                  <c:v>2.2830850321670484</c:v>
                </c:pt>
                <c:pt idx="170">
                  <c:v>2.2924221910141016</c:v>
                </c:pt>
                <c:pt idx="171">
                  <c:v>2.3017562817754085</c:v>
                </c:pt>
                <c:pt idx="172">
                  <c:v>2.311087307473394</c:v>
                </c:pt>
                <c:pt idx="173">
                  <c:v>2.3204152711255306</c:v>
                </c:pt>
                <c:pt idx="174">
                  <c:v>2.3297401757443383</c:v>
                </c:pt>
                <c:pt idx="175">
                  <c:v>2.3390620243374096</c:v>
                </c:pt>
                <c:pt idx="176">
                  <c:v>2.3483808199073986</c:v>
                </c:pt>
                <c:pt idx="177">
                  <c:v>2.3576965654520601</c:v>
                </c:pt>
                <c:pt idx="178">
                  <c:v>2.3670092639642322</c:v>
                </c:pt>
                <c:pt idx="179">
                  <c:v>2.3763189184318714</c:v>
                </c:pt>
                <c:pt idx="180">
                  <c:v>2.3856255318380493</c:v>
                </c:pt>
                <c:pt idx="181">
                  <c:v>2.3949291071609702</c:v>
                </c:pt>
                <c:pt idx="182">
                  <c:v>2.4042296473739855</c:v>
                </c:pt>
                <c:pt idx="183">
                  <c:v>2.4135271554455864</c:v>
                </c:pt>
                <c:pt idx="184">
                  <c:v>2.4228216343394431</c:v>
                </c:pt>
                <c:pt idx="185">
                  <c:v>2.4321130870143906</c:v>
                </c:pt>
                <c:pt idx="186">
                  <c:v>2.4414015164244569</c:v>
                </c:pt>
                <c:pt idx="187">
                  <c:v>2.4506869255188635</c:v>
                </c:pt>
                <c:pt idx="188">
                  <c:v>2.4599693172420425</c:v>
                </c:pt>
                <c:pt idx="189">
                  <c:v>2.4692486945336372</c:v>
                </c:pt>
                <c:pt idx="190">
                  <c:v>2.4785250603285371</c:v>
                </c:pt>
                <c:pt idx="191">
                  <c:v>2.4877984175568502</c:v>
                </c:pt>
                <c:pt idx="192">
                  <c:v>2.4970687691439588</c:v>
                </c:pt>
                <c:pt idx="193">
                  <c:v>2.5063361180104922</c:v>
                </c:pt>
                <c:pt idx="194">
                  <c:v>2.5156004670723613</c:v>
                </c:pt>
                <c:pt idx="195">
                  <c:v>2.5248618192407486</c:v>
                </c:pt>
                <c:pt idx="196">
                  <c:v>2.5341201774221469</c:v>
                </c:pt>
                <c:pt idx="197">
                  <c:v>2.5433755445183381</c:v>
                </c:pt>
                <c:pt idx="198">
                  <c:v>2.5526279234264395</c:v>
                </c:pt>
                <c:pt idx="199">
                  <c:v>2.5618773170388751</c:v>
                </c:pt>
                <c:pt idx="200">
                  <c:v>2.571123728243415</c:v>
                </c:pt>
                <c:pt idx="201">
                  <c:v>2.580367159923175</c:v>
                </c:pt>
                <c:pt idx="202">
                  <c:v>2.5896076149566278</c:v>
                </c:pt>
                <c:pt idx="203">
                  <c:v>2.5988450962176204</c:v>
                </c:pt>
                <c:pt idx="204">
                  <c:v>2.6080796065753669</c:v>
                </c:pt>
                <c:pt idx="205">
                  <c:v>2.6173111488944807</c:v>
                </c:pt>
                <c:pt idx="206">
                  <c:v>2.626539726034971</c:v>
                </c:pt>
                <c:pt idx="207">
                  <c:v>2.6357653408522568</c:v>
                </c:pt>
                <c:pt idx="208">
                  <c:v>2.6449879961971776</c:v>
                </c:pt>
                <c:pt idx="209">
                  <c:v>2.6542076949159972</c:v>
                </c:pt>
                <c:pt idx="210">
                  <c:v>2.6634244398504316</c:v>
                </c:pt>
                <c:pt idx="211">
                  <c:v>2.6726492520170462</c:v>
                </c:pt>
                <c:pt idx="212">
                  <c:v>2.6819206876730703</c:v>
                </c:pt>
                <c:pt idx="213">
                  <c:v>2.6912427949061168</c:v>
                </c:pt>
                <c:pt idx="214">
                  <c:v>2.7006164137233899</c:v>
                </c:pt>
                <c:pt idx="215">
                  <c:v>2.7100424076004943</c:v>
                </c:pt>
                <c:pt idx="216">
                  <c:v>2.7195216644097613</c:v>
                </c:pt>
                <c:pt idx="217">
                  <c:v>2.7290550973963268</c:v>
                </c:pt>
                <c:pt idx="218">
                  <c:v>2.7386436462049977</c:v>
                </c:pt>
                <c:pt idx="219">
                  <c:v>2.7482882779611808</c:v>
                </c:pt>
                <c:pt idx="220">
                  <c:v>2.7579899884093848</c:v>
                </c:pt>
                <c:pt idx="221">
                  <c:v>2.7677498031130989</c:v>
                </c:pt>
                <c:pt idx="222">
                  <c:v>2.7775687787201289</c:v>
                </c:pt>
                <c:pt idx="223">
                  <c:v>2.7874480042978265</c:v>
                </c:pt>
                <c:pt idx="224">
                  <c:v>2.7973886027429651</c:v>
                </c:pt>
                <c:pt idx="225">
                  <c:v>2.8073917322714514</c:v>
                </c:pt>
                <c:pt idx="226">
                  <c:v>2.8174585879934524</c:v>
                </c:pt>
                <c:pt idx="227">
                  <c:v>2.8275904035800057</c:v>
                </c:pt>
                <c:pt idx="228">
                  <c:v>2.837788453027696</c:v>
                </c:pt>
                <c:pt idx="229">
                  <c:v>2.8480540525285374</c:v>
                </c:pt>
                <c:pt idx="230">
                  <c:v>2.8583885624528351</c:v>
                </c:pt>
                <c:pt idx="231">
                  <c:v>2.8687933894534829</c:v>
                </c:pt>
                <c:pt idx="232">
                  <c:v>2.8792699887009121</c:v>
                </c:pt>
                <c:pt idx="233">
                  <c:v>2.8898198662587395</c:v>
                </c:pt>
                <c:pt idx="234">
                  <c:v>2.9004445816111049</c:v>
                </c:pt>
                <c:pt idx="235">
                  <c:v>2.9111457503537004</c:v>
                </c:pt>
                <c:pt idx="236">
                  <c:v>2.9219250470616354</c:v>
                </c:pt>
                <c:pt idx="237">
                  <c:v>2.9327842083485596</c:v>
                </c:pt>
                <c:pt idx="238">
                  <c:v>2.9437250361328644</c:v>
                </c:pt>
                <c:pt idx="239">
                  <c:v>2.9547494011283524</c:v>
                </c:pt>
                <c:pt idx="240">
                  <c:v>2.9658592465785354</c:v>
                </c:pt>
                <c:pt idx="241">
                  <c:v>2.9770565922556536</c:v>
                </c:pt>
                <c:pt idx="242">
                  <c:v>2.9883435387477393</c:v>
                </c:pt>
                <c:pt idx="243">
                  <c:v>2.9997222720594809</c:v>
                </c:pt>
                <c:pt idx="244">
                  <c:v>3.0111950685554323</c:v>
                </c:pt>
                <c:pt idx="245">
                  <c:v>3.0227643002772293</c:v>
                </c:pt>
                <c:pt idx="246">
                  <c:v>3.0344324406699883</c:v>
                </c:pt>
                <c:pt idx="247">
                  <c:v>3.0462020707570376</c:v>
                </c:pt>
                <c:pt idx="248">
                  <c:v>3.0580758858066641</c:v>
                </c:pt>
                <c:pt idx="249">
                  <c:v>3.0700567025396301</c:v>
                </c:pt>
                <c:pt idx="250">
                  <c:v>3.082147466932085</c:v>
                </c:pt>
                <c:pt idx="251">
                  <c:v>3.0943512626750929</c:v>
                </c:pt>
                <c:pt idx="252">
                  <c:v>3.1066713203596117</c:v>
                </c:pt>
                <c:pt idx="253">
                  <c:v>3.1191110274644336</c:v>
                </c:pt>
                <c:pt idx="254">
                  <c:v>3.1316739392345907</c:v>
                </c:pt>
                <c:pt idx="255">
                  <c:v>3.1443637905492183</c:v>
                </c:pt>
                <c:pt idx="256">
                  <c:v>3.1571845088911532</c:v>
                </c:pt>
                <c:pt idx="257">
                  <c:v>3.1701402285459013</c:v>
                </c:pt>
                <c:pt idx="258">
                  <c:v>3.1832353061754946</c:v>
                </c:pt>
                <c:pt idx="259">
                  <c:v>3.1964743379335174</c:v>
                </c:pt>
                <c:pt idx="260">
                  <c:v>3.2098621783119272</c:v>
                </c:pt>
                <c:pt idx="261">
                  <c:v>3.2234039609387755</c:v>
                </c:pt>
                <c:pt idx="262">
                  <c:v>3.2371051215794773</c:v>
                </c:pt>
                <c:pt idx="263">
                  <c:v>3.2509714236338922</c:v>
                </c:pt>
                <c:pt idx="264">
                  <c:v>3.2650089864684047</c:v>
                </c:pt>
                <c:pt idx="265">
                  <c:v>3.2792243169780724</c:v>
                </c:pt>
                <c:pt idx="266">
                  <c:v>3.2936243448406692</c:v>
                </c:pt>
                <c:pt idx="267">
                  <c:v>3.3082164620045624</c:v>
                </c:pt>
                <c:pt idx="268">
                  <c:v>3.3230085670489942</c:v>
                </c:pt>
                <c:pt idx="269">
                  <c:v>3.3380091151723446</c:v>
                </c:pt>
                <c:pt idx="270">
                  <c:v>3.353227174706503</c:v>
                </c:pt>
                <c:pt idx="271">
                  <c:v>3.3686724912298986</c:v>
                </c:pt>
                <c:pt idx="272">
                  <c:v>3.3843555605665312</c:v>
                </c:pt>
                <c:pt idx="273">
                  <c:v>3.4002877122243138</c:v>
                </c:pt>
                <c:pt idx="274">
                  <c:v>3.4164812051574933</c:v>
                </c:pt>
                <c:pt idx="275">
                  <c:v>3.4329493381538168</c:v>
                </c:pt>
                <c:pt idx="276">
                  <c:v>3.4497065776725599</c:v>
                </c:pt>
                <c:pt idx="277">
                  <c:v>3.4667687066286095</c:v>
                </c:pt>
                <c:pt idx="278">
                  <c:v>3.4841529984764974</c:v>
                </c:pt>
                <c:pt idx="279">
                  <c:v>3.5018784220601047</c:v>
                </c:pt>
                <c:pt idx="280">
                  <c:v>3.51996588414656</c:v>
                </c:pt>
                <c:pt idx="281">
                  <c:v>3.5384385184804081</c:v>
                </c:pt>
                <c:pt idx="282">
                  <c:v>3.5573220327523281</c:v>
                </c:pt>
                <c:pt idx="283">
                  <c:v>3.5766451283295932</c:v>
                </c:pt>
                <c:pt idx="284">
                  <c:v>3.5964400123151212</c:v>
                </c:pt>
                <c:pt idx="285">
                  <c:v>3.6167430280423547</c:v>
                </c:pt>
                <c:pt idx="286">
                  <c:v>3.6375954393138268</c:v>
                </c:pt>
                <c:pt idx="287">
                  <c:v>3.6590444168492886</c:v>
                </c:pt>
                <c:pt idx="288">
                  <c:v>3.6811442945720478</c:v>
                </c:pt>
                <c:pt idx="289">
                  <c:v>3.7039581918384421</c:v>
                </c:pt>
                <c:pt idx="290">
                  <c:v>3.7275601409938259</c:v>
                </c:pt>
                <c:pt idx="291">
                  <c:v>3.7520379270952469</c:v>
                </c:pt>
                <c:pt idx="292">
                  <c:v>3.777496954830001</c:v>
                </c:pt>
                <c:pt idx="293">
                  <c:v>3.8040656369246015</c:v>
                </c:pt>
                <c:pt idx="294">
                  <c:v>3.831903106747014</c:v>
                </c:pt>
                <c:pt idx="295">
                  <c:v>3.8612106121615648</c:v>
                </c:pt>
                <c:pt idx="296">
                  <c:v>3.892248997168724</c:v>
                </c:pt>
                <c:pt idx="297">
                  <c:v>3.9253667926339109</c:v>
                </c:pt>
                <c:pt idx="298">
                  <c:v>3.9610480390656004</c:v>
                </c:pt>
                <c:pt idx="299">
                  <c:v>4.0000000000000009</c:v>
                </c:pt>
                <c:pt idx="300">
                  <c:v>4.0413848423468899</c:v>
                </c:pt>
                <c:pt idx="301">
                  <c:v>4.0837673393579337</c:v>
                </c:pt>
                <c:pt idx="302">
                  <c:v>4.1272233208877465</c:v>
                </c:pt>
                <c:pt idx="303">
                  <c:v>4.1718387392800764</c:v>
                </c:pt>
                <c:pt idx="304">
                  <c:v>4.2177116686152409</c:v>
                </c:pt>
                <c:pt idx="305">
                  <c:v>4.2649548422396046</c:v>
                </c:pt>
                <c:pt idx="306">
                  <c:v>4.3136989170794129</c:v>
                </c:pt>
                <c:pt idx="307">
                  <c:v>4.3640967366085617</c:v>
                </c:pt>
                <c:pt idx="308">
                  <c:v>4.4163289933855463</c:v>
                </c:pt>
                <c:pt idx="309">
                  <c:v>4.4706118974232059</c:v>
                </c:pt>
                <c:pt idx="310">
                  <c:v>4.5272077938642141</c:v>
                </c:pt>
                <c:pt idx="311">
                  <c:v>4.5864402475661636</c:v>
                </c:pt>
                <c:pt idx="312">
                  <c:v>4.648716131679703</c:v>
                </c:pt>
                <c:pt idx="313">
                  <c:v>4.7145591595200509</c:v>
                </c:pt>
                <c:pt idx="314">
                  <c:v>4.7846630653280204</c:v>
                </c:pt>
                <c:pt idx="315">
                  <c:v>4.8599806578392313</c:v>
                </c:pt>
                <c:pt idx="316">
                  <c:v>4.9418836696789663</c:v>
                </c:pt>
                <c:pt idx="317">
                  <c:v>5.0324774211198022</c:v>
                </c:pt>
                <c:pt idx="318">
                  <c:v>5.1353059487116024</c:v>
                </c:pt>
                <c:pt idx="319">
                  <c:v>5.2572795797600254</c:v>
                </c:pt>
                <c:pt idx="320">
                  <c:v>5.4162387105599006</c:v>
                </c:pt>
                <c:pt idx="321">
                  <c:v>5.7999999789265759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</c:numCache>
            </c:numRef>
          </c:xVal>
          <c:yVal>
            <c:numRef>
              <c:f>'Yishan PUSH'!$U$2:$U$358</c:f>
              <c:numCache>
                <c:formatCode>General</c:formatCode>
                <c:ptCount val="357"/>
                <c:pt idx="0">
                  <c:v>8.2134100469977543E-10</c:v>
                </c:pt>
                <c:pt idx="1">
                  <c:v>1.8254083062009279</c:v>
                </c:pt>
                <c:pt idx="2">
                  <c:v>3.6205225068479994</c:v>
                </c:pt>
                <c:pt idx="3">
                  <c:v>5.3852097635751601</c:v>
                </c:pt>
                <c:pt idx="4">
                  <c:v>7.1193879324576947</c:v>
                </c:pt>
                <c:pt idx="5">
                  <c:v>8.8229930767422431</c:v>
                </c:pt>
                <c:pt idx="6">
                  <c:v>10.495977764687188</c:v>
                </c:pt>
                <c:pt idx="7">
                  <c:v>12.138310514323951</c:v>
                </c:pt>
                <c:pt idx="8">
                  <c:v>13.74997548181206</c:v>
                </c:pt>
                <c:pt idx="9">
                  <c:v>15.330972222541494</c:v>
                </c:pt>
                <c:pt idx="10">
                  <c:v>16.881315476607668</c:v>
                </c:pt>
                <c:pt idx="11">
                  <c:v>18.401034961367394</c:v>
                </c:pt>
                <c:pt idx="12">
                  <c:v>19.890175163902967</c:v>
                </c:pt>
                <c:pt idx="13">
                  <c:v>21.348795130224438</c:v>
                </c:pt>
                <c:pt idx="14">
                  <c:v>22.776968249598095</c:v>
                </c:pt>
                <c:pt idx="15">
                  <c:v>24.174782033148414</c:v>
                </c:pt>
                <c:pt idx="16">
                  <c:v>25.542337886532515</c:v>
                </c:pt>
                <c:pt idx="17">
                  <c:v>26.879750876136349</c:v>
                </c:pt>
                <c:pt idx="18">
                  <c:v>28.187149489228993</c:v>
                </c:pt>
                <c:pt idx="19">
                  <c:v>29.464675387686274</c:v>
                </c:pt>
                <c:pt idx="20">
                  <c:v>30.712483155523937</c:v>
                </c:pt>
                <c:pt idx="21">
                  <c:v>31.930740040446352</c:v>
                </c:pt>
                <c:pt idx="22">
                  <c:v>33.119625689283367</c:v>
                </c:pt>
                <c:pt idx="23">
                  <c:v>34.279331877634789</c:v>
                </c:pt>
                <c:pt idx="24">
                  <c:v>35.410062233973129</c:v>
                </c:pt>
                <c:pt idx="25">
                  <c:v>36.512031957930262</c:v>
                </c:pt>
                <c:pt idx="26">
                  <c:v>37.585467533637043</c:v>
                </c:pt>
                <c:pt idx="27">
                  <c:v>38.630606437559976</c:v>
                </c:pt>
                <c:pt idx="28">
                  <c:v>39.647696841526056</c:v>
                </c:pt>
                <c:pt idx="29">
                  <c:v>40.636997311015378</c:v>
                </c:pt>
                <c:pt idx="30">
                  <c:v>41.598776498690562</c:v>
                </c:pt>
                <c:pt idx="31">
                  <c:v>42.533312833774467</c:v>
                </c:pt>
                <c:pt idx="32">
                  <c:v>43.440894207073441</c:v>
                </c:pt>
                <c:pt idx="33">
                  <c:v>44.321817652188933</c:v>
                </c:pt>
                <c:pt idx="34">
                  <c:v>45.176389022971726</c:v>
                </c:pt>
                <c:pt idx="35">
                  <c:v>46.004922667337077</c:v>
                </c:pt>
                <c:pt idx="36">
                  <c:v>46.807741098138173</c:v>
                </c:pt>
                <c:pt idx="37">
                  <c:v>47.585174660621654</c:v>
                </c:pt>
                <c:pt idx="38">
                  <c:v>48.337561197413372</c:v>
                </c:pt>
                <c:pt idx="39">
                  <c:v>49.065245710850022</c:v>
                </c:pt>
                <c:pt idx="40">
                  <c:v>49.76858002297606</c:v>
                </c:pt>
                <c:pt idx="41">
                  <c:v>50.447922433651172</c:v>
                </c:pt>
                <c:pt idx="42">
                  <c:v>51.103637376745581</c:v>
                </c:pt>
                <c:pt idx="43">
                  <c:v>51.736095074992278</c:v>
                </c:pt>
                <c:pt idx="44">
                  <c:v>52.345671193624945</c:v>
                </c:pt>
                <c:pt idx="45">
                  <c:v>52.93274649287217</c:v>
                </c:pt>
                <c:pt idx="46">
                  <c:v>53.497706480106793</c:v>
                </c:pt>
                <c:pt idx="47">
                  <c:v>54.040941061392957</c:v>
                </c:pt>
                <c:pt idx="48">
                  <c:v>54.562844193054325</c:v>
                </c:pt>
                <c:pt idx="49">
                  <c:v>55.063813533527465</c:v>
                </c:pt>
                <c:pt idx="50">
                  <c:v>55.544250095642674</c:v>
                </c:pt>
                <c:pt idx="51">
                  <c:v>56.004557899731701</c:v>
                </c:pt>
                <c:pt idx="52">
                  <c:v>56.445143628028234</c:v>
                </c:pt>
                <c:pt idx="53">
                  <c:v>56.866416280313217</c:v>
                </c:pt>
                <c:pt idx="54">
                  <c:v>57.268786831454136</c:v>
                </c:pt>
                <c:pt idx="55">
                  <c:v>57.652667891017032</c:v>
                </c:pt>
                <c:pt idx="56">
                  <c:v>58.018473365256575</c:v>
                </c:pt>
                <c:pt idx="57">
                  <c:v>58.366618121738384</c:v>
                </c:pt>
                <c:pt idx="58">
                  <c:v>58.697517657247317</c:v>
                </c:pt>
                <c:pt idx="59">
                  <c:v>59.011587768769544</c:v>
                </c:pt>
                <c:pt idx="60">
                  <c:v>59.309244228368925</c:v>
                </c:pt>
                <c:pt idx="61">
                  <c:v>59.590902461943621</c:v>
                </c:pt>
                <c:pt idx="62">
                  <c:v>59.856977232456543</c:v>
                </c:pt>
                <c:pt idx="63">
                  <c:v>60.10788232764564</c:v>
                </c:pt>
                <c:pt idx="64">
                  <c:v>60.344030252868642</c:v>
                </c:pt>
                <c:pt idx="65">
                  <c:v>60.565831929094195</c:v>
                </c:pt>
                <c:pt idx="66">
                  <c:v>60.773696396610227</c:v>
                </c:pt>
                <c:pt idx="67">
                  <c:v>60.96803052453685</c:v>
                </c:pt>
                <c:pt idx="68">
                  <c:v>61.149238726629889</c:v>
                </c:pt>
                <c:pt idx="69">
                  <c:v>61.31772268359888</c:v>
                </c:pt>
                <c:pt idx="70">
                  <c:v>61.476353698469993</c:v>
                </c:pt>
                <c:pt idx="71">
                  <c:v>61.627847196756491</c:v>
                </c:pt>
                <c:pt idx="72">
                  <c:v>61.772370817218579</c:v>
                </c:pt>
                <c:pt idx="73">
                  <c:v>61.910094622893141</c:v>
                </c:pt>
                <c:pt idx="74">
                  <c:v>62.041190820979509</c:v>
                </c:pt>
                <c:pt idx="75">
                  <c:v>62.165833483993488</c:v>
                </c:pt>
                <c:pt idx="76">
                  <c:v>62.284198273247235</c:v>
                </c:pt>
                <c:pt idx="77">
                  <c:v>62.396462165022271</c:v>
                </c:pt>
                <c:pt idx="78">
                  <c:v>62.502803179647053</c:v>
                </c:pt>
                <c:pt idx="79">
                  <c:v>62.603400114325837</c:v>
                </c:pt>
                <c:pt idx="80">
                  <c:v>62.698432279836133</c:v>
                </c:pt>
                <c:pt idx="81">
                  <c:v>62.788079241745173</c:v>
                </c:pt>
                <c:pt idx="82">
                  <c:v>62.87252056643414</c:v>
                </c:pt>
                <c:pt idx="83">
                  <c:v>62.951935572404231</c:v>
                </c:pt>
                <c:pt idx="84">
                  <c:v>63.026503087337964</c:v>
                </c:pt>
                <c:pt idx="85">
                  <c:v>63.096401211047294</c:v>
                </c:pt>
                <c:pt idx="86">
                  <c:v>63.16180708492081</c:v>
                </c:pt>
                <c:pt idx="87">
                  <c:v>63.222896668156885</c:v>
                </c:pt>
                <c:pt idx="88">
                  <c:v>63.27984452090746</c:v>
                </c:pt>
                <c:pt idx="89">
                  <c:v>63.332823595023058</c:v>
                </c:pt>
                <c:pt idx="90">
                  <c:v>63.382005032168657</c:v>
                </c:pt>
                <c:pt idx="91">
                  <c:v>63.42755797003089</c:v>
                </c:pt>
                <c:pt idx="92">
                  <c:v>63.469649356741563</c:v>
                </c:pt>
                <c:pt idx="93">
                  <c:v>63.50844377326144</c:v>
                </c:pt>
                <c:pt idx="94">
                  <c:v>63.544103264803077</c:v>
                </c:pt>
                <c:pt idx="95">
                  <c:v>63.576787180528562</c:v>
                </c:pt>
                <c:pt idx="96">
                  <c:v>63.606652022387216</c:v>
                </c:pt>
                <c:pt idx="97">
                  <c:v>63.633851302595076</c:v>
                </c:pt>
                <c:pt idx="98">
                  <c:v>63.658535410441324</c:v>
                </c:pt>
                <c:pt idx="99">
                  <c:v>63.680851487993316</c:v>
                </c:pt>
                <c:pt idx="100">
                  <c:v>63.700943314891703</c:v>
                </c:pt>
                <c:pt idx="101">
                  <c:v>63.718951202462904</c:v>
                </c:pt>
                <c:pt idx="102">
                  <c:v>63.735011896818023</c:v>
                </c:pt>
                <c:pt idx="103">
                  <c:v>63.749258490942886</c:v>
                </c:pt>
                <c:pt idx="104">
                  <c:v>63.7618203461154</c:v>
                </c:pt>
                <c:pt idx="105">
                  <c:v>63.772823021798814</c:v>
                </c:pt>
                <c:pt idx="106">
                  <c:v>63.782388214797287</c:v>
                </c:pt>
                <c:pt idx="107">
                  <c:v>63.79063370689483</c:v>
                </c:pt>
                <c:pt idx="108">
                  <c:v>63.797673320919323</c:v>
                </c:pt>
                <c:pt idx="109">
                  <c:v>63.803616885498549</c:v>
                </c:pt>
                <c:pt idx="110">
                  <c:v>63.808570207668922</c:v>
                </c:pt>
                <c:pt idx="111">
                  <c:v>63.812635053728002</c:v>
                </c:pt>
                <c:pt idx="112">
                  <c:v>63.815909137665415</c:v>
                </c:pt>
                <c:pt idx="113">
                  <c:v>63.81848611723418</c:v>
                </c:pt>
                <c:pt idx="114">
                  <c:v>63.820455597204642</c:v>
                </c:pt>
                <c:pt idx="115">
                  <c:v>63.821903139735284</c:v>
                </c:pt>
                <c:pt idx="116">
                  <c:v>63.822910281384004</c:v>
                </c:pt>
                <c:pt idx="117">
                  <c:v>63.823554556549567</c:v>
                </c:pt>
                <c:pt idx="118">
                  <c:v>63.823909527324567</c:v>
                </c:pt>
                <c:pt idx="119">
                  <c:v>63.824044818808801</c:v>
                </c:pt>
                <c:pt idx="120">
                  <c:v>63.824026160353121</c:v>
                </c:pt>
                <c:pt idx="121">
                  <c:v>63.823915431894648</c:v>
                </c:pt>
                <c:pt idx="122">
                  <c:v>63.823770715168315</c:v>
                </c:pt>
                <c:pt idx="123">
                  <c:v>63.823646349747186</c:v>
                </c:pt>
                <c:pt idx="124">
                  <c:v>63.823592993177122</c:v>
                </c:pt>
                <c:pt idx="125">
                  <c:v>63.823657685304845</c:v>
                </c:pt>
                <c:pt idx="126">
                  <c:v>63.823883916158046</c:v>
                </c:pt>
                <c:pt idx="127">
                  <c:v>63.824311697336654</c:v>
                </c:pt>
                <c:pt idx="128">
                  <c:v>63.82497763633711</c:v>
                </c:pt>
                <c:pt idx="129">
                  <c:v>63.82591501378861</c:v>
                </c:pt>
                <c:pt idx="130">
                  <c:v>63.827153863096804</c:v>
                </c:pt>
                <c:pt idx="131">
                  <c:v>63.828721052370916</c:v>
                </c:pt>
                <c:pt idx="132">
                  <c:v>63.830640368126801</c:v>
                </c:pt>
                <c:pt idx="133">
                  <c:v>63.832932600824066</c:v>
                </c:pt>
                <c:pt idx="134">
                  <c:v>63.835615631605918</c:v>
                </c:pt>
                <c:pt idx="135">
                  <c:v>63.83870452029867</c:v>
                </c:pt>
                <c:pt idx="136">
                  <c:v>63.842211594246422</c:v>
                </c:pt>
                <c:pt idx="137">
                  <c:v>63.846146537805346</c:v>
                </c:pt>
                <c:pt idx="138">
                  <c:v>63.850516482227896</c:v>
                </c:pt>
                <c:pt idx="139">
                  <c:v>63.855326095775048</c:v>
                </c:pt>
                <c:pt idx="140">
                  <c:v>63.860577673950964</c:v>
                </c:pt>
                <c:pt idx="141">
                  <c:v>63.866271229299777</c:v>
                </c:pt>
                <c:pt idx="142">
                  <c:v>63.872404581091509</c:v>
                </c:pt>
                <c:pt idx="143">
                  <c:v>63.878973444349839</c:v>
                </c:pt>
                <c:pt idx="144">
                  <c:v>63.885971518192363</c:v>
                </c:pt>
                <c:pt idx="145">
                  <c:v>63.893390573268725</c:v>
                </c:pt>
                <c:pt idx="146">
                  <c:v>63.901220538381033</c:v>
                </c:pt>
                <c:pt idx="147">
                  <c:v>63.909449585891736</c:v>
                </c:pt>
                <c:pt idx="148">
                  <c:v>63.918064215757049</c:v>
                </c:pt>
                <c:pt idx="149">
                  <c:v>63.927049338573127</c:v>
                </c:pt>
                <c:pt idx="150">
                  <c:v>63.936388356865812</c:v>
                </c:pt>
                <c:pt idx="151">
                  <c:v>63.94606324503102</c:v>
                </c:pt>
                <c:pt idx="152">
                  <c:v>63.95605462765041</c:v>
                </c:pt>
                <c:pt idx="153">
                  <c:v>63.966341856122661</c:v>
                </c:pt>
                <c:pt idx="154">
                  <c:v>63.976903083554156</c:v>
                </c:pt>
                <c:pt idx="155">
                  <c:v>63.98771533800759</c:v>
                </c:pt>
                <c:pt idx="156">
                  <c:v>63.998754593642545</c:v>
                </c:pt>
                <c:pt idx="157">
                  <c:v>64.009995840387759</c:v>
                </c:pt>
                <c:pt idx="158">
                  <c:v>64.021413151378411</c:v>
                </c:pt>
                <c:pt idx="159">
                  <c:v>64.03297974869939</c:v>
                </c:pt>
                <c:pt idx="160">
                  <c:v>64.04466806714251</c:v>
                </c:pt>
                <c:pt idx="161">
                  <c:v>64.056449815978254</c:v>
                </c:pt>
                <c:pt idx="162">
                  <c:v>64.068296038872816</c:v>
                </c:pt>
                <c:pt idx="163">
                  <c:v>64.080177171869394</c:v>
                </c:pt>
                <c:pt idx="164">
                  <c:v>64.092063099335633</c:v>
                </c:pt>
                <c:pt idx="165">
                  <c:v>64.103923208085973</c:v>
                </c:pt>
                <c:pt idx="166">
                  <c:v>64.115726439619792</c:v>
                </c:pt>
                <c:pt idx="167">
                  <c:v>64.127441340293373</c:v>
                </c:pt>
                <c:pt idx="168">
                  <c:v>64.139036109890924</c:v>
                </c:pt>
                <c:pt idx="169">
                  <c:v>64.150478648232649</c:v>
                </c:pt>
                <c:pt idx="170">
                  <c:v>64.161736599704199</c:v>
                </c:pt>
                <c:pt idx="171">
                  <c:v>64.172777396538649</c:v>
                </c:pt>
                <c:pt idx="172">
                  <c:v>64.183568299924289</c:v>
                </c:pt>
                <c:pt idx="173">
                  <c:v>64.194076439562792</c:v>
                </c:pt>
                <c:pt idx="174">
                  <c:v>64.204268851418192</c:v>
                </c:pt>
                <c:pt idx="175">
                  <c:v>64.214112514010864</c:v>
                </c:pt>
                <c:pt idx="176">
                  <c:v>64.22357438302231</c:v>
                </c:pt>
                <c:pt idx="177">
                  <c:v>64.232621424228796</c:v>
                </c:pt>
                <c:pt idx="178">
                  <c:v>64.241220644967811</c:v>
                </c:pt>
                <c:pt idx="179">
                  <c:v>64.249339124453073</c:v>
                </c:pt>
                <c:pt idx="180">
                  <c:v>64.256944041806236</c:v>
                </c:pt>
                <c:pt idx="181">
                  <c:v>64.264002703899891</c:v>
                </c:pt>
                <c:pt idx="182">
                  <c:v>64.270482570501088</c:v>
                </c:pt>
                <c:pt idx="183">
                  <c:v>64.276351279329745</c:v>
                </c:pt>
                <c:pt idx="184">
                  <c:v>64.281576668881115</c:v>
                </c:pt>
                <c:pt idx="185">
                  <c:v>64.286126800773815</c:v>
                </c:pt>
                <c:pt idx="186">
                  <c:v>64.289969980230907</c:v>
                </c:pt>
                <c:pt idx="187">
                  <c:v>64.293074775901246</c:v>
                </c:pt>
                <c:pt idx="188">
                  <c:v>64.295410038596543</c:v>
                </c:pt>
                <c:pt idx="189">
                  <c:v>64.296944918380575</c:v>
                </c:pt>
                <c:pt idx="190">
                  <c:v>64.29764888139583</c:v>
                </c:pt>
                <c:pt idx="191">
                  <c:v>64.297491725168186</c:v>
                </c:pt>
                <c:pt idx="192">
                  <c:v>64.296443593150187</c:v>
                </c:pt>
                <c:pt idx="193">
                  <c:v>64.294474988362609</c:v>
                </c:pt>
                <c:pt idx="194">
                  <c:v>64.29155678641655</c:v>
                </c:pt>
                <c:pt idx="195">
                  <c:v>64.287660246752978</c:v>
                </c:pt>
                <c:pt idx="196">
                  <c:v>64.282757023924162</c:v>
                </c:pt>
                <c:pt idx="197">
                  <c:v>65.127252983060316</c:v>
                </c:pt>
                <c:pt idx="198">
                  <c:v>64.269819189309175</c:v>
                </c:pt>
                <c:pt idx="199">
                  <c:v>64.261729953213134</c:v>
                </c:pt>
                <c:pt idx="200">
                  <c:v>64.252524803675612</c:v>
                </c:pt>
                <c:pt idx="201">
                  <c:v>64.242177513566929</c:v>
                </c:pt>
                <c:pt idx="202">
                  <c:v>64.230662302529225</c:v>
                </c:pt>
                <c:pt idx="203">
                  <c:v>64.217953843675943</c:v>
                </c:pt>
                <c:pt idx="204">
                  <c:v>64.204027269167284</c:v>
                </c:pt>
                <c:pt idx="205">
                  <c:v>64.188858176009873</c:v>
                </c:pt>
                <c:pt idx="206">
                  <c:v>64.172422630268727</c:v>
                </c:pt>
                <c:pt idx="207">
                  <c:v>64.154697171987252</c:v>
                </c:pt>
                <c:pt idx="208">
                  <c:v>64.135658818565531</c:v>
                </c:pt>
                <c:pt idx="209">
                  <c:v>64.115285068694632</c:v>
                </c:pt>
                <c:pt idx="210">
                  <c:v>64.093553904739309</c:v>
                </c:pt>
                <c:pt idx="211">
                  <c:v>64.070538452013139</c:v>
                </c:pt>
                <c:pt idx="212">
                  <c:v>64.046523409021376</c:v>
                </c:pt>
                <c:pt idx="213">
                  <c:v>64.021467139962937</c:v>
                </c:pt>
                <c:pt idx="214">
                  <c:v>63.995298484040624</c:v>
                </c:pt>
                <c:pt idx="215">
                  <c:v>63.967945613656696</c:v>
                </c:pt>
                <c:pt idx="216">
                  <c:v>63.939335988445073</c:v>
                </c:pt>
                <c:pt idx="217">
                  <c:v>63.909396307803497</c:v>
                </c:pt>
                <c:pt idx="218">
                  <c:v>63.878052460599548</c:v>
                </c:pt>
                <c:pt idx="219">
                  <c:v>63.845229473687041</c:v>
                </c:pt>
                <c:pt idx="220">
                  <c:v>63.810851457243793</c:v>
                </c:pt>
                <c:pt idx="221">
                  <c:v>63.774841548142227</c:v>
                </c:pt>
                <c:pt idx="222">
                  <c:v>63.737121850632697</c:v>
                </c:pt>
                <c:pt idx="223">
                  <c:v>63.697613374323829</c:v>
                </c:pt>
                <c:pt idx="224">
                  <c:v>63.656235968909456</c:v>
                </c:pt>
                <c:pt idx="225">
                  <c:v>63.612908256335778</c:v>
                </c:pt>
                <c:pt idx="226">
                  <c:v>63.567547559050944</c:v>
                </c:pt>
                <c:pt idx="227">
                  <c:v>63.520069825141796</c:v>
                </c:pt>
                <c:pt idx="228">
                  <c:v>63.470389549359417</c:v>
                </c:pt>
                <c:pt idx="229">
                  <c:v>63.418419690178972</c:v>
                </c:pt>
                <c:pt idx="230">
                  <c:v>63.3640715825698</c:v>
                </c:pt>
                <c:pt idx="231">
                  <c:v>63.307254845936178</c:v>
                </c:pt>
                <c:pt idx="232">
                  <c:v>63.247877287067418</c:v>
                </c:pt>
                <c:pt idx="233">
                  <c:v>63.185844797739747</c:v>
                </c:pt>
                <c:pt idx="234">
                  <c:v>63.121061246386112</c:v>
                </c:pt>
                <c:pt idx="235">
                  <c:v>63.053428363582576</c:v>
                </c:pt>
                <c:pt idx="236">
                  <c:v>62.982845620741742</c:v>
                </c:pt>
                <c:pt idx="237">
                  <c:v>62.90921010141674</c:v>
                </c:pt>
                <c:pt idx="238">
                  <c:v>62.832416364859505</c:v>
                </c:pt>
                <c:pt idx="239">
                  <c:v>62.75235630082382</c:v>
                </c:pt>
                <c:pt idx="240">
                  <c:v>62.668918975399734</c:v>
                </c:pt>
                <c:pt idx="241">
                  <c:v>62.5819904663553</c:v>
                </c:pt>
                <c:pt idx="242">
                  <c:v>62.491453688132502</c:v>
                </c:pt>
                <c:pt idx="243">
                  <c:v>62.397188204374721</c:v>
                </c:pt>
                <c:pt idx="244">
                  <c:v>62.299070027938079</c:v>
                </c:pt>
                <c:pt idx="245">
                  <c:v>62.196971406715065</c:v>
                </c:pt>
                <c:pt idx="246">
                  <c:v>62.090760593860217</c:v>
                </c:pt>
                <c:pt idx="247">
                  <c:v>61.980301601446769</c:v>
                </c:pt>
                <c:pt idx="248">
                  <c:v>61.865453935425428</c:v>
                </c:pt>
                <c:pt idx="249">
                  <c:v>61.746072310520695</c:v>
                </c:pt>
                <c:pt idx="250">
                  <c:v>61.622006342774128</c:v>
                </c:pt>
                <c:pt idx="251">
                  <c:v>61.493100217667973</c:v>
                </c:pt>
                <c:pt idx="252">
                  <c:v>61.359192331096629</c:v>
                </c:pt>
                <c:pt idx="253">
                  <c:v>61.220114900753209</c:v>
                </c:pt>
                <c:pt idx="254">
                  <c:v>61.075693544290473</c:v>
                </c:pt>
                <c:pt idx="255">
                  <c:v>60.925746820930271</c:v>
                </c:pt>
                <c:pt idx="256">
                  <c:v>60.770085732486955</c:v>
                </c:pt>
                <c:pt idx="257">
                  <c:v>60.608513178911039</c:v>
                </c:pt>
                <c:pt idx="258">
                  <c:v>60.440823363479808</c:v>
                </c:pt>
                <c:pt idx="259">
                  <c:v>60.266801141277455</c:v>
                </c:pt>
                <c:pt idx="260">
                  <c:v>60.086221304342999</c:v>
                </c:pt>
                <c:pt idx="261">
                  <c:v>59.898847795580359</c:v>
                </c:pt>
                <c:pt idx="262">
                  <c:v>59.704432842176296</c:v>
                </c:pt>
                <c:pt idx="263">
                  <c:v>59.502715998503248</c:v>
                </c:pt>
                <c:pt idx="264">
                  <c:v>59.293423085824472</c:v>
                </c:pt>
                <c:pt idx="265">
                  <c:v>59.076265015274707</c:v>
                </c:pt>
                <c:pt idx="266">
                  <c:v>58.850936477230391</c:v>
                </c:pt>
                <c:pt idx="267">
                  <c:v>58.617114478218511</c:v>
                </c:pt>
                <c:pt idx="268">
                  <c:v>58.374456702421689</c:v>
                </c:pt>
                <c:pt idx="269">
                  <c:v>58.122599671230461</c:v>
                </c:pt>
                <c:pt idx="270">
                  <c:v>57.861156669086675</c:v>
                </c:pt>
                <c:pt idx="271">
                  <c:v>57.589715397832663</c:v>
                </c:pt>
                <c:pt idx="272">
                  <c:v>57.307835314211452</c:v>
                </c:pt>
                <c:pt idx="273">
                  <c:v>57.015044596200347</c:v>
                </c:pt>
                <c:pt idx="274">
                  <c:v>56.71083667175742</c:v>
                </c:pt>
                <c:pt idx="275">
                  <c:v>56.39466622996305</c:v>
                </c:pt>
                <c:pt idx="276">
                  <c:v>56.065944615511086</c:v>
                </c:pt>
                <c:pt idx="277">
                  <c:v>55.724034484897494</c:v>
                </c:pt>
                <c:pt idx="278">
                  <c:v>55.368243572922985</c:v>
                </c:pt>
                <c:pt idx="279">
                  <c:v>54.997817379611448</c:v>
                </c:pt>
                <c:pt idx="280">
                  <c:v>54.611930537791316</c:v>
                </c:pt>
                <c:pt idx="281">
                  <c:v>54.209676555722545</c:v>
                </c:pt>
                <c:pt idx="282">
                  <c:v>53.790055541200481</c:v>
                </c:pt>
                <c:pt idx="283">
                  <c:v>53.351959395514022</c:v>
                </c:pt>
                <c:pt idx="284">
                  <c:v>52.894153803770493</c:v>
                </c:pt>
                <c:pt idx="285">
                  <c:v>52.415256125262331</c:v>
                </c:pt>
                <c:pt idx="286">
                  <c:v>51.91370797314589</c:v>
                </c:pt>
                <c:pt idx="287">
                  <c:v>51.387740824971942</c:v>
                </c:pt>
                <c:pt idx="288">
                  <c:v>50.835332353883551</c:v>
                </c:pt>
                <c:pt idx="289">
                  <c:v>50.254150203389159</c:v>
                </c:pt>
                <c:pt idx="290">
                  <c:v>49.641478461339133</c:v>
                </c:pt>
                <c:pt idx="291">
                  <c:v>48.994119805447298</c:v>
                </c:pt>
                <c:pt idx="292">
                  <c:v>48.308262635459663</c:v>
                </c:pt>
                <c:pt idx="293">
                  <c:v>47.579296457398264</c:v>
                </c:pt>
                <c:pt idx="294">
                  <c:v>46.801548392071034</c:v>
                </c:pt>
                <c:pt idx="295">
                  <c:v>45.967895027322818</c:v>
                </c:pt>
                <c:pt idx="296">
                  <c:v>45.069168575157249</c:v>
                </c:pt>
                <c:pt idx="297">
                  <c:v>44.093205354043789</c:v>
                </c:pt>
                <c:pt idx="298">
                  <c:v>43.023230491602455</c:v>
                </c:pt>
                <c:pt idx="299">
                  <c:v>41.834903697838826</c:v>
                </c:pt>
                <c:pt idx="300">
                  <c:v>40.551176744433448</c:v>
                </c:pt>
                <c:pt idx="301">
                  <c:v>39.216340939648923</c:v>
                </c:pt>
                <c:pt idx="302">
                  <c:v>37.82933153341002</c:v>
                </c:pt>
                <c:pt idx="303">
                  <c:v>36.389065357950344</c:v>
                </c:pt>
                <c:pt idx="304">
                  <c:v>34.894440408958332</c:v>
                </c:pt>
                <c:pt idx="305">
                  <c:v>33.344335409958738</c:v>
                </c:pt>
                <c:pt idx="306">
                  <c:v>31.73760935907374</c:v>
                </c:pt>
                <c:pt idx="307">
                  <c:v>30.073101057197238</c:v>
                </c:pt>
                <c:pt idx="308">
                  <c:v>28.349628616625221</c:v>
                </c:pt>
                <c:pt idx="309">
                  <c:v>26.565988949272789</c:v>
                </c:pt>
                <c:pt idx="310">
                  <c:v>24.720957233539057</c:v>
                </c:pt>
                <c:pt idx="311">
                  <c:v>22.813286359103436</c:v>
                </c:pt>
                <c:pt idx="312">
                  <c:v>20.841706349216096</c:v>
                </c:pt>
                <c:pt idx="313">
                  <c:v>18.804923760720779</c:v>
                </c:pt>
                <c:pt idx="314">
                  <c:v>16.701621063375718</c:v>
                </c:pt>
                <c:pt idx="315">
                  <c:v>14.530456003087135</c:v>
                </c:pt>
                <c:pt idx="316">
                  <c:v>12.290060960751775</c:v>
                </c:pt>
                <c:pt idx="317">
                  <c:v>9.9790423371564732</c:v>
                </c:pt>
                <c:pt idx="318">
                  <c:v>7.5959800519674481</c:v>
                </c:pt>
                <c:pt idx="319">
                  <c:v>5.1394274704255238</c:v>
                </c:pt>
                <c:pt idx="320">
                  <c:v>2.607913413877772</c:v>
                </c:pt>
                <c:pt idx="321">
                  <c:v>1.8519302482709414E-9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</c:numCache>
            </c:numRef>
          </c:yVal>
          <c:smooth val="0"/>
        </c:ser>
        <c:ser>
          <c:idx val="3"/>
          <c:order val="1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'Yishan PUSH'!$I$21:$I$25</c:f>
              <c:numCache>
                <c:formatCode>General</c:formatCode>
                <c:ptCount val="5"/>
                <c:pt idx="0">
                  <c:v>0</c:v>
                </c:pt>
                <c:pt idx="1">
                  <c:v>1.333332</c:v>
                </c:pt>
                <c:pt idx="2">
                  <c:v>2.6666639999999999</c:v>
                </c:pt>
                <c:pt idx="3">
                  <c:v>4</c:v>
                </c:pt>
                <c:pt idx="4">
                  <c:v>5.8</c:v>
                </c:pt>
              </c:numCache>
            </c:numRef>
          </c:xVal>
          <c:yVal>
            <c:numRef>
              <c:f>'Yishan PUSH'!$K$21:$K$25</c:f>
              <c:numCache>
                <c:formatCode>General</c:formatCode>
                <c:ptCount val="5"/>
                <c:pt idx="0">
                  <c:v>0</c:v>
                </c:pt>
                <c:pt idx="1">
                  <c:v>51.749999999999993</c:v>
                </c:pt>
                <c:pt idx="2">
                  <c:v>54.263888888888886</c:v>
                </c:pt>
                <c:pt idx="3">
                  <c:v>12.222222222222221</c:v>
                </c:pt>
                <c:pt idx="4">
                  <c:v>0</c:v>
                </c:pt>
              </c:numCache>
            </c:numRef>
          </c:yVal>
          <c:smooth val="0"/>
        </c:ser>
        <c:ser>
          <c:idx val="0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'Yishan PUSH'!$V$2:$V$358</c:f>
              <c:numCache>
                <c:formatCode>General</c:formatCode>
                <c:ptCount val="357"/>
                <c:pt idx="0">
                  <c:v>0</c:v>
                </c:pt>
                <c:pt idx="1">
                  <c:v>0.1605144707810256</c:v>
                </c:pt>
                <c:pt idx="2">
                  <c:v>0.2270017415356663</c:v>
                </c:pt>
                <c:pt idx="3">
                  <c:v>0.27801921874276636</c:v>
                </c:pt>
                <c:pt idx="4">
                  <c:v>0.3210289415620512</c:v>
                </c:pt>
                <c:pt idx="5">
                  <c:v>0.358921268038777</c:v>
                </c:pt>
                <c:pt idx="6">
                  <c:v>0.39317854974639233</c:v>
                </c:pt>
                <c:pt idx="7">
                  <c:v>0.42468137151373742</c:v>
                </c:pt>
                <c:pt idx="8">
                  <c:v>0.45400348307133259</c:v>
                </c:pt>
                <c:pt idx="9">
                  <c:v>0.48154341234307679</c:v>
                </c:pt>
                <c:pt idx="10">
                  <c:v>0.50759132508458726</c:v>
                </c:pt>
                <c:pt idx="11">
                  <c:v>0.532366273003127</c:v>
                </c:pt>
                <c:pt idx="12">
                  <c:v>0.55603843748553272</c:v>
                </c:pt>
                <c:pt idx="13">
                  <c:v>0.57874315485495409</c:v>
                </c:pt>
                <c:pt idx="14">
                  <c:v>0.60059015528193438</c:v>
                </c:pt>
                <c:pt idx="15">
                  <c:v>0.62166987216020919</c:v>
                </c:pt>
                <c:pt idx="16">
                  <c:v>0.64205788312410239</c:v>
                </c:pt>
                <c:pt idx="17">
                  <c:v>0.66181811747028829</c:v>
                </c:pt>
                <c:pt idx="18">
                  <c:v>0.68100522460699886</c:v>
                </c:pt>
                <c:pt idx="19">
                  <c:v>0.69966635711040281</c:v>
                </c:pt>
                <c:pt idx="20">
                  <c:v>0.71784253607755399</c:v>
                </c:pt>
                <c:pt idx="21">
                  <c:v>0.73556971248982728</c:v>
                </c:pt>
                <c:pt idx="22">
                  <c:v>0.75287960343103988</c:v>
                </c:pt>
                <c:pt idx="23">
                  <c:v>0.76980035891950105</c:v>
                </c:pt>
                <c:pt idx="24">
                  <c:v>0.78635709949278465</c:v>
                </c:pt>
                <c:pt idx="25">
                  <c:v>0.80257235390512804</c:v>
                </c:pt>
                <c:pt idx="26">
                  <c:v>0.81846641872646841</c:v>
                </c:pt>
                <c:pt idx="27">
                  <c:v>0.83405765622829908</c:v>
                </c:pt>
                <c:pt idx="28">
                  <c:v>0.84936274302747483</c:v>
                </c:pt>
                <c:pt idx="29">
                  <c:v>0.86439687908579865</c:v>
                </c:pt>
                <c:pt idx="30">
                  <c:v>0.87917396452771601</c:v>
                </c:pt>
                <c:pt idx="31">
                  <c:v>0.89370675013311518</c:v>
                </c:pt>
                <c:pt idx="32">
                  <c:v>0.90800696614266518</c:v>
                </c:pt>
                <c:pt idx="33">
                  <c:v>0.92208543307749946</c:v>
                </c:pt>
                <c:pt idx="34">
                  <c:v>0.93595215755071182</c:v>
                </c:pt>
                <c:pt idx="35">
                  <c:v>0.94961641548255959</c:v>
                </c:pt>
                <c:pt idx="36">
                  <c:v>0.96308682468615359</c:v>
                </c:pt>
                <c:pt idx="37">
                  <c:v>0.97637140843747094</c:v>
                </c:pt>
                <c:pt idx="38">
                  <c:v>0.98947765136170884</c:v>
                </c:pt>
                <c:pt idx="39">
                  <c:v>1.002412548741483</c:v>
                </c:pt>
                <c:pt idx="40">
                  <c:v>1.0151826501691745</c:v>
                </c:pt>
                <c:pt idx="41">
                  <c:v>1.0277940983166918</c:v>
                </c:pt>
                <c:pt idx="42">
                  <c:v>1.0402526634739919</c:v>
                </c:pt>
                <c:pt idx="43">
                  <c:v>1.0525637744074452</c:v>
                </c:pt>
                <c:pt idx="44">
                  <c:v>1.064732546006254</c:v>
                </c:pt>
                <c:pt idx="45">
                  <c:v>1.076763804116331</c:v>
                </c:pt>
                <c:pt idx="46">
                  <c:v>1.0886621079036347</c:v>
                </c:pt>
                <c:pt idx="47">
                  <c:v>1.1004317700408772</c:v>
                </c:pt>
                <c:pt idx="48">
                  <c:v>1.1120768749710654</c:v>
                </c:pt>
                <c:pt idx="49">
                  <c:v>1.1236012954671792</c:v>
                </c:pt>
                <c:pt idx="50">
                  <c:v>1.1350087076783315</c:v>
                </c:pt>
                <c:pt idx="51">
                  <c:v>1.1463026048281268</c:v>
                </c:pt>
                <c:pt idx="52">
                  <c:v>1.1574863097099082</c:v>
                </c:pt>
                <c:pt idx="53">
                  <c:v>1.1685629861055733</c:v>
                </c:pt>
                <c:pt idx="54">
                  <c:v>1.1795356492391771</c:v>
                </c:pt>
                <c:pt idx="55">
                  <c:v>1.1904071753632031</c:v>
                </c:pt>
                <c:pt idx="56">
                  <c:v>1.2011803105638688</c:v>
                </c:pt>
                <c:pt idx="57">
                  <c:v>1.2118576788618478</c:v>
                </c:pt>
                <c:pt idx="58">
                  <c:v>1.2224417896761128</c:v>
                </c:pt>
                <c:pt idx="59">
                  <c:v>1.2329350447110548</c:v>
                </c:pt>
                <c:pt idx="60">
                  <c:v>1.2433397443204184</c:v>
                </c:pt>
                <c:pt idx="61">
                  <c:v>1.2536580933958335</c:v>
                </c:pt>
                <c:pt idx="62">
                  <c:v>1.2638922068226344</c:v>
                </c:pt>
                <c:pt idx="63">
                  <c:v>1.2740441145412122</c:v>
                </c:pt>
                <c:pt idx="64">
                  <c:v>1.2841157662482048</c:v>
                </c:pt>
                <c:pt idx="65">
                  <c:v>1.2941090357683649</c:v>
                </c:pt>
                <c:pt idx="66">
                  <c:v>1.3040257251248688</c:v>
                </c:pt>
                <c:pt idx="67">
                  <c:v>1.3138675683331071</c:v>
                </c:pt>
                <c:pt idx="68">
                  <c:v>1.3236362349405766</c:v>
                </c:pt>
                <c:pt idx="69">
                  <c:v>1.3333333333333333</c:v>
                </c:pt>
                <c:pt idx="70">
                  <c:v>1.3429934691426599</c:v>
                </c:pt>
                <c:pt idx="71">
                  <c:v>1.3526502074643372</c:v>
                </c:pt>
                <c:pt idx="72">
                  <c:v>1.3623035518805484</c:v>
                </c:pt>
                <c:pt idx="73">
                  <c:v>1.3719535059671994</c:v>
                </c:pt>
                <c:pt idx="74">
                  <c:v>1.3816000732939042</c:v>
                </c:pt>
                <c:pt idx="75">
                  <c:v>1.3912432574240345</c:v>
                </c:pt>
                <c:pt idx="76">
                  <c:v>1.4008830619147024</c:v>
                </c:pt>
                <c:pt idx="77">
                  <c:v>1.4105194903168059</c:v>
                </c:pt>
                <c:pt idx="78">
                  <c:v>1.4201525461750155</c:v>
                </c:pt>
                <c:pt idx="79">
                  <c:v>1.4297822330278127</c:v>
                </c:pt>
                <c:pt idx="80">
                  <c:v>1.4394085544074866</c:v>
                </c:pt>
                <c:pt idx="81">
                  <c:v>1.449031513840173</c:v>
                </c:pt>
                <c:pt idx="82">
                  <c:v>1.4586511148458368</c:v>
                </c:pt>
                <c:pt idx="83">
                  <c:v>1.4682673609383212</c:v>
                </c:pt>
                <c:pt idx="84">
                  <c:v>1.4778802556253343</c:v>
                </c:pt>
                <c:pt idx="85">
                  <c:v>1.4874898024084804</c:v>
                </c:pt>
                <c:pt idx="86">
                  <c:v>1.4970960047832673</c:v>
                </c:pt>
                <c:pt idx="87">
                  <c:v>1.506698866239135</c:v>
                </c:pt>
                <c:pt idx="88">
                  <c:v>1.5162983902594445</c:v>
                </c:pt>
                <c:pt idx="89">
                  <c:v>1.5258945803215245</c:v>
                </c:pt>
                <c:pt idx="90">
                  <c:v>1.5354874398966498</c:v>
                </c:pt>
                <c:pt idx="91">
                  <c:v>1.5450769724500948</c:v>
                </c:pt>
                <c:pt idx="92">
                  <c:v>1.5546631814411154</c:v>
                </c:pt>
                <c:pt idx="93">
                  <c:v>1.5642460703229848</c:v>
                </c:pt>
                <c:pt idx="94">
                  <c:v>1.5738256425429935</c:v>
                </c:pt>
                <c:pt idx="95">
                  <c:v>1.5834019015424812</c:v>
                </c:pt>
                <c:pt idx="96">
                  <c:v>1.592974850756826</c:v>
                </c:pt>
                <c:pt idx="97">
                  <c:v>1.6025444936154873</c:v>
                </c:pt>
                <c:pt idx="98">
                  <c:v>1.6121108335419987</c:v>
                </c:pt>
                <c:pt idx="99">
                  <c:v>1.6216738739539924</c:v>
                </c:pt>
                <c:pt idx="100">
                  <c:v>1.6312336182632035</c:v>
                </c:pt>
                <c:pt idx="101">
                  <c:v>1.6407900698755047</c:v>
                </c:pt>
                <c:pt idx="102">
                  <c:v>1.6503432321908964</c:v>
                </c:pt>
                <c:pt idx="103">
                  <c:v>1.6598931086035382</c:v>
                </c:pt>
                <c:pt idx="104">
                  <c:v>1.6694397025017491</c:v>
                </c:pt>
                <c:pt idx="105">
                  <c:v>1.6789830172680393</c:v>
                </c:pt>
                <c:pt idx="106">
                  <c:v>1.6885230562791034</c:v>
                </c:pt>
                <c:pt idx="107">
                  <c:v>1.6980598229058483</c:v>
                </c:pt>
                <c:pt idx="108">
                  <c:v>1.7075933205134117</c:v>
                </c:pt>
                <c:pt idx="109">
                  <c:v>1.7171235524611543</c:v>
                </c:pt>
                <c:pt idx="110">
                  <c:v>1.7266505221026922</c:v>
                </c:pt>
                <c:pt idx="111">
                  <c:v>1.7361742327859109</c:v>
                </c:pt>
                <c:pt idx="112">
                  <c:v>1.7456946878529653</c:v>
                </c:pt>
                <c:pt idx="113">
                  <c:v>1.7552118906403085</c:v>
                </c:pt>
                <c:pt idx="114">
                  <c:v>1.7647258444786946</c:v>
                </c:pt>
                <c:pt idx="115">
                  <c:v>1.7742365526931974</c:v>
                </c:pt>
                <c:pt idx="116">
                  <c:v>1.7837440186032236</c:v>
                </c:pt>
                <c:pt idx="117">
                  <c:v>1.7932482455225245</c:v>
                </c:pt>
                <c:pt idx="118">
                  <c:v>1.8027492367592164</c:v>
                </c:pt>
                <c:pt idx="119">
                  <c:v>1.8122469956157741</c:v>
                </c:pt>
                <c:pt idx="120">
                  <c:v>1.8217415253890732</c:v>
                </c:pt>
                <c:pt idx="121">
                  <c:v>1.8312328293703832</c:v>
                </c:pt>
                <c:pt idx="122">
                  <c:v>1.8407209108453852</c:v>
                </c:pt>
                <c:pt idx="123">
                  <c:v>1.8502057730941861</c:v>
                </c:pt>
                <c:pt idx="124">
                  <c:v>1.8596874193913326</c:v>
                </c:pt>
                <c:pt idx="125">
                  <c:v>1.8691658530058295</c:v>
                </c:pt>
                <c:pt idx="126">
                  <c:v>1.8786410772011355</c:v>
                </c:pt>
                <c:pt idx="127">
                  <c:v>1.8881130952351957</c:v>
                </c:pt>
                <c:pt idx="128">
                  <c:v>1.8975819103604519</c:v>
                </c:pt>
                <c:pt idx="129">
                  <c:v>1.9070475258238357</c:v>
                </c:pt>
                <c:pt idx="130">
                  <c:v>1.9165099448668113</c:v>
                </c:pt>
                <c:pt idx="131">
                  <c:v>1.9259691707253606</c:v>
                </c:pt>
                <c:pt idx="132">
                  <c:v>1.935425206630023</c:v>
                </c:pt>
                <c:pt idx="133">
                  <c:v>1.9448780558058847</c:v>
                </c:pt>
                <c:pt idx="134">
                  <c:v>1.9543277214726065</c:v>
                </c:pt>
                <c:pt idx="135">
                  <c:v>1.9637742068444208</c:v>
                </c:pt>
                <c:pt idx="136">
                  <c:v>1.9732175151301743</c:v>
                </c:pt>
                <c:pt idx="137">
                  <c:v>1.982657649533299</c:v>
                </c:pt>
                <c:pt idx="138">
                  <c:v>1.9920946132518627</c:v>
                </c:pt>
                <c:pt idx="139">
                  <c:v>2.0015284094785573</c:v>
                </c:pt>
                <c:pt idx="140">
                  <c:v>2.0109590414007323</c:v>
                </c:pt>
                <c:pt idx="141">
                  <c:v>2.0203865122003792</c:v>
                </c:pt>
                <c:pt idx="142">
                  <c:v>2.0298108250541711</c:v>
                </c:pt>
                <c:pt idx="143">
                  <c:v>2.0392319831334591</c:v>
                </c:pt>
                <c:pt idx="144">
                  <c:v>2.0486499896042973</c:v>
                </c:pt>
                <c:pt idx="145">
                  <c:v>2.0580648476274357</c:v>
                </c:pt>
                <c:pt idx="146">
                  <c:v>2.0674765603583518</c:v>
                </c:pt>
                <c:pt idx="147">
                  <c:v>2.0768851309472582</c:v>
                </c:pt>
                <c:pt idx="148">
                  <c:v>2.0862905625391095</c:v>
                </c:pt>
                <c:pt idx="149">
                  <c:v>2.0956928582736127</c:v>
                </c:pt>
                <c:pt idx="150">
                  <c:v>2.1050920212852526</c:v>
                </c:pt>
                <c:pt idx="151">
                  <c:v>2.1144880547032949</c:v>
                </c:pt>
                <c:pt idx="152">
                  <c:v>2.1238809616517864</c:v>
                </c:pt>
                <c:pt idx="153">
                  <c:v>2.1332707452495976</c:v>
                </c:pt>
                <c:pt idx="154">
                  <c:v>2.1426574086104084</c:v>
                </c:pt>
                <c:pt idx="155">
                  <c:v>2.1520409548427262</c:v>
                </c:pt>
                <c:pt idx="156">
                  <c:v>2.1614213870498995</c:v>
                </c:pt>
                <c:pt idx="157">
                  <c:v>2.170798708330147</c:v>
                </c:pt>
                <c:pt idx="158">
                  <c:v>2.1801729217765287</c:v>
                </c:pt>
                <c:pt idx="159">
                  <c:v>2.1895440304770029</c:v>
                </c:pt>
                <c:pt idx="160">
                  <c:v>2.1989120375144049</c:v>
                </c:pt>
                <c:pt idx="161">
                  <c:v>2.2082769459664791</c:v>
                </c:pt>
                <c:pt idx="162">
                  <c:v>2.2176387589058786</c:v>
                </c:pt>
                <c:pt idx="163">
                  <c:v>2.226997479400187</c:v>
                </c:pt>
                <c:pt idx="164">
                  <c:v>2.2363531105119145</c:v>
                </c:pt>
                <c:pt idx="165">
                  <c:v>2.2457056552985337</c:v>
                </c:pt>
                <c:pt idx="166">
                  <c:v>2.2550551168124651</c:v>
                </c:pt>
                <c:pt idx="167">
                  <c:v>2.2644014981011091</c:v>
                </c:pt>
                <c:pt idx="168">
                  <c:v>2.2737448022068429</c:v>
                </c:pt>
                <c:pt idx="169">
                  <c:v>2.2830850321670484</c:v>
                </c:pt>
                <c:pt idx="170">
                  <c:v>2.2924221910141016</c:v>
                </c:pt>
                <c:pt idx="171">
                  <c:v>2.3017562817754085</c:v>
                </c:pt>
                <c:pt idx="172">
                  <c:v>2.311087307473394</c:v>
                </c:pt>
                <c:pt idx="173">
                  <c:v>2.3204152711255306</c:v>
                </c:pt>
                <c:pt idx="174">
                  <c:v>2.3297401757443383</c:v>
                </c:pt>
                <c:pt idx="175">
                  <c:v>2.3390620243374096</c:v>
                </c:pt>
                <c:pt idx="176">
                  <c:v>2.3483808199073986</c:v>
                </c:pt>
                <c:pt idx="177">
                  <c:v>2.3576965654520601</c:v>
                </c:pt>
                <c:pt idx="178">
                  <c:v>2.3670092639642322</c:v>
                </c:pt>
                <c:pt idx="179">
                  <c:v>2.3763189184318714</c:v>
                </c:pt>
                <c:pt idx="180">
                  <c:v>2.3856255318380493</c:v>
                </c:pt>
                <c:pt idx="181">
                  <c:v>2.3949291071609702</c:v>
                </c:pt>
                <c:pt idx="182">
                  <c:v>2.4042296473739855</c:v>
                </c:pt>
                <c:pt idx="183">
                  <c:v>2.4135271554455864</c:v>
                </c:pt>
                <c:pt idx="184">
                  <c:v>2.4228216343394431</c:v>
                </c:pt>
                <c:pt idx="185">
                  <c:v>2.4321130870143906</c:v>
                </c:pt>
                <c:pt idx="186">
                  <c:v>2.4414015164244569</c:v>
                </c:pt>
                <c:pt idx="187">
                  <c:v>2.4506869255188635</c:v>
                </c:pt>
                <c:pt idx="188">
                  <c:v>2.4599693172420425</c:v>
                </c:pt>
                <c:pt idx="189">
                  <c:v>2.4692486945336372</c:v>
                </c:pt>
                <c:pt idx="190">
                  <c:v>2.4785250603285371</c:v>
                </c:pt>
                <c:pt idx="191">
                  <c:v>2.4877984175568502</c:v>
                </c:pt>
                <c:pt idx="192">
                  <c:v>2.4970687691439588</c:v>
                </c:pt>
                <c:pt idx="193">
                  <c:v>2.5063361180104922</c:v>
                </c:pt>
                <c:pt idx="194">
                  <c:v>2.5156004670723613</c:v>
                </c:pt>
                <c:pt idx="195">
                  <c:v>2.5248618192407486</c:v>
                </c:pt>
                <c:pt idx="196">
                  <c:v>2.5341201774221469</c:v>
                </c:pt>
                <c:pt idx="197">
                  <c:v>2.5433755445183381</c:v>
                </c:pt>
                <c:pt idx="198">
                  <c:v>2.5526279234264395</c:v>
                </c:pt>
                <c:pt idx="199">
                  <c:v>2.5618773170388751</c:v>
                </c:pt>
                <c:pt idx="200">
                  <c:v>2.571123728243415</c:v>
                </c:pt>
                <c:pt idx="201">
                  <c:v>2.580367159923175</c:v>
                </c:pt>
                <c:pt idx="202">
                  <c:v>2.5896076149566278</c:v>
                </c:pt>
                <c:pt idx="203">
                  <c:v>2.5988450962176204</c:v>
                </c:pt>
                <c:pt idx="204">
                  <c:v>2.6080796065753669</c:v>
                </c:pt>
                <c:pt idx="205">
                  <c:v>2.6173111488944807</c:v>
                </c:pt>
                <c:pt idx="206">
                  <c:v>2.626539726034971</c:v>
                </c:pt>
                <c:pt idx="207">
                  <c:v>2.6357653408522568</c:v>
                </c:pt>
                <c:pt idx="208">
                  <c:v>2.6449879961971776</c:v>
                </c:pt>
                <c:pt idx="209">
                  <c:v>2.6542076949159972</c:v>
                </c:pt>
                <c:pt idx="210">
                  <c:v>2.6634244398504316</c:v>
                </c:pt>
                <c:pt idx="211">
                  <c:v>2.6726492520170462</c:v>
                </c:pt>
                <c:pt idx="212">
                  <c:v>2.6819206876730703</c:v>
                </c:pt>
                <c:pt idx="213">
                  <c:v>2.6912427949061168</c:v>
                </c:pt>
                <c:pt idx="214">
                  <c:v>2.7006164137233899</c:v>
                </c:pt>
                <c:pt idx="215">
                  <c:v>2.7100424076004943</c:v>
                </c:pt>
                <c:pt idx="216">
                  <c:v>2.7195216644097613</c:v>
                </c:pt>
                <c:pt idx="217">
                  <c:v>2.7290550973963268</c:v>
                </c:pt>
                <c:pt idx="218">
                  <c:v>2.7386436462049977</c:v>
                </c:pt>
                <c:pt idx="219">
                  <c:v>2.7482882779611808</c:v>
                </c:pt>
                <c:pt idx="220">
                  <c:v>2.7579899884093848</c:v>
                </c:pt>
                <c:pt idx="221">
                  <c:v>2.7677498031130989</c:v>
                </c:pt>
                <c:pt idx="222">
                  <c:v>2.7775687787201289</c:v>
                </c:pt>
                <c:pt idx="223">
                  <c:v>2.7874480042978265</c:v>
                </c:pt>
                <c:pt idx="224">
                  <c:v>2.7973886027429651</c:v>
                </c:pt>
                <c:pt idx="225">
                  <c:v>2.8073917322714514</c:v>
                </c:pt>
                <c:pt idx="226">
                  <c:v>2.8174585879934524</c:v>
                </c:pt>
                <c:pt idx="227">
                  <c:v>2.8275904035800057</c:v>
                </c:pt>
                <c:pt idx="228">
                  <c:v>2.837788453027696</c:v>
                </c:pt>
                <c:pt idx="229">
                  <c:v>2.8480540525285374</c:v>
                </c:pt>
                <c:pt idx="230">
                  <c:v>2.8583885624528351</c:v>
                </c:pt>
                <c:pt idx="231">
                  <c:v>2.8687933894534829</c:v>
                </c:pt>
                <c:pt idx="232">
                  <c:v>2.8792699887009121</c:v>
                </c:pt>
                <c:pt idx="233">
                  <c:v>2.8898198662587395</c:v>
                </c:pt>
                <c:pt idx="234">
                  <c:v>2.9004445816111049</c:v>
                </c:pt>
                <c:pt idx="235">
                  <c:v>2.9111457503537004</c:v>
                </c:pt>
                <c:pt idx="236">
                  <c:v>2.9219250470616354</c:v>
                </c:pt>
                <c:pt idx="237">
                  <c:v>2.9327842083485596</c:v>
                </c:pt>
                <c:pt idx="238">
                  <c:v>2.9437250361328644</c:v>
                </c:pt>
                <c:pt idx="239">
                  <c:v>2.9547494011283524</c:v>
                </c:pt>
                <c:pt idx="240">
                  <c:v>2.9658592465785354</c:v>
                </c:pt>
                <c:pt idx="241">
                  <c:v>2.9770565922556536</c:v>
                </c:pt>
                <c:pt idx="242">
                  <c:v>2.9883435387477393</c:v>
                </c:pt>
                <c:pt idx="243">
                  <c:v>2.9997222720594809</c:v>
                </c:pt>
                <c:pt idx="244">
                  <c:v>3.0111950685554323</c:v>
                </c:pt>
                <c:pt idx="245">
                  <c:v>3.0227643002772293</c:v>
                </c:pt>
                <c:pt idx="246">
                  <c:v>3.0344324406699883</c:v>
                </c:pt>
                <c:pt idx="247">
                  <c:v>3.0462020707570376</c:v>
                </c:pt>
                <c:pt idx="248">
                  <c:v>3.0580758858066641</c:v>
                </c:pt>
                <c:pt idx="249">
                  <c:v>3.0700567025396301</c:v>
                </c:pt>
                <c:pt idx="250">
                  <c:v>3.082147466932085</c:v>
                </c:pt>
                <c:pt idx="251">
                  <c:v>3.0943512626750929</c:v>
                </c:pt>
                <c:pt idx="252">
                  <c:v>3.1066713203596117</c:v>
                </c:pt>
                <c:pt idx="253">
                  <c:v>3.1191110274644336</c:v>
                </c:pt>
                <c:pt idx="254">
                  <c:v>3.1316739392345907</c:v>
                </c:pt>
                <c:pt idx="255">
                  <c:v>3.1443637905492183</c:v>
                </c:pt>
                <c:pt idx="256">
                  <c:v>3.1571845088911532</c:v>
                </c:pt>
                <c:pt idx="257">
                  <c:v>3.1701402285459013</c:v>
                </c:pt>
                <c:pt idx="258">
                  <c:v>3.1832353061754946</c:v>
                </c:pt>
                <c:pt idx="259">
                  <c:v>3.1964743379335174</c:v>
                </c:pt>
                <c:pt idx="260">
                  <c:v>3.2098621783119272</c:v>
                </c:pt>
                <c:pt idx="261">
                  <c:v>3.2234039609387755</c:v>
                </c:pt>
                <c:pt idx="262">
                  <c:v>3.2371051215794773</c:v>
                </c:pt>
                <c:pt idx="263">
                  <c:v>3.2509714236338922</c:v>
                </c:pt>
                <c:pt idx="264">
                  <c:v>3.2650089864684047</c:v>
                </c:pt>
                <c:pt idx="265">
                  <c:v>3.2792243169780724</c:v>
                </c:pt>
                <c:pt idx="266">
                  <c:v>3.2936243448406692</c:v>
                </c:pt>
                <c:pt idx="267">
                  <c:v>3.3082164620045624</c:v>
                </c:pt>
                <c:pt idx="268">
                  <c:v>3.3230085670489942</c:v>
                </c:pt>
                <c:pt idx="269">
                  <c:v>3.3380091151723446</c:v>
                </c:pt>
                <c:pt idx="270">
                  <c:v>3.353227174706503</c:v>
                </c:pt>
                <c:pt idx="271">
                  <c:v>3.3686724912298986</c:v>
                </c:pt>
                <c:pt idx="272">
                  <c:v>3.3843555605665312</c:v>
                </c:pt>
                <c:pt idx="273">
                  <c:v>3.4002877122243138</c:v>
                </c:pt>
                <c:pt idx="274">
                  <c:v>3.4164812051574933</c:v>
                </c:pt>
                <c:pt idx="275">
                  <c:v>3.4329493381538168</c:v>
                </c:pt>
                <c:pt idx="276">
                  <c:v>3.4497065776725599</c:v>
                </c:pt>
                <c:pt idx="277">
                  <c:v>3.4667687066286095</c:v>
                </c:pt>
                <c:pt idx="278">
                  <c:v>3.4841529984764974</c:v>
                </c:pt>
                <c:pt idx="279">
                  <c:v>3.5018784220601047</c:v>
                </c:pt>
                <c:pt idx="280">
                  <c:v>3.51996588414656</c:v>
                </c:pt>
                <c:pt idx="281">
                  <c:v>3.5384385184804081</c:v>
                </c:pt>
                <c:pt idx="282">
                  <c:v>3.5573220327523281</c:v>
                </c:pt>
                <c:pt idx="283">
                  <c:v>3.5766451283295932</c:v>
                </c:pt>
                <c:pt idx="284">
                  <c:v>3.5964400123151212</c:v>
                </c:pt>
                <c:pt idx="285">
                  <c:v>3.6167430280423547</c:v>
                </c:pt>
                <c:pt idx="286">
                  <c:v>3.6375954393138268</c:v>
                </c:pt>
                <c:pt idx="287">
                  <c:v>3.6590444168492886</c:v>
                </c:pt>
                <c:pt idx="288">
                  <c:v>3.6811442945720478</c:v>
                </c:pt>
                <c:pt idx="289">
                  <c:v>3.7039581918384421</c:v>
                </c:pt>
                <c:pt idx="290">
                  <c:v>3.7275601409938259</c:v>
                </c:pt>
                <c:pt idx="291">
                  <c:v>3.7520379270952469</c:v>
                </c:pt>
                <c:pt idx="292">
                  <c:v>3.777496954830001</c:v>
                </c:pt>
                <c:pt idx="293">
                  <c:v>3.8040656369246015</c:v>
                </c:pt>
                <c:pt idx="294">
                  <c:v>3.831903106747014</c:v>
                </c:pt>
                <c:pt idx="295">
                  <c:v>3.8612106121615648</c:v>
                </c:pt>
                <c:pt idx="296">
                  <c:v>3.892248997168724</c:v>
                </c:pt>
                <c:pt idx="297">
                  <c:v>3.9253667926339109</c:v>
                </c:pt>
                <c:pt idx="298">
                  <c:v>3.9610480390656004</c:v>
                </c:pt>
                <c:pt idx="299">
                  <c:v>4.0000000000000009</c:v>
                </c:pt>
                <c:pt idx="300">
                  <c:v>4.0413848423468899</c:v>
                </c:pt>
                <c:pt idx="301">
                  <c:v>4.0837673393579337</c:v>
                </c:pt>
                <c:pt idx="302">
                  <c:v>4.1272233208877465</c:v>
                </c:pt>
                <c:pt idx="303">
                  <c:v>4.1718387392800764</c:v>
                </c:pt>
                <c:pt idx="304">
                  <c:v>4.2177116686152409</c:v>
                </c:pt>
                <c:pt idx="305">
                  <c:v>4.2649548422396046</c:v>
                </c:pt>
                <c:pt idx="306">
                  <c:v>4.3136989170794129</c:v>
                </c:pt>
                <c:pt idx="307">
                  <c:v>4.3640967366085617</c:v>
                </c:pt>
                <c:pt idx="308">
                  <c:v>4.4163289933855463</c:v>
                </c:pt>
                <c:pt idx="309">
                  <c:v>4.4706118974232059</c:v>
                </c:pt>
                <c:pt idx="310">
                  <c:v>4.5272077938642141</c:v>
                </c:pt>
                <c:pt idx="311">
                  <c:v>4.5864402475661636</c:v>
                </c:pt>
                <c:pt idx="312">
                  <c:v>4.648716131679703</c:v>
                </c:pt>
                <c:pt idx="313">
                  <c:v>4.7145591595200509</c:v>
                </c:pt>
                <c:pt idx="314">
                  <c:v>4.7846630653280204</c:v>
                </c:pt>
                <c:pt idx="315">
                  <c:v>4.8599806578392313</c:v>
                </c:pt>
                <c:pt idx="316">
                  <c:v>4.9418836696789663</c:v>
                </c:pt>
                <c:pt idx="317">
                  <c:v>5.0324774211198022</c:v>
                </c:pt>
                <c:pt idx="318">
                  <c:v>5.1353059487116024</c:v>
                </c:pt>
                <c:pt idx="319">
                  <c:v>5.2572795797600254</c:v>
                </c:pt>
                <c:pt idx="320">
                  <c:v>5.4162387105599006</c:v>
                </c:pt>
                <c:pt idx="321">
                  <c:v>5.7999999789265759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</c:numCache>
            </c:numRef>
          </c:xVal>
          <c:yVal>
            <c:numRef>
              <c:f>'Yishan PUSH'!$U$2:$U$358</c:f>
              <c:numCache>
                <c:formatCode>General</c:formatCode>
                <c:ptCount val="357"/>
                <c:pt idx="0">
                  <c:v>8.2134100469977543E-10</c:v>
                </c:pt>
                <c:pt idx="1">
                  <c:v>1.8254083062009279</c:v>
                </c:pt>
                <c:pt idx="2">
                  <c:v>3.6205225068479994</c:v>
                </c:pt>
                <c:pt idx="3">
                  <c:v>5.3852097635751601</c:v>
                </c:pt>
                <c:pt idx="4">
                  <c:v>7.1193879324576947</c:v>
                </c:pt>
                <c:pt idx="5">
                  <c:v>8.8229930767422431</c:v>
                </c:pt>
                <c:pt idx="6">
                  <c:v>10.495977764687188</c:v>
                </c:pt>
                <c:pt idx="7">
                  <c:v>12.138310514323951</c:v>
                </c:pt>
                <c:pt idx="8">
                  <c:v>13.74997548181206</c:v>
                </c:pt>
                <c:pt idx="9">
                  <c:v>15.330972222541494</c:v>
                </c:pt>
                <c:pt idx="10">
                  <c:v>16.881315476607668</c:v>
                </c:pt>
                <c:pt idx="11">
                  <c:v>18.401034961367394</c:v>
                </c:pt>
                <c:pt idx="12">
                  <c:v>19.890175163902967</c:v>
                </c:pt>
                <c:pt idx="13">
                  <c:v>21.348795130224438</c:v>
                </c:pt>
                <c:pt idx="14">
                  <c:v>22.776968249598095</c:v>
                </c:pt>
                <c:pt idx="15">
                  <c:v>24.174782033148414</c:v>
                </c:pt>
                <c:pt idx="16">
                  <c:v>25.542337886532515</c:v>
                </c:pt>
                <c:pt idx="17">
                  <c:v>26.879750876136349</c:v>
                </c:pt>
                <c:pt idx="18">
                  <c:v>28.187149489228993</c:v>
                </c:pt>
                <c:pt idx="19">
                  <c:v>29.464675387686274</c:v>
                </c:pt>
                <c:pt idx="20">
                  <c:v>30.712483155523937</c:v>
                </c:pt>
                <c:pt idx="21">
                  <c:v>31.930740040446352</c:v>
                </c:pt>
                <c:pt idx="22">
                  <c:v>33.119625689283367</c:v>
                </c:pt>
                <c:pt idx="23">
                  <c:v>34.279331877634789</c:v>
                </c:pt>
                <c:pt idx="24">
                  <c:v>35.410062233973129</c:v>
                </c:pt>
                <c:pt idx="25">
                  <c:v>36.512031957930262</c:v>
                </c:pt>
                <c:pt idx="26">
                  <c:v>37.585467533637043</c:v>
                </c:pt>
                <c:pt idx="27">
                  <c:v>38.630606437559976</c:v>
                </c:pt>
                <c:pt idx="28">
                  <c:v>39.647696841526056</c:v>
                </c:pt>
                <c:pt idx="29">
                  <c:v>40.636997311015378</c:v>
                </c:pt>
                <c:pt idx="30">
                  <c:v>41.598776498690562</c:v>
                </c:pt>
                <c:pt idx="31">
                  <c:v>42.533312833774467</c:v>
                </c:pt>
                <c:pt idx="32">
                  <c:v>43.440894207073441</c:v>
                </c:pt>
                <c:pt idx="33">
                  <c:v>44.321817652188933</c:v>
                </c:pt>
                <c:pt idx="34">
                  <c:v>45.176389022971726</c:v>
                </c:pt>
                <c:pt idx="35">
                  <c:v>46.004922667337077</c:v>
                </c:pt>
                <c:pt idx="36">
                  <c:v>46.807741098138173</c:v>
                </c:pt>
                <c:pt idx="37">
                  <c:v>47.585174660621654</c:v>
                </c:pt>
                <c:pt idx="38">
                  <c:v>48.337561197413372</c:v>
                </c:pt>
                <c:pt idx="39">
                  <c:v>49.065245710850022</c:v>
                </c:pt>
                <c:pt idx="40">
                  <c:v>49.76858002297606</c:v>
                </c:pt>
                <c:pt idx="41">
                  <c:v>50.447922433651172</c:v>
                </c:pt>
                <c:pt idx="42">
                  <c:v>51.103637376745581</c:v>
                </c:pt>
                <c:pt idx="43">
                  <c:v>51.736095074992278</c:v>
                </c:pt>
                <c:pt idx="44">
                  <c:v>52.345671193624945</c:v>
                </c:pt>
                <c:pt idx="45">
                  <c:v>52.93274649287217</c:v>
                </c:pt>
                <c:pt idx="46">
                  <c:v>53.497706480106793</c:v>
                </c:pt>
                <c:pt idx="47">
                  <c:v>54.040941061392957</c:v>
                </c:pt>
                <c:pt idx="48">
                  <c:v>54.562844193054325</c:v>
                </c:pt>
                <c:pt idx="49">
                  <c:v>55.063813533527465</c:v>
                </c:pt>
                <c:pt idx="50">
                  <c:v>55.544250095642674</c:v>
                </c:pt>
                <c:pt idx="51">
                  <c:v>56.004557899731701</c:v>
                </c:pt>
                <c:pt idx="52">
                  <c:v>56.445143628028234</c:v>
                </c:pt>
                <c:pt idx="53">
                  <c:v>56.866416280313217</c:v>
                </c:pt>
                <c:pt idx="54">
                  <c:v>57.268786831454136</c:v>
                </c:pt>
                <c:pt idx="55">
                  <c:v>57.652667891017032</c:v>
                </c:pt>
                <c:pt idx="56">
                  <c:v>58.018473365256575</c:v>
                </c:pt>
                <c:pt idx="57">
                  <c:v>58.366618121738384</c:v>
                </c:pt>
                <c:pt idx="58">
                  <c:v>58.697517657247317</c:v>
                </c:pt>
                <c:pt idx="59">
                  <c:v>59.011587768769544</c:v>
                </c:pt>
                <c:pt idx="60">
                  <c:v>59.309244228368925</c:v>
                </c:pt>
                <c:pt idx="61">
                  <c:v>59.590902461943621</c:v>
                </c:pt>
                <c:pt idx="62">
                  <c:v>59.856977232456543</c:v>
                </c:pt>
                <c:pt idx="63">
                  <c:v>60.10788232764564</c:v>
                </c:pt>
                <c:pt idx="64">
                  <c:v>60.344030252868642</c:v>
                </c:pt>
                <c:pt idx="65">
                  <c:v>60.565831929094195</c:v>
                </c:pt>
                <c:pt idx="66">
                  <c:v>60.773696396610227</c:v>
                </c:pt>
                <c:pt idx="67">
                  <c:v>60.96803052453685</c:v>
                </c:pt>
                <c:pt idx="68">
                  <c:v>61.149238726629889</c:v>
                </c:pt>
                <c:pt idx="69">
                  <c:v>61.31772268359888</c:v>
                </c:pt>
                <c:pt idx="70">
                  <c:v>61.476353698469993</c:v>
                </c:pt>
                <c:pt idx="71">
                  <c:v>61.627847196756491</c:v>
                </c:pt>
                <c:pt idx="72">
                  <c:v>61.772370817218579</c:v>
                </c:pt>
                <c:pt idx="73">
                  <c:v>61.910094622893141</c:v>
                </c:pt>
                <c:pt idx="74">
                  <c:v>62.041190820979509</c:v>
                </c:pt>
                <c:pt idx="75">
                  <c:v>62.165833483993488</c:v>
                </c:pt>
                <c:pt idx="76">
                  <c:v>62.284198273247235</c:v>
                </c:pt>
                <c:pt idx="77">
                  <c:v>62.396462165022271</c:v>
                </c:pt>
                <c:pt idx="78">
                  <c:v>62.502803179647053</c:v>
                </c:pt>
                <c:pt idx="79">
                  <c:v>62.603400114325837</c:v>
                </c:pt>
                <c:pt idx="80">
                  <c:v>62.698432279836133</c:v>
                </c:pt>
                <c:pt idx="81">
                  <c:v>62.788079241745173</c:v>
                </c:pt>
                <c:pt idx="82">
                  <c:v>62.87252056643414</c:v>
                </c:pt>
                <c:pt idx="83">
                  <c:v>62.951935572404231</c:v>
                </c:pt>
                <c:pt idx="84">
                  <c:v>63.026503087337964</c:v>
                </c:pt>
                <c:pt idx="85">
                  <c:v>63.096401211047294</c:v>
                </c:pt>
                <c:pt idx="86">
                  <c:v>63.16180708492081</c:v>
                </c:pt>
                <c:pt idx="87">
                  <c:v>63.222896668156885</c:v>
                </c:pt>
                <c:pt idx="88">
                  <c:v>63.27984452090746</c:v>
                </c:pt>
                <c:pt idx="89">
                  <c:v>63.332823595023058</c:v>
                </c:pt>
                <c:pt idx="90">
                  <c:v>63.382005032168657</c:v>
                </c:pt>
                <c:pt idx="91">
                  <c:v>63.42755797003089</c:v>
                </c:pt>
                <c:pt idx="92">
                  <c:v>63.469649356741563</c:v>
                </c:pt>
                <c:pt idx="93">
                  <c:v>63.50844377326144</c:v>
                </c:pt>
                <c:pt idx="94">
                  <c:v>63.544103264803077</c:v>
                </c:pt>
                <c:pt idx="95">
                  <c:v>63.576787180528562</c:v>
                </c:pt>
                <c:pt idx="96">
                  <c:v>63.606652022387216</c:v>
                </c:pt>
                <c:pt idx="97">
                  <c:v>63.633851302595076</c:v>
                </c:pt>
                <c:pt idx="98">
                  <c:v>63.658535410441324</c:v>
                </c:pt>
                <c:pt idx="99">
                  <c:v>63.680851487993316</c:v>
                </c:pt>
                <c:pt idx="100">
                  <c:v>63.700943314891703</c:v>
                </c:pt>
                <c:pt idx="101">
                  <c:v>63.718951202462904</c:v>
                </c:pt>
                <c:pt idx="102">
                  <c:v>63.735011896818023</c:v>
                </c:pt>
                <c:pt idx="103">
                  <c:v>63.749258490942886</c:v>
                </c:pt>
                <c:pt idx="104">
                  <c:v>63.7618203461154</c:v>
                </c:pt>
                <c:pt idx="105">
                  <c:v>63.772823021798814</c:v>
                </c:pt>
                <c:pt idx="106">
                  <c:v>63.782388214797287</c:v>
                </c:pt>
                <c:pt idx="107">
                  <c:v>63.79063370689483</c:v>
                </c:pt>
                <c:pt idx="108">
                  <c:v>63.797673320919323</c:v>
                </c:pt>
                <c:pt idx="109">
                  <c:v>63.803616885498549</c:v>
                </c:pt>
                <c:pt idx="110">
                  <c:v>63.808570207668922</c:v>
                </c:pt>
                <c:pt idx="111">
                  <c:v>63.812635053728002</c:v>
                </c:pt>
                <c:pt idx="112">
                  <c:v>63.815909137665415</c:v>
                </c:pt>
                <c:pt idx="113">
                  <c:v>63.81848611723418</c:v>
                </c:pt>
                <c:pt idx="114">
                  <c:v>63.820455597204642</c:v>
                </c:pt>
                <c:pt idx="115">
                  <c:v>63.821903139735284</c:v>
                </c:pt>
                <c:pt idx="116">
                  <c:v>63.822910281384004</c:v>
                </c:pt>
                <c:pt idx="117">
                  <c:v>63.823554556549567</c:v>
                </c:pt>
                <c:pt idx="118">
                  <c:v>63.823909527324567</c:v>
                </c:pt>
                <c:pt idx="119">
                  <c:v>63.824044818808801</c:v>
                </c:pt>
                <c:pt idx="120">
                  <c:v>63.824026160353121</c:v>
                </c:pt>
                <c:pt idx="121">
                  <c:v>63.823915431894648</c:v>
                </c:pt>
                <c:pt idx="122">
                  <c:v>63.823770715168315</c:v>
                </c:pt>
                <c:pt idx="123">
                  <c:v>63.823646349747186</c:v>
                </c:pt>
                <c:pt idx="124">
                  <c:v>63.823592993177122</c:v>
                </c:pt>
                <c:pt idx="125">
                  <c:v>63.823657685304845</c:v>
                </c:pt>
                <c:pt idx="126">
                  <c:v>63.823883916158046</c:v>
                </c:pt>
                <c:pt idx="127">
                  <c:v>63.824311697336654</c:v>
                </c:pt>
                <c:pt idx="128">
                  <c:v>63.82497763633711</c:v>
                </c:pt>
                <c:pt idx="129">
                  <c:v>63.82591501378861</c:v>
                </c:pt>
                <c:pt idx="130">
                  <c:v>63.827153863096804</c:v>
                </c:pt>
                <c:pt idx="131">
                  <c:v>63.828721052370916</c:v>
                </c:pt>
                <c:pt idx="132">
                  <c:v>63.830640368126801</c:v>
                </c:pt>
                <c:pt idx="133">
                  <c:v>63.832932600824066</c:v>
                </c:pt>
                <c:pt idx="134">
                  <c:v>63.835615631605918</c:v>
                </c:pt>
                <c:pt idx="135">
                  <c:v>63.83870452029867</c:v>
                </c:pt>
                <c:pt idx="136">
                  <c:v>63.842211594246422</c:v>
                </c:pt>
                <c:pt idx="137">
                  <c:v>63.846146537805346</c:v>
                </c:pt>
                <c:pt idx="138">
                  <c:v>63.850516482227896</c:v>
                </c:pt>
                <c:pt idx="139">
                  <c:v>63.855326095775048</c:v>
                </c:pt>
                <c:pt idx="140">
                  <c:v>63.860577673950964</c:v>
                </c:pt>
                <c:pt idx="141">
                  <c:v>63.866271229299777</c:v>
                </c:pt>
                <c:pt idx="142">
                  <c:v>63.872404581091509</c:v>
                </c:pt>
                <c:pt idx="143">
                  <c:v>63.878973444349839</c:v>
                </c:pt>
                <c:pt idx="144">
                  <c:v>63.885971518192363</c:v>
                </c:pt>
                <c:pt idx="145">
                  <c:v>63.893390573268725</c:v>
                </c:pt>
                <c:pt idx="146">
                  <c:v>63.901220538381033</c:v>
                </c:pt>
                <c:pt idx="147">
                  <c:v>63.909449585891736</c:v>
                </c:pt>
                <c:pt idx="148">
                  <c:v>63.918064215757049</c:v>
                </c:pt>
                <c:pt idx="149">
                  <c:v>63.927049338573127</c:v>
                </c:pt>
                <c:pt idx="150">
                  <c:v>63.936388356865812</c:v>
                </c:pt>
                <c:pt idx="151">
                  <c:v>63.94606324503102</c:v>
                </c:pt>
                <c:pt idx="152">
                  <c:v>63.95605462765041</c:v>
                </c:pt>
                <c:pt idx="153">
                  <c:v>63.966341856122661</c:v>
                </c:pt>
                <c:pt idx="154">
                  <c:v>63.976903083554156</c:v>
                </c:pt>
                <c:pt idx="155">
                  <c:v>63.98771533800759</c:v>
                </c:pt>
                <c:pt idx="156">
                  <c:v>63.998754593642545</c:v>
                </c:pt>
                <c:pt idx="157">
                  <c:v>64.009995840387759</c:v>
                </c:pt>
                <c:pt idx="158">
                  <c:v>64.021413151378411</c:v>
                </c:pt>
                <c:pt idx="159">
                  <c:v>64.03297974869939</c:v>
                </c:pt>
                <c:pt idx="160">
                  <c:v>64.04466806714251</c:v>
                </c:pt>
                <c:pt idx="161">
                  <c:v>64.056449815978254</c:v>
                </c:pt>
                <c:pt idx="162">
                  <c:v>64.068296038872816</c:v>
                </c:pt>
                <c:pt idx="163">
                  <c:v>64.080177171869394</c:v>
                </c:pt>
                <c:pt idx="164">
                  <c:v>64.092063099335633</c:v>
                </c:pt>
                <c:pt idx="165">
                  <c:v>64.103923208085973</c:v>
                </c:pt>
                <c:pt idx="166">
                  <c:v>64.115726439619792</c:v>
                </c:pt>
                <c:pt idx="167">
                  <c:v>64.127441340293373</c:v>
                </c:pt>
                <c:pt idx="168">
                  <c:v>64.139036109890924</c:v>
                </c:pt>
                <c:pt idx="169">
                  <c:v>64.150478648232649</c:v>
                </c:pt>
                <c:pt idx="170">
                  <c:v>64.161736599704199</c:v>
                </c:pt>
                <c:pt idx="171">
                  <c:v>64.172777396538649</c:v>
                </c:pt>
                <c:pt idx="172">
                  <c:v>64.183568299924289</c:v>
                </c:pt>
                <c:pt idx="173">
                  <c:v>64.194076439562792</c:v>
                </c:pt>
                <c:pt idx="174">
                  <c:v>64.204268851418192</c:v>
                </c:pt>
                <c:pt idx="175">
                  <c:v>64.214112514010864</c:v>
                </c:pt>
                <c:pt idx="176">
                  <c:v>64.22357438302231</c:v>
                </c:pt>
                <c:pt idx="177">
                  <c:v>64.232621424228796</c:v>
                </c:pt>
                <c:pt idx="178">
                  <c:v>64.241220644967811</c:v>
                </c:pt>
                <c:pt idx="179">
                  <c:v>64.249339124453073</c:v>
                </c:pt>
                <c:pt idx="180">
                  <c:v>64.256944041806236</c:v>
                </c:pt>
                <c:pt idx="181">
                  <c:v>64.264002703899891</c:v>
                </c:pt>
                <c:pt idx="182">
                  <c:v>64.270482570501088</c:v>
                </c:pt>
                <c:pt idx="183">
                  <c:v>64.276351279329745</c:v>
                </c:pt>
                <c:pt idx="184">
                  <c:v>64.281576668881115</c:v>
                </c:pt>
                <c:pt idx="185">
                  <c:v>64.286126800773815</c:v>
                </c:pt>
                <c:pt idx="186">
                  <c:v>64.289969980230907</c:v>
                </c:pt>
                <c:pt idx="187">
                  <c:v>64.293074775901246</c:v>
                </c:pt>
                <c:pt idx="188">
                  <c:v>64.295410038596543</c:v>
                </c:pt>
                <c:pt idx="189">
                  <c:v>64.296944918380575</c:v>
                </c:pt>
                <c:pt idx="190">
                  <c:v>64.29764888139583</c:v>
                </c:pt>
                <c:pt idx="191">
                  <c:v>64.297491725168186</c:v>
                </c:pt>
                <c:pt idx="192">
                  <c:v>64.296443593150187</c:v>
                </c:pt>
                <c:pt idx="193">
                  <c:v>64.294474988362609</c:v>
                </c:pt>
                <c:pt idx="194">
                  <c:v>64.29155678641655</c:v>
                </c:pt>
                <c:pt idx="195">
                  <c:v>64.287660246752978</c:v>
                </c:pt>
                <c:pt idx="196">
                  <c:v>64.282757023924162</c:v>
                </c:pt>
                <c:pt idx="197">
                  <c:v>65.127252983060316</c:v>
                </c:pt>
                <c:pt idx="198">
                  <c:v>64.269819189309175</c:v>
                </c:pt>
                <c:pt idx="199">
                  <c:v>64.261729953213134</c:v>
                </c:pt>
                <c:pt idx="200">
                  <c:v>64.252524803675612</c:v>
                </c:pt>
                <c:pt idx="201">
                  <c:v>64.242177513566929</c:v>
                </c:pt>
                <c:pt idx="202">
                  <c:v>64.230662302529225</c:v>
                </c:pt>
                <c:pt idx="203">
                  <c:v>64.217953843675943</c:v>
                </c:pt>
                <c:pt idx="204">
                  <c:v>64.204027269167284</c:v>
                </c:pt>
                <c:pt idx="205">
                  <c:v>64.188858176009873</c:v>
                </c:pt>
                <c:pt idx="206">
                  <c:v>64.172422630268727</c:v>
                </c:pt>
                <c:pt idx="207">
                  <c:v>64.154697171987252</c:v>
                </c:pt>
                <c:pt idx="208">
                  <c:v>64.135658818565531</c:v>
                </c:pt>
                <c:pt idx="209">
                  <c:v>64.115285068694632</c:v>
                </c:pt>
                <c:pt idx="210">
                  <c:v>64.093553904739309</c:v>
                </c:pt>
                <c:pt idx="211">
                  <c:v>64.070538452013139</c:v>
                </c:pt>
                <c:pt idx="212">
                  <c:v>64.046523409021376</c:v>
                </c:pt>
                <c:pt idx="213">
                  <c:v>64.021467139962937</c:v>
                </c:pt>
                <c:pt idx="214">
                  <c:v>63.995298484040624</c:v>
                </c:pt>
                <c:pt idx="215">
                  <c:v>63.967945613656696</c:v>
                </c:pt>
                <c:pt idx="216">
                  <c:v>63.939335988445073</c:v>
                </c:pt>
                <c:pt idx="217">
                  <c:v>63.909396307803497</c:v>
                </c:pt>
                <c:pt idx="218">
                  <c:v>63.878052460599548</c:v>
                </c:pt>
                <c:pt idx="219">
                  <c:v>63.845229473687041</c:v>
                </c:pt>
                <c:pt idx="220">
                  <c:v>63.810851457243793</c:v>
                </c:pt>
                <c:pt idx="221">
                  <c:v>63.774841548142227</c:v>
                </c:pt>
                <c:pt idx="222">
                  <c:v>63.737121850632697</c:v>
                </c:pt>
                <c:pt idx="223">
                  <c:v>63.697613374323829</c:v>
                </c:pt>
                <c:pt idx="224">
                  <c:v>63.656235968909456</c:v>
                </c:pt>
                <c:pt idx="225">
                  <c:v>63.612908256335778</c:v>
                </c:pt>
                <c:pt idx="226">
                  <c:v>63.567547559050944</c:v>
                </c:pt>
                <c:pt idx="227">
                  <c:v>63.520069825141796</c:v>
                </c:pt>
                <c:pt idx="228">
                  <c:v>63.470389549359417</c:v>
                </c:pt>
                <c:pt idx="229">
                  <c:v>63.418419690178972</c:v>
                </c:pt>
                <c:pt idx="230">
                  <c:v>63.3640715825698</c:v>
                </c:pt>
                <c:pt idx="231">
                  <c:v>63.307254845936178</c:v>
                </c:pt>
                <c:pt idx="232">
                  <c:v>63.247877287067418</c:v>
                </c:pt>
                <c:pt idx="233">
                  <c:v>63.185844797739747</c:v>
                </c:pt>
                <c:pt idx="234">
                  <c:v>63.121061246386112</c:v>
                </c:pt>
                <c:pt idx="235">
                  <c:v>63.053428363582576</c:v>
                </c:pt>
                <c:pt idx="236">
                  <c:v>62.982845620741742</c:v>
                </c:pt>
                <c:pt idx="237">
                  <c:v>62.90921010141674</c:v>
                </c:pt>
                <c:pt idx="238">
                  <c:v>62.832416364859505</c:v>
                </c:pt>
                <c:pt idx="239">
                  <c:v>62.75235630082382</c:v>
                </c:pt>
                <c:pt idx="240">
                  <c:v>62.668918975399734</c:v>
                </c:pt>
                <c:pt idx="241">
                  <c:v>62.5819904663553</c:v>
                </c:pt>
                <c:pt idx="242">
                  <c:v>62.491453688132502</c:v>
                </c:pt>
                <c:pt idx="243">
                  <c:v>62.397188204374721</c:v>
                </c:pt>
                <c:pt idx="244">
                  <c:v>62.299070027938079</c:v>
                </c:pt>
                <c:pt idx="245">
                  <c:v>62.196971406715065</c:v>
                </c:pt>
                <c:pt idx="246">
                  <c:v>62.090760593860217</c:v>
                </c:pt>
                <c:pt idx="247">
                  <c:v>61.980301601446769</c:v>
                </c:pt>
                <c:pt idx="248">
                  <c:v>61.865453935425428</c:v>
                </c:pt>
                <c:pt idx="249">
                  <c:v>61.746072310520695</c:v>
                </c:pt>
                <c:pt idx="250">
                  <c:v>61.622006342774128</c:v>
                </c:pt>
                <c:pt idx="251">
                  <c:v>61.493100217667973</c:v>
                </c:pt>
                <c:pt idx="252">
                  <c:v>61.359192331096629</c:v>
                </c:pt>
                <c:pt idx="253">
                  <c:v>61.220114900753209</c:v>
                </c:pt>
                <c:pt idx="254">
                  <c:v>61.075693544290473</c:v>
                </c:pt>
                <c:pt idx="255">
                  <c:v>60.925746820930271</c:v>
                </c:pt>
                <c:pt idx="256">
                  <c:v>60.770085732486955</c:v>
                </c:pt>
                <c:pt idx="257">
                  <c:v>60.608513178911039</c:v>
                </c:pt>
                <c:pt idx="258">
                  <c:v>60.440823363479808</c:v>
                </c:pt>
                <c:pt idx="259">
                  <c:v>60.266801141277455</c:v>
                </c:pt>
                <c:pt idx="260">
                  <c:v>60.086221304342999</c:v>
                </c:pt>
                <c:pt idx="261">
                  <c:v>59.898847795580359</c:v>
                </c:pt>
                <c:pt idx="262">
                  <c:v>59.704432842176296</c:v>
                </c:pt>
                <c:pt idx="263">
                  <c:v>59.502715998503248</c:v>
                </c:pt>
                <c:pt idx="264">
                  <c:v>59.293423085824472</c:v>
                </c:pt>
                <c:pt idx="265">
                  <c:v>59.076265015274707</c:v>
                </c:pt>
                <c:pt idx="266">
                  <c:v>58.850936477230391</c:v>
                </c:pt>
                <c:pt idx="267">
                  <c:v>58.617114478218511</c:v>
                </c:pt>
                <c:pt idx="268">
                  <c:v>58.374456702421689</c:v>
                </c:pt>
                <c:pt idx="269">
                  <c:v>58.122599671230461</c:v>
                </c:pt>
                <c:pt idx="270">
                  <c:v>57.861156669086675</c:v>
                </c:pt>
                <c:pt idx="271">
                  <c:v>57.589715397832663</c:v>
                </c:pt>
                <c:pt idx="272">
                  <c:v>57.307835314211452</c:v>
                </c:pt>
                <c:pt idx="273">
                  <c:v>57.015044596200347</c:v>
                </c:pt>
                <c:pt idx="274">
                  <c:v>56.71083667175742</c:v>
                </c:pt>
                <c:pt idx="275">
                  <c:v>56.39466622996305</c:v>
                </c:pt>
                <c:pt idx="276">
                  <c:v>56.065944615511086</c:v>
                </c:pt>
                <c:pt idx="277">
                  <c:v>55.724034484897494</c:v>
                </c:pt>
                <c:pt idx="278">
                  <c:v>55.368243572922985</c:v>
                </c:pt>
                <c:pt idx="279">
                  <c:v>54.997817379611448</c:v>
                </c:pt>
                <c:pt idx="280">
                  <c:v>54.611930537791316</c:v>
                </c:pt>
                <c:pt idx="281">
                  <c:v>54.209676555722545</c:v>
                </c:pt>
                <c:pt idx="282">
                  <c:v>53.790055541200481</c:v>
                </c:pt>
                <c:pt idx="283">
                  <c:v>53.351959395514022</c:v>
                </c:pt>
                <c:pt idx="284">
                  <c:v>52.894153803770493</c:v>
                </c:pt>
                <c:pt idx="285">
                  <c:v>52.415256125262331</c:v>
                </c:pt>
                <c:pt idx="286">
                  <c:v>51.91370797314589</c:v>
                </c:pt>
                <c:pt idx="287">
                  <c:v>51.387740824971942</c:v>
                </c:pt>
                <c:pt idx="288">
                  <c:v>50.835332353883551</c:v>
                </c:pt>
                <c:pt idx="289">
                  <c:v>50.254150203389159</c:v>
                </c:pt>
                <c:pt idx="290">
                  <c:v>49.641478461339133</c:v>
                </c:pt>
                <c:pt idx="291">
                  <c:v>48.994119805447298</c:v>
                </c:pt>
                <c:pt idx="292">
                  <c:v>48.308262635459663</c:v>
                </c:pt>
                <c:pt idx="293">
                  <c:v>47.579296457398264</c:v>
                </c:pt>
                <c:pt idx="294">
                  <c:v>46.801548392071034</c:v>
                </c:pt>
                <c:pt idx="295">
                  <c:v>45.967895027322818</c:v>
                </c:pt>
                <c:pt idx="296">
                  <c:v>45.069168575157249</c:v>
                </c:pt>
                <c:pt idx="297">
                  <c:v>44.093205354043789</c:v>
                </c:pt>
                <c:pt idx="298">
                  <c:v>43.023230491602455</c:v>
                </c:pt>
                <c:pt idx="299">
                  <c:v>41.834903697838826</c:v>
                </c:pt>
                <c:pt idx="300">
                  <c:v>40.551176744433448</c:v>
                </c:pt>
                <c:pt idx="301">
                  <c:v>39.216340939648923</c:v>
                </c:pt>
                <c:pt idx="302">
                  <c:v>37.82933153341002</c:v>
                </c:pt>
                <c:pt idx="303">
                  <c:v>36.389065357950344</c:v>
                </c:pt>
                <c:pt idx="304">
                  <c:v>34.894440408958332</c:v>
                </c:pt>
                <c:pt idx="305">
                  <c:v>33.344335409958738</c:v>
                </c:pt>
                <c:pt idx="306">
                  <c:v>31.73760935907374</c:v>
                </c:pt>
                <c:pt idx="307">
                  <c:v>30.073101057197238</c:v>
                </c:pt>
                <c:pt idx="308">
                  <c:v>28.349628616625221</c:v>
                </c:pt>
                <c:pt idx="309">
                  <c:v>26.565988949272789</c:v>
                </c:pt>
                <c:pt idx="310">
                  <c:v>24.720957233539057</c:v>
                </c:pt>
                <c:pt idx="311">
                  <c:v>22.813286359103436</c:v>
                </c:pt>
                <c:pt idx="312">
                  <c:v>20.841706349216096</c:v>
                </c:pt>
                <c:pt idx="313">
                  <c:v>18.804923760720779</c:v>
                </c:pt>
                <c:pt idx="314">
                  <c:v>16.701621063375718</c:v>
                </c:pt>
                <c:pt idx="315">
                  <c:v>14.530456003087135</c:v>
                </c:pt>
                <c:pt idx="316">
                  <c:v>12.290060960751775</c:v>
                </c:pt>
                <c:pt idx="317">
                  <c:v>9.9790423371564732</c:v>
                </c:pt>
                <c:pt idx="318">
                  <c:v>7.5959800519674481</c:v>
                </c:pt>
                <c:pt idx="319">
                  <c:v>5.1394274704255238</c:v>
                </c:pt>
                <c:pt idx="320">
                  <c:v>2.607913413877772</c:v>
                </c:pt>
                <c:pt idx="321">
                  <c:v>1.8519302482709414E-9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375968"/>
        <c:axId val="406376360"/>
      </c:scatterChart>
      <c:valAx>
        <c:axId val="406375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76360"/>
        <c:crosses val="autoZero"/>
        <c:crossBetween val="midCat"/>
      </c:valAx>
      <c:valAx>
        <c:axId val="406376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75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115170194293061E-2"/>
          <c:y val="2.857044112751567E-2"/>
          <c:w val="0.94430948974304707"/>
          <c:h val="0.92385219494621995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'Yishan PUSH'!$AF$2:$AF$358</c:f>
              <c:numCache>
                <c:formatCode>General</c:formatCode>
                <c:ptCount val="357"/>
                <c:pt idx="0">
                  <c:v>6.65</c:v>
                </c:pt>
                <c:pt idx="1">
                  <c:v>6.6223288583019873</c:v>
                </c:pt>
                <c:pt idx="2">
                  <c:v>6.59401661448896</c:v>
                </c:pt>
                <c:pt idx="3">
                  <c:v>6.5650165292876812</c:v>
                </c:pt>
                <c:pt idx="4">
                  <c:v>6.5352758921739476</c:v>
                </c:pt>
                <c:pt idx="5">
                  <c:v>6.5047348954338275</c:v>
                </c:pt>
                <c:pt idx="6">
                  <c:v>6.4733252195989008</c:v>
                </c:pt>
                <c:pt idx="7">
                  <c:v>6.4409682343207528</c:v>
                </c:pt>
                <c:pt idx="8">
                  <c:v>6.4075726786206069</c:v>
                </c:pt>
                <c:pt idx="9">
                  <c:v>6.373031623607651</c:v>
                </c:pt>
                <c:pt idx="10">
                  <c:v>6.3372184261837683</c:v>
                </c:pt>
                <c:pt idx="11">
                  <c:v>6.2999812310355239</c:v>
                </c:pt>
                <c:pt idx="12">
                  <c:v>6.2611353285367262</c:v>
                </c:pt>
                <c:pt idx="13">
                  <c:v>6.2204522483922471</c:v>
                </c:pt>
                <c:pt idx="14">
                  <c:v>6.1776437035877878</c:v>
                </c:pt>
                <c:pt idx="15">
                  <c:v>6.1323370587151578</c:v>
                </c:pt>
                <c:pt idx="16">
                  <c:v>6.0840361141090478</c:v>
                </c:pt>
                <c:pt idx="17">
                  <c:v>6.0320547786728964</c:v>
                </c:pt>
                <c:pt idx="18">
                  <c:v>5.9753964555687515</c:v>
                </c:pt>
                <c:pt idx="19">
                  <c:v>5.912512359771859</c:v>
                </c:pt>
                <c:pt idx="20">
                  <c:v>5.8407456826297421</c:v>
                </c:pt>
                <c:pt idx="21">
                  <c:v>5.754745816881039</c:v>
                </c:pt>
                <c:pt idx="22">
                  <c:v>5.6396506466347072</c:v>
                </c:pt>
                <c:pt idx="23">
                  <c:v>5.3956081081081084</c:v>
                </c:pt>
                <c:pt idx="24">
                  <c:v>5.368243243243243</c:v>
                </c:pt>
                <c:pt idx="25">
                  <c:v>5.3408783783783784</c:v>
                </c:pt>
                <c:pt idx="26">
                  <c:v>5.3135135135135139</c:v>
                </c:pt>
                <c:pt idx="27">
                  <c:v>5.2861486486486484</c:v>
                </c:pt>
                <c:pt idx="28">
                  <c:v>5.2587837837837839</c:v>
                </c:pt>
                <c:pt idx="29">
                  <c:v>5.2314189189189193</c:v>
                </c:pt>
                <c:pt idx="30">
                  <c:v>5.2040540540540539</c:v>
                </c:pt>
                <c:pt idx="31">
                  <c:v>5.1766891891891893</c:v>
                </c:pt>
                <c:pt idx="32">
                  <c:v>5.1493243243243239</c:v>
                </c:pt>
                <c:pt idx="33">
                  <c:v>5.1219594594594593</c:v>
                </c:pt>
                <c:pt idx="34">
                  <c:v>5.0945945945945947</c:v>
                </c:pt>
                <c:pt idx="35">
                  <c:v>5.0672297297297302</c:v>
                </c:pt>
                <c:pt idx="36">
                  <c:v>5.0398648648648647</c:v>
                </c:pt>
                <c:pt idx="37">
                  <c:v>5.0125000000000002</c:v>
                </c:pt>
                <c:pt idx="38">
                  <c:v>4.9851351351351347</c:v>
                </c:pt>
                <c:pt idx="39">
                  <c:v>4.9577702702702702</c:v>
                </c:pt>
                <c:pt idx="40">
                  <c:v>4.9304054054054056</c:v>
                </c:pt>
                <c:pt idx="41">
                  <c:v>4.9030405405405411</c:v>
                </c:pt>
                <c:pt idx="42">
                  <c:v>4.8756756756756756</c:v>
                </c:pt>
                <c:pt idx="43">
                  <c:v>4.8483108108108111</c:v>
                </c:pt>
                <c:pt idx="44">
                  <c:v>4.8209459459459456</c:v>
                </c:pt>
                <c:pt idx="45">
                  <c:v>4.7935810810810811</c:v>
                </c:pt>
                <c:pt idx="46">
                  <c:v>4.7662162162162165</c:v>
                </c:pt>
                <c:pt idx="47">
                  <c:v>4.738851351351351</c:v>
                </c:pt>
                <c:pt idx="48">
                  <c:v>4.7114864864864865</c:v>
                </c:pt>
                <c:pt idx="49">
                  <c:v>4.6841216216216219</c:v>
                </c:pt>
                <c:pt idx="50">
                  <c:v>4.6567567567567565</c:v>
                </c:pt>
                <c:pt idx="51">
                  <c:v>4.6293918918918919</c:v>
                </c:pt>
                <c:pt idx="52">
                  <c:v>4.6020270270270274</c:v>
                </c:pt>
                <c:pt idx="53">
                  <c:v>4.5746621621621619</c:v>
                </c:pt>
                <c:pt idx="54">
                  <c:v>4.5472972972972974</c:v>
                </c:pt>
                <c:pt idx="55">
                  <c:v>4.5199324324324328</c:v>
                </c:pt>
                <c:pt idx="56">
                  <c:v>4.4925675675675674</c:v>
                </c:pt>
                <c:pt idx="57">
                  <c:v>4.4652027027027028</c:v>
                </c:pt>
                <c:pt idx="58">
                  <c:v>4.4378378378378383</c:v>
                </c:pt>
                <c:pt idx="59">
                  <c:v>4.4104729729729728</c:v>
                </c:pt>
                <c:pt idx="60">
                  <c:v>4.3831081081081082</c:v>
                </c:pt>
                <c:pt idx="61">
                  <c:v>4.3557432432432428</c:v>
                </c:pt>
                <c:pt idx="62">
                  <c:v>4.3283783783783782</c:v>
                </c:pt>
                <c:pt idx="63">
                  <c:v>4.3010135135135137</c:v>
                </c:pt>
                <c:pt idx="64">
                  <c:v>4.2736486486486491</c:v>
                </c:pt>
                <c:pt idx="65">
                  <c:v>4.2462837837837837</c:v>
                </c:pt>
                <c:pt idx="66">
                  <c:v>4.2189189189189191</c:v>
                </c:pt>
                <c:pt idx="67">
                  <c:v>4.1915540540540537</c:v>
                </c:pt>
                <c:pt idx="68">
                  <c:v>4.1641891891891891</c:v>
                </c:pt>
                <c:pt idx="69">
                  <c:v>4.1368243243243246</c:v>
                </c:pt>
                <c:pt idx="70">
                  <c:v>4.1094594594594591</c:v>
                </c:pt>
                <c:pt idx="71">
                  <c:v>4.0820945945945946</c:v>
                </c:pt>
                <c:pt idx="72">
                  <c:v>4.05472972972973</c:v>
                </c:pt>
                <c:pt idx="73">
                  <c:v>4.0273648648648646</c:v>
                </c:pt>
                <c:pt idx="74">
                  <c:v>3.9999999999999987</c:v>
                </c:pt>
                <c:pt idx="75">
                  <c:v>3.9730988956611828</c:v>
                </c:pt>
                <c:pt idx="76">
                  <c:v>3.9470659303629434</c:v>
                </c:pt>
                <c:pt idx="77">
                  <c:v>3.9218221151985042</c:v>
                </c:pt>
                <c:pt idx="78">
                  <c:v>3.8972997590605378</c:v>
                </c:pt>
                <c:pt idx="79">
                  <c:v>3.8734403279884324</c:v>
                </c:pt>
                <c:pt idx="80">
                  <c:v>3.8501927993833762</c:v>
                </c:pt>
                <c:pt idx="81">
                  <c:v>3.8275123780596649</c:v>
                </c:pt>
                <c:pt idx="82">
                  <c:v>3.8053594814060965</c:v>
                </c:pt>
                <c:pt idx="83">
                  <c:v>3.7836989277706401</c:v>
                </c:pt>
                <c:pt idx="84">
                  <c:v>3.7624992804373885</c:v>
                </c:pt>
                <c:pt idx="85">
                  <c:v>3.7417323122215702</c:v>
                </c:pt>
                <c:pt idx="86">
                  <c:v>3.7213725646362326</c:v>
                </c:pt>
                <c:pt idx="87">
                  <c:v>3.701396981981345</c:v>
                </c:pt>
                <c:pt idx="88">
                  <c:v>3.6817846053560181</c:v>
                </c:pt>
                <c:pt idx="89">
                  <c:v>3.6625163150192463</c:v>
                </c:pt>
                <c:pt idx="90">
                  <c:v>3.6435746120774839</c:v>
                </c:pt>
                <c:pt idx="91">
                  <c:v>3.6249434324018632</c:v>
                </c:pt>
                <c:pt idx="92">
                  <c:v>3.6066079871436245</c:v>
                </c:pt>
                <c:pt idx="93">
                  <c:v>3.5885546253435368</c:v>
                </c:pt>
                <c:pt idx="94">
                  <c:v>3.5707707150056973</c:v>
                </c:pt>
                <c:pt idx="95">
                  <c:v>3.5532445396904255</c:v>
                </c:pt>
                <c:pt idx="96">
                  <c:v>3.5359652082205901</c:v>
                </c:pt>
                <c:pt idx="97">
                  <c:v>3.518922575524384</c:v>
                </c:pt>
                <c:pt idx="98">
                  <c:v>3.5021071729804341</c:v>
                </c:pt>
                <c:pt idx="99">
                  <c:v>3.4855101469071741</c:v>
                </c:pt>
                <c:pt idx="100">
                  <c:v>3.4691232040620017</c:v>
                </c:pt>
                <c:pt idx="101">
                  <c:v>3.452938563197895</c:v>
                </c:pt>
                <c:pt idx="102">
                  <c:v>3.4369489118744152</c:v>
                </c:pt>
                <c:pt idx="103">
                  <c:v>3.4211473678428641</c:v>
                </c:pt>
                <c:pt idx="104">
                  <c:v>3.4055274444270851</c:v>
                </c:pt>
                <c:pt idx="105">
                  <c:v>3.3900830194058957</c:v>
                </c:pt>
                <c:pt idx="106">
                  <c:v>3.3748083069737671</c:v>
                </c:pt>
                <c:pt idx="107">
                  <c:v>3.3596978324155513</c:v>
                </c:pt>
                <c:pt idx="108">
                  <c:v>3.3447464091809187</c:v>
                </c:pt>
                <c:pt idx="109">
                  <c:v>3.3299491180863021</c:v>
                </c:pt>
                <c:pt idx="110">
                  <c:v>3.3153012884079116</c:v>
                </c:pt>
                <c:pt idx="111">
                  <c:v>3.3007984806598056</c:v>
                </c:pt>
                <c:pt idx="112">
                  <c:v>3.2864364708770322</c:v>
                </c:pt>
                <c:pt idx="113">
                  <c:v>3.2722112362461271</c:v>
                </c:pt>
                <c:pt idx="114">
                  <c:v>3.2581189419444367</c:v>
                </c:pt>
                <c:pt idx="115">
                  <c:v>3.2441559290662454</c:v>
                </c:pt>
                <c:pt idx="116">
                  <c:v>3.2303187035279901</c:v>
                </c:pt>
                <c:pt idx="117">
                  <c:v>3.2166039258572394</c:v>
                </c:pt>
                <c:pt idx="118">
                  <c:v>3.2030084017808873</c:v>
                </c:pt>
                <c:pt idx="119">
                  <c:v>3.1895290735374093</c:v>
                </c:pt>
                <c:pt idx="120">
                  <c:v>3.1761630118462425</c:v>
                </c:pt>
                <c:pt idx="121">
                  <c:v>3.1629074084745481</c:v>
                </c:pt>
                <c:pt idx="122">
                  <c:v>3.1497595693479137</c:v>
                </c:pt>
                <c:pt idx="123">
                  <c:v>3.1367169081571342</c:v>
                </c:pt>
                <c:pt idx="124">
                  <c:v>3.1237769404180931</c:v>
                </c:pt>
                <c:pt idx="125">
                  <c:v>3.1109372779460984</c:v>
                </c:pt>
                <c:pt idx="126">
                  <c:v>3.0981956237098842</c:v>
                </c:pt>
                <c:pt idx="127">
                  <c:v>3.0855497670338536</c:v>
                </c:pt>
                <c:pt idx="128">
                  <c:v>3.072997579120198</c:v>
                </c:pt>
                <c:pt idx="129">
                  <c:v>3.0605370088652029</c:v>
                </c:pt>
                <c:pt idx="130">
                  <c:v>3.0481660789464589</c:v>
                </c:pt>
                <c:pt idx="131">
                  <c:v>3.0358828821598376</c:v>
                </c:pt>
                <c:pt idx="132">
                  <c:v>3.0236855779870222</c:v>
                </c:pt>
                <c:pt idx="133">
                  <c:v>3.0115723893760991</c:v>
                </c:pt>
                <c:pt idx="134">
                  <c:v>2.9995415997192652</c:v>
                </c:pt>
                <c:pt idx="135">
                  <c:v>2.9875915500131018</c:v>
                </c:pt>
                <c:pt idx="136">
                  <c:v>2.9757206361881101</c:v>
                </c:pt>
                <c:pt idx="137">
                  <c:v>2.9639273065953367</c:v>
                </c:pt>
                <c:pt idx="138">
                  <c:v>2.9522100596389476</c:v>
                </c:pt>
                <c:pt idx="139">
                  <c:v>2.9405674415445202</c:v>
                </c:pt>
                <c:pt idx="140">
                  <c:v>2.9289980442536576</c:v>
                </c:pt>
                <c:pt idx="141">
                  <c:v>2.9175005034363073</c:v>
                </c:pt>
                <c:pt idx="142">
                  <c:v>2.9060734966128265</c:v>
                </c:pt>
                <c:pt idx="143">
                  <c:v>2.8947157413784868</c:v>
                </c:pt>
                <c:pt idx="144">
                  <c:v>2.8834259937236668</c:v>
                </c:pt>
                <c:pt idx="145">
                  <c:v>2.872203046443504</c:v>
                </c:pt>
                <c:pt idx="146">
                  <c:v>2.8610457276312533</c:v>
                </c:pt>
                <c:pt idx="147">
                  <c:v>2.8499528992500247</c:v>
                </c:pt>
                <c:pt idx="148">
                  <c:v>2.8389234557779792</c:v>
                </c:pt>
                <c:pt idx="149">
                  <c:v>2.8279563229224127</c:v>
                </c:pt>
                <c:pt idx="150">
                  <c:v>2.8170504563984986</c:v>
                </c:pt>
                <c:pt idx="151">
                  <c:v>2.8062048407687548</c:v>
                </c:pt>
                <c:pt idx="152">
                  <c:v>2.7954184883395881</c:v>
                </c:pt>
                <c:pt idx="153">
                  <c:v>2.7846904381115234</c:v>
                </c:pt>
                <c:pt idx="154">
                  <c:v>2.7740197547799528</c:v>
                </c:pt>
                <c:pt idx="155">
                  <c:v>2.7634055277834744</c:v>
                </c:pt>
                <c:pt idx="156">
                  <c:v>2.752846870397069</c:v>
                </c:pt>
                <c:pt idx="157">
                  <c:v>2.7423429188675712</c:v>
                </c:pt>
                <c:pt idx="158">
                  <c:v>2.7318928315890338</c:v>
                </c:pt>
                <c:pt idx="159">
                  <c:v>2.7214957883157749</c:v>
                </c:pt>
                <c:pt idx="160">
                  <c:v>2.7111509894110108</c:v>
                </c:pt>
                <c:pt idx="161">
                  <c:v>2.7008576551291346</c:v>
                </c:pt>
                <c:pt idx="162">
                  <c:v>2.6906150249298149</c:v>
                </c:pt>
                <c:pt idx="163">
                  <c:v>2.6804223568222079</c:v>
                </c:pt>
                <c:pt idx="164">
                  <c:v>2.6702789267376814</c:v>
                </c:pt>
                <c:pt idx="165">
                  <c:v>2.6601673755902815</c:v>
                </c:pt>
                <c:pt idx="166">
                  <c:v>2.6500310316758156</c:v>
                </c:pt>
                <c:pt idx="167">
                  <c:v>2.6398650460543958</c:v>
                </c:pt>
                <c:pt idx="168">
                  <c:v>2.6296691571513526</c:v>
                </c:pt>
                <c:pt idx="169">
                  <c:v>2.6194430995221016</c:v>
                </c:pt>
                <c:pt idx="170">
                  <c:v>2.6091866037715108</c:v>
                </c:pt>
                <c:pt idx="171">
                  <c:v>2.598899396471094</c:v>
                </c:pt>
                <c:pt idx="172">
                  <c:v>2.5885812000739619</c:v>
                </c:pt>
                <c:pt idx="173">
                  <c:v>2.5782317328274451</c:v>
                </c:pt>
                <c:pt idx="174">
                  <c:v>2.567850708683332</c:v>
                </c:pt>
                <c:pt idx="175">
                  <c:v>2.5574378372056152</c:v>
                </c:pt>
                <c:pt idx="176">
                  <c:v>2.5469928234756862</c:v>
                </c:pt>
                <c:pt idx="177">
                  <c:v>2.536515367994868</c:v>
                </c:pt>
                <c:pt idx="178">
                  <c:v>2.5260051665842216</c:v>
                </c:pt>
                <c:pt idx="179">
                  <c:v>2.5154619102814992</c:v>
                </c:pt>
                <c:pt idx="180">
                  <c:v>2.5048852852351757</c:v>
                </c:pt>
                <c:pt idx="181">
                  <c:v>2.4942749725954361</c:v>
                </c:pt>
                <c:pt idx="182">
                  <c:v>2.4836306484020181</c:v>
                </c:pt>
                <c:pt idx="183">
                  <c:v>2.472951983468799</c:v>
                </c:pt>
                <c:pt idx="184">
                  <c:v>2.4622386432650094</c:v>
                </c:pt>
                <c:pt idx="185">
                  <c:v>2.4514902877929563</c:v>
                </c:pt>
                <c:pt idx="186">
                  <c:v>2.4407065714621172</c:v>
                </c:pt>
                <c:pt idx="187">
                  <c:v>2.4298871429594904</c:v>
                </c:pt>
                <c:pt idx="188">
                  <c:v>2.419031645116049</c:v>
                </c:pt>
                <c:pt idx="189">
                  <c:v>2.408139714769165</c:v>
                </c:pt>
                <c:pt idx="190">
                  <c:v>2.3972109826208445</c:v>
                </c:pt>
                <c:pt idx="191">
                  <c:v>2.3862450730916347</c:v>
                </c:pt>
                <c:pt idx="192">
                  <c:v>2.3752416041700064</c:v>
                </c:pt>
                <c:pt idx="193">
                  <c:v>2.3642001872570839</c:v>
                </c:pt>
                <c:pt idx="194">
                  <c:v>2.3531204270065089</c:v>
                </c:pt>
                <c:pt idx="195">
                  <c:v>2.3420019211592642</c:v>
                </c:pt>
                <c:pt idx="196">
                  <c:v>2.3308442603732704</c:v>
                </c:pt>
                <c:pt idx="197">
                  <c:v>2.3196470280475321</c:v>
                </c:pt>
                <c:pt idx="198">
                  <c:v>2.3084098001406437</c:v>
                </c:pt>
                <c:pt idx="199">
                  <c:v>2.2971321449834035</c:v>
                </c:pt>
                <c:pt idx="200">
                  <c:v>2.2858136230853336</c:v>
                </c:pt>
                <c:pt idx="201">
                  <c:v>2.2744537869348269</c:v>
                </c:pt>
                <c:pt idx="202">
                  <c:v>2.2630521807926902</c:v>
                </c:pt>
                <c:pt idx="203">
                  <c:v>2.2516083404788034</c:v>
                </c:pt>
                <c:pt idx="204">
                  <c:v>2.2401217931516113</c:v>
                </c:pt>
                <c:pt idx="205">
                  <c:v>2.2285920570801494</c:v>
                </c:pt>
                <c:pt idx="206">
                  <c:v>2.2170186414083046</c:v>
                </c:pt>
                <c:pt idx="207">
                  <c:v>2.2054010459109739</c:v>
                </c:pt>
                <c:pt idx="208">
                  <c:v>2.1937387607417724</c:v>
                </c:pt>
                <c:pt idx="209">
                  <c:v>2.182031266171955</c:v>
                </c:pt>
                <c:pt idx="210">
                  <c:v>2.1702780323201427</c:v>
                </c:pt>
                <c:pt idx="211">
                  <c:v>2.158478518872478</c:v>
                </c:pt>
                <c:pt idx="212">
                  <c:v>2.1466321747927841</c:v>
                </c:pt>
                <c:pt idx="213">
                  <c:v>2.1347384380222865</c:v>
                </c:pt>
                <c:pt idx="214">
                  <c:v>2.1227967351684347</c:v>
                </c:pt>
                <c:pt idx="215">
                  <c:v>2.110806481182335</c:v>
                </c:pt>
                <c:pt idx="216">
                  <c:v>2.0987670790242943</c:v>
                </c:pt>
                <c:pt idx="217">
                  <c:v>2.0866779193169034</c:v>
                </c:pt>
                <c:pt idx="218">
                  <c:v>2.07453837998513</c:v>
                </c:pt>
                <c:pt idx="219">
                  <c:v>2.0623478258827825</c:v>
                </c:pt>
                <c:pt idx="220">
                  <c:v>2.050105608404734</c:v>
                </c:pt>
                <c:pt idx="221">
                  <c:v>2.0378110650842274</c:v>
                </c:pt>
                <c:pt idx="222">
                  <c:v>2.0254635191745534</c:v>
                </c:pt>
                <c:pt idx="223">
                  <c:v>2.0130622792143607</c:v>
                </c:pt>
                <c:pt idx="224">
                  <c:v>2.0006066385757988</c:v>
                </c:pt>
                <c:pt idx="225">
                  <c:v>1.9880958749946649</c:v>
                </c:pt>
                <c:pt idx="226">
                  <c:v>1.9755292500816692</c:v>
                </c:pt>
                <c:pt idx="227">
                  <c:v>1.962906008813883</c:v>
                </c:pt>
                <c:pt idx="228">
                  <c:v>1.9502253790053732</c:v>
                </c:pt>
                <c:pt idx="229">
                  <c:v>1.9374865707559843</c:v>
                </c:pt>
                <c:pt idx="230">
                  <c:v>1.9246887758771429</c:v>
                </c:pt>
                <c:pt idx="231">
                  <c:v>1.9118311672935107</c:v>
                </c:pt>
                <c:pt idx="232">
                  <c:v>1.8989128984192296</c:v>
                </c:pt>
                <c:pt idx="233">
                  <c:v>1.8859331025074264</c:v>
                </c:pt>
                <c:pt idx="234">
                  <c:v>1.8728908919715692</c:v>
                </c:pt>
                <c:pt idx="235">
                  <c:v>1.8597853576771615</c:v>
                </c:pt>
                <c:pt idx="236">
                  <c:v>1.8466155682021845</c:v>
                </c:pt>
                <c:pt idx="237">
                  <c:v>1.8333805690645792</c:v>
                </c:pt>
                <c:pt idx="238">
                  <c:v>1.8200793819149557</c:v>
                </c:pt>
                <c:pt idx="239">
                  <c:v>1.8067110036926002</c:v>
                </c:pt>
                <c:pt idx="240">
                  <c:v>1.7932744057427172</c:v>
                </c:pt>
                <c:pt idx="241">
                  <c:v>1.779768532892706</c:v>
                </c:pt>
                <c:pt idx="242">
                  <c:v>1.7661923024851303</c:v>
                </c:pt>
                <c:pt idx="243">
                  <c:v>1.7525446033648671</c:v>
                </c:pt>
                <c:pt idx="244">
                  <c:v>1.7388242948177532</c:v>
                </c:pt>
                <c:pt idx="245">
                  <c:v>1.7250302054578681</c:v>
                </c:pt>
                <c:pt idx="246">
                  <c:v>1.7111611320603679</c:v>
                </c:pt>
                <c:pt idx="247">
                  <c:v>1.6972158383365927</c:v>
                </c:pt>
                <c:pt idx="248">
                  <c:v>1.6831930536479083</c:v>
                </c:pt>
                <c:pt idx="249">
                  <c:v>1.6690914716545009</c:v>
                </c:pt>
                <c:pt idx="250">
                  <c:v>1.6549097488950546</c:v>
                </c:pt>
                <c:pt idx="251">
                  <c:v>1.6406465032929443</c:v>
                </c:pt>
                <c:pt idx="252">
                  <c:v>1.6263003125842392</c:v>
                </c:pt>
                <c:pt idx="253">
                  <c:v>1.6118697126624577</c:v>
                </c:pt>
                <c:pt idx="254">
                  <c:v>1.5973531958346252</c:v>
                </c:pt>
                <c:pt idx="255">
                  <c:v>1.582749208982744</c:v>
                </c:pt>
                <c:pt idx="256">
                  <c:v>1.5680561516243439</c:v>
                </c:pt>
                <c:pt idx="257">
                  <c:v>1.5532723738652454</c:v>
                </c:pt>
                <c:pt idx="258">
                  <c:v>1.5383961742371322</c:v>
                </c:pt>
                <c:pt idx="259">
                  <c:v>1.5234257974119021</c:v>
                </c:pt>
                <c:pt idx="260">
                  <c:v>1.5083594317841149</c:v>
                </c:pt>
                <c:pt idx="261">
                  <c:v>1.4931952069120993</c:v>
                </c:pt>
                <c:pt idx="262">
                  <c:v>1.4779311908074984</c:v>
                </c:pt>
                <c:pt idx="263">
                  <c:v>1.4625653870621298</c:v>
                </c:pt>
                <c:pt idx="264">
                  <c:v>1.4470957318000603</c:v>
                </c:pt>
                <c:pt idx="265">
                  <c:v>1.4315200904417289</c:v>
                </c:pt>
                <c:pt idx="266">
                  <c:v>1.4158362542657532</c:v>
                </c:pt>
                <c:pt idx="267">
                  <c:v>1.4000419367527328</c:v>
                </c:pt>
                <c:pt idx="268">
                  <c:v>1.3841347696939243</c:v>
                </c:pt>
                <c:pt idx="269">
                  <c:v>1.368112299046033</c:v>
                </c:pt>
                <c:pt idx="270">
                  <c:v>1.351971980511576</c:v>
                </c:pt>
                <c:pt idx="271">
                  <c:v>1.3357111748222821</c:v>
                </c:pt>
                <c:pt idx="272">
                  <c:v>1.3193271427007704</c:v>
                </c:pt>
                <c:pt idx="273">
                  <c:v>1.302817039473269</c:v>
                </c:pt>
                <c:pt idx="274">
                  <c:v>1.2861779093033767</c:v>
                </c:pt>
                <c:pt idx="275">
                  <c:v>1.2694066790137637</c:v>
                </c:pt>
                <c:pt idx="276">
                  <c:v>1.25250015145924</c:v>
                </c:pt>
                <c:pt idx="277">
                  <c:v>1.2354549984107239</c:v>
                </c:pt>
                <c:pt idx="278">
                  <c:v>1.2182677529052504</c:v>
                </c:pt>
                <c:pt idx="279">
                  <c:v>1.2009348010122187</c:v>
                </c:pt>
                <c:pt idx="280">
                  <c:v>1.1834523729604911</c:v>
                </c:pt>
                <c:pt idx="281">
                  <c:v>1.16581653356464</c:v>
                </c:pt>
                <c:pt idx="282">
                  <c:v>1.1480231718814666</c:v>
                </c:pt>
                <c:pt idx="283">
                  <c:v>1.1300679900197774</c:v>
                </c:pt>
                <c:pt idx="284">
                  <c:v>1.1119464910171217</c:v>
                </c:pt>
                <c:pt idx="285">
                  <c:v>1.0936539656866082</c:v>
                </c:pt>
                <c:pt idx="286">
                  <c:v>1.0751854783247983</c:v>
                </c:pt>
                <c:pt idx="287">
                  <c:v>1.0565358511577698</c:v>
                </c:pt>
                <c:pt idx="288">
                  <c:v>1.0376996473864604</c:v>
                </c:pt>
                <c:pt idx="289">
                  <c:v>1.0186711526739562</c:v>
                </c:pt>
                <c:pt idx="290">
                  <c:v>0.99944435489607564</c:v>
                </c:pt>
                <c:pt idx="291">
                  <c:v>0.98001292195186585</c:v>
                </c:pt>
                <c:pt idx="292">
                  <c:v>0.96037017740187647</c:v>
                </c:pt>
                <c:pt idx="293">
                  <c:v>0.94050907366850156</c:v>
                </c:pt>
                <c:pt idx="294">
                  <c:v>0.92042216249341546</c:v>
                </c:pt>
                <c:pt idx="295">
                  <c:v>0.90010156230096738</c:v>
                </c:pt>
                <c:pt idx="296">
                  <c:v>0.87953892206201578</c:v>
                </c:pt>
                <c:pt idx="297">
                  <c:v>0.85872538118833663</c:v>
                </c:pt>
                <c:pt idx="298">
                  <c:v>0.83765152491130168</c:v>
                </c:pt>
                <c:pt idx="299">
                  <c:v>0.81630733450738591</c:v>
                </c:pt>
                <c:pt idx="300">
                  <c:v>0.79468213162390611</c:v>
                </c:pt>
                <c:pt idx="301">
                  <c:v>0.77276451582709194</c:v>
                </c:pt>
                <c:pt idx="302">
                  <c:v>0.75054229433589259</c:v>
                </c:pt>
                <c:pt idx="303">
                  <c:v>0.72800240271218231</c:v>
                </c:pt>
                <c:pt idx="304">
                  <c:v>0.70513081504270314</c:v>
                </c:pt>
                <c:pt idx="305">
                  <c:v>0.68191244185921795</c:v>
                </c:pt>
                <c:pt idx="306">
                  <c:v>0.65833101368665026</c:v>
                </c:pt>
                <c:pt idx="307">
                  <c:v>0.63436894766588781</c:v>
                </c:pt>
                <c:pt idx="308">
                  <c:v>0.61000719414384852</c:v>
                </c:pt>
                <c:pt idx="309">
                  <c:v>0.58522505942578573</c:v>
                </c:pt>
                <c:pt idx="310">
                  <c:v>0.56000000000000005</c:v>
                </c:pt>
                <c:pt idx="311">
                  <c:v>0.53393904997753172</c:v>
                </c:pt>
                <c:pt idx="312">
                  <c:v>0.50653905889064288</c:v>
                </c:pt>
                <c:pt idx="313">
                  <c:v>0.47756960463656739</c:v>
                </c:pt>
                <c:pt idx="314">
                  <c:v>0.44672545972178079</c:v>
                </c:pt>
                <c:pt idx="315">
                  <c:v>0.41358740969055796</c:v>
                </c:pt>
                <c:pt idx="316">
                  <c:v>0.37755192297941559</c:v>
                </c:pt>
                <c:pt idx="317">
                  <c:v>0.33769270592709527</c:v>
                </c:pt>
                <c:pt idx="318">
                  <c:v>0.2924504620055724</c:v>
                </c:pt>
                <c:pt idx="319">
                  <c:v>0.2387848023182837</c:v>
                </c:pt>
                <c:pt idx="320">
                  <c:v>0.16884635296354764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</c:numCache>
            </c:numRef>
          </c:xVal>
          <c:yVal>
            <c:numRef>
              <c:f>'Yishan PUSH'!$AE$2:$AE$358</c:f>
              <c:numCache>
                <c:formatCode>General</c:formatCode>
                <c:ptCount val="357"/>
                <c:pt idx="0">
                  <c:v>0</c:v>
                </c:pt>
                <c:pt idx="1">
                  <c:v>-9.0657960787961137E-2</c:v>
                </c:pt>
                <c:pt idx="2">
                  <c:v>-0.1844875466392612</c:v>
                </c:pt>
                <c:pt idx="3">
                  <c:v>-0.28171434331781198</c:v>
                </c:pt>
                <c:pt idx="4">
                  <c:v>-0.38258953128213991</c:v>
                </c:pt>
                <c:pt idx="5">
                  <c:v>-0.48739448958038917</c:v>
                </c:pt>
                <c:pt idx="6">
                  <c:v>-0.59644655439939664</c:v>
                </c:pt>
                <c:pt idx="7">
                  <c:v>-0.71010631147955272</c:v>
                </c:pt>
                <c:pt idx="8">
                  <c:v>-0.82878695897888666</c:v>
                </c:pt>
                <c:pt idx="9">
                  <c:v>-0.95296651549889044</c:v>
                </c:pt>
                <c:pt idx="10">
                  <c:v>-1.0832040174167248</c:v>
                </c:pt>
                <c:pt idx="11">
                  <c:v>-1.220161439228749</c:v>
                </c:pt>
                <c:pt idx="12">
                  <c:v>-1.3646340421608345</c:v>
                </c:pt>
                <c:pt idx="13">
                  <c:v>-1.5175935177242974</c:v>
                </c:pt>
                <c:pt idx="14">
                  <c:v>-1.6802512592809189</c:v>
                </c:pt>
                <c:pt idx="15">
                  <c:v>-1.8541546677080023</c:v>
                </c:pt>
                <c:pt idx="16">
                  <c:v>-2.0413405281932659</c:v>
                </c:pt>
                <c:pt idx="17">
                  <c:v>-2.244593461120453</c:v>
                </c:pt>
                <c:pt idx="18">
                  <c:v>-2.4679141798432962</c:v>
                </c:pt>
                <c:pt idx="19">
                  <c:v>-2.7174543264254276</c:v>
                </c:pt>
                <c:pt idx="20">
                  <c:v>-3.0036585367437301</c:v>
                </c:pt>
                <c:pt idx="21">
                  <c:v>-3.3473526395368074</c:v>
                </c:pt>
                <c:pt idx="22">
                  <c:v>-3.8058124135258171</c:v>
                </c:pt>
                <c:pt idx="23">
                  <c:v>-4.7439185759384097</c:v>
                </c:pt>
                <c:pt idx="24">
                  <c:v>-4.7799008849158957</c:v>
                </c:pt>
                <c:pt idx="25">
                  <c:v>-4.8164867514882941</c:v>
                </c:pt>
                <c:pt idx="26">
                  <c:v>-4.8536807079490067</c:v>
                </c:pt>
                <c:pt idx="27">
                  <c:v>-4.8914872080429515</c:v>
                </c:pt>
                <c:pt idx="28">
                  <c:v>-4.9299106183235226</c:v>
                </c:pt>
                <c:pt idx="29">
                  <c:v>-4.9689552092312939</c:v>
                </c:pt>
                <c:pt idx="30">
                  <c:v>-5.0086251459241034</c:v>
                </c:pt>
                <c:pt idx="31">
                  <c:v>-5.0489244788101075</c:v>
                </c:pt>
                <c:pt idx="32">
                  <c:v>-5.0898571338384819</c:v>
                </c:pt>
                <c:pt idx="33">
                  <c:v>-5.1314269025119987</c:v>
                </c:pt>
                <c:pt idx="34">
                  <c:v>-5.1736374316476867</c:v>
                </c:pt>
                <c:pt idx="35">
                  <c:v>-5.2164922129041003</c:v>
                </c:pt>
                <c:pt idx="36">
                  <c:v>-5.2599945720298393</c:v>
                </c:pt>
                <c:pt idx="37">
                  <c:v>-5.3041476579244469</c:v>
                </c:pt>
                <c:pt idx="38">
                  <c:v>-5.3489544314415554</c:v>
                </c:pt>
                <c:pt idx="39">
                  <c:v>-5.3944176539958422</c:v>
                </c:pt>
                <c:pt idx="40">
                  <c:v>-5.4405398759792263</c:v>
                </c:pt>
                <c:pt idx="41">
                  <c:v>-5.4873234249808656</c:v>
                </c:pt>
                <c:pt idx="42">
                  <c:v>-5.5347703938589987</c:v>
                </c:pt>
                <c:pt idx="43">
                  <c:v>-5.5828826286499291</c:v>
                </c:pt>
                <c:pt idx="44">
                  <c:v>-5.6316617163499973</c:v>
                </c:pt>
                <c:pt idx="45">
                  <c:v>-5.6811089726143145</c:v>
                </c:pt>
                <c:pt idx="46">
                  <c:v>-5.7312254293399301</c:v>
                </c:pt>
                <c:pt idx="47">
                  <c:v>-5.7820118222172132</c:v>
                </c:pt>
                <c:pt idx="48">
                  <c:v>-5.8334685782405113</c:v>
                </c:pt>
                <c:pt idx="49">
                  <c:v>-5.8855958032101334</c:v>
                </c:pt>
                <c:pt idx="50">
                  <c:v>-5.9383932692728356</c:v>
                </c:pt>
                <c:pt idx="51">
                  <c:v>-5.9918604025225033</c:v>
                </c:pt>
                <c:pt idx="52">
                  <c:v>-6.0459962706779686</c:v>
                </c:pt>
                <c:pt idx="53">
                  <c:v>-6.1007995709115024</c:v>
                </c:pt>
                <c:pt idx="54">
                  <c:v>-6.1562686178291912</c:v>
                </c:pt>
                <c:pt idx="55">
                  <c:v>-6.2124013316563671</c:v>
                </c:pt>
                <c:pt idx="56">
                  <c:v>-6.2691952266694217</c:v>
                </c:pt>
                <c:pt idx="57">
                  <c:v>-6.3266473999225523</c:v>
                </c:pt>
                <c:pt idx="58">
                  <c:v>-6.3847545202760987</c:v>
                </c:pt>
                <c:pt idx="59">
                  <c:v>-6.4435128178279344</c:v>
                </c:pt>
                <c:pt idx="60">
                  <c:v>-6.5029180737387824</c:v>
                </c:pt>
                <c:pt idx="61">
                  <c:v>-6.5629656105334764</c:v>
                </c:pt>
                <c:pt idx="62">
                  <c:v>-6.6236502828946637</c:v>
                </c:pt>
                <c:pt idx="63">
                  <c:v>-6.6849664690300523</c:v>
                </c:pt>
                <c:pt idx="64">
                  <c:v>-6.7469080626231612</c:v>
                </c:pt>
                <c:pt idx="65">
                  <c:v>-6.8094684654480249</c:v>
                </c:pt>
                <c:pt idx="66">
                  <c:v>-6.8726405806659931</c:v>
                </c:pt>
                <c:pt idx="67">
                  <c:v>-6.9364168068755401</c:v>
                </c:pt>
                <c:pt idx="68">
                  <c:v>-7.0007890329403253</c:v>
                </c:pt>
                <c:pt idx="69">
                  <c:v>-7.0657486336482851</c:v>
                </c:pt>
                <c:pt idx="70">
                  <c:v>-7.1312864662572339</c:v>
                </c:pt>
                <c:pt idx="71">
                  <c:v>-7.1973928679609624</c:v>
                </c:pt>
                <c:pt idx="72">
                  <c:v>-7.2640576542703519</c:v>
                </c:pt>
                <c:pt idx="73">
                  <c:v>-7.3312701184612177</c:v>
                </c:pt>
                <c:pt idx="74">
                  <c:v>-7.3990190319839906</c:v>
                </c:pt>
                <c:pt idx="75">
                  <c:v>-7.7247568394288901</c:v>
                </c:pt>
                <c:pt idx="76">
                  <c:v>-8.0473651246935418</c:v>
                </c:pt>
                <c:pt idx="77">
                  <c:v>-8.367421472640574</c:v>
                </c:pt>
                <c:pt idx="78">
                  <c:v>-8.6854149956248339</c:v>
                </c:pt>
                <c:pt idx="79">
                  <c:v>-9.0017630495268541</c:v>
                </c:pt>
                <c:pt idx="80">
                  <c:v>-9.3168240386921166</c:v>
                </c:pt>
                <c:pt idx="81">
                  <c:v>-9.6309073700999193</c:v>
                </c:pt>
                <c:pt idx="82">
                  <c:v>-9.944281294166025</c:v>
                </c:pt>
                <c:pt idx="83">
                  <c:v>-10.257179154928439</c:v>
                </c:pt>
                <c:pt idx="84">
                  <c:v>-10.5698044266589</c:v>
                </c:pt>
                <c:pt idx="85">
                  <c:v>-10.882334813183848</c:v>
                </c:pt>
                <c:pt idx="86">
                  <c:v>-11.194925615142457</c:v>
                </c:pt>
                <c:pt idx="87">
                  <c:v>-11.507712519697289</c:v>
                </c:pt>
                <c:pt idx="88">
                  <c:v>-11.820813930413017</c:v>
                </c:pt>
                <c:pt idx="89">
                  <c:v>-12.13433292784095</c:v>
                </c:pt>
                <c:pt idx="90">
                  <c:v>-12.448358931359202</c:v>
                </c:pt>
                <c:pt idx="91">
                  <c:v>-12.762969117482584</c:v>
                </c:pt>
                <c:pt idx="92">
                  <c:v>-13.078229638423075</c:v>
                </c:pt>
                <c:pt idx="93">
                  <c:v>-13.394196675910639</c:v>
                </c:pt>
                <c:pt idx="94">
                  <c:v>-13.710917358146091</c:v>
                </c:pt>
                <c:pt idx="95">
                  <c:v>-14.028430562764687</c:v>
                </c:pt>
                <c:pt idx="96">
                  <c:v>-14.346767624127269</c:v>
                </c:pt>
                <c:pt idx="97">
                  <c:v>-14.665952960185946</c:v>
                </c:pt>
                <c:pt idx="98">
                  <c:v>-14.98600463122906</c:v>
                </c:pt>
                <c:pt idx="99">
                  <c:v>-15.306934840894966</c:v>
                </c:pt>
                <c:pt idx="100">
                  <c:v>-15.628750387957982</c:v>
                </c:pt>
                <c:pt idx="101">
                  <c:v>-15.951453075948336</c:v>
                </c:pt>
                <c:pt idx="102">
                  <c:v>-16.275040086628842</c:v>
                </c:pt>
                <c:pt idx="103">
                  <c:v>-16.599504322313813</c:v>
                </c:pt>
                <c:pt idx="104">
                  <c:v>-16.924834721123549</c:v>
                </c:pt>
                <c:pt idx="105">
                  <c:v>-17.251016548909302</c:v>
                </c:pt>
                <c:pt idx="106">
                  <c:v>-17.578031670604016</c:v>
                </c:pt>
                <c:pt idx="107">
                  <c:v>-17.905858803692009</c:v>
                </c:pt>
                <c:pt idx="108">
                  <c:v>-18.23447375591498</c:v>
                </c:pt>
                <c:pt idx="109">
                  <c:v>-18.563849648900717</c:v>
                </c:pt>
                <c:pt idx="110">
                  <c:v>-18.893957129428649</c:v>
                </c:pt>
                <c:pt idx="111">
                  <c:v>-19.22476456946049</c:v>
                </c:pt>
                <c:pt idx="112">
                  <c:v>-19.556238256159354</c:v>
                </c:pt>
                <c:pt idx="113">
                  <c:v>-19.888342572738242</c:v>
                </c:pt>
                <c:pt idx="114">
                  <c:v>-20.221040170980523</c:v>
                </c:pt>
                <c:pt idx="115">
                  <c:v>-20.554292136031524</c:v>
                </c:pt>
                <c:pt idx="116">
                  <c:v>-20.888058144076943</c:v>
                </c:pt>
                <c:pt idx="117">
                  <c:v>-21.222296613351521</c:v>
                </c:pt>
                <c:pt idx="118">
                  <c:v>-21.556964848775284</c:v>
                </c:pt>
                <c:pt idx="119">
                  <c:v>-21.892019180755593</c:v>
                </c:pt>
                <c:pt idx="120">
                  <c:v>-22.227415098171694</c:v>
                </c:pt>
                <c:pt idx="121">
                  <c:v>-22.563107375938568</c:v>
                </c:pt>
                <c:pt idx="122">
                  <c:v>-22.899050197309904</c:v>
                </c:pt>
                <c:pt idx="123">
                  <c:v>-23.235197270980887</c:v>
                </c:pt>
                <c:pt idx="124">
                  <c:v>-23.571501943269094</c:v>
                </c:pt>
                <c:pt idx="125">
                  <c:v>-23.907917305337097</c:v>
                </c:pt>
                <c:pt idx="126">
                  <c:v>-24.244396295668022</c:v>
                </c:pt>
                <c:pt idx="127">
                  <c:v>-24.580891797778111</c:v>
                </c:pt>
                <c:pt idx="128">
                  <c:v>-24.917356733339158</c:v>
                </c:pt>
                <c:pt idx="129">
                  <c:v>-25.253744150671029</c:v>
                </c:pt>
                <c:pt idx="130">
                  <c:v>-25.590007308745932</c:v>
                </c:pt>
                <c:pt idx="131">
                  <c:v>-25.926099756697965</c:v>
                </c:pt>
                <c:pt idx="132">
                  <c:v>-26.261975408988445</c:v>
                </c:pt>
                <c:pt idx="133">
                  <c:v>-26.597588616152091</c:v>
                </c:pt>
                <c:pt idx="134">
                  <c:v>-26.932894231334942</c:v>
                </c:pt>
                <c:pt idx="135">
                  <c:v>-27.267847672560574</c:v>
                </c:pt>
                <c:pt idx="136">
                  <c:v>-27.602404980866464</c:v>
                </c:pt>
                <c:pt idx="137">
                  <c:v>-27.936522874356275</c:v>
                </c:pt>
                <c:pt idx="138">
                  <c:v>-28.270158798266291</c:v>
                </c:pt>
                <c:pt idx="139">
                  <c:v>-28.603270971102816</c:v>
                </c:pt>
                <c:pt idx="140">
                  <c:v>-28.935818426893185</c:v>
                </c:pt>
                <c:pt idx="141">
                  <c:v>-29.26776105380376</c:v>
                </c:pt>
                <c:pt idx="142">
                  <c:v>-29.599059628995743</c:v>
                </c:pt>
                <c:pt idx="143">
                  <c:v>-29.92967584998409</c:v>
                </c:pt>
                <c:pt idx="144">
                  <c:v>-30.259572362547416</c:v>
                </c:pt>
                <c:pt idx="145">
                  <c:v>-30.588712785327374</c:v>
                </c:pt>
                <c:pt idx="146">
                  <c:v>-30.91706173112437</c:v>
                </c:pt>
                <c:pt idx="147">
                  <c:v>-31.244584825128321</c:v>
                </c:pt>
                <c:pt idx="148">
                  <c:v>-31.571248720228095</c:v>
                </c:pt>
                <c:pt idx="149">
                  <c:v>-31.897021109278096</c:v>
                </c:pt>
                <c:pt idx="150">
                  <c:v>-32.221870734770469</c:v>
                </c:pt>
                <c:pt idx="151">
                  <c:v>-32.545767395794975</c:v>
                </c:pt>
                <c:pt idx="152">
                  <c:v>-32.86868195250662</c:v>
                </c:pt>
                <c:pt idx="153">
                  <c:v>-33.19058632822194</c:v>
                </c:pt>
                <c:pt idx="154">
                  <c:v>-33.511453509265692</c:v>
                </c:pt>
                <c:pt idx="155">
                  <c:v>-33.831257542614104</c:v>
                </c:pt>
                <c:pt idx="156">
                  <c:v>-34.149973531678057</c:v>
                </c:pt>
                <c:pt idx="157">
                  <c:v>-34.467577629993897</c:v>
                </c:pt>
                <c:pt idx="158">
                  <c:v>-34.784047033329102</c:v>
                </c:pt>
                <c:pt idx="159">
                  <c:v>-35.099359970026022</c:v>
                </c:pt>
                <c:pt idx="160">
                  <c:v>-35.413495689843238</c:v>
                </c:pt>
                <c:pt idx="161">
                  <c:v>-35.72643445140632</c:v>
                </c:pt>
                <c:pt idx="162">
                  <c:v>-36.038157508303598</c:v>
                </c:pt>
                <c:pt idx="163">
                  <c:v>-36.348647093979267</c:v>
                </c:pt>
                <c:pt idx="164">
                  <c:v>-36.657886405587533</c:v>
                </c:pt>
                <c:pt idx="165">
                  <c:v>-36.780530975161902</c:v>
                </c:pt>
                <c:pt idx="166">
                  <c:v>-36.803451640665422</c:v>
                </c:pt>
                <c:pt idx="167">
                  <c:v>-36.823627038065844</c:v>
                </c:pt>
                <c:pt idx="168">
                  <c:v>-36.841073439423006</c:v>
                </c:pt>
                <c:pt idx="169">
                  <c:v>-36.855807623636693</c:v>
                </c:pt>
                <c:pt idx="170">
                  <c:v>-36.867846836215286</c:v>
                </c:pt>
                <c:pt idx="171">
                  <c:v>-36.877208749708338</c:v>
                </c:pt>
                <c:pt idx="172">
                  <c:v>-36.883911425381349</c:v>
                </c:pt>
                <c:pt idx="173">
                  <c:v>-36.887973275818759</c:v>
                </c:pt>
                <c:pt idx="174">
                  <c:v>-36.889413028643588</c:v>
                </c:pt>
                <c:pt idx="175">
                  <c:v>-36.888249691187035</c:v>
                </c:pt>
                <c:pt idx="176">
                  <c:v>-36.884502516275184</c:v>
                </c:pt>
                <c:pt idx="177">
                  <c:v>-36.87819096915284</c:v>
                </c:pt>
                <c:pt idx="178">
                  <c:v>-36.869334695453148</c:v>
                </c:pt>
                <c:pt idx="179">
                  <c:v>-36.857953490055941</c:v>
                </c:pt>
                <c:pt idx="180">
                  <c:v>-36.844067267504521</c:v>
                </c:pt>
                <c:pt idx="181">
                  <c:v>-36.827696032797178</c:v>
                </c:pt>
                <c:pt idx="182">
                  <c:v>-36.808859854008695</c:v>
                </c:pt>
                <c:pt idx="183">
                  <c:v>-36.787578835255374</c:v>
                </c:pt>
                <c:pt idx="184">
                  <c:v>-36.763873091247241</c:v>
                </c:pt>
                <c:pt idx="185">
                  <c:v>-36.737762722425728</c:v>
                </c:pt>
                <c:pt idx="186">
                  <c:v>-36.709267791490824</c:v>
                </c:pt>
                <c:pt idx="187">
                  <c:v>-36.678408300630437</c:v>
                </c:pt>
                <c:pt idx="188">
                  <c:v>-36.645204169698019</c:v>
                </c:pt>
                <c:pt idx="189">
                  <c:v>-36.609675215659941</c:v>
                </c:pt>
                <c:pt idx="190">
                  <c:v>-36.571841132521733</c:v>
                </c:pt>
                <c:pt idx="191">
                  <c:v>-36.531721472448545</c:v>
                </c:pt>
                <c:pt idx="192">
                  <c:v>-36.489335627643186</c:v>
                </c:pt>
                <c:pt idx="193">
                  <c:v>-36.444702813056075</c:v>
                </c:pt>
                <c:pt idx="194">
                  <c:v>-36.397842049761771</c:v>
                </c:pt>
                <c:pt idx="195">
                  <c:v>-36.348772149653392</c:v>
                </c:pt>
                <c:pt idx="196">
                  <c:v>-36.297511700412386</c:v>
                </c:pt>
                <c:pt idx="197">
                  <c:v>-35.770802678522799</c:v>
                </c:pt>
                <c:pt idx="198">
                  <c:v>-36.188492296581678</c:v>
                </c:pt>
                <c:pt idx="199">
                  <c:v>-36.130769271004411</c:v>
                </c:pt>
                <c:pt idx="200">
                  <c:v>-36.070927528598602</c:v>
                </c:pt>
                <c:pt idx="201">
                  <c:v>-36.008984335377349</c:v>
                </c:pt>
                <c:pt idx="202">
                  <c:v>-35.944956657797263</c:v>
                </c:pt>
                <c:pt idx="203">
                  <c:v>-35.878861152139187</c:v>
                </c:pt>
                <c:pt idx="204">
                  <c:v>-35.810714154733219</c:v>
                </c:pt>
                <c:pt idx="205">
                  <c:v>-35.74053167226112</c:v>
                </c:pt>
                <c:pt idx="206">
                  <c:v>-35.66832937313395</c:v>
                </c:pt>
                <c:pt idx="207">
                  <c:v>-35.594122578650115</c:v>
                </c:pt>
                <c:pt idx="208">
                  <c:v>-35.517926255173521</c:v>
                </c:pt>
                <c:pt idx="209">
                  <c:v>-35.439755006150399</c:v>
                </c:pt>
                <c:pt idx="210">
                  <c:v>-35.359623065119997</c:v>
                </c:pt>
                <c:pt idx="211">
                  <c:v>-35.277544288247242</c:v>
                </c:pt>
                <c:pt idx="212">
                  <c:v>-35.193532148000742</c:v>
                </c:pt>
                <c:pt idx="213">
                  <c:v>-35.107599726490292</c:v>
                </c:pt>
                <c:pt idx="214">
                  <c:v>-35.019759709392524</c:v>
                </c:pt>
                <c:pt idx="215">
                  <c:v>-34.930024379955178</c:v>
                </c:pt>
                <c:pt idx="216">
                  <c:v>-34.838405613337883</c:v>
                </c:pt>
                <c:pt idx="217">
                  <c:v>-34.744914870889339</c:v>
                </c:pt>
                <c:pt idx="218">
                  <c:v>-34.649563195000823</c:v>
                </c:pt>
                <c:pt idx="219">
                  <c:v>-34.552361203555321</c:v>
                </c:pt>
                <c:pt idx="220">
                  <c:v>-34.453319084961258</c:v>
                </c:pt>
                <c:pt idx="221">
                  <c:v>-34.352446593012026</c:v>
                </c:pt>
                <c:pt idx="222">
                  <c:v>-34.249753041857005</c:v>
                </c:pt>
                <c:pt idx="223">
                  <c:v>-34.145247300980706</c:v>
                </c:pt>
                <c:pt idx="224">
                  <c:v>-34.038937790365864</c:v>
                </c:pt>
                <c:pt idx="225">
                  <c:v>-33.930832475341091</c:v>
                </c:pt>
                <c:pt idx="226">
                  <c:v>-33.820938861705976</c:v>
                </c:pt>
                <c:pt idx="227">
                  <c:v>-33.7092639905566</c:v>
                </c:pt>
                <c:pt idx="228">
                  <c:v>-33.595814433189645</c:v>
                </c:pt>
                <c:pt idx="229">
                  <c:v>-33.480596285839788</c:v>
                </c:pt>
                <c:pt idx="230">
                  <c:v>-33.36361516424374</c:v>
                </c:pt>
                <c:pt idx="231">
                  <c:v>-33.244876198123862</c:v>
                </c:pt>
                <c:pt idx="232">
                  <c:v>-33.124384025467762</c:v>
                </c:pt>
                <c:pt idx="233">
                  <c:v>-33.002142786568285</c:v>
                </c:pt>
                <c:pt idx="234">
                  <c:v>-32.878156117888075</c:v>
                </c:pt>
                <c:pt idx="235">
                  <c:v>-32.752427145617183</c:v>
                </c:pt>
                <c:pt idx="236">
                  <c:v>-32.624958478957829</c:v>
                </c:pt>
                <c:pt idx="237">
                  <c:v>-32.495752203137094</c:v>
                </c:pt>
                <c:pt idx="238">
                  <c:v>-32.364809871996179</c:v>
                </c:pt>
                <c:pt idx="239">
                  <c:v>-32.232132500312467</c:v>
                </c:pt>
                <c:pt idx="240">
                  <c:v>-32.09772055556428</c:v>
                </c:pt>
                <c:pt idx="241">
                  <c:v>-31.961573949485548</c:v>
                </c:pt>
                <c:pt idx="242">
                  <c:v>-31.823692028855618</c:v>
                </c:pt>
                <c:pt idx="243">
                  <c:v>-31.684073566086351</c:v>
                </c:pt>
                <c:pt idx="244">
                  <c:v>-31.542716749051358</c:v>
                </c:pt>
                <c:pt idx="245">
                  <c:v>-31.399619170374976</c:v>
                </c:pt>
                <c:pt idx="246">
                  <c:v>-31.254777816194036</c:v>
                </c:pt>
                <c:pt idx="247">
                  <c:v>-31.108189054109456</c:v>
                </c:pt>
                <c:pt idx="248">
                  <c:v>-30.959848620545131</c:v>
                </c:pt>
                <c:pt idx="249">
                  <c:v>-30.809751607248948</c:v>
                </c:pt>
                <c:pt idx="250">
                  <c:v>-30.657892447028736</c:v>
                </c:pt>
                <c:pt idx="251">
                  <c:v>-30.504264898579663</c:v>
                </c:pt>
                <c:pt idx="252">
                  <c:v>-30.348862030452025</c:v>
                </c:pt>
                <c:pt idx="253">
                  <c:v>-30.19167620389981</c:v>
                </c:pt>
                <c:pt idx="254">
                  <c:v>-30.032699054769051</c:v>
                </c:pt>
                <c:pt idx="255">
                  <c:v>-29.871921474217537</c:v>
                </c:pt>
                <c:pt idx="256">
                  <c:v>-29.709333588170932</c:v>
                </c:pt>
                <c:pt idx="257">
                  <c:v>-29.544924735564923</c:v>
                </c:pt>
                <c:pt idx="258">
                  <c:v>-29.378683445095181</c:v>
                </c:pt>
                <c:pt idx="259">
                  <c:v>-29.210597410554314</c:v>
                </c:pt>
                <c:pt idx="260">
                  <c:v>-29.040653464533708</c:v>
                </c:pt>
                <c:pt idx="261">
                  <c:v>-28.868837550393696</c:v>
                </c:pt>
                <c:pt idx="262">
                  <c:v>-28.695134692473335</c:v>
                </c:pt>
                <c:pt idx="263">
                  <c:v>-28.519528964195562</c:v>
                </c:pt>
                <c:pt idx="264">
                  <c:v>-28.342003454196316</c:v>
                </c:pt>
                <c:pt idx="265">
                  <c:v>-28.16254023005127</c:v>
                </c:pt>
                <c:pt idx="266">
                  <c:v>-27.981120299646005</c:v>
                </c:pt>
                <c:pt idx="267">
                  <c:v>-27.797723569812309</c:v>
                </c:pt>
                <c:pt idx="268">
                  <c:v>-27.61232880217284</c:v>
                </c:pt>
                <c:pt idx="269">
                  <c:v>-27.42491356588231</c:v>
                </c:pt>
                <c:pt idx="270">
                  <c:v>-27.235454187039117</c:v>
                </c:pt>
                <c:pt idx="271">
                  <c:v>-27.043925694489801</c:v>
                </c:pt>
                <c:pt idx="272">
                  <c:v>-26.850301761761187</c:v>
                </c:pt>
                <c:pt idx="273">
                  <c:v>-26.654554644689092</c:v>
                </c:pt>
                <c:pt idx="274">
                  <c:v>-26.456655114554966</c:v>
                </c:pt>
                <c:pt idx="275">
                  <c:v>-26.256572386116051</c:v>
                </c:pt>
                <c:pt idx="276">
                  <c:v>-26.054274040261948</c:v>
                </c:pt>
                <c:pt idx="277">
                  <c:v>-25.849725940735283</c:v>
                </c:pt>
                <c:pt idx="278">
                  <c:v>-25.642892144340802</c:v>
                </c:pt>
                <c:pt idx="279">
                  <c:v>-25.433734804094847</c:v>
                </c:pt>
                <c:pt idx="280">
                  <c:v>-25.222214064628535</c:v>
                </c:pt>
                <c:pt idx="281">
                  <c:v>-25.008287949064794</c:v>
                </c:pt>
                <c:pt idx="282">
                  <c:v>-24.791912236579069</c:v>
                </c:pt>
                <c:pt idx="283">
                  <c:v>-24.57304032963744</c:v>
                </c:pt>
                <c:pt idx="284">
                  <c:v>-24.351623109977922</c:v>
                </c:pt>
                <c:pt idx="285">
                  <c:v>-24.127608782004774</c:v>
                </c:pt>
                <c:pt idx="286">
                  <c:v>-23.900942702392118</c:v>
                </c:pt>
                <c:pt idx="287">
                  <c:v>-23.671567194347105</c:v>
                </c:pt>
                <c:pt idx="288">
                  <c:v>-23.439421344832439</c:v>
                </c:pt>
                <c:pt idx="289">
                  <c:v>-23.204440782839317</c:v>
                </c:pt>
                <c:pt idx="290">
                  <c:v>-22.966557436555171</c:v>
                </c:pt>
                <c:pt idx="291">
                  <c:v>-22.72569926686532</c:v>
                </c:pt>
                <c:pt idx="292">
                  <c:v>-22.481789974458859</c:v>
                </c:pt>
                <c:pt idx="293">
                  <c:v>-22.23474867719143</c:v>
                </c:pt>
                <c:pt idx="294">
                  <c:v>-21.984489554019405</c:v>
                </c:pt>
                <c:pt idx="295">
                  <c:v>-21.73092145123212</c:v>
                </c:pt>
                <c:pt idx="296">
                  <c:v>-21.473947445924676</c:v>
                </c:pt>
                <c:pt idx="297">
                  <c:v>-21.213464361068787</c:v>
                </c:pt>
                <c:pt idx="298">
                  <c:v>-20.94936222537536</c:v>
                </c:pt>
                <c:pt idx="299">
                  <c:v>-20.681523670211703</c:v>
                </c:pt>
                <c:pt idx="300">
                  <c:v>-20.409823254349828</c:v>
                </c:pt>
                <c:pt idx="301">
                  <c:v>-20.134126705802615</c:v>
                </c:pt>
                <c:pt idx="302">
                  <c:v>-19.854290067975825</c:v>
                </c:pt>
                <c:pt idx="303">
                  <c:v>-19.570158735050612</c:v>
                </c:pt>
                <c:pt idx="304">
                  <c:v>-19.281566358571197</c:v>
                </c:pt>
                <c:pt idx="305">
                  <c:v>-18.988333603663406</c:v>
                </c:pt>
                <c:pt idx="306">
                  <c:v>-18.690266728883863</c:v>
                </c:pt>
                <c:pt idx="307">
                  <c:v>-18.387155958270789</c:v>
                </c:pt>
                <c:pt idx="308">
                  <c:v>-18.078773607315473</c:v>
                </c:pt>
                <c:pt idx="309">
                  <c:v>-17.764871915906706</c:v>
                </c:pt>
                <c:pt idx="310">
                  <c:v>-17.445180530439025</c:v>
                </c:pt>
                <c:pt idx="311">
                  <c:v>-16.630920684434731</c:v>
                </c:pt>
                <c:pt idx="312">
                  <c:v>-15.774928369485826</c:v>
                </c:pt>
                <c:pt idx="313">
                  <c:v>-14.870088672786407</c:v>
                </c:pt>
                <c:pt idx="314">
                  <c:v>-13.9069684865058</c:v>
                </c:pt>
                <c:pt idx="315">
                  <c:v>-12.872600910681893</c:v>
                </c:pt>
                <c:pt idx="316">
                  <c:v>-11.748302771324516</c:v>
                </c:pt>
                <c:pt idx="317">
                  <c:v>-10.505377446089225</c:v>
                </c:pt>
                <c:pt idx="318">
                  <c:v>-9.0954832933187486</c:v>
                </c:pt>
                <c:pt idx="319">
                  <c:v>-7.4242988704597286</c:v>
                </c:pt>
                <c:pt idx="320">
                  <c:v>-5.2481640325200347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'Yishan PUSH'!$I$27:$I$32</c:f>
              <c:numCache>
                <c:formatCode>General</c:formatCode>
                <c:ptCount val="6"/>
                <c:pt idx="0">
                  <c:v>0</c:v>
                </c:pt>
                <c:pt idx="1">
                  <c:v>0.56000000000000005</c:v>
                </c:pt>
                <c:pt idx="2">
                  <c:v>2.6667999999999998</c:v>
                </c:pt>
                <c:pt idx="3">
                  <c:v>4</c:v>
                </c:pt>
                <c:pt idx="4">
                  <c:v>5.4</c:v>
                </c:pt>
                <c:pt idx="5">
                  <c:v>6.65</c:v>
                </c:pt>
              </c:numCache>
            </c:numRef>
          </c:xVal>
          <c:yVal>
            <c:numRef>
              <c:f>'Yishan PUSH'!$K$27:$K$32</c:f>
              <c:numCache>
                <c:formatCode>General</c:formatCode>
                <c:ptCount val="6"/>
                <c:pt idx="0">
                  <c:v>0</c:v>
                </c:pt>
                <c:pt idx="1">
                  <c:v>-19.642857142857142</c:v>
                </c:pt>
                <c:pt idx="2">
                  <c:v>-49.493233973175833</c:v>
                </c:pt>
                <c:pt idx="3">
                  <c:v>-18.271604938271604</c:v>
                </c:pt>
                <c:pt idx="4">
                  <c:v>-18.271604938271604</c:v>
                </c:pt>
                <c:pt idx="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379496"/>
        <c:axId val="406379888"/>
      </c:scatterChart>
      <c:valAx>
        <c:axId val="406379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79888"/>
        <c:crosses val="autoZero"/>
        <c:crossBetween val="midCat"/>
      </c:valAx>
      <c:valAx>
        <c:axId val="40637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79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0713766680348859E-2"/>
          <c:y val="2.85706345530338E-2"/>
          <c:w val="0.94430948974304707"/>
          <c:h val="0.92385219494621995"/>
        </c:manualLayout>
      </c:layout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'Yishan PULL'!$V$2:$V$358</c:f>
              <c:numCache>
                <c:formatCode>General</c:formatCode>
                <c:ptCount val="357"/>
                <c:pt idx="0">
                  <c:v>0</c:v>
                </c:pt>
                <c:pt idx="1">
                  <c:v>0.19047619047619047</c:v>
                </c:pt>
                <c:pt idx="2">
                  <c:v>0.26937401188058951</c:v>
                </c:pt>
                <c:pt idx="3">
                  <c:v>0.32991443953692901</c:v>
                </c:pt>
                <c:pt idx="4">
                  <c:v>0.38095238095238093</c:v>
                </c:pt>
                <c:pt idx="5">
                  <c:v>0.42591770999995993</c:v>
                </c:pt>
                <c:pt idx="6">
                  <c:v>0.46656947481584343</c:v>
                </c:pt>
                <c:pt idx="7">
                  <c:v>0.50395263067896967</c:v>
                </c:pt>
                <c:pt idx="8">
                  <c:v>0.53874802376117903</c:v>
                </c:pt>
                <c:pt idx="9">
                  <c:v>0.5714285714285714</c:v>
                </c:pt>
                <c:pt idx="10">
                  <c:v>0.60233860193683419</c:v>
                </c:pt>
                <c:pt idx="11">
                  <c:v>0.63173805530579041</c:v>
                </c:pt>
                <c:pt idx="12">
                  <c:v>0.65982887907385801</c:v>
                </c:pt>
                <c:pt idx="13">
                  <c:v>0.6867716715169504</c:v>
                </c:pt>
                <c:pt idx="14">
                  <c:v>0.71269664509979835</c:v>
                </c:pt>
                <c:pt idx="15">
                  <c:v>0.73771111356331753</c:v>
                </c:pt>
                <c:pt idx="16">
                  <c:v>0.76190476190476186</c:v>
                </c:pt>
                <c:pt idx="17">
                  <c:v>0.785353452498602</c:v>
                </c:pt>
                <c:pt idx="18">
                  <c:v>0.80812203564176854</c:v>
                </c:pt>
                <c:pt idx="19">
                  <c:v>0.83026646543631877</c:v>
                </c:pt>
                <c:pt idx="20">
                  <c:v>0.85183541999991985</c:v>
                </c:pt>
                <c:pt idx="21">
                  <c:v>0.87287156094396945</c:v>
                </c:pt>
                <c:pt idx="22">
                  <c:v>0.89341252568065321</c:v>
                </c:pt>
                <c:pt idx="23">
                  <c:v>0.91349171872623225</c:v>
                </c:pt>
                <c:pt idx="24">
                  <c:v>0.93313894963168686</c:v>
                </c:pt>
                <c:pt idx="25">
                  <c:v>0.95238095238095244</c:v>
                </c:pt>
                <c:pt idx="26">
                  <c:v>0.97124181211291138</c:v>
                </c:pt>
                <c:pt idx="27">
                  <c:v>0.98974331861078702</c:v>
                </c:pt>
                <c:pt idx="28">
                  <c:v>1.0079052613579393</c:v>
                </c:pt>
                <c:pt idx="29">
                  <c:v>1.0257456775494294</c:v>
                </c:pt>
                <c:pt idx="30">
                  <c:v>1.0432810619146022</c:v>
                </c:pt>
                <c:pt idx="31">
                  <c:v>1.0605265453009567</c:v>
                </c:pt>
                <c:pt idx="32">
                  <c:v>1.0774960475223581</c:v>
                </c:pt>
                <c:pt idx="33">
                  <c:v>1.0942024088643865</c:v>
                </c:pt>
                <c:pt idx="34">
                  <c:v>1.1106575037800572</c:v>
                </c:pt>
                <c:pt idx="35">
                  <c:v>1.126872339638022</c:v>
                </c:pt>
                <c:pt idx="36">
                  <c:v>1.1428571428571428</c:v>
                </c:pt>
                <c:pt idx="37">
                  <c:v>1.1586214343425181</c:v>
                </c:pt>
                <c:pt idx="38">
                  <c:v>1.1741740958036146</c:v>
                </c:pt>
                <c:pt idx="39">
                  <c:v>1.1895234282663616</c:v>
                </c:pt>
                <c:pt idx="40">
                  <c:v>1.2046772038736684</c:v>
                </c:pt>
                <c:pt idx="41">
                  <c:v>1.2196427118919713</c:v>
                </c:pt>
                <c:pt idx="42">
                  <c:v>1.2344267996967353</c:v>
                </c:pt>
                <c:pt idx="43">
                  <c:v>1.2490359093908574</c:v>
                </c:pt>
                <c:pt idx="44">
                  <c:v>1.2634761106115808</c:v>
                </c:pt>
                <c:pt idx="45">
                  <c:v>1.2777531299998799</c:v>
                </c:pt>
                <c:pt idx="46">
                  <c:v>1.2918723777381462</c:v>
                </c:pt>
                <c:pt idx="47">
                  <c:v>1.3058389715049608</c:v>
                </c:pt>
                <c:pt idx="48">
                  <c:v>1.319657758147716</c:v>
                </c:pt>
                <c:pt idx="49">
                  <c:v>1.3333333333333333</c:v>
                </c:pt>
                <c:pt idx="50">
                  <c:v>1.3468922283655012</c:v>
                </c:pt>
                <c:pt idx="51">
                  <c:v>1.3603592880413673</c:v>
                </c:pt>
                <c:pt idx="52">
                  <c:v>1.3737363534845926</c:v>
                </c:pt>
                <c:pt idx="53">
                  <c:v>1.3870252051105287</c:v>
                </c:pt>
                <c:pt idx="54">
                  <c:v>1.4002275653922698</c:v>
                </c:pt>
                <c:pt idx="55">
                  <c:v>1.4133451014667424</c:v>
                </c:pt>
                <c:pt idx="56">
                  <c:v>1.4263794275919983</c:v>
                </c:pt>
                <c:pt idx="57">
                  <c:v>1.4393321074659677</c:v>
                </c:pt>
                <c:pt idx="58">
                  <c:v>1.4522046564160982</c:v>
                </c:pt>
                <c:pt idx="59">
                  <c:v>1.4649985434685575</c:v>
                </c:pt>
                <c:pt idx="60">
                  <c:v>1.477715193305005</c:v>
                </c:pt>
                <c:pt idx="61">
                  <c:v>1.4903559881143014</c:v>
                </c:pt>
                <c:pt idx="62">
                  <c:v>1.5029222693459776</c:v>
                </c:pt>
                <c:pt idx="63">
                  <c:v>1.5154153393717549</c:v>
                </c:pt>
                <c:pt idx="64">
                  <c:v>1.5278364630609402</c:v>
                </c:pt>
                <c:pt idx="65">
                  <c:v>1.540186869275096</c:v>
                </c:pt>
                <c:pt idx="66">
                  <c:v>1.5524677522869788</c:v>
                </c:pt>
                <c:pt idx="67">
                  <c:v>1.564680273128386</c:v>
                </c:pt>
                <c:pt idx="68">
                  <c:v>1.5768255608712176</c:v>
                </c:pt>
                <c:pt idx="69">
                  <c:v>1.5889047138457493</c:v>
                </c:pt>
                <c:pt idx="70">
                  <c:v>1.6009188007998441</c:v>
                </c:pt>
                <c:pt idx="71">
                  <c:v>1.6128688620025582</c:v>
                </c:pt>
                <c:pt idx="72">
                  <c:v>1.6247559102953726</c:v>
                </c:pt>
                <c:pt idx="73">
                  <c:v>1.636580932094051</c:v>
                </c:pt>
                <c:pt idx="74">
                  <c:v>1.6483448883439353</c:v>
                </c:pt>
                <c:pt idx="75">
                  <c:v>1.6600487154312915</c:v>
                </c:pt>
                <c:pt idx="76">
                  <c:v>1.671693326053153</c:v>
                </c:pt>
                <c:pt idx="77">
                  <c:v>1.6832796100479521</c:v>
                </c:pt>
                <c:pt idx="78">
                  <c:v>1.6948084351890753</c:v>
                </c:pt>
                <c:pt idx="79">
                  <c:v>1.7062806479433441</c:v>
                </c:pt>
                <c:pt idx="80">
                  <c:v>1.7176970741963011</c:v>
                </c:pt>
                <c:pt idx="81">
                  <c:v>1.7290585199460595</c:v>
                </c:pt>
                <c:pt idx="82">
                  <c:v>1.7403657719673611</c:v>
                </c:pt>
                <c:pt idx="83">
                  <c:v>1.7516195984473979</c:v>
                </c:pt>
                <c:pt idx="84">
                  <c:v>1.7628207495948456</c:v>
                </c:pt>
                <c:pt idx="85">
                  <c:v>1.7739699582234805</c:v>
                </c:pt>
                <c:pt idx="86">
                  <c:v>1.7850679403116583</c:v>
                </c:pt>
                <c:pt idx="87">
                  <c:v>1.7961153955388693</c:v>
                </c:pt>
                <c:pt idx="88">
                  <c:v>1.8071130078005055</c:v>
                </c:pt>
                <c:pt idx="89">
                  <c:v>1.8180614457019122</c:v>
                </c:pt>
                <c:pt idx="90">
                  <c:v>1.8289613630327304</c:v>
                </c:pt>
                <c:pt idx="91">
                  <c:v>1.8398133992224885</c:v>
                </c:pt>
                <c:pt idx="92">
                  <c:v>1.8506181797783368</c:v>
                </c:pt>
                <c:pt idx="93">
                  <c:v>1.8613763167057733</c:v>
                </c:pt>
                <c:pt idx="94">
                  <c:v>1.8720884089131655</c:v>
                </c:pt>
                <c:pt idx="95">
                  <c:v>1.8827550426008168</c:v>
                </c:pt>
                <c:pt idx="96">
                  <c:v>1.8933767916353059</c:v>
                </c:pt>
                <c:pt idx="97">
                  <c:v>1.9039542179097568</c:v>
                </c:pt>
                <c:pt idx="98">
                  <c:v>1.9144878716906983</c:v>
                </c:pt>
                <c:pt idx="99">
                  <c:v>1.9249782919521079</c:v>
                </c:pt>
                <c:pt idx="100">
                  <c:v>1.935426006697216</c:v>
                </c:pt>
                <c:pt idx="101">
                  <c:v>1.9458315332686145</c:v>
                </c:pt>
                <c:pt idx="102">
                  <c:v>1.9561953786471864</c:v>
                </c:pt>
                <c:pt idx="103">
                  <c:v>1.9665180397403426</c:v>
                </c:pt>
                <c:pt idx="104">
                  <c:v>1.9768000036600328</c:v>
                </c:pt>
                <c:pt idx="105">
                  <c:v>1.9870417479909672</c:v>
                </c:pt>
                <c:pt idx="106">
                  <c:v>1.9972437410494679</c:v>
                </c:pt>
                <c:pt idx="107">
                  <c:v>2.0074064421333508</c:v>
                </c:pt>
                <c:pt idx="108">
                  <c:v>2.0175303017632062</c:v>
                </c:pt>
                <c:pt idx="109">
                  <c:v>2.0276157619154507</c:v>
                </c:pt>
                <c:pt idx="110">
                  <c:v>2.0376632562474741</c:v>
                </c:pt>
                <c:pt idx="111">
                  <c:v>2.0476732103152244</c:v>
                </c:pt>
                <c:pt idx="112">
                  <c:v>2.0576460417835181</c:v>
                </c:pt>
                <c:pt idx="113">
                  <c:v>2.0675821606293985</c:v>
                </c:pt>
                <c:pt idx="114">
                  <c:v>2.077481969338792</c:v>
                </c:pt>
                <c:pt idx="115">
                  <c:v>2.0873458630967461</c:v>
                </c:pt>
                <c:pt idx="116">
                  <c:v>2.0971742299715084</c:v>
                </c:pt>
                <c:pt idx="117">
                  <c:v>2.1069674510926717</c:v>
                </c:pt>
                <c:pt idx="118">
                  <c:v>2.1167259008236279</c:v>
                </c:pt>
                <c:pt idx="119">
                  <c:v>2.1264499469285578</c:v>
                </c:pt>
                <c:pt idx="120">
                  <c:v>2.1361399507341483</c:v>
                </c:pt>
                <c:pt idx="121">
                  <c:v>2.1457962672862569</c:v>
                </c:pt>
                <c:pt idx="122">
                  <c:v>2.1554192455017063</c:v>
                </c:pt>
                <c:pt idx="123">
                  <c:v>2.165009228315391</c:v>
                </c:pt>
                <c:pt idx="124">
                  <c:v>2.1745665528228839</c:v>
                </c:pt>
                <c:pt idx="125">
                  <c:v>2.1840915504186933</c:v>
                </c:pt>
                <c:pt idx="126">
                  <c:v>2.1935845469303379</c:v>
                </c:pt>
                <c:pt idx="127">
                  <c:v>2.2030458627484082</c:v>
                </c:pt>
                <c:pt idx="128">
                  <c:v>2.2124758129527287</c:v>
                </c:pt>
                <c:pt idx="129">
                  <c:v>2.2218747074347949</c:v>
                </c:pt>
                <c:pt idx="130">
                  <c:v>2.2312428510165994</c:v>
                </c:pt>
                <c:pt idx="131">
                  <c:v>2.2405805435659794</c:v>
                </c:pt>
                <c:pt idx="132">
                  <c:v>2.2498880801086205</c:v>
                </c:pt>
                <c:pt idx="133">
                  <c:v>2.2591657509368126</c:v>
                </c:pt>
                <c:pt idx="134">
                  <c:v>2.2684138417150947</c:v>
                </c:pt>
                <c:pt idx="135">
                  <c:v>2.277632633582888</c:v>
                </c:pt>
                <c:pt idx="136">
                  <c:v>2.2868224032542139</c:v>
                </c:pt>
                <c:pt idx="137">
                  <c:v>2.2959834231146097</c:v>
                </c:pt>
                <c:pt idx="138">
                  <c:v>2.3051159613153303</c:v>
                </c:pt>
                <c:pt idx="139">
                  <c:v>2.314220281864932</c:v>
                </c:pt>
                <c:pt idx="140">
                  <c:v>2.3232966447183232</c:v>
                </c:pt>
                <c:pt idx="141">
                  <c:v>2.3323453058633703</c:v>
                </c:pt>
                <c:pt idx="142">
                  <c:v>2.341366517405139</c:v>
                </c:pt>
                <c:pt idx="143">
                  <c:v>2.3503605276478474</c:v>
                </c:pt>
                <c:pt idx="144">
                  <c:v>2.3593275811746102</c:v>
                </c:pt>
                <c:pt idx="145">
                  <c:v>2.3682679189250457</c:v>
                </c:pt>
                <c:pt idx="146">
                  <c:v>2.3771817782708142</c:v>
                </c:pt>
                <c:pt idx="147">
                  <c:v>2.3860693930891479</c:v>
                </c:pt>
                <c:pt idx="148">
                  <c:v>2.3949309938344561</c:v>
                </c:pt>
                <c:pt idx="149">
                  <c:v>2.4037668076080436</c:v>
                </c:pt>
                <c:pt idx="150">
                  <c:v>2.4125770582260193</c:v>
                </c:pt>
                <c:pt idx="151">
                  <c:v>2.4213619662854464</c:v>
                </c:pt>
                <c:pt idx="152">
                  <c:v>2.430121749228789</c:v>
                </c:pt>
                <c:pt idx="153">
                  <c:v>2.4388566214067104</c:v>
                </c:pt>
                <c:pt idx="154">
                  <c:v>2.44756679413927</c:v>
                </c:pt>
                <c:pt idx="155">
                  <c:v>2.4562524757755746</c:v>
                </c:pt>
                <c:pt idx="156">
                  <c:v>2.4649138717519303</c:v>
                </c:pt>
                <c:pt idx="157">
                  <c:v>2.4735511846485325</c:v>
                </c:pt>
                <c:pt idx="158">
                  <c:v>2.4821646142447529</c:v>
                </c:pt>
                <c:pt idx="159">
                  <c:v>2.4907543575730502</c:v>
                </c:pt>
                <c:pt idx="160">
                  <c:v>2.4993206089715638</c:v>
                </c:pt>
                <c:pt idx="161">
                  <c:v>2.5078635601354087</c:v>
                </c:pt>
                <c:pt idx="162">
                  <c:v>2.5163834001667311</c:v>
                </c:pt>
                <c:pt idx="163">
                  <c:v>2.5248803156235446</c:v>
                </c:pt>
                <c:pt idx="164">
                  <c:v>2.5333544905673957</c:v>
                </c:pt>
                <c:pt idx="165">
                  <c:v>2.5418061066098838</c:v>
                </c:pt>
                <c:pt idx="166">
                  <c:v>2.5502353429580733</c:v>
                </c:pt>
                <c:pt idx="167">
                  <c:v>2.5586423764588302</c:v>
                </c:pt>
                <c:pt idx="168">
                  <c:v>2.5670273816421112</c:v>
                </c:pt>
                <c:pt idx="169">
                  <c:v>2.5753905307632383</c:v>
                </c:pt>
                <c:pt idx="170">
                  <c:v>2.5837319938441876</c:v>
                </c:pt>
                <c:pt idx="171">
                  <c:v>2.5920519387139205</c:v>
                </c:pt>
                <c:pt idx="172">
                  <c:v>2.600350531047777</c:v>
                </c:pt>
                <c:pt idx="173">
                  <c:v>2.6086279344059724</c:v>
                </c:pt>
                <c:pt idx="174">
                  <c:v>2.6168843102712094</c:v>
                </c:pt>
                <c:pt idx="175">
                  <c:v>2.625119818085432</c:v>
                </c:pt>
                <c:pt idx="176">
                  <c:v>2.6333346152857526</c:v>
                </c:pt>
                <c:pt idx="177">
                  <c:v>2.6415288573395683</c:v>
                </c:pt>
                <c:pt idx="178">
                  <c:v>2.6497026977788893</c:v>
                </c:pt>
                <c:pt idx="179">
                  <c:v>2.6578562882339032</c:v>
                </c:pt>
                <c:pt idx="180">
                  <c:v>2.6659897784657911</c:v>
                </c:pt>
                <c:pt idx="181">
                  <c:v>2.6741285273203208</c:v>
                </c:pt>
                <c:pt idx="182">
                  <c:v>2.6823075456180296</c:v>
                </c:pt>
                <c:pt idx="183">
                  <c:v>2.6905276512185696</c:v>
                </c:pt>
                <c:pt idx="184">
                  <c:v>2.6987894696205625</c:v>
                </c:pt>
                <c:pt idx="185">
                  <c:v>2.7070936423561811</c:v>
                </c:pt>
                <c:pt idx="186">
                  <c:v>2.715440827572511</c:v>
                </c:pt>
                <c:pt idx="187">
                  <c:v>2.7238317006402859</c:v>
                </c:pt>
                <c:pt idx="188">
                  <c:v>2.7322669547916183</c:v>
                </c:pt>
                <c:pt idx="189">
                  <c:v>2.7407473017884003</c:v>
                </c:pt>
                <c:pt idx="190">
                  <c:v>2.7492734726232193</c:v>
                </c:pt>
                <c:pt idx="191">
                  <c:v>2.7578462182547341</c:v>
                </c:pt>
                <c:pt idx="192">
                  <c:v>2.7664663103796028</c:v>
                </c:pt>
                <c:pt idx="193">
                  <c:v>2.7751345422432148</c:v>
                </c:pt>
                <c:pt idx="194">
                  <c:v>2.7838517294916318</c:v>
                </c:pt>
                <c:pt idx="195">
                  <c:v>2.7926187110673304</c:v>
                </c:pt>
                <c:pt idx="196">
                  <c:v>2.8014363501515311</c:v>
                </c:pt>
                <c:pt idx="197">
                  <c:v>2.8103055351561053</c:v>
                </c:pt>
                <c:pt idx="198">
                  <c:v>2.819227180768292</c:v>
                </c:pt>
                <c:pt idx="199">
                  <c:v>2.8282022290516995</c:v>
                </c:pt>
                <c:pt idx="200">
                  <c:v>2.8372316506073396</c:v>
                </c:pt>
                <c:pt idx="201">
                  <c:v>2.8463164457987515</c:v>
                </c:pt>
                <c:pt idx="202">
                  <c:v>2.8554576460455863</c:v>
                </c:pt>
                <c:pt idx="203">
                  <c:v>2.8646563151903903</c:v>
                </c:pt>
                <c:pt idx="204">
                  <c:v>2.8739135509437137</c:v>
                </c:pt>
                <c:pt idx="205">
                  <c:v>2.8832304864131029</c:v>
                </c:pt>
                <c:pt idx="206">
                  <c:v>2.8926082917219995</c:v>
                </c:pt>
                <c:pt idx="207">
                  <c:v>2.9020481757251018</c:v>
                </c:pt>
                <c:pt idx="208">
                  <c:v>2.9115513878273025</c:v>
                </c:pt>
                <c:pt idx="209">
                  <c:v>2.9211192199139515</c:v>
                </c:pt>
                <c:pt idx="210">
                  <c:v>2.9307530084008873</c:v>
                </c:pt>
                <c:pt idx="211">
                  <c:v>2.9404541364134484</c:v>
                </c:pt>
                <c:pt idx="212">
                  <c:v>2.9502240361045171</c:v>
                </c:pt>
                <c:pt idx="213">
                  <c:v>2.9600641911226071</c:v>
                </c:pt>
                <c:pt idx="214">
                  <c:v>2.9699761392420241</c:v>
                </c:pt>
                <c:pt idx="215">
                  <c:v>2.9799614751683103</c:v>
                </c:pt>
                <c:pt idx="216">
                  <c:v>2.9900218535334617</c:v>
                </c:pt>
                <c:pt idx="217">
                  <c:v>3.0001589920968508</c:v>
                </c:pt>
                <c:pt idx="218">
                  <c:v>3.0103746751693823</c:v>
                </c:pt>
                <c:pt idx="219">
                  <c:v>3.0206707572802216</c:v>
                </c:pt>
                <c:pt idx="220">
                  <c:v>3.0310491671074216</c:v>
                </c:pt>
                <c:pt idx="221">
                  <c:v>3.0415119116960567</c:v>
                </c:pt>
                <c:pt idx="222">
                  <c:v>3.0520610809899713</c:v>
                </c:pt>
                <c:pt idx="223">
                  <c:v>3.0626988527061432</c:v>
                </c:pt>
                <c:pt idx="224">
                  <c:v>3.0734274975838476</c:v>
                </c:pt>
                <c:pt idx="225">
                  <c:v>3.0842493850444646</c:v>
                </c:pt>
                <c:pt idx="226">
                  <c:v>3.0951669893018909</c:v>
                </c:pt>
                <c:pt idx="227">
                  <c:v>3.1061828959681903</c:v>
                </c:pt>
                <c:pt idx="228">
                  <c:v>3.1172998092044466</c:v>
                </c:pt>
                <c:pt idx="229">
                  <c:v>3.1285205594728462</c:v>
                </c:pt>
                <c:pt idx="230">
                  <c:v>3.1398481119529542</c:v>
                </c:pt>
                <c:pt idx="231">
                  <c:v>3.151285575693084</c:v>
                </c:pt>
                <c:pt idx="232">
                  <c:v>3.1628362135768029</c:v>
                </c:pt>
                <c:pt idx="233">
                  <c:v>3.1745034531950997</c:v>
                </c:pt>
                <c:pt idx="234">
                  <c:v>3.1862908987268841</c:v>
                </c:pt>
                <c:pt idx="235">
                  <c:v>3.1982023439445268</c:v>
                </c:pt>
                <c:pt idx="236">
                  <c:v>3.2102417864774635</c:v>
                </c:pt>
                <c:pt idx="237">
                  <c:v>3.222413443485872</c:v>
                </c:pt>
                <c:pt idx="238">
                  <c:v>3.2347217689186398</c:v>
                </c:pt>
                <c:pt idx="239">
                  <c:v>3.2471714725558591</c:v>
                </c:pt>
                <c:pt idx="240">
                  <c:v>3.2597675410666991</c:v>
                </c:pt>
                <c:pt idx="241">
                  <c:v>3.2725152613496498</c:v>
                </c:pt>
                <c:pt idx="242">
                  <c:v>3.2854202464649811</c:v>
                </c:pt>
                <c:pt idx="243">
                  <c:v>3.2984884645202146</c:v>
                </c:pt>
                <c:pt idx="244">
                  <c:v>3.3117262709303121</c:v>
                </c:pt>
                <c:pt idx="245">
                  <c:v>3.3251404445473578</c:v>
                </c:pt>
                <c:pt idx="246">
                  <c:v>3.3387382282425992</c:v>
                </c:pt>
                <c:pt idx="247">
                  <c:v>3.3525273746303896</c:v>
                </c:pt>
                <c:pt idx="248">
                  <c:v>3.3665161977534757</c:v>
                </c:pt>
                <c:pt idx="249">
                  <c:v>3.380713631708014</c:v>
                </c:pt>
                <c:pt idx="250">
                  <c:v>3.3951292973823404</c:v>
                </c:pt>
                <c:pt idx="251">
                  <c:v>3.4097735787257055</c:v>
                </c:pt>
                <c:pt idx="252">
                  <c:v>3.4246577102649689</c:v>
                </c:pt>
                <c:pt idx="253">
                  <c:v>3.439793877965692</c:v>
                </c:pt>
                <c:pt idx="254">
                  <c:v>3.4551953360121459</c:v>
                </c:pt>
                <c:pt idx="255">
                  <c:v>3.4708765426891874</c:v>
                </c:pt>
                <c:pt idx="256">
                  <c:v>3.4868533193296205</c:v>
                </c:pt>
                <c:pt idx="257">
                  <c:v>3.5031430373009185</c:v>
                </c:pt>
                <c:pt idx="258">
                  <c:v>3.51976483932481</c:v>
                </c:pt>
                <c:pt idx="259">
                  <c:v>3.5367399031640301</c:v>
                </c:pt>
                <c:pt idx="260">
                  <c:v>3.5540917580318676</c:v>
                </c:pt>
                <c:pt idx="261">
                  <c:v>3.5718466672114473</c:v>
                </c:pt>
                <c:pt idx="262">
                  <c:v>3.5900340946492597</c:v>
                </c:pt>
                <c:pt idx="263">
                  <c:v>3.6086872792111788</c:v>
                </c:pt>
                <c:pt idx="264">
                  <c:v>3.6278439486163361</c:v>
                </c:pt>
                <c:pt idx="265">
                  <c:v>3.647547216963452</c:v>
                </c:pt>
                <c:pt idx="266">
                  <c:v>3.6678467270784703</c:v>
                </c:pt>
                <c:pt idx="267">
                  <c:v>3.688800124616245</c:v>
                </c:pt>
                <c:pt idx="268">
                  <c:v>3.7104749898710692</c:v>
                </c:pt>
                <c:pt idx="269">
                  <c:v>3.7329514139977702</c:v>
                </c:pt>
                <c:pt idx="270">
                  <c:v>3.7563255036354053</c:v>
                </c:pt>
                <c:pt idx="271">
                  <c:v>3.7807142588718303</c:v>
                </c:pt>
                <c:pt idx="272">
                  <c:v>3.8062625458615171</c:v>
                </c:pt>
                <c:pt idx="273">
                  <c:v>3.833153381094168</c:v>
                </c:pt>
                <c:pt idx="274">
                  <c:v>3.8616236802564754</c:v>
                </c:pt>
                <c:pt idx="275">
                  <c:v>3.8919895046397901</c:v>
                </c:pt>
                <c:pt idx="276">
                  <c:v>3.9246889126929148</c:v>
                </c:pt>
                <c:pt idx="277">
                  <c:v>3.9603602463872112</c:v>
                </c:pt>
                <c:pt idx="278">
                  <c:v>4.0000000000000009</c:v>
                </c:pt>
                <c:pt idx="279">
                  <c:v>4.0426743571446799</c:v>
                </c:pt>
                <c:pt idx="280">
                  <c:v>4.0865515153169323</c:v>
                </c:pt>
                <c:pt idx="281">
                  <c:v>4.1317393032284047</c:v>
                </c:pt>
                <c:pt idx="282">
                  <c:v>4.1783626933781779</c:v>
                </c:pt>
                <c:pt idx="283">
                  <c:v>4.2265678795536763</c:v>
                </c:pt>
                <c:pt idx="284">
                  <c:v>4.2765276930103822</c:v>
                </c:pt>
                <c:pt idx="285">
                  <c:v>4.3284489372175585</c:v>
                </c:pt>
                <c:pt idx="286">
                  <c:v>4.3825825435957082</c:v>
                </c:pt>
                <c:pt idx="287">
                  <c:v>4.4392379998239813</c:v>
                </c:pt>
                <c:pt idx="288">
                  <c:v>4.4988044774213041</c:v>
                </c:pt>
                <c:pt idx="289">
                  <c:v>4.5617829047631195</c:v>
                </c:pt>
                <c:pt idx="290">
                  <c:v>4.6288368341329855</c:v>
                </c:pt>
                <c:pt idx="291">
                  <c:v>4.7008776208815739</c:v>
                </c:pt>
                <c:pt idx="292">
                  <c:v>4.7792173183318765</c:v>
                </c:pt>
                <c:pt idx="293">
                  <c:v>4.8658696516142026</c:v>
                </c:pt>
                <c:pt idx="294">
                  <c:v>4.9642244686087791</c:v>
                </c:pt>
                <c:pt idx="295">
                  <c:v>5.08089145238156</c:v>
                </c:pt>
                <c:pt idx="296">
                  <c:v>5.2329348258071011</c:v>
                </c:pt>
                <c:pt idx="297">
                  <c:v>5.6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</c:numCache>
            </c:numRef>
          </c:xVal>
          <c:yVal>
            <c:numRef>
              <c:f>'Yishan PULL'!$U$2:$U$358</c:f>
              <c:numCache>
                <c:formatCode>General</c:formatCode>
                <c:ptCount val="357"/>
                <c:pt idx="0">
                  <c:v>0</c:v>
                </c:pt>
                <c:pt idx="1">
                  <c:v>3.4324236403026656</c:v>
                </c:pt>
                <c:pt idx="2">
                  <c:v>4.8527811150526352</c:v>
                </c:pt>
                <c:pt idx="3">
                  <c:v>5.9417566500129269</c:v>
                </c:pt>
                <c:pt idx="4">
                  <c:v>6.8590892250766577</c:v>
                </c:pt>
                <c:pt idx="5">
                  <c:v>7.6666804782934017</c:v>
                </c:pt>
                <c:pt idx="6">
                  <c:v>8.3962925240547897</c:v>
                </c:pt>
                <c:pt idx="7">
                  <c:v>9.0668031544110335</c:v>
                </c:pt>
                <c:pt idx="8">
                  <c:v>9.6905190026416701</c:v>
                </c:pt>
                <c:pt idx="9">
                  <c:v>10.275993244906534</c:v>
                </c:pt>
                <c:pt idx="10">
                  <c:v>10.829457226661146</c:v>
                </c:pt>
                <c:pt idx="11">
                  <c:v>11.355618166347458</c:v>
                </c:pt>
                <c:pt idx="12">
                  <c:v>11.858135605977672</c:v>
                </c:pt>
                <c:pt idx="13">
                  <c:v>12.339921877614772</c:v>
                </c:pt>
                <c:pt idx="14">
                  <c:v>12.803340065555748</c:v>
                </c:pt>
                <c:pt idx="15">
                  <c:v>13.250339221917704</c:v>
                </c:pt>
                <c:pt idx="16">
                  <c:v>13.682549559117028</c:v>
                </c:pt>
                <c:pt idx="17">
                  <c:v>14.101351213576395</c:v>
                </c:pt>
                <c:pt idx="18">
                  <c:v>14.507925032636676</c:v>
                </c:pt>
                <c:pt idx="19">
                  <c:v>14.90329081644829</c:v>
                </c:pt>
                <c:pt idx="20">
                  <c:v>15.288336607288173</c:v>
                </c:pt>
                <c:pt idx="21">
                  <c:v>15.663841462483504</c:v>
                </c:pt>
                <c:pt idx="22">
                  <c:v>16.03049340051307</c:v>
                </c:pt>
                <c:pt idx="23">
                  <c:v>16.388903715048308</c:v>
                </c:pt>
                <c:pt idx="24">
                  <c:v>16.73961851725447</c:v>
                </c:pt>
                <c:pt idx="25">
                  <c:v>17.083128135671146</c:v>
                </c:pt>
                <c:pt idx="26">
                  <c:v>17.419874840741077</c:v>
                </c:pt>
                <c:pt idx="27">
                  <c:v>17.750259245250415</c:v>
                </c:pt>
                <c:pt idx="28">
                  <c:v>18.074645648155126</c:v>
                </c:pt>
                <c:pt idx="29">
                  <c:v>18.393366527519778</c:v>
                </c:pt>
                <c:pt idx="30">
                  <c:v>18.706726342667082</c:v>
                </c:pt>
                <c:pt idx="31">
                  <c:v>19.015004771221424</c:v>
                </c:pt>
                <c:pt idx="32">
                  <c:v>19.31845948038913</c:v>
                </c:pt>
                <c:pt idx="33">
                  <c:v>19.617328512009809</c:v>
                </c:pt>
                <c:pt idx="34">
                  <c:v>19.911832345261253</c:v>
                </c:pt>
                <c:pt idx="35">
                  <c:v>20.202175688715474</c:v>
                </c:pt>
                <c:pt idx="36">
                  <c:v>20.488549043997253</c:v>
                </c:pt>
                <c:pt idx="37">
                  <c:v>20.771130075742015</c:v>
                </c:pt>
                <c:pt idx="38">
                  <c:v>21.050084816297868</c:v>
                </c:pt>
                <c:pt idx="39">
                  <c:v>21.32556872910579</c:v>
                </c:pt>
                <c:pt idx="40">
                  <c:v>21.597727650406775</c:v>
                </c:pt>
                <c:pt idx="41">
                  <c:v>21.866698625932901</c:v>
                </c:pt>
                <c:pt idx="42">
                  <c:v>22.132610656657686</c:v>
                </c:pt>
                <c:pt idx="43">
                  <c:v>22.395585365230389</c:v>
                </c:pt>
                <c:pt idx="44">
                  <c:v>22.655737593490716</c:v>
                </c:pt>
                <c:pt idx="45">
                  <c:v>22.913175939238435</c:v>
                </c:pt>
                <c:pt idx="46">
                  <c:v>23.168003240001593</c:v>
                </c:pt>
                <c:pt idx="47">
                  <c:v>23.420317009805153</c:v>
                </c:pt>
                <c:pt idx="48">
                  <c:v>23.670209834631255</c:v>
                </c:pt>
                <c:pt idx="49">
                  <c:v>23.917769731108724</c:v>
                </c:pt>
                <c:pt idx="50">
                  <c:v>24.084463661239109</c:v>
                </c:pt>
                <c:pt idx="51">
                  <c:v>24.250275207042549</c:v>
                </c:pt>
                <c:pt idx="52">
                  <c:v>24.415230624565101</c:v>
                </c:pt>
                <c:pt idx="53">
                  <c:v>24.579355427571663</c:v>
                </c:pt>
                <c:pt idx="54">
                  <c:v>24.742674423187655</c:v>
                </c:pt>
                <c:pt idx="55">
                  <c:v>24.90521174555359</c:v>
                </c:pt>
                <c:pt idx="56">
                  <c:v>25.066990887603112</c:v>
                </c:pt>
                <c:pt idx="57">
                  <c:v>25.228034731129775</c:v>
                </c:pt>
                <c:pt idx="58">
                  <c:v>25.388365575198584</c:v>
                </c:pt>
                <c:pt idx="59">
                  <c:v>25.548005163132451</c:v>
                </c:pt>
                <c:pt idx="60">
                  <c:v>25.706974707998842</c:v>
                </c:pt>
                <c:pt idx="61">
                  <c:v>25.865294916864716</c:v>
                </c:pt>
                <c:pt idx="62">
                  <c:v>26.022986013784674</c:v>
                </c:pt>
                <c:pt idx="63">
                  <c:v>26.180067761642487</c:v>
                </c:pt>
                <c:pt idx="64">
                  <c:v>26.33655948295193</c:v>
                </c:pt>
                <c:pt idx="65">
                  <c:v>26.492480079599112</c:v>
                </c:pt>
                <c:pt idx="66">
                  <c:v>26.647848051703761</c:v>
                </c:pt>
                <c:pt idx="67">
                  <c:v>26.802681515538087</c:v>
                </c:pt>
                <c:pt idx="68">
                  <c:v>26.956998220659816</c:v>
                </c:pt>
                <c:pt idx="69">
                  <c:v>27.1108155662413</c:v>
                </c:pt>
                <c:pt idx="70">
                  <c:v>27.264150616669703</c:v>
                </c:pt>
                <c:pt idx="71">
                  <c:v>27.41702011648297</c:v>
                </c:pt>
                <c:pt idx="72">
                  <c:v>27.569440504601047</c:v>
                </c:pt>
                <c:pt idx="73">
                  <c:v>27.721427928022543</c:v>
                </c:pt>
                <c:pt idx="74">
                  <c:v>27.87299825487802</c:v>
                </c:pt>
                <c:pt idx="75">
                  <c:v>28.024167086994279</c:v>
                </c:pt>
                <c:pt idx="76">
                  <c:v>28.174949771910363</c:v>
                </c:pt>
                <c:pt idx="77">
                  <c:v>28.325361414451507</c:v>
                </c:pt>
                <c:pt idx="78">
                  <c:v>28.475416887799387</c:v>
                </c:pt>
                <c:pt idx="79">
                  <c:v>28.625130844191172</c:v>
                </c:pt>
                <c:pt idx="80">
                  <c:v>28.77451772516239</c:v>
                </c:pt>
                <c:pt idx="81">
                  <c:v>28.923591771463915</c:v>
                </c:pt>
                <c:pt idx="82">
                  <c:v>29.072367032554432</c:v>
                </c:pt>
                <c:pt idx="83">
                  <c:v>29.220857375807746</c:v>
                </c:pt>
                <c:pt idx="84">
                  <c:v>29.369076495376603</c:v>
                </c:pt>
                <c:pt idx="85">
                  <c:v>29.517037920749139</c:v>
                </c:pt>
                <c:pt idx="86">
                  <c:v>29.664755025011839</c:v>
                </c:pt>
                <c:pt idx="87">
                  <c:v>29.8122410328881</c:v>
                </c:pt>
                <c:pt idx="88">
                  <c:v>29.959509028440937</c:v>
                </c:pt>
                <c:pt idx="89">
                  <c:v>30.106571962608296</c:v>
                </c:pt>
                <c:pt idx="90">
                  <c:v>30.253442660460788</c:v>
                </c:pt>
                <c:pt idx="91">
                  <c:v>30.400133828280726</c:v>
                </c:pt>
                <c:pt idx="92">
                  <c:v>30.546658060377968</c:v>
                </c:pt>
                <c:pt idx="93">
                  <c:v>30.693027845803368</c:v>
                </c:pt>
                <c:pt idx="94">
                  <c:v>30.839255574768739</c:v>
                </c:pt>
                <c:pt idx="95">
                  <c:v>30.985353545002326</c:v>
                </c:pt>
                <c:pt idx="96">
                  <c:v>31.131333967846366</c:v>
                </c:pt>
                <c:pt idx="97">
                  <c:v>31.277208974279443</c:v>
                </c:pt>
                <c:pt idx="98">
                  <c:v>31.422990620742954</c:v>
                </c:pt>
                <c:pt idx="99">
                  <c:v>31.568690894843325</c:v>
                </c:pt>
                <c:pt idx="100">
                  <c:v>31.714321720928734</c:v>
                </c:pt>
                <c:pt idx="101">
                  <c:v>31.859894965566504</c:v>
                </c:pt>
                <c:pt idx="102">
                  <c:v>32.005422442837684</c:v>
                </c:pt>
                <c:pt idx="103">
                  <c:v>32.150915919622641</c:v>
                </c:pt>
                <c:pt idx="104">
                  <c:v>32.296387120689133</c:v>
                </c:pt>
                <c:pt idx="105">
                  <c:v>32.441847733756575</c:v>
                </c:pt>
                <c:pt idx="106">
                  <c:v>32.587309414435403</c:v>
                </c:pt>
                <c:pt idx="107">
                  <c:v>32.73278379109081</c:v>
                </c:pt>
                <c:pt idx="108">
                  <c:v>32.878282469634613</c:v>
                </c:pt>
                <c:pt idx="109">
                  <c:v>33.023817038244218</c:v>
                </c:pt>
                <c:pt idx="110">
                  <c:v>33.169399072008275</c:v>
                </c:pt>
                <c:pt idx="111">
                  <c:v>33.315040137514785</c:v>
                </c:pt>
                <c:pt idx="112">
                  <c:v>33.460751797387523</c:v>
                </c:pt>
                <c:pt idx="113">
                  <c:v>33.606545614755824</c:v>
                </c:pt>
                <c:pt idx="114">
                  <c:v>33.752433157697823</c:v>
                </c:pt>
                <c:pt idx="115">
                  <c:v>33.898426003607561</c:v>
                </c:pt>
                <c:pt idx="116">
                  <c:v>34.044535743561219</c:v>
                </c:pt>
                <c:pt idx="117">
                  <c:v>34.190773986621501</c:v>
                </c:pt>
                <c:pt idx="118">
                  <c:v>34.337152364109173</c:v>
                </c:pt>
                <c:pt idx="119">
                  <c:v>34.483682533870727</c:v>
                </c:pt>
                <c:pt idx="120">
                  <c:v>34.630376184492853</c:v>
                </c:pt>
                <c:pt idx="121">
                  <c:v>34.777245039514888</c:v>
                </c:pt>
                <c:pt idx="122">
                  <c:v>34.924300861615102</c:v>
                </c:pt>
                <c:pt idx="123">
                  <c:v>35.071555456789099</c:v>
                </c:pt>
                <c:pt idx="124">
                  <c:v>35.219020678523243</c:v>
                </c:pt>
                <c:pt idx="125">
                  <c:v>35.366708431939706</c:v>
                </c:pt>
                <c:pt idx="126">
                  <c:v>35.51463067795251</c:v>
                </c:pt>
                <c:pt idx="127">
                  <c:v>35.662799437440938</c:v>
                </c:pt>
                <c:pt idx="128">
                  <c:v>35.811226795379774</c:v>
                </c:pt>
                <c:pt idx="129">
                  <c:v>35.959924905019186</c:v>
                </c:pt>
                <c:pt idx="130">
                  <c:v>36.108905992050332</c:v>
                </c:pt>
                <c:pt idx="131">
                  <c:v>36.258182358780559</c:v>
                </c:pt>
                <c:pt idx="132">
                  <c:v>36.40776638834879</c:v>
                </c:pt>
                <c:pt idx="133">
                  <c:v>36.557670548911361</c:v>
                </c:pt>
                <c:pt idx="134">
                  <c:v>36.707907397898119</c:v>
                </c:pt>
                <c:pt idx="135">
                  <c:v>36.858489586264639</c:v>
                </c:pt>
                <c:pt idx="136">
                  <c:v>37.009429862766545</c:v>
                </c:pt>
                <c:pt idx="137">
                  <c:v>37.160741078267392</c:v>
                </c:pt>
                <c:pt idx="138">
                  <c:v>37.312436190107547</c:v>
                </c:pt>
                <c:pt idx="139">
                  <c:v>37.464528266449285</c:v>
                </c:pt>
                <c:pt idx="140">
                  <c:v>37.617030490701097</c:v>
                </c:pt>
                <c:pt idx="141">
                  <c:v>37.769956165977824</c:v>
                </c:pt>
                <c:pt idx="142">
                  <c:v>37.923318719586156</c:v>
                </c:pt>
                <c:pt idx="143">
                  <c:v>38.077131707571169</c:v>
                </c:pt>
                <c:pt idx="144">
                  <c:v>38.231408819301087</c:v>
                </c:pt>
                <c:pt idx="145">
                  <c:v>38.386163882107986</c:v>
                </c:pt>
                <c:pt idx="146">
                  <c:v>38.54141086598424</c:v>
                </c:pt>
                <c:pt idx="147">
                  <c:v>38.697163888327182</c:v>
                </c:pt>
                <c:pt idx="148">
                  <c:v>38.853437218734804</c:v>
                </c:pt>
                <c:pt idx="149">
                  <c:v>39.010245283913598</c:v>
                </c:pt>
                <c:pt idx="150">
                  <c:v>39.16760267256074</c:v>
                </c:pt>
                <c:pt idx="151">
                  <c:v>39.32552414042194</c:v>
                </c:pt>
                <c:pt idx="152">
                  <c:v>39.484024615311966</c:v>
                </c:pt>
                <c:pt idx="153">
                  <c:v>39.643119202308107</c:v>
                </c:pt>
                <c:pt idx="154">
                  <c:v>39.802823188935612</c:v>
                </c:pt>
                <c:pt idx="155">
                  <c:v>39.963152050495722</c:v>
                </c:pt>
                <c:pt idx="156">
                  <c:v>40.124121455431521</c:v>
                </c:pt>
                <c:pt idx="157">
                  <c:v>40.28574727082276</c:v>
                </c:pt>
                <c:pt idx="158">
                  <c:v>40.448045567915671</c:v>
                </c:pt>
                <c:pt idx="159">
                  <c:v>40.611032627793236</c:v>
                </c:pt>
                <c:pt idx="160">
                  <c:v>40.774724947121399</c:v>
                </c:pt>
                <c:pt idx="161">
                  <c:v>40.939139243973017</c:v>
                </c:pt>
                <c:pt idx="162">
                  <c:v>41.104292463809394</c:v>
                </c:pt>
                <c:pt idx="163">
                  <c:v>41.270201785478868</c:v>
                </c:pt>
                <c:pt idx="164">
                  <c:v>41.436884627434559</c:v>
                </c:pt>
                <c:pt idx="165">
                  <c:v>41.604358653953874</c:v>
                </c:pt>
                <c:pt idx="166">
                  <c:v>41.772641781542056</c:v>
                </c:pt>
                <c:pt idx="167">
                  <c:v>41.941752185450355</c:v>
                </c:pt>
                <c:pt idx="168">
                  <c:v>42.111708306276071</c:v>
                </c:pt>
                <c:pt idx="169">
                  <c:v>42.282528856715352</c:v>
                </c:pt>
                <c:pt idx="170">
                  <c:v>42.454232828481913</c:v>
                </c:pt>
                <c:pt idx="171">
                  <c:v>42.626839499252</c:v>
                </c:pt>
                <c:pt idx="172">
                  <c:v>42.800368439877225</c:v>
                </c:pt>
                <c:pt idx="173">
                  <c:v>42.974839521652648</c:v>
                </c:pt>
                <c:pt idx="174">
                  <c:v>43.150272923749789</c:v>
                </c:pt>
                <c:pt idx="175">
                  <c:v>43.326689140788858</c:v>
                </c:pt>
                <c:pt idx="176">
                  <c:v>43.504108990630009</c:v>
                </c:pt>
                <c:pt idx="177">
                  <c:v>43.682553622195293</c:v>
                </c:pt>
                <c:pt idx="178">
                  <c:v>43.862044523592608</c:v>
                </c:pt>
                <c:pt idx="179">
                  <c:v>44.042603530299708</c:v>
                </c:pt>
                <c:pt idx="180">
                  <c:v>44.224252833562375</c:v>
                </c:pt>
                <c:pt idx="181">
                  <c:v>44.1072811054227</c:v>
                </c:pt>
                <c:pt idx="182">
                  <c:v>43.962345770877484</c:v>
                </c:pt>
                <c:pt idx="183">
                  <c:v>43.816593670866816</c:v>
                </c:pt>
                <c:pt idx="184">
                  <c:v>43.670001632720279</c:v>
                </c:pt>
                <c:pt idx="185">
                  <c:v>43.522545755625785</c:v>
                </c:pt>
                <c:pt idx="186">
                  <c:v>43.374201381549497</c:v>
                </c:pt>
                <c:pt idx="187">
                  <c:v>43.224943064841689</c:v>
                </c:pt>
                <c:pt idx="188">
                  <c:v>43.074744540339765</c:v>
                </c:pt>
                <c:pt idx="189">
                  <c:v>42.923578690017095</c:v>
                </c:pt>
                <c:pt idx="190">
                  <c:v>42.771417507983919</c:v>
                </c:pt>
                <c:pt idx="191">
                  <c:v>42.618232063821971</c:v>
                </c:pt>
                <c:pt idx="192">
                  <c:v>42.463992464096592</c:v>
                </c:pt>
                <c:pt idx="193">
                  <c:v>42.308667812002298</c:v>
                </c:pt>
                <c:pt idx="194">
                  <c:v>42.152226164950783</c:v>
                </c:pt>
                <c:pt idx="195">
                  <c:v>41.994634490070879</c:v>
                </c:pt>
                <c:pt idx="196">
                  <c:v>41.835858617399161</c:v>
                </c:pt>
                <c:pt idx="197">
                  <c:v>41.675863190711318</c:v>
                </c:pt>
                <c:pt idx="198">
                  <c:v>41.514611615757033</c:v>
                </c:pt>
                <c:pt idx="199">
                  <c:v>41.352066005819154</c:v>
                </c:pt>
                <c:pt idx="200">
                  <c:v>41.188187124353952</c:v>
                </c:pt>
                <c:pt idx="201">
                  <c:v>41.022934324588988</c:v>
                </c:pt>
                <c:pt idx="202">
                  <c:v>40.85626548582939</c:v>
                </c:pt>
                <c:pt idx="203">
                  <c:v>40.688136946276423</c:v>
                </c:pt>
                <c:pt idx="204">
                  <c:v>40.518503432154461</c:v>
                </c:pt>
                <c:pt idx="205">
                  <c:v>40.347317982811852</c:v>
                </c:pt>
                <c:pt idx="206">
                  <c:v>40.174531871636603</c:v>
                </c:pt>
                <c:pt idx="207">
                  <c:v>40.000094522407331</c:v>
                </c:pt>
                <c:pt idx="208">
                  <c:v>39.82395342077244</c:v>
                </c:pt>
                <c:pt idx="209">
                  <c:v>39.646054020552441</c:v>
                </c:pt>
                <c:pt idx="210">
                  <c:v>39.466339644466515</c:v>
                </c:pt>
                <c:pt idx="211">
                  <c:v>39.284751378842799</c:v>
                </c:pt>
                <c:pt idx="212">
                  <c:v>39.101227961933319</c:v>
                </c:pt>
                <c:pt idx="213">
                  <c:v>38.915705665272334</c:v>
                </c:pt>
                <c:pt idx="214">
                  <c:v>38.728118167649136</c:v>
                </c:pt>
                <c:pt idx="215">
                  <c:v>38.538396420984149</c:v>
                </c:pt>
                <c:pt idx="216">
                  <c:v>38.346468507614176</c:v>
                </c:pt>
                <c:pt idx="217">
                  <c:v>38.152259488208863</c:v>
                </c:pt>
                <c:pt idx="218">
                  <c:v>37.955691239551989</c:v>
                </c:pt>
                <c:pt idx="219">
                  <c:v>37.756682281424602</c:v>
                </c:pt>
                <c:pt idx="220">
                  <c:v>37.555147591607216</c:v>
                </c:pt>
                <c:pt idx="221">
                  <c:v>37.350998407996386</c:v>
                </c:pt>
                <c:pt idx="222">
                  <c:v>37.144142016751175</c:v>
                </c:pt>
                <c:pt idx="223">
                  <c:v>36.934481525192368</c:v>
                </c:pt>
                <c:pt idx="224">
                  <c:v>36.721915618113364</c:v>
                </c:pt>
                <c:pt idx="225">
                  <c:v>36.506338295978978</c:v>
                </c:pt>
                <c:pt idx="226">
                  <c:v>36.287638593295938</c:v>
                </c:pt>
                <c:pt idx="227">
                  <c:v>36.065700275322797</c:v>
                </c:pt>
                <c:pt idx="228">
                  <c:v>35.840401510971994</c:v>
                </c:pt>
                <c:pt idx="229">
                  <c:v>35.61161451959142</c:v>
                </c:pt>
                <c:pt idx="230">
                  <c:v>35.379205188969998</c:v>
                </c:pt>
                <c:pt idx="231">
                  <c:v>35.143032661631622</c:v>
                </c:pt>
                <c:pt idx="232">
                  <c:v>34.902948886095565</c:v>
                </c:pt>
                <c:pt idx="233">
                  <c:v>34.658798129327089</c:v>
                </c:pt>
                <c:pt idx="234">
                  <c:v>34.410416446179475</c:v>
                </c:pt>
                <c:pt idx="235">
                  <c:v>34.157631100966967</c:v>
                </c:pt>
                <c:pt idx="236">
                  <c:v>33.9002599357718</c:v>
                </c:pt>
                <c:pt idx="237">
                  <c:v>33.638110679195904</c:v>
                </c:pt>
                <c:pt idx="238">
                  <c:v>33.37098018847243</c:v>
                </c:pt>
                <c:pt idx="239">
                  <c:v>33.098653616764501</c:v>
                </c:pt>
                <c:pt idx="240">
                  <c:v>32.820903496278731</c:v>
                </c:pt>
                <c:pt idx="241">
                  <c:v>32.537488726355704</c:v>
                </c:pt>
                <c:pt idx="242">
                  <c:v>32.248153454004793</c:v>
                </c:pt>
                <c:pt idx="243">
                  <c:v>31.952625832344257</c:v>
                </c:pt>
                <c:pt idx="244">
                  <c:v>31.650616639950382</c:v>
                </c:pt>
                <c:pt idx="245">
                  <c:v>31.341817741242906</c:v>
                </c:pt>
                <c:pt idx="246">
                  <c:v>31.025900364607303</c:v>
                </c:pt>
                <c:pt idx="247">
                  <c:v>30.702513170619671</c:v>
                </c:pt>
                <c:pt idx="248">
                  <c:v>30.371280077742846</c:v>
                </c:pt>
                <c:pt idx="249">
                  <c:v>30.031797806574833</c:v>
                </c:pt>
                <c:pt idx="250">
                  <c:v>29.683633095981101</c:v>
                </c:pt>
                <c:pt idx="251">
                  <c:v>29.326319535078675</c:v>
                </c:pt>
                <c:pt idx="252">
                  <c:v>28.959353943094879</c:v>
                </c:pt>
                <c:pt idx="253">
                  <c:v>28.582192214453777</c:v>
                </c:pt>
                <c:pt idx="254">
                  <c:v>28.194244527691549</c:v>
                </c:pt>
                <c:pt idx="255">
                  <c:v>27.794869793222514</c:v>
                </c:pt>
                <c:pt idx="256">
                  <c:v>27.383369184491375</c:v>
                </c:pt>
                <c:pt idx="257">
                  <c:v>26.958978557964407</c:v>
                </c:pt>
                <c:pt idx="258">
                  <c:v>26.520859516163128</c:v>
                </c:pt>
                <c:pt idx="259">
                  <c:v>26.068088800639533</c:v>
                </c:pt>
                <c:pt idx="260">
                  <c:v>25.599645612085506</c:v>
                </c:pt>
                <c:pt idx="261">
                  <c:v>25.114396333928237</c:v>
                </c:pt>
                <c:pt idx="262">
                  <c:v>24.611075971106889</c:v>
                </c:pt>
                <c:pt idx="263">
                  <c:v>24.088265387728008</c:v>
                </c:pt>
                <c:pt idx="264">
                  <c:v>23.544363107685037</c:v>
                </c:pt>
                <c:pt idx="265">
                  <c:v>22.97754998587456</c:v>
                </c:pt>
                <c:pt idx="266">
                  <c:v>22.385744394882483</c:v>
                </c:pt>
                <c:pt idx="267">
                  <c:v>21.766544589078073</c:v>
                </c:pt>
                <c:pt idx="268">
                  <c:v>21.117153418571259</c:v>
                </c:pt>
                <c:pt idx="269">
                  <c:v>20.434278249639501</c:v>
                </c:pt>
                <c:pt idx="270">
                  <c:v>19.713995244921286</c:v>
                </c:pt>
                <c:pt idx="271">
                  <c:v>18.951561039218543</c:v>
                </c:pt>
                <c:pt idx="272">
                  <c:v>18.141144356896117</c:v>
                </c:pt>
                <c:pt idx="273">
                  <c:v>17.275431330338161</c:v>
                </c:pt>
                <c:pt idx="274">
                  <c:v>16.345022857276174</c:v>
                </c:pt>
                <c:pt idx="275">
                  <c:v>15.337471286589766</c:v>
                </c:pt>
                <c:pt idx="276">
                  <c:v>14.235649957386144</c:v>
                </c:pt>
                <c:pt idx="277">
                  <c:v>13.014782767513243</c:v>
                </c:pt>
                <c:pt idx="278">
                  <c:v>11.636470688295175</c:v>
                </c:pt>
                <c:pt idx="279">
                  <c:v>11.387029151672849</c:v>
                </c:pt>
                <c:pt idx="280">
                  <c:v>11.1264000821183</c:v>
                </c:pt>
                <c:pt idx="281">
                  <c:v>10.853573840940799</c:v>
                </c:pt>
                <c:pt idx="282">
                  <c:v>10.567388937199663</c:v>
                </c:pt>
                <c:pt idx="283">
                  <c:v>10.266497032265884</c:v>
                </c:pt>
                <c:pt idx="284">
                  <c:v>9.9493166299137368</c:v>
                </c:pt>
                <c:pt idx="285">
                  <c:v>9.6139705931056216</c:v>
                </c:pt>
                <c:pt idx="286">
                  <c:v>9.2581999414759295</c:v>
                </c:pt>
                <c:pt idx="287">
                  <c:v>8.8792418160882995</c:v>
                </c:pt>
                <c:pt idx="288">
                  <c:v>8.4736514014745765</c:v>
                </c:pt>
                <c:pt idx="289">
                  <c:v>8.0370325130519404</c:v>
                </c:pt>
                <c:pt idx="290">
                  <c:v>7.5636117471609836</c:v>
                </c:pt>
                <c:pt idx="291">
                  <c:v>7.045527731488856</c:v>
                </c:pt>
                <c:pt idx="292">
                  <c:v>6.4715595077458019</c:v>
                </c:pt>
                <c:pt idx="293">
                  <c:v>5.8246314594694404</c:v>
                </c:pt>
                <c:pt idx="294">
                  <c:v>5.0762402216064668</c:v>
                </c:pt>
                <c:pt idx="295">
                  <c:v>4.1712698813410274</c:v>
                </c:pt>
                <c:pt idx="296">
                  <c:v>2.9686144770441603</c:v>
                </c:pt>
                <c:pt idx="297">
                  <c:v>1.9483031564646062E-15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</c:numCache>
            </c:numRef>
          </c:yVal>
          <c:smooth val="0"/>
        </c:ser>
        <c:ser>
          <c:idx val="3"/>
          <c:order val="1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'Yishan PULL'!$I$21:$I$25</c:f>
              <c:numCache>
                <c:formatCode>General</c:formatCode>
                <c:ptCount val="5"/>
                <c:pt idx="0">
                  <c:v>0</c:v>
                </c:pt>
                <c:pt idx="1">
                  <c:v>1.333332</c:v>
                </c:pt>
                <c:pt idx="2">
                  <c:v>2.6666639999999999</c:v>
                </c:pt>
                <c:pt idx="3">
                  <c:v>4</c:v>
                </c:pt>
                <c:pt idx="4">
                  <c:v>5.6</c:v>
                </c:pt>
              </c:numCache>
            </c:numRef>
          </c:xVal>
          <c:yVal>
            <c:numRef>
              <c:f>'Yishan PULL'!$K$21:$K$25</c:f>
              <c:numCache>
                <c:formatCode>General</c:formatCode>
                <c:ptCount val="5"/>
                <c:pt idx="0">
                  <c:v>0</c:v>
                </c:pt>
                <c:pt idx="1">
                  <c:v>36.75</c:v>
                </c:pt>
                <c:pt idx="2">
                  <c:v>61.5625</c:v>
                </c:pt>
                <c:pt idx="3">
                  <c:v>11.875</c:v>
                </c:pt>
                <c:pt idx="4">
                  <c:v>0</c:v>
                </c:pt>
              </c:numCache>
            </c:numRef>
          </c:yVal>
          <c:smooth val="0"/>
        </c:ser>
        <c:ser>
          <c:idx val="0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'Yishan PULL'!$V$2:$V$358</c:f>
              <c:numCache>
                <c:formatCode>General</c:formatCode>
                <c:ptCount val="357"/>
                <c:pt idx="0">
                  <c:v>0</c:v>
                </c:pt>
                <c:pt idx="1">
                  <c:v>0.19047619047619047</c:v>
                </c:pt>
                <c:pt idx="2">
                  <c:v>0.26937401188058951</c:v>
                </c:pt>
                <c:pt idx="3">
                  <c:v>0.32991443953692901</c:v>
                </c:pt>
                <c:pt idx="4">
                  <c:v>0.38095238095238093</c:v>
                </c:pt>
                <c:pt idx="5">
                  <c:v>0.42591770999995993</c:v>
                </c:pt>
                <c:pt idx="6">
                  <c:v>0.46656947481584343</c:v>
                </c:pt>
                <c:pt idx="7">
                  <c:v>0.50395263067896967</c:v>
                </c:pt>
                <c:pt idx="8">
                  <c:v>0.53874802376117903</c:v>
                </c:pt>
                <c:pt idx="9">
                  <c:v>0.5714285714285714</c:v>
                </c:pt>
                <c:pt idx="10">
                  <c:v>0.60233860193683419</c:v>
                </c:pt>
                <c:pt idx="11">
                  <c:v>0.63173805530579041</c:v>
                </c:pt>
                <c:pt idx="12">
                  <c:v>0.65982887907385801</c:v>
                </c:pt>
                <c:pt idx="13">
                  <c:v>0.6867716715169504</c:v>
                </c:pt>
                <c:pt idx="14">
                  <c:v>0.71269664509979835</c:v>
                </c:pt>
                <c:pt idx="15">
                  <c:v>0.73771111356331753</c:v>
                </c:pt>
                <c:pt idx="16">
                  <c:v>0.76190476190476186</c:v>
                </c:pt>
                <c:pt idx="17">
                  <c:v>0.785353452498602</c:v>
                </c:pt>
                <c:pt idx="18">
                  <c:v>0.80812203564176854</c:v>
                </c:pt>
                <c:pt idx="19">
                  <c:v>0.83026646543631877</c:v>
                </c:pt>
                <c:pt idx="20">
                  <c:v>0.85183541999991985</c:v>
                </c:pt>
                <c:pt idx="21">
                  <c:v>0.87287156094396945</c:v>
                </c:pt>
                <c:pt idx="22">
                  <c:v>0.89341252568065321</c:v>
                </c:pt>
                <c:pt idx="23">
                  <c:v>0.91349171872623225</c:v>
                </c:pt>
                <c:pt idx="24">
                  <c:v>0.93313894963168686</c:v>
                </c:pt>
                <c:pt idx="25">
                  <c:v>0.95238095238095244</c:v>
                </c:pt>
                <c:pt idx="26">
                  <c:v>0.97124181211291138</c:v>
                </c:pt>
                <c:pt idx="27">
                  <c:v>0.98974331861078702</c:v>
                </c:pt>
                <c:pt idx="28">
                  <c:v>1.0079052613579393</c:v>
                </c:pt>
                <c:pt idx="29">
                  <c:v>1.0257456775494294</c:v>
                </c:pt>
                <c:pt idx="30">
                  <c:v>1.0432810619146022</c:v>
                </c:pt>
                <c:pt idx="31">
                  <c:v>1.0605265453009567</c:v>
                </c:pt>
                <c:pt idx="32">
                  <c:v>1.0774960475223581</c:v>
                </c:pt>
                <c:pt idx="33">
                  <c:v>1.0942024088643865</c:v>
                </c:pt>
                <c:pt idx="34">
                  <c:v>1.1106575037800572</c:v>
                </c:pt>
                <c:pt idx="35">
                  <c:v>1.126872339638022</c:v>
                </c:pt>
                <c:pt idx="36">
                  <c:v>1.1428571428571428</c:v>
                </c:pt>
                <c:pt idx="37">
                  <c:v>1.1586214343425181</c:v>
                </c:pt>
                <c:pt idx="38">
                  <c:v>1.1741740958036146</c:v>
                </c:pt>
                <c:pt idx="39">
                  <c:v>1.1895234282663616</c:v>
                </c:pt>
                <c:pt idx="40">
                  <c:v>1.2046772038736684</c:v>
                </c:pt>
                <c:pt idx="41">
                  <c:v>1.2196427118919713</c:v>
                </c:pt>
                <c:pt idx="42">
                  <c:v>1.2344267996967353</c:v>
                </c:pt>
                <c:pt idx="43">
                  <c:v>1.2490359093908574</c:v>
                </c:pt>
                <c:pt idx="44">
                  <c:v>1.2634761106115808</c:v>
                </c:pt>
                <c:pt idx="45">
                  <c:v>1.2777531299998799</c:v>
                </c:pt>
                <c:pt idx="46">
                  <c:v>1.2918723777381462</c:v>
                </c:pt>
                <c:pt idx="47">
                  <c:v>1.3058389715049608</c:v>
                </c:pt>
                <c:pt idx="48">
                  <c:v>1.319657758147716</c:v>
                </c:pt>
                <c:pt idx="49">
                  <c:v>1.3333333333333333</c:v>
                </c:pt>
                <c:pt idx="50">
                  <c:v>1.3468922283655012</c:v>
                </c:pt>
                <c:pt idx="51">
                  <c:v>1.3603592880413673</c:v>
                </c:pt>
                <c:pt idx="52">
                  <c:v>1.3737363534845926</c:v>
                </c:pt>
                <c:pt idx="53">
                  <c:v>1.3870252051105287</c:v>
                </c:pt>
                <c:pt idx="54">
                  <c:v>1.4002275653922698</c:v>
                </c:pt>
                <c:pt idx="55">
                  <c:v>1.4133451014667424</c:v>
                </c:pt>
                <c:pt idx="56">
                  <c:v>1.4263794275919983</c:v>
                </c:pt>
                <c:pt idx="57">
                  <c:v>1.4393321074659677</c:v>
                </c:pt>
                <c:pt idx="58">
                  <c:v>1.4522046564160982</c:v>
                </c:pt>
                <c:pt idx="59">
                  <c:v>1.4649985434685575</c:v>
                </c:pt>
                <c:pt idx="60">
                  <c:v>1.477715193305005</c:v>
                </c:pt>
                <c:pt idx="61">
                  <c:v>1.4903559881143014</c:v>
                </c:pt>
                <c:pt idx="62">
                  <c:v>1.5029222693459776</c:v>
                </c:pt>
                <c:pt idx="63">
                  <c:v>1.5154153393717549</c:v>
                </c:pt>
                <c:pt idx="64">
                  <c:v>1.5278364630609402</c:v>
                </c:pt>
                <c:pt idx="65">
                  <c:v>1.540186869275096</c:v>
                </c:pt>
                <c:pt idx="66">
                  <c:v>1.5524677522869788</c:v>
                </c:pt>
                <c:pt idx="67">
                  <c:v>1.564680273128386</c:v>
                </c:pt>
                <c:pt idx="68">
                  <c:v>1.5768255608712176</c:v>
                </c:pt>
                <c:pt idx="69">
                  <c:v>1.5889047138457493</c:v>
                </c:pt>
                <c:pt idx="70">
                  <c:v>1.6009188007998441</c:v>
                </c:pt>
                <c:pt idx="71">
                  <c:v>1.6128688620025582</c:v>
                </c:pt>
                <c:pt idx="72">
                  <c:v>1.6247559102953726</c:v>
                </c:pt>
                <c:pt idx="73">
                  <c:v>1.636580932094051</c:v>
                </c:pt>
                <c:pt idx="74">
                  <c:v>1.6483448883439353</c:v>
                </c:pt>
                <c:pt idx="75">
                  <c:v>1.6600487154312915</c:v>
                </c:pt>
                <c:pt idx="76">
                  <c:v>1.671693326053153</c:v>
                </c:pt>
                <c:pt idx="77">
                  <c:v>1.6832796100479521</c:v>
                </c:pt>
                <c:pt idx="78">
                  <c:v>1.6948084351890753</c:v>
                </c:pt>
                <c:pt idx="79">
                  <c:v>1.7062806479433441</c:v>
                </c:pt>
                <c:pt idx="80">
                  <c:v>1.7176970741963011</c:v>
                </c:pt>
                <c:pt idx="81">
                  <c:v>1.7290585199460595</c:v>
                </c:pt>
                <c:pt idx="82">
                  <c:v>1.7403657719673611</c:v>
                </c:pt>
                <c:pt idx="83">
                  <c:v>1.7516195984473979</c:v>
                </c:pt>
                <c:pt idx="84">
                  <c:v>1.7628207495948456</c:v>
                </c:pt>
                <c:pt idx="85">
                  <c:v>1.7739699582234805</c:v>
                </c:pt>
                <c:pt idx="86">
                  <c:v>1.7850679403116583</c:v>
                </c:pt>
                <c:pt idx="87">
                  <c:v>1.7961153955388693</c:v>
                </c:pt>
                <c:pt idx="88">
                  <c:v>1.8071130078005055</c:v>
                </c:pt>
                <c:pt idx="89">
                  <c:v>1.8180614457019122</c:v>
                </c:pt>
                <c:pt idx="90">
                  <c:v>1.8289613630327304</c:v>
                </c:pt>
                <c:pt idx="91">
                  <c:v>1.8398133992224885</c:v>
                </c:pt>
                <c:pt idx="92">
                  <c:v>1.8506181797783368</c:v>
                </c:pt>
                <c:pt idx="93">
                  <c:v>1.8613763167057733</c:v>
                </c:pt>
                <c:pt idx="94">
                  <c:v>1.8720884089131655</c:v>
                </c:pt>
                <c:pt idx="95">
                  <c:v>1.8827550426008168</c:v>
                </c:pt>
                <c:pt idx="96">
                  <c:v>1.8933767916353059</c:v>
                </c:pt>
                <c:pt idx="97">
                  <c:v>1.9039542179097568</c:v>
                </c:pt>
                <c:pt idx="98">
                  <c:v>1.9144878716906983</c:v>
                </c:pt>
                <c:pt idx="99">
                  <c:v>1.9249782919521079</c:v>
                </c:pt>
                <c:pt idx="100">
                  <c:v>1.935426006697216</c:v>
                </c:pt>
                <c:pt idx="101">
                  <c:v>1.9458315332686145</c:v>
                </c:pt>
                <c:pt idx="102">
                  <c:v>1.9561953786471864</c:v>
                </c:pt>
                <c:pt idx="103">
                  <c:v>1.9665180397403426</c:v>
                </c:pt>
                <c:pt idx="104">
                  <c:v>1.9768000036600328</c:v>
                </c:pt>
                <c:pt idx="105">
                  <c:v>1.9870417479909672</c:v>
                </c:pt>
                <c:pt idx="106">
                  <c:v>1.9972437410494679</c:v>
                </c:pt>
                <c:pt idx="107">
                  <c:v>2.0074064421333508</c:v>
                </c:pt>
                <c:pt idx="108">
                  <c:v>2.0175303017632062</c:v>
                </c:pt>
                <c:pt idx="109">
                  <c:v>2.0276157619154507</c:v>
                </c:pt>
                <c:pt idx="110">
                  <c:v>2.0376632562474741</c:v>
                </c:pt>
                <c:pt idx="111">
                  <c:v>2.0476732103152244</c:v>
                </c:pt>
                <c:pt idx="112">
                  <c:v>2.0576460417835181</c:v>
                </c:pt>
                <c:pt idx="113">
                  <c:v>2.0675821606293985</c:v>
                </c:pt>
                <c:pt idx="114">
                  <c:v>2.077481969338792</c:v>
                </c:pt>
                <c:pt idx="115">
                  <c:v>2.0873458630967461</c:v>
                </c:pt>
                <c:pt idx="116">
                  <c:v>2.0971742299715084</c:v>
                </c:pt>
                <c:pt idx="117">
                  <c:v>2.1069674510926717</c:v>
                </c:pt>
                <c:pt idx="118">
                  <c:v>2.1167259008236279</c:v>
                </c:pt>
                <c:pt idx="119">
                  <c:v>2.1264499469285578</c:v>
                </c:pt>
                <c:pt idx="120">
                  <c:v>2.1361399507341483</c:v>
                </c:pt>
                <c:pt idx="121">
                  <c:v>2.1457962672862569</c:v>
                </c:pt>
                <c:pt idx="122">
                  <c:v>2.1554192455017063</c:v>
                </c:pt>
                <c:pt idx="123">
                  <c:v>2.165009228315391</c:v>
                </c:pt>
                <c:pt idx="124">
                  <c:v>2.1745665528228839</c:v>
                </c:pt>
                <c:pt idx="125">
                  <c:v>2.1840915504186933</c:v>
                </c:pt>
                <c:pt idx="126">
                  <c:v>2.1935845469303379</c:v>
                </c:pt>
                <c:pt idx="127">
                  <c:v>2.2030458627484082</c:v>
                </c:pt>
                <c:pt idx="128">
                  <c:v>2.2124758129527287</c:v>
                </c:pt>
                <c:pt idx="129">
                  <c:v>2.2218747074347949</c:v>
                </c:pt>
                <c:pt idx="130">
                  <c:v>2.2312428510165994</c:v>
                </c:pt>
                <c:pt idx="131">
                  <c:v>2.2405805435659794</c:v>
                </c:pt>
                <c:pt idx="132">
                  <c:v>2.2498880801086205</c:v>
                </c:pt>
                <c:pt idx="133">
                  <c:v>2.2591657509368126</c:v>
                </c:pt>
                <c:pt idx="134">
                  <c:v>2.2684138417150947</c:v>
                </c:pt>
                <c:pt idx="135">
                  <c:v>2.277632633582888</c:v>
                </c:pt>
                <c:pt idx="136">
                  <c:v>2.2868224032542139</c:v>
                </c:pt>
                <c:pt idx="137">
                  <c:v>2.2959834231146097</c:v>
                </c:pt>
                <c:pt idx="138">
                  <c:v>2.3051159613153303</c:v>
                </c:pt>
                <c:pt idx="139">
                  <c:v>2.314220281864932</c:v>
                </c:pt>
                <c:pt idx="140">
                  <c:v>2.3232966447183232</c:v>
                </c:pt>
                <c:pt idx="141">
                  <c:v>2.3323453058633703</c:v>
                </c:pt>
                <c:pt idx="142">
                  <c:v>2.341366517405139</c:v>
                </c:pt>
                <c:pt idx="143">
                  <c:v>2.3503605276478474</c:v>
                </c:pt>
                <c:pt idx="144">
                  <c:v>2.3593275811746102</c:v>
                </c:pt>
                <c:pt idx="145">
                  <c:v>2.3682679189250457</c:v>
                </c:pt>
                <c:pt idx="146">
                  <c:v>2.3771817782708142</c:v>
                </c:pt>
                <c:pt idx="147">
                  <c:v>2.3860693930891479</c:v>
                </c:pt>
                <c:pt idx="148">
                  <c:v>2.3949309938344561</c:v>
                </c:pt>
                <c:pt idx="149">
                  <c:v>2.4037668076080436</c:v>
                </c:pt>
                <c:pt idx="150">
                  <c:v>2.4125770582260193</c:v>
                </c:pt>
                <c:pt idx="151">
                  <c:v>2.4213619662854464</c:v>
                </c:pt>
                <c:pt idx="152">
                  <c:v>2.430121749228789</c:v>
                </c:pt>
                <c:pt idx="153">
                  <c:v>2.4388566214067104</c:v>
                </c:pt>
                <c:pt idx="154">
                  <c:v>2.44756679413927</c:v>
                </c:pt>
                <c:pt idx="155">
                  <c:v>2.4562524757755746</c:v>
                </c:pt>
                <c:pt idx="156">
                  <c:v>2.4649138717519303</c:v>
                </c:pt>
                <c:pt idx="157">
                  <c:v>2.4735511846485325</c:v>
                </c:pt>
                <c:pt idx="158">
                  <c:v>2.4821646142447529</c:v>
                </c:pt>
                <c:pt idx="159">
                  <c:v>2.4907543575730502</c:v>
                </c:pt>
                <c:pt idx="160">
                  <c:v>2.4993206089715638</c:v>
                </c:pt>
                <c:pt idx="161">
                  <c:v>2.5078635601354087</c:v>
                </c:pt>
                <c:pt idx="162">
                  <c:v>2.5163834001667311</c:v>
                </c:pt>
                <c:pt idx="163">
                  <c:v>2.5248803156235446</c:v>
                </c:pt>
                <c:pt idx="164">
                  <c:v>2.5333544905673957</c:v>
                </c:pt>
                <c:pt idx="165">
                  <c:v>2.5418061066098838</c:v>
                </c:pt>
                <c:pt idx="166">
                  <c:v>2.5502353429580733</c:v>
                </c:pt>
                <c:pt idx="167">
                  <c:v>2.5586423764588302</c:v>
                </c:pt>
                <c:pt idx="168">
                  <c:v>2.5670273816421112</c:v>
                </c:pt>
                <c:pt idx="169">
                  <c:v>2.5753905307632383</c:v>
                </c:pt>
                <c:pt idx="170">
                  <c:v>2.5837319938441876</c:v>
                </c:pt>
                <c:pt idx="171">
                  <c:v>2.5920519387139205</c:v>
                </c:pt>
                <c:pt idx="172">
                  <c:v>2.600350531047777</c:v>
                </c:pt>
                <c:pt idx="173">
                  <c:v>2.6086279344059724</c:v>
                </c:pt>
                <c:pt idx="174">
                  <c:v>2.6168843102712094</c:v>
                </c:pt>
                <c:pt idx="175">
                  <c:v>2.625119818085432</c:v>
                </c:pt>
                <c:pt idx="176">
                  <c:v>2.6333346152857526</c:v>
                </c:pt>
                <c:pt idx="177">
                  <c:v>2.6415288573395683</c:v>
                </c:pt>
                <c:pt idx="178">
                  <c:v>2.6497026977788893</c:v>
                </c:pt>
                <c:pt idx="179">
                  <c:v>2.6578562882339032</c:v>
                </c:pt>
                <c:pt idx="180">
                  <c:v>2.6659897784657911</c:v>
                </c:pt>
                <c:pt idx="181">
                  <c:v>2.6741285273203208</c:v>
                </c:pt>
                <c:pt idx="182">
                  <c:v>2.6823075456180296</c:v>
                </c:pt>
                <c:pt idx="183">
                  <c:v>2.6905276512185696</c:v>
                </c:pt>
                <c:pt idx="184">
                  <c:v>2.6987894696205625</c:v>
                </c:pt>
                <c:pt idx="185">
                  <c:v>2.7070936423561811</c:v>
                </c:pt>
                <c:pt idx="186">
                  <c:v>2.715440827572511</c:v>
                </c:pt>
                <c:pt idx="187">
                  <c:v>2.7238317006402859</c:v>
                </c:pt>
                <c:pt idx="188">
                  <c:v>2.7322669547916183</c:v>
                </c:pt>
                <c:pt idx="189">
                  <c:v>2.7407473017884003</c:v>
                </c:pt>
                <c:pt idx="190">
                  <c:v>2.7492734726232193</c:v>
                </c:pt>
                <c:pt idx="191">
                  <c:v>2.7578462182547341</c:v>
                </c:pt>
                <c:pt idx="192">
                  <c:v>2.7664663103796028</c:v>
                </c:pt>
                <c:pt idx="193">
                  <c:v>2.7751345422432148</c:v>
                </c:pt>
                <c:pt idx="194">
                  <c:v>2.7838517294916318</c:v>
                </c:pt>
                <c:pt idx="195">
                  <c:v>2.7926187110673304</c:v>
                </c:pt>
                <c:pt idx="196">
                  <c:v>2.8014363501515311</c:v>
                </c:pt>
                <c:pt idx="197">
                  <c:v>2.8103055351561053</c:v>
                </c:pt>
                <c:pt idx="198">
                  <c:v>2.819227180768292</c:v>
                </c:pt>
                <c:pt idx="199">
                  <c:v>2.8282022290516995</c:v>
                </c:pt>
                <c:pt idx="200">
                  <c:v>2.8372316506073396</c:v>
                </c:pt>
                <c:pt idx="201">
                  <c:v>2.8463164457987515</c:v>
                </c:pt>
                <c:pt idx="202">
                  <c:v>2.8554576460455863</c:v>
                </c:pt>
                <c:pt idx="203">
                  <c:v>2.8646563151903903</c:v>
                </c:pt>
                <c:pt idx="204">
                  <c:v>2.8739135509437137</c:v>
                </c:pt>
                <c:pt idx="205">
                  <c:v>2.8832304864131029</c:v>
                </c:pt>
                <c:pt idx="206">
                  <c:v>2.8926082917219995</c:v>
                </c:pt>
                <c:pt idx="207">
                  <c:v>2.9020481757251018</c:v>
                </c:pt>
                <c:pt idx="208">
                  <c:v>2.9115513878273025</c:v>
                </c:pt>
                <c:pt idx="209">
                  <c:v>2.9211192199139515</c:v>
                </c:pt>
                <c:pt idx="210">
                  <c:v>2.9307530084008873</c:v>
                </c:pt>
                <c:pt idx="211">
                  <c:v>2.9404541364134484</c:v>
                </c:pt>
                <c:pt idx="212">
                  <c:v>2.9502240361045171</c:v>
                </c:pt>
                <c:pt idx="213">
                  <c:v>2.9600641911226071</c:v>
                </c:pt>
                <c:pt idx="214">
                  <c:v>2.9699761392420241</c:v>
                </c:pt>
                <c:pt idx="215">
                  <c:v>2.9799614751683103</c:v>
                </c:pt>
                <c:pt idx="216">
                  <c:v>2.9900218535334617</c:v>
                </c:pt>
                <c:pt idx="217">
                  <c:v>3.0001589920968508</c:v>
                </c:pt>
                <c:pt idx="218">
                  <c:v>3.0103746751693823</c:v>
                </c:pt>
                <c:pt idx="219">
                  <c:v>3.0206707572802216</c:v>
                </c:pt>
                <c:pt idx="220">
                  <c:v>3.0310491671074216</c:v>
                </c:pt>
                <c:pt idx="221">
                  <c:v>3.0415119116960567</c:v>
                </c:pt>
                <c:pt idx="222">
                  <c:v>3.0520610809899713</c:v>
                </c:pt>
                <c:pt idx="223">
                  <c:v>3.0626988527061432</c:v>
                </c:pt>
                <c:pt idx="224">
                  <c:v>3.0734274975838476</c:v>
                </c:pt>
                <c:pt idx="225">
                  <c:v>3.0842493850444646</c:v>
                </c:pt>
                <c:pt idx="226">
                  <c:v>3.0951669893018909</c:v>
                </c:pt>
                <c:pt idx="227">
                  <c:v>3.1061828959681903</c:v>
                </c:pt>
                <c:pt idx="228">
                  <c:v>3.1172998092044466</c:v>
                </c:pt>
                <c:pt idx="229">
                  <c:v>3.1285205594728462</c:v>
                </c:pt>
                <c:pt idx="230">
                  <c:v>3.1398481119529542</c:v>
                </c:pt>
                <c:pt idx="231">
                  <c:v>3.151285575693084</c:v>
                </c:pt>
                <c:pt idx="232">
                  <c:v>3.1628362135768029</c:v>
                </c:pt>
                <c:pt idx="233">
                  <c:v>3.1745034531950997</c:v>
                </c:pt>
                <c:pt idx="234">
                  <c:v>3.1862908987268841</c:v>
                </c:pt>
                <c:pt idx="235">
                  <c:v>3.1982023439445268</c:v>
                </c:pt>
                <c:pt idx="236">
                  <c:v>3.2102417864774635</c:v>
                </c:pt>
                <c:pt idx="237">
                  <c:v>3.222413443485872</c:v>
                </c:pt>
                <c:pt idx="238">
                  <c:v>3.2347217689186398</c:v>
                </c:pt>
                <c:pt idx="239">
                  <c:v>3.2471714725558591</c:v>
                </c:pt>
                <c:pt idx="240">
                  <c:v>3.2597675410666991</c:v>
                </c:pt>
                <c:pt idx="241">
                  <c:v>3.2725152613496498</c:v>
                </c:pt>
                <c:pt idx="242">
                  <c:v>3.2854202464649811</c:v>
                </c:pt>
                <c:pt idx="243">
                  <c:v>3.2984884645202146</c:v>
                </c:pt>
                <c:pt idx="244">
                  <c:v>3.3117262709303121</c:v>
                </c:pt>
                <c:pt idx="245">
                  <c:v>3.3251404445473578</c:v>
                </c:pt>
                <c:pt idx="246">
                  <c:v>3.3387382282425992</c:v>
                </c:pt>
                <c:pt idx="247">
                  <c:v>3.3525273746303896</c:v>
                </c:pt>
                <c:pt idx="248">
                  <c:v>3.3665161977534757</c:v>
                </c:pt>
                <c:pt idx="249">
                  <c:v>3.380713631708014</c:v>
                </c:pt>
                <c:pt idx="250">
                  <c:v>3.3951292973823404</c:v>
                </c:pt>
                <c:pt idx="251">
                  <c:v>3.4097735787257055</c:v>
                </c:pt>
                <c:pt idx="252">
                  <c:v>3.4246577102649689</c:v>
                </c:pt>
                <c:pt idx="253">
                  <c:v>3.439793877965692</c:v>
                </c:pt>
                <c:pt idx="254">
                  <c:v>3.4551953360121459</c:v>
                </c:pt>
                <c:pt idx="255">
                  <c:v>3.4708765426891874</c:v>
                </c:pt>
                <c:pt idx="256">
                  <c:v>3.4868533193296205</c:v>
                </c:pt>
                <c:pt idx="257">
                  <c:v>3.5031430373009185</c:v>
                </c:pt>
                <c:pt idx="258">
                  <c:v>3.51976483932481</c:v>
                </c:pt>
                <c:pt idx="259">
                  <c:v>3.5367399031640301</c:v>
                </c:pt>
                <c:pt idx="260">
                  <c:v>3.5540917580318676</c:v>
                </c:pt>
                <c:pt idx="261">
                  <c:v>3.5718466672114473</c:v>
                </c:pt>
                <c:pt idx="262">
                  <c:v>3.5900340946492597</c:v>
                </c:pt>
                <c:pt idx="263">
                  <c:v>3.6086872792111788</c:v>
                </c:pt>
                <c:pt idx="264">
                  <c:v>3.6278439486163361</c:v>
                </c:pt>
                <c:pt idx="265">
                  <c:v>3.647547216963452</c:v>
                </c:pt>
                <c:pt idx="266">
                  <c:v>3.6678467270784703</c:v>
                </c:pt>
                <c:pt idx="267">
                  <c:v>3.688800124616245</c:v>
                </c:pt>
                <c:pt idx="268">
                  <c:v>3.7104749898710692</c:v>
                </c:pt>
                <c:pt idx="269">
                  <c:v>3.7329514139977702</c:v>
                </c:pt>
                <c:pt idx="270">
                  <c:v>3.7563255036354053</c:v>
                </c:pt>
                <c:pt idx="271">
                  <c:v>3.7807142588718303</c:v>
                </c:pt>
                <c:pt idx="272">
                  <c:v>3.8062625458615171</c:v>
                </c:pt>
                <c:pt idx="273">
                  <c:v>3.833153381094168</c:v>
                </c:pt>
                <c:pt idx="274">
                  <c:v>3.8616236802564754</c:v>
                </c:pt>
                <c:pt idx="275">
                  <c:v>3.8919895046397901</c:v>
                </c:pt>
                <c:pt idx="276">
                  <c:v>3.9246889126929148</c:v>
                </c:pt>
                <c:pt idx="277">
                  <c:v>3.9603602463872112</c:v>
                </c:pt>
                <c:pt idx="278">
                  <c:v>4.0000000000000009</c:v>
                </c:pt>
                <c:pt idx="279">
                  <c:v>4.0426743571446799</c:v>
                </c:pt>
                <c:pt idx="280">
                  <c:v>4.0865515153169323</c:v>
                </c:pt>
                <c:pt idx="281">
                  <c:v>4.1317393032284047</c:v>
                </c:pt>
                <c:pt idx="282">
                  <c:v>4.1783626933781779</c:v>
                </c:pt>
                <c:pt idx="283">
                  <c:v>4.2265678795536763</c:v>
                </c:pt>
                <c:pt idx="284">
                  <c:v>4.2765276930103822</c:v>
                </c:pt>
                <c:pt idx="285">
                  <c:v>4.3284489372175585</c:v>
                </c:pt>
                <c:pt idx="286">
                  <c:v>4.3825825435957082</c:v>
                </c:pt>
                <c:pt idx="287">
                  <c:v>4.4392379998239813</c:v>
                </c:pt>
                <c:pt idx="288">
                  <c:v>4.4988044774213041</c:v>
                </c:pt>
                <c:pt idx="289">
                  <c:v>4.5617829047631195</c:v>
                </c:pt>
                <c:pt idx="290">
                  <c:v>4.6288368341329855</c:v>
                </c:pt>
                <c:pt idx="291">
                  <c:v>4.7008776208815739</c:v>
                </c:pt>
                <c:pt idx="292">
                  <c:v>4.7792173183318765</c:v>
                </c:pt>
                <c:pt idx="293">
                  <c:v>4.8658696516142026</c:v>
                </c:pt>
                <c:pt idx="294">
                  <c:v>4.9642244686087791</c:v>
                </c:pt>
                <c:pt idx="295">
                  <c:v>5.08089145238156</c:v>
                </c:pt>
                <c:pt idx="296">
                  <c:v>5.2329348258071011</c:v>
                </c:pt>
                <c:pt idx="297">
                  <c:v>5.6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</c:numCache>
            </c:numRef>
          </c:xVal>
          <c:yVal>
            <c:numRef>
              <c:f>'Yishan PULL'!$U$2:$U$358</c:f>
              <c:numCache>
                <c:formatCode>General</c:formatCode>
                <c:ptCount val="357"/>
                <c:pt idx="0">
                  <c:v>0</c:v>
                </c:pt>
                <c:pt idx="1">
                  <c:v>3.4324236403026656</c:v>
                </c:pt>
                <c:pt idx="2">
                  <c:v>4.8527811150526352</c:v>
                </c:pt>
                <c:pt idx="3">
                  <c:v>5.9417566500129269</c:v>
                </c:pt>
                <c:pt idx="4">
                  <c:v>6.8590892250766577</c:v>
                </c:pt>
                <c:pt idx="5">
                  <c:v>7.6666804782934017</c:v>
                </c:pt>
                <c:pt idx="6">
                  <c:v>8.3962925240547897</c:v>
                </c:pt>
                <c:pt idx="7">
                  <c:v>9.0668031544110335</c:v>
                </c:pt>
                <c:pt idx="8">
                  <c:v>9.6905190026416701</c:v>
                </c:pt>
                <c:pt idx="9">
                  <c:v>10.275993244906534</c:v>
                </c:pt>
                <c:pt idx="10">
                  <c:v>10.829457226661146</c:v>
                </c:pt>
                <c:pt idx="11">
                  <c:v>11.355618166347458</c:v>
                </c:pt>
                <c:pt idx="12">
                  <c:v>11.858135605977672</c:v>
                </c:pt>
                <c:pt idx="13">
                  <c:v>12.339921877614772</c:v>
                </c:pt>
                <c:pt idx="14">
                  <c:v>12.803340065555748</c:v>
                </c:pt>
                <c:pt idx="15">
                  <c:v>13.250339221917704</c:v>
                </c:pt>
                <c:pt idx="16">
                  <c:v>13.682549559117028</c:v>
                </c:pt>
                <c:pt idx="17">
                  <c:v>14.101351213576395</c:v>
                </c:pt>
                <c:pt idx="18">
                  <c:v>14.507925032636676</c:v>
                </c:pt>
                <c:pt idx="19">
                  <c:v>14.90329081644829</c:v>
                </c:pt>
                <c:pt idx="20">
                  <c:v>15.288336607288173</c:v>
                </c:pt>
                <c:pt idx="21">
                  <c:v>15.663841462483504</c:v>
                </c:pt>
                <c:pt idx="22">
                  <c:v>16.03049340051307</c:v>
                </c:pt>
                <c:pt idx="23">
                  <c:v>16.388903715048308</c:v>
                </c:pt>
                <c:pt idx="24">
                  <c:v>16.73961851725447</c:v>
                </c:pt>
                <c:pt idx="25">
                  <c:v>17.083128135671146</c:v>
                </c:pt>
                <c:pt idx="26">
                  <c:v>17.419874840741077</c:v>
                </c:pt>
                <c:pt idx="27">
                  <c:v>17.750259245250415</c:v>
                </c:pt>
                <c:pt idx="28">
                  <c:v>18.074645648155126</c:v>
                </c:pt>
                <c:pt idx="29">
                  <c:v>18.393366527519778</c:v>
                </c:pt>
                <c:pt idx="30">
                  <c:v>18.706726342667082</c:v>
                </c:pt>
                <c:pt idx="31">
                  <c:v>19.015004771221424</c:v>
                </c:pt>
                <c:pt idx="32">
                  <c:v>19.31845948038913</c:v>
                </c:pt>
                <c:pt idx="33">
                  <c:v>19.617328512009809</c:v>
                </c:pt>
                <c:pt idx="34">
                  <c:v>19.911832345261253</c:v>
                </c:pt>
                <c:pt idx="35">
                  <c:v>20.202175688715474</c:v>
                </c:pt>
                <c:pt idx="36">
                  <c:v>20.488549043997253</c:v>
                </c:pt>
                <c:pt idx="37">
                  <c:v>20.771130075742015</c:v>
                </c:pt>
                <c:pt idx="38">
                  <c:v>21.050084816297868</c:v>
                </c:pt>
                <c:pt idx="39">
                  <c:v>21.32556872910579</c:v>
                </c:pt>
                <c:pt idx="40">
                  <c:v>21.597727650406775</c:v>
                </c:pt>
                <c:pt idx="41">
                  <c:v>21.866698625932901</c:v>
                </c:pt>
                <c:pt idx="42">
                  <c:v>22.132610656657686</c:v>
                </c:pt>
                <c:pt idx="43">
                  <c:v>22.395585365230389</c:v>
                </c:pt>
                <c:pt idx="44">
                  <c:v>22.655737593490716</c:v>
                </c:pt>
                <c:pt idx="45">
                  <c:v>22.913175939238435</c:v>
                </c:pt>
                <c:pt idx="46">
                  <c:v>23.168003240001593</c:v>
                </c:pt>
                <c:pt idx="47">
                  <c:v>23.420317009805153</c:v>
                </c:pt>
                <c:pt idx="48">
                  <c:v>23.670209834631255</c:v>
                </c:pt>
                <c:pt idx="49">
                  <c:v>23.917769731108724</c:v>
                </c:pt>
                <c:pt idx="50">
                  <c:v>24.084463661239109</c:v>
                </c:pt>
                <c:pt idx="51">
                  <c:v>24.250275207042549</c:v>
                </c:pt>
                <c:pt idx="52">
                  <c:v>24.415230624565101</c:v>
                </c:pt>
                <c:pt idx="53">
                  <c:v>24.579355427571663</c:v>
                </c:pt>
                <c:pt idx="54">
                  <c:v>24.742674423187655</c:v>
                </c:pt>
                <c:pt idx="55">
                  <c:v>24.90521174555359</c:v>
                </c:pt>
                <c:pt idx="56">
                  <c:v>25.066990887603112</c:v>
                </c:pt>
                <c:pt idx="57">
                  <c:v>25.228034731129775</c:v>
                </c:pt>
                <c:pt idx="58">
                  <c:v>25.388365575198584</c:v>
                </c:pt>
                <c:pt idx="59">
                  <c:v>25.548005163132451</c:v>
                </c:pt>
                <c:pt idx="60">
                  <c:v>25.706974707998842</c:v>
                </c:pt>
                <c:pt idx="61">
                  <c:v>25.865294916864716</c:v>
                </c:pt>
                <c:pt idx="62">
                  <c:v>26.022986013784674</c:v>
                </c:pt>
                <c:pt idx="63">
                  <c:v>26.180067761642487</c:v>
                </c:pt>
                <c:pt idx="64">
                  <c:v>26.33655948295193</c:v>
                </c:pt>
                <c:pt idx="65">
                  <c:v>26.492480079599112</c:v>
                </c:pt>
                <c:pt idx="66">
                  <c:v>26.647848051703761</c:v>
                </c:pt>
                <c:pt idx="67">
                  <c:v>26.802681515538087</c:v>
                </c:pt>
                <c:pt idx="68">
                  <c:v>26.956998220659816</c:v>
                </c:pt>
                <c:pt idx="69">
                  <c:v>27.1108155662413</c:v>
                </c:pt>
                <c:pt idx="70">
                  <c:v>27.264150616669703</c:v>
                </c:pt>
                <c:pt idx="71">
                  <c:v>27.41702011648297</c:v>
                </c:pt>
                <c:pt idx="72">
                  <c:v>27.569440504601047</c:v>
                </c:pt>
                <c:pt idx="73">
                  <c:v>27.721427928022543</c:v>
                </c:pt>
                <c:pt idx="74">
                  <c:v>27.87299825487802</c:v>
                </c:pt>
                <c:pt idx="75">
                  <c:v>28.024167086994279</c:v>
                </c:pt>
                <c:pt idx="76">
                  <c:v>28.174949771910363</c:v>
                </c:pt>
                <c:pt idx="77">
                  <c:v>28.325361414451507</c:v>
                </c:pt>
                <c:pt idx="78">
                  <c:v>28.475416887799387</c:v>
                </c:pt>
                <c:pt idx="79">
                  <c:v>28.625130844191172</c:v>
                </c:pt>
                <c:pt idx="80">
                  <c:v>28.77451772516239</c:v>
                </c:pt>
                <c:pt idx="81">
                  <c:v>28.923591771463915</c:v>
                </c:pt>
                <c:pt idx="82">
                  <c:v>29.072367032554432</c:v>
                </c:pt>
                <c:pt idx="83">
                  <c:v>29.220857375807746</c:v>
                </c:pt>
                <c:pt idx="84">
                  <c:v>29.369076495376603</c:v>
                </c:pt>
                <c:pt idx="85">
                  <c:v>29.517037920749139</c:v>
                </c:pt>
                <c:pt idx="86">
                  <c:v>29.664755025011839</c:v>
                </c:pt>
                <c:pt idx="87">
                  <c:v>29.8122410328881</c:v>
                </c:pt>
                <c:pt idx="88">
                  <c:v>29.959509028440937</c:v>
                </c:pt>
                <c:pt idx="89">
                  <c:v>30.106571962608296</c:v>
                </c:pt>
                <c:pt idx="90">
                  <c:v>30.253442660460788</c:v>
                </c:pt>
                <c:pt idx="91">
                  <c:v>30.400133828280726</c:v>
                </c:pt>
                <c:pt idx="92">
                  <c:v>30.546658060377968</c:v>
                </c:pt>
                <c:pt idx="93">
                  <c:v>30.693027845803368</c:v>
                </c:pt>
                <c:pt idx="94">
                  <c:v>30.839255574768739</c:v>
                </c:pt>
                <c:pt idx="95">
                  <c:v>30.985353545002326</c:v>
                </c:pt>
                <c:pt idx="96">
                  <c:v>31.131333967846366</c:v>
                </c:pt>
                <c:pt idx="97">
                  <c:v>31.277208974279443</c:v>
                </c:pt>
                <c:pt idx="98">
                  <c:v>31.422990620742954</c:v>
                </c:pt>
                <c:pt idx="99">
                  <c:v>31.568690894843325</c:v>
                </c:pt>
                <c:pt idx="100">
                  <c:v>31.714321720928734</c:v>
                </c:pt>
                <c:pt idx="101">
                  <c:v>31.859894965566504</c:v>
                </c:pt>
                <c:pt idx="102">
                  <c:v>32.005422442837684</c:v>
                </c:pt>
                <c:pt idx="103">
                  <c:v>32.150915919622641</c:v>
                </c:pt>
                <c:pt idx="104">
                  <c:v>32.296387120689133</c:v>
                </c:pt>
                <c:pt idx="105">
                  <c:v>32.441847733756575</c:v>
                </c:pt>
                <c:pt idx="106">
                  <c:v>32.587309414435403</c:v>
                </c:pt>
                <c:pt idx="107">
                  <c:v>32.73278379109081</c:v>
                </c:pt>
                <c:pt idx="108">
                  <c:v>32.878282469634613</c:v>
                </c:pt>
                <c:pt idx="109">
                  <c:v>33.023817038244218</c:v>
                </c:pt>
                <c:pt idx="110">
                  <c:v>33.169399072008275</c:v>
                </c:pt>
                <c:pt idx="111">
                  <c:v>33.315040137514785</c:v>
                </c:pt>
                <c:pt idx="112">
                  <c:v>33.460751797387523</c:v>
                </c:pt>
                <c:pt idx="113">
                  <c:v>33.606545614755824</c:v>
                </c:pt>
                <c:pt idx="114">
                  <c:v>33.752433157697823</c:v>
                </c:pt>
                <c:pt idx="115">
                  <c:v>33.898426003607561</c:v>
                </c:pt>
                <c:pt idx="116">
                  <c:v>34.044535743561219</c:v>
                </c:pt>
                <c:pt idx="117">
                  <c:v>34.190773986621501</c:v>
                </c:pt>
                <c:pt idx="118">
                  <c:v>34.337152364109173</c:v>
                </c:pt>
                <c:pt idx="119">
                  <c:v>34.483682533870727</c:v>
                </c:pt>
                <c:pt idx="120">
                  <c:v>34.630376184492853</c:v>
                </c:pt>
                <c:pt idx="121">
                  <c:v>34.777245039514888</c:v>
                </c:pt>
                <c:pt idx="122">
                  <c:v>34.924300861615102</c:v>
                </c:pt>
                <c:pt idx="123">
                  <c:v>35.071555456789099</c:v>
                </c:pt>
                <c:pt idx="124">
                  <c:v>35.219020678523243</c:v>
                </c:pt>
                <c:pt idx="125">
                  <c:v>35.366708431939706</c:v>
                </c:pt>
                <c:pt idx="126">
                  <c:v>35.51463067795251</c:v>
                </c:pt>
                <c:pt idx="127">
                  <c:v>35.662799437440938</c:v>
                </c:pt>
                <c:pt idx="128">
                  <c:v>35.811226795379774</c:v>
                </c:pt>
                <c:pt idx="129">
                  <c:v>35.959924905019186</c:v>
                </c:pt>
                <c:pt idx="130">
                  <c:v>36.108905992050332</c:v>
                </c:pt>
                <c:pt idx="131">
                  <c:v>36.258182358780559</c:v>
                </c:pt>
                <c:pt idx="132">
                  <c:v>36.40776638834879</c:v>
                </c:pt>
                <c:pt idx="133">
                  <c:v>36.557670548911361</c:v>
                </c:pt>
                <c:pt idx="134">
                  <c:v>36.707907397898119</c:v>
                </c:pt>
                <c:pt idx="135">
                  <c:v>36.858489586264639</c:v>
                </c:pt>
                <c:pt idx="136">
                  <c:v>37.009429862766545</c:v>
                </c:pt>
                <c:pt idx="137">
                  <c:v>37.160741078267392</c:v>
                </c:pt>
                <c:pt idx="138">
                  <c:v>37.312436190107547</c:v>
                </c:pt>
                <c:pt idx="139">
                  <c:v>37.464528266449285</c:v>
                </c:pt>
                <c:pt idx="140">
                  <c:v>37.617030490701097</c:v>
                </c:pt>
                <c:pt idx="141">
                  <c:v>37.769956165977824</c:v>
                </c:pt>
                <c:pt idx="142">
                  <c:v>37.923318719586156</c:v>
                </c:pt>
                <c:pt idx="143">
                  <c:v>38.077131707571169</c:v>
                </c:pt>
                <c:pt idx="144">
                  <c:v>38.231408819301087</c:v>
                </c:pt>
                <c:pt idx="145">
                  <c:v>38.386163882107986</c:v>
                </c:pt>
                <c:pt idx="146">
                  <c:v>38.54141086598424</c:v>
                </c:pt>
                <c:pt idx="147">
                  <c:v>38.697163888327182</c:v>
                </c:pt>
                <c:pt idx="148">
                  <c:v>38.853437218734804</c:v>
                </c:pt>
                <c:pt idx="149">
                  <c:v>39.010245283913598</c:v>
                </c:pt>
                <c:pt idx="150">
                  <c:v>39.16760267256074</c:v>
                </c:pt>
                <c:pt idx="151">
                  <c:v>39.32552414042194</c:v>
                </c:pt>
                <c:pt idx="152">
                  <c:v>39.484024615311966</c:v>
                </c:pt>
                <c:pt idx="153">
                  <c:v>39.643119202308107</c:v>
                </c:pt>
                <c:pt idx="154">
                  <c:v>39.802823188935612</c:v>
                </c:pt>
                <c:pt idx="155">
                  <c:v>39.963152050495722</c:v>
                </c:pt>
                <c:pt idx="156">
                  <c:v>40.124121455431521</c:v>
                </c:pt>
                <c:pt idx="157">
                  <c:v>40.28574727082276</c:v>
                </c:pt>
                <c:pt idx="158">
                  <c:v>40.448045567915671</c:v>
                </c:pt>
                <c:pt idx="159">
                  <c:v>40.611032627793236</c:v>
                </c:pt>
                <c:pt idx="160">
                  <c:v>40.774724947121399</c:v>
                </c:pt>
                <c:pt idx="161">
                  <c:v>40.939139243973017</c:v>
                </c:pt>
                <c:pt idx="162">
                  <c:v>41.104292463809394</c:v>
                </c:pt>
                <c:pt idx="163">
                  <c:v>41.270201785478868</c:v>
                </c:pt>
                <c:pt idx="164">
                  <c:v>41.436884627434559</c:v>
                </c:pt>
                <c:pt idx="165">
                  <c:v>41.604358653953874</c:v>
                </c:pt>
                <c:pt idx="166">
                  <c:v>41.772641781542056</c:v>
                </c:pt>
                <c:pt idx="167">
                  <c:v>41.941752185450355</c:v>
                </c:pt>
                <c:pt idx="168">
                  <c:v>42.111708306276071</c:v>
                </c:pt>
                <c:pt idx="169">
                  <c:v>42.282528856715352</c:v>
                </c:pt>
                <c:pt idx="170">
                  <c:v>42.454232828481913</c:v>
                </c:pt>
                <c:pt idx="171">
                  <c:v>42.626839499252</c:v>
                </c:pt>
                <c:pt idx="172">
                  <c:v>42.800368439877225</c:v>
                </c:pt>
                <c:pt idx="173">
                  <c:v>42.974839521652648</c:v>
                </c:pt>
                <c:pt idx="174">
                  <c:v>43.150272923749789</c:v>
                </c:pt>
                <c:pt idx="175">
                  <c:v>43.326689140788858</c:v>
                </c:pt>
                <c:pt idx="176">
                  <c:v>43.504108990630009</c:v>
                </c:pt>
                <c:pt idx="177">
                  <c:v>43.682553622195293</c:v>
                </c:pt>
                <c:pt idx="178">
                  <c:v>43.862044523592608</c:v>
                </c:pt>
                <c:pt idx="179">
                  <c:v>44.042603530299708</c:v>
                </c:pt>
                <c:pt idx="180">
                  <c:v>44.224252833562375</c:v>
                </c:pt>
                <c:pt idx="181">
                  <c:v>44.1072811054227</c:v>
                </c:pt>
                <c:pt idx="182">
                  <c:v>43.962345770877484</c:v>
                </c:pt>
                <c:pt idx="183">
                  <c:v>43.816593670866816</c:v>
                </c:pt>
                <c:pt idx="184">
                  <c:v>43.670001632720279</c:v>
                </c:pt>
                <c:pt idx="185">
                  <c:v>43.522545755625785</c:v>
                </c:pt>
                <c:pt idx="186">
                  <c:v>43.374201381549497</c:v>
                </c:pt>
                <c:pt idx="187">
                  <c:v>43.224943064841689</c:v>
                </c:pt>
                <c:pt idx="188">
                  <c:v>43.074744540339765</c:v>
                </c:pt>
                <c:pt idx="189">
                  <c:v>42.923578690017095</c:v>
                </c:pt>
                <c:pt idx="190">
                  <c:v>42.771417507983919</c:v>
                </c:pt>
                <c:pt idx="191">
                  <c:v>42.618232063821971</c:v>
                </c:pt>
                <c:pt idx="192">
                  <c:v>42.463992464096592</c:v>
                </c:pt>
                <c:pt idx="193">
                  <c:v>42.308667812002298</c:v>
                </c:pt>
                <c:pt idx="194">
                  <c:v>42.152226164950783</c:v>
                </c:pt>
                <c:pt idx="195">
                  <c:v>41.994634490070879</c:v>
                </c:pt>
                <c:pt idx="196">
                  <c:v>41.835858617399161</c:v>
                </c:pt>
                <c:pt idx="197">
                  <c:v>41.675863190711318</c:v>
                </c:pt>
                <c:pt idx="198">
                  <c:v>41.514611615757033</c:v>
                </c:pt>
                <c:pt idx="199">
                  <c:v>41.352066005819154</c:v>
                </c:pt>
                <c:pt idx="200">
                  <c:v>41.188187124353952</c:v>
                </c:pt>
                <c:pt idx="201">
                  <c:v>41.022934324588988</c:v>
                </c:pt>
                <c:pt idx="202">
                  <c:v>40.85626548582939</c:v>
                </c:pt>
                <c:pt idx="203">
                  <c:v>40.688136946276423</c:v>
                </c:pt>
                <c:pt idx="204">
                  <c:v>40.518503432154461</c:v>
                </c:pt>
                <c:pt idx="205">
                  <c:v>40.347317982811852</c:v>
                </c:pt>
                <c:pt idx="206">
                  <c:v>40.174531871636603</c:v>
                </c:pt>
                <c:pt idx="207">
                  <c:v>40.000094522407331</c:v>
                </c:pt>
                <c:pt idx="208">
                  <c:v>39.82395342077244</c:v>
                </c:pt>
                <c:pt idx="209">
                  <c:v>39.646054020552441</c:v>
                </c:pt>
                <c:pt idx="210">
                  <c:v>39.466339644466515</c:v>
                </c:pt>
                <c:pt idx="211">
                  <c:v>39.284751378842799</c:v>
                </c:pt>
                <c:pt idx="212">
                  <c:v>39.101227961933319</c:v>
                </c:pt>
                <c:pt idx="213">
                  <c:v>38.915705665272334</c:v>
                </c:pt>
                <c:pt idx="214">
                  <c:v>38.728118167649136</c:v>
                </c:pt>
                <c:pt idx="215">
                  <c:v>38.538396420984149</c:v>
                </c:pt>
                <c:pt idx="216">
                  <c:v>38.346468507614176</c:v>
                </c:pt>
                <c:pt idx="217">
                  <c:v>38.152259488208863</c:v>
                </c:pt>
                <c:pt idx="218">
                  <c:v>37.955691239551989</c:v>
                </c:pt>
                <c:pt idx="219">
                  <c:v>37.756682281424602</c:v>
                </c:pt>
                <c:pt idx="220">
                  <c:v>37.555147591607216</c:v>
                </c:pt>
                <c:pt idx="221">
                  <c:v>37.350998407996386</c:v>
                </c:pt>
                <c:pt idx="222">
                  <c:v>37.144142016751175</c:v>
                </c:pt>
                <c:pt idx="223">
                  <c:v>36.934481525192368</c:v>
                </c:pt>
                <c:pt idx="224">
                  <c:v>36.721915618113364</c:v>
                </c:pt>
                <c:pt idx="225">
                  <c:v>36.506338295978978</c:v>
                </c:pt>
                <c:pt idx="226">
                  <c:v>36.287638593295938</c:v>
                </c:pt>
                <c:pt idx="227">
                  <c:v>36.065700275322797</c:v>
                </c:pt>
                <c:pt idx="228">
                  <c:v>35.840401510971994</c:v>
                </c:pt>
                <c:pt idx="229">
                  <c:v>35.61161451959142</c:v>
                </c:pt>
                <c:pt idx="230">
                  <c:v>35.379205188969998</c:v>
                </c:pt>
                <c:pt idx="231">
                  <c:v>35.143032661631622</c:v>
                </c:pt>
                <c:pt idx="232">
                  <c:v>34.902948886095565</c:v>
                </c:pt>
                <c:pt idx="233">
                  <c:v>34.658798129327089</c:v>
                </c:pt>
                <c:pt idx="234">
                  <c:v>34.410416446179475</c:v>
                </c:pt>
                <c:pt idx="235">
                  <c:v>34.157631100966967</c:v>
                </c:pt>
                <c:pt idx="236">
                  <c:v>33.9002599357718</c:v>
                </c:pt>
                <c:pt idx="237">
                  <c:v>33.638110679195904</c:v>
                </c:pt>
                <c:pt idx="238">
                  <c:v>33.37098018847243</c:v>
                </c:pt>
                <c:pt idx="239">
                  <c:v>33.098653616764501</c:v>
                </c:pt>
                <c:pt idx="240">
                  <c:v>32.820903496278731</c:v>
                </c:pt>
                <c:pt idx="241">
                  <c:v>32.537488726355704</c:v>
                </c:pt>
                <c:pt idx="242">
                  <c:v>32.248153454004793</c:v>
                </c:pt>
                <c:pt idx="243">
                  <c:v>31.952625832344257</c:v>
                </c:pt>
                <c:pt idx="244">
                  <c:v>31.650616639950382</c:v>
                </c:pt>
                <c:pt idx="245">
                  <c:v>31.341817741242906</c:v>
                </c:pt>
                <c:pt idx="246">
                  <c:v>31.025900364607303</c:v>
                </c:pt>
                <c:pt idx="247">
                  <c:v>30.702513170619671</c:v>
                </c:pt>
                <c:pt idx="248">
                  <c:v>30.371280077742846</c:v>
                </c:pt>
                <c:pt idx="249">
                  <c:v>30.031797806574833</c:v>
                </c:pt>
                <c:pt idx="250">
                  <c:v>29.683633095981101</c:v>
                </c:pt>
                <c:pt idx="251">
                  <c:v>29.326319535078675</c:v>
                </c:pt>
                <c:pt idx="252">
                  <c:v>28.959353943094879</c:v>
                </c:pt>
                <c:pt idx="253">
                  <c:v>28.582192214453777</c:v>
                </c:pt>
                <c:pt idx="254">
                  <c:v>28.194244527691549</c:v>
                </c:pt>
                <c:pt idx="255">
                  <c:v>27.794869793222514</c:v>
                </c:pt>
                <c:pt idx="256">
                  <c:v>27.383369184491375</c:v>
                </c:pt>
                <c:pt idx="257">
                  <c:v>26.958978557964407</c:v>
                </c:pt>
                <c:pt idx="258">
                  <c:v>26.520859516163128</c:v>
                </c:pt>
                <c:pt idx="259">
                  <c:v>26.068088800639533</c:v>
                </c:pt>
                <c:pt idx="260">
                  <c:v>25.599645612085506</c:v>
                </c:pt>
                <c:pt idx="261">
                  <c:v>25.114396333928237</c:v>
                </c:pt>
                <c:pt idx="262">
                  <c:v>24.611075971106889</c:v>
                </c:pt>
                <c:pt idx="263">
                  <c:v>24.088265387728008</c:v>
                </c:pt>
                <c:pt idx="264">
                  <c:v>23.544363107685037</c:v>
                </c:pt>
                <c:pt idx="265">
                  <c:v>22.97754998587456</c:v>
                </c:pt>
                <c:pt idx="266">
                  <c:v>22.385744394882483</c:v>
                </c:pt>
                <c:pt idx="267">
                  <c:v>21.766544589078073</c:v>
                </c:pt>
                <c:pt idx="268">
                  <c:v>21.117153418571259</c:v>
                </c:pt>
                <c:pt idx="269">
                  <c:v>20.434278249639501</c:v>
                </c:pt>
                <c:pt idx="270">
                  <c:v>19.713995244921286</c:v>
                </c:pt>
                <c:pt idx="271">
                  <c:v>18.951561039218543</c:v>
                </c:pt>
                <c:pt idx="272">
                  <c:v>18.141144356896117</c:v>
                </c:pt>
                <c:pt idx="273">
                  <c:v>17.275431330338161</c:v>
                </c:pt>
                <c:pt idx="274">
                  <c:v>16.345022857276174</c:v>
                </c:pt>
                <c:pt idx="275">
                  <c:v>15.337471286589766</c:v>
                </c:pt>
                <c:pt idx="276">
                  <c:v>14.235649957386144</c:v>
                </c:pt>
                <c:pt idx="277">
                  <c:v>13.014782767513243</c:v>
                </c:pt>
                <c:pt idx="278">
                  <c:v>11.636470688295175</c:v>
                </c:pt>
                <c:pt idx="279">
                  <c:v>11.387029151672849</c:v>
                </c:pt>
                <c:pt idx="280">
                  <c:v>11.1264000821183</c:v>
                </c:pt>
                <c:pt idx="281">
                  <c:v>10.853573840940799</c:v>
                </c:pt>
                <c:pt idx="282">
                  <c:v>10.567388937199663</c:v>
                </c:pt>
                <c:pt idx="283">
                  <c:v>10.266497032265884</c:v>
                </c:pt>
                <c:pt idx="284">
                  <c:v>9.9493166299137368</c:v>
                </c:pt>
                <c:pt idx="285">
                  <c:v>9.6139705931056216</c:v>
                </c:pt>
                <c:pt idx="286">
                  <c:v>9.2581999414759295</c:v>
                </c:pt>
                <c:pt idx="287">
                  <c:v>8.8792418160882995</c:v>
                </c:pt>
                <c:pt idx="288">
                  <c:v>8.4736514014745765</c:v>
                </c:pt>
                <c:pt idx="289">
                  <c:v>8.0370325130519404</c:v>
                </c:pt>
                <c:pt idx="290">
                  <c:v>7.5636117471609836</c:v>
                </c:pt>
                <c:pt idx="291">
                  <c:v>7.045527731488856</c:v>
                </c:pt>
                <c:pt idx="292">
                  <c:v>6.4715595077458019</c:v>
                </c:pt>
                <c:pt idx="293">
                  <c:v>5.8246314594694404</c:v>
                </c:pt>
                <c:pt idx="294">
                  <c:v>5.0762402216064668</c:v>
                </c:pt>
                <c:pt idx="295">
                  <c:v>4.1712698813410274</c:v>
                </c:pt>
                <c:pt idx="296">
                  <c:v>2.9686144770441603</c:v>
                </c:pt>
                <c:pt idx="297">
                  <c:v>1.9483031564646062E-15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</c:numCache>
            </c:numRef>
          </c:yVal>
          <c:smooth val="0"/>
        </c:ser>
        <c:ser>
          <c:idx val="1"/>
          <c:order val="3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'Yishan PULL'!$I$21:$I$25</c:f>
              <c:numCache>
                <c:formatCode>General</c:formatCode>
                <c:ptCount val="5"/>
                <c:pt idx="0">
                  <c:v>0</c:v>
                </c:pt>
                <c:pt idx="1">
                  <c:v>1.333332</c:v>
                </c:pt>
                <c:pt idx="2">
                  <c:v>2.6666639999999999</c:v>
                </c:pt>
                <c:pt idx="3">
                  <c:v>4</c:v>
                </c:pt>
                <c:pt idx="4">
                  <c:v>5.6</c:v>
                </c:pt>
              </c:numCache>
            </c:numRef>
          </c:xVal>
          <c:yVal>
            <c:numRef>
              <c:f>'Yishan PULL'!$K$21:$K$25</c:f>
              <c:numCache>
                <c:formatCode>General</c:formatCode>
                <c:ptCount val="5"/>
                <c:pt idx="0">
                  <c:v>0</c:v>
                </c:pt>
                <c:pt idx="1">
                  <c:v>36.75</c:v>
                </c:pt>
                <c:pt idx="2">
                  <c:v>61.5625</c:v>
                </c:pt>
                <c:pt idx="3">
                  <c:v>11.875</c:v>
                </c:pt>
                <c:pt idx="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377928"/>
        <c:axId val="407900224"/>
      </c:scatterChart>
      <c:valAx>
        <c:axId val="406377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00224"/>
        <c:crosses val="autoZero"/>
        <c:crossBetween val="midCat"/>
      </c:valAx>
      <c:valAx>
        <c:axId val="40790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77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115170194293061E-2"/>
          <c:y val="2.857044112751567E-2"/>
          <c:w val="0.94430948974304707"/>
          <c:h val="0.92385219494621995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'Yishan PULL'!$AF$2:$AF$358</c:f>
              <c:numCache>
                <c:formatCode>General</c:formatCode>
                <c:ptCount val="357"/>
                <c:pt idx="0">
                  <c:v>7.05</c:v>
                </c:pt>
                <c:pt idx="1">
                  <c:v>6.9765165432201055</c:v>
                </c:pt>
                <c:pt idx="2">
                  <c:v>6.8981267472114389</c:v>
                </c:pt>
                <c:pt idx="3">
                  <c:v>6.8136930153709079</c:v>
                </c:pt>
                <c:pt idx="4">
                  <c:v>6.7215555902290172</c:v>
                </c:pt>
                <c:pt idx="5">
                  <c:v>6.6191189671549182</c:v>
                </c:pt>
                <c:pt idx="6">
                  <c:v>6.5018882096342185</c:v>
                </c:pt>
                <c:pt idx="7">
                  <c:v>6.3606587511973007</c:v>
                </c:pt>
                <c:pt idx="8">
                  <c:v>6.1688216530583651</c:v>
                </c:pt>
                <c:pt idx="9">
                  <c:v>5.7830882352941178</c:v>
                </c:pt>
                <c:pt idx="10">
                  <c:v>5.7117647058823522</c:v>
                </c:pt>
                <c:pt idx="11">
                  <c:v>5.6404411764705884</c:v>
                </c:pt>
                <c:pt idx="12">
                  <c:v>5.5691176470588228</c:v>
                </c:pt>
                <c:pt idx="13">
                  <c:v>5.4977941176470591</c:v>
                </c:pt>
                <c:pt idx="14">
                  <c:v>5.4264705882352935</c:v>
                </c:pt>
                <c:pt idx="15">
                  <c:v>5.3551470588235297</c:v>
                </c:pt>
                <c:pt idx="16">
                  <c:v>5.2838235294117641</c:v>
                </c:pt>
                <c:pt idx="17">
                  <c:v>5.2125000000000004</c:v>
                </c:pt>
                <c:pt idx="18">
                  <c:v>5.1411764705882348</c:v>
                </c:pt>
                <c:pt idx="19">
                  <c:v>5.069852941176471</c:v>
                </c:pt>
                <c:pt idx="20">
                  <c:v>4.9985294117647054</c:v>
                </c:pt>
                <c:pt idx="21">
                  <c:v>4.9272058823529408</c:v>
                </c:pt>
                <c:pt idx="22">
                  <c:v>4.8558823529411761</c:v>
                </c:pt>
                <c:pt idx="23">
                  <c:v>4.7845588235294114</c:v>
                </c:pt>
                <c:pt idx="24">
                  <c:v>4.7132352941176467</c:v>
                </c:pt>
                <c:pt idx="25">
                  <c:v>4.6419117647058821</c:v>
                </c:pt>
                <c:pt idx="26">
                  <c:v>4.5705882352941174</c:v>
                </c:pt>
                <c:pt idx="27">
                  <c:v>4.4992647058823527</c:v>
                </c:pt>
                <c:pt idx="28">
                  <c:v>4.427941176470588</c:v>
                </c:pt>
                <c:pt idx="29">
                  <c:v>4.3566176470588234</c:v>
                </c:pt>
                <c:pt idx="30">
                  <c:v>4.2852941176470587</c:v>
                </c:pt>
                <c:pt idx="31">
                  <c:v>4.213970588235294</c:v>
                </c:pt>
                <c:pt idx="32">
                  <c:v>4.1426470588235293</c:v>
                </c:pt>
                <c:pt idx="33">
                  <c:v>4.0713235294117647</c:v>
                </c:pt>
                <c:pt idx="34">
                  <c:v>3.9999999999999964</c:v>
                </c:pt>
                <c:pt idx="35">
                  <c:v>3.9393541516048156</c:v>
                </c:pt>
                <c:pt idx="36">
                  <c:v>3.8915183853937307</c:v>
                </c:pt>
                <c:pt idx="37">
                  <c:v>3.8507229479638481</c:v>
                </c:pt>
                <c:pt idx="38">
                  <c:v>3.814550662298605</c:v>
                </c:pt>
                <c:pt idx="39">
                  <c:v>3.7817147035367116</c:v>
                </c:pt>
                <c:pt idx="40">
                  <c:v>3.7514333063412737</c:v>
                </c:pt>
                <c:pt idx="41">
                  <c:v>3.72318936034873</c:v>
                </c:pt>
                <c:pt idx="42">
                  <c:v>3.6966197428795606</c:v>
                </c:pt>
                <c:pt idx="43">
                  <c:v>3.6714578740521349</c:v>
                </c:pt>
                <c:pt idx="44">
                  <c:v>3.6475011990123707</c:v>
                </c:pt>
                <c:pt idx="45">
                  <c:v>3.6245915282307846</c:v>
                </c:pt>
                <c:pt idx="46">
                  <c:v>3.6026025190834079</c:v>
                </c:pt>
                <c:pt idx="47">
                  <c:v>3.5814313630221504</c:v>
                </c:pt>
                <c:pt idx="48">
                  <c:v>3.5609930704905191</c:v>
                </c:pt>
                <c:pt idx="49">
                  <c:v>3.5412164253387481</c:v>
                </c:pt>
                <c:pt idx="50">
                  <c:v>3.5220410487424609</c:v>
                </c:pt>
                <c:pt idx="51">
                  <c:v>3.5034152219445334</c:v>
                </c:pt>
                <c:pt idx="52">
                  <c:v>3.485294241058476</c:v>
                </c:pt>
                <c:pt idx="53">
                  <c:v>3.4676391531543045</c:v>
                </c:pt>
                <c:pt idx="54">
                  <c:v>3.450415770885384</c:v>
                </c:pt>
                <c:pt idx="55">
                  <c:v>3.4335938941137396</c:v>
                </c:pt>
                <c:pt idx="56">
                  <c:v>3.4171466877440499</c:v>
                </c:pt>
                <c:pt idx="57">
                  <c:v>3.4010501790785246</c:v>
                </c:pt>
                <c:pt idx="58">
                  <c:v>3.3852828477731602</c:v>
                </c:pt>
                <c:pt idx="59">
                  <c:v>3.3698252883607194</c:v>
                </c:pt>
                <c:pt idx="60">
                  <c:v>3.3546599302354618</c:v>
                </c:pt>
                <c:pt idx="61">
                  <c:v>3.3397708035755338</c:v>
                </c:pt>
                <c:pt idx="62">
                  <c:v>3.3251433423146564</c:v>
                </c:pt>
                <c:pt idx="63">
                  <c:v>3.3107642172384217</c:v>
                </c:pt>
                <c:pt idx="64">
                  <c:v>3.2966211937600227</c:v>
                </c:pt>
                <c:pt idx="65">
                  <c:v>3.2827030100565597</c:v>
                </c:pt>
                <c:pt idx="66">
                  <c:v>3.2689992721128487</c:v>
                </c:pt>
                <c:pt idx="67">
                  <c:v>3.2555003628911132</c:v>
                </c:pt>
                <c:pt idx="68">
                  <c:v>3.2421973633701482</c:v>
                </c:pt>
                <c:pt idx="69">
                  <c:v>3.2290819836115112</c:v>
                </c:pt>
                <c:pt idx="70">
                  <c:v>3.216146502339043</c:v>
                </c:pt>
                <c:pt idx="71">
                  <c:v>3.2033837137809038</c:v>
                </c:pt>
                <c:pt idx="72">
                  <c:v>3.1907868807348403</c:v>
                </c:pt>
                <c:pt idx="73">
                  <c:v>3.1783496929887431</c:v>
                </c:pt>
                <c:pt idx="74">
                  <c:v>3.1660662303680738</c:v>
                </c:pt>
                <c:pt idx="75">
                  <c:v>3.153930929796017</c:v>
                </c:pt>
                <c:pt idx="76">
                  <c:v>3.1419385558462998</c:v>
                </c:pt>
                <c:pt idx="77">
                  <c:v>3.1300841743464272</c:v>
                </c:pt>
                <c:pt idx="78">
                  <c:v>3.1183631286537983</c:v>
                </c:pt>
                <c:pt idx="79">
                  <c:v>3.1067710182811656</c:v>
                </c:pt>
                <c:pt idx="80">
                  <c:v>3.0953036795931901</c:v>
                </c:pt>
                <c:pt idx="81">
                  <c:v>3.0839571683339759</c:v>
                </c:pt>
                <c:pt idx="82">
                  <c:v>3.072727743777687</c:v>
                </c:pt>
                <c:pt idx="83">
                  <c:v>3.0616118543216859</c:v>
                </c:pt>
                <c:pt idx="84">
                  <c:v>3.0506061243648976</c:v>
                </c:pt>
                <c:pt idx="85">
                  <c:v>3.0397073423339913</c:v>
                </c:pt>
                <c:pt idx="86">
                  <c:v>3.0289124497369877</c:v>
                </c:pt>
                <c:pt idx="87">
                  <c:v>3.0182185311385608</c:v>
                </c:pt>
                <c:pt idx="88">
                  <c:v>3.0076228049639147</c:v>
                </c:pt>
                <c:pt idx="89">
                  <c:v>2.9971226150490384</c:v>
                </c:pt>
                <c:pt idx="90">
                  <c:v>2.9867154228646102</c:v>
                </c:pt>
                <c:pt idx="91">
                  <c:v>2.9763988003490498</c:v>
                </c:pt>
                <c:pt idx="92">
                  <c:v>2.9661704232933923</c:v>
                </c:pt>
                <c:pt idx="93">
                  <c:v>2.956028065226926</c:v>
                </c:pt>
                <c:pt idx="94">
                  <c:v>2.9459695917580246</c:v>
                </c:pt>
                <c:pt idx="95">
                  <c:v>2.9359929553294366</c:v>
                </c:pt>
                <c:pt idx="96">
                  <c:v>2.9260961903515126</c:v>
                </c:pt>
                <c:pt idx="97">
                  <c:v>2.9162774086806236</c:v>
                </c:pt>
                <c:pt idx="98">
                  <c:v>2.9065347954132963</c:v>
                </c:pt>
                <c:pt idx="99">
                  <c:v>2.8968666049695364</c:v>
                </c:pt>
                <c:pt idx="100">
                  <c:v>2.8872711574414072</c:v>
                </c:pt>
                <c:pt idx="101">
                  <c:v>2.8777468351852247</c:v>
                </c:pt>
                <c:pt idx="102">
                  <c:v>2.8682920796377993</c:v>
                </c:pt>
                <c:pt idx="103">
                  <c:v>2.8589053883389743</c:v>
                </c:pt>
                <c:pt idx="104">
                  <c:v>2.8495853121443604</c:v>
                </c:pt>
                <c:pt idx="105">
                  <c:v>2.8403304526136179</c:v>
                </c:pt>
                <c:pt idx="106">
                  <c:v>2.8311394595609682</c:v>
                </c:pt>
                <c:pt idx="107">
                  <c:v>2.8220110287557745</c:v>
                </c:pt>
                <c:pt idx="108">
                  <c:v>2.8129438997621161</c:v>
                </c:pt>
                <c:pt idx="109">
                  <c:v>2.8039368539072171</c:v>
                </c:pt>
                <c:pt idx="110">
                  <c:v>2.7949887123694577</c:v>
                </c:pt>
                <c:pt idx="111">
                  <c:v>2.786098334377483</c:v>
                </c:pt>
                <c:pt idx="112">
                  <c:v>2.7772646155126113</c:v>
                </c:pt>
                <c:pt idx="113">
                  <c:v>2.7684864861074008</c:v>
                </c:pt>
                <c:pt idx="114">
                  <c:v>2.7597629097337846</c:v>
                </c:pt>
                <c:pt idx="115">
                  <c:v>2.7510928817747473</c:v>
                </c:pt>
                <c:pt idx="116">
                  <c:v>2.7424754280739516</c:v>
                </c:pt>
                <c:pt idx="117">
                  <c:v>2.7339096036581827</c:v>
                </c:pt>
                <c:pt idx="118">
                  <c:v>2.7253944915278758</c:v>
                </c:pt>
                <c:pt idx="119">
                  <c:v>2.7169292015113315</c:v>
                </c:pt>
                <c:pt idx="120">
                  <c:v>2.7085128691785778</c:v>
                </c:pt>
                <c:pt idx="121">
                  <c:v>2.7001446548111216</c:v>
                </c:pt>
                <c:pt idx="122">
                  <c:v>2.6918237424241145</c:v>
                </c:pt>
                <c:pt idx="123">
                  <c:v>2.6835493388377127</c:v>
                </c:pt>
                <c:pt idx="124">
                  <c:v>2.6753206727946379</c:v>
                </c:pt>
                <c:pt idx="125">
                  <c:v>2.6671369941211616</c:v>
                </c:pt>
                <c:pt idx="126">
                  <c:v>2.6589666100244158</c:v>
                </c:pt>
                <c:pt idx="127">
                  <c:v>2.6507727767167721</c:v>
                </c:pt>
                <c:pt idx="128">
                  <c:v>2.6425552325341384</c:v>
                </c:pt>
                <c:pt idx="129">
                  <c:v>2.6343137704376347</c:v>
                </c:pt>
                <c:pt idx="130">
                  <c:v>2.6260481803576852</c:v>
                </c:pt>
                <c:pt idx="131">
                  <c:v>2.6177582491315432</c:v>
                </c:pt>
                <c:pt idx="132">
                  <c:v>2.6094437604391474</c:v>
                </c:pt>
                <c:pt idx="133">
                  <c:v>2.6011044947372612</c:v>
                </c:pt>
                <c:pt idx="134">
                  <c:v>2.592740229191834</c:v>
                </c:pt>
                <c:pt idx="135">
                  <c:v>2.5843507376085251</c:v>
                </c:pt>
                <c:pt idx="136">
                  <c:v>2.5759357903613331</c:v>
                </c:pt>
                <c:pt idx="137">
                  <c:v>2.5674951543192601</c:v>
                </c:pt>
                <c:pt idx="138">
                  <c:v>2.5590285927709542</c:v>
                </c:pt>
                <c:pt idx="139">
                  <c:v>2.5505358653472499</c:v>
                </c:pt>
                <c:pt idx="140">
                  <c:v>2.5420167279415469</c:v>
                </c:pt>
                <c:pt idx="141">
                  <c:v>2.5334709326279401</c:v>
                </c:pt>
                <c:pt idx="142">
                  <c:v>2.524898227577034</c:v>
                </c:pt>
                <c:pt idx="143">
                  <c:v>2.5162983569693558</c:v>
                </c:pt>
                <c:pt idx="144">
                  <c:v>2.507671060906278</c:v>
                </c:pt>
                <c:pt idx="145">
                  <c:v>2.4990160753183774</c:v>
                </c:pt>
                <c:pt idx="146">
                  <c:v>2.490333131871119</c:v>
                </c:pt>
                <c:pt idx="147">
                  <c:v>2.4816219578677905</c:v>
                </c:pt>
                <c:pt idx="148">
                  <c:v>2.4728822761495679</c:v>
                </c:pt>
                <c:pt idx="149">
                  <c:v>2.4641138049926266</c:v>
                </c:pt>
                <c:pt idx="150">
                  <c:v>2.4553162580021777</c:v>
                </c:pt>
                <c:pt idx="151">
                  <c:v>2.4464893440033197</c:v>
                </c:pt>
                <c:pt idx="152">
                  <c:v>2.4376327669285938</c:v>
                </c:pt>
                <c:pt idx="153">
                  <c:v>2.4287462257021084</c:v>
                </c:pt>
                <c:pt idx="154">
                  <c:v>2.4198294141201191</c:v>
                </c:pt>
                <c:pt idx="155">
                  <c:v>2.4108820207279158</c:v>
                </c:pt>
                <c:pt idx="156">
                  <c:v>2.4019037286928855</c:v>
                </c:pt>
                <c:pt idx="157">
                  <c:v>2.3928942156736044</c:v>
                </c:pt>
                <c:pt idx="158">
                  <c:v>2.3838531536848011</c:v>
                </c:pt>
                <c:pt idx="159">
                  <c:v>2.3747802089580361</c:v>
                </c:pt>
                <c:pt idx="160">
                  <c:v>2.3656750417979273</c:v>
                </c:pt>
                <c:pt idx="161">
                  <c:v>2.3565373064337463</c:v>
                </c:pt>
                <c:pt idx="162">
                  <c:v>2.3473666508662037</c:v>
                </c:pt>
                <c:pt idx="163">
                  <c:v>2.3381627167092298</c:v>
                </c:pt>
                <c:pt idx="164">
                  <c:v>2.3289251390265524</c:v>
                </c:pt>
                <c:pt idx="165">
                  <c:v>2.3196535461628516</c:v>
                </c:pt>
                <c:pt idx="166">
                  <c:v>2.3103475595692888</c:v>
                </c:pt>
                <c:pt idx="167">
                  <c:v>2.3010067936231544</c:v>
                </c:pt>
                <c:pt idx="168">
                  <c:v>2.2916308554414138</c:v>
                </c:pt>
                <c:pt idx="169">
                  <c:v>2.28221934468788</c:v>
                </c:pt>
                <c:pt idx="170">
                  <c:v>2.2727718533737544</c:v>
                </c:pt>
                <c:pt idx="171">
                  <c:v>2.263287965651251</c:v>
                </c:pt>
                <c:pt idx="172">
                  <c:v>2.2537672576000065</c:v>
                </c:pt>
                <c:pt idx="173">
                  <c:v>2.2442092970059755</c:v>
                </c:pt>
                <c:pt idx="174">
                  <c:v>2.2346136431324699</c:v>
                </c:pt>
                <c:pt idx="175">
                  <c:v>2.2249798464830124</c:v>
                </c:pt>
                <c:pt idx="176">
                  <c:v>2.2153074485556359</c:v>
                </c:pt>
                <c:pt idx="177">
                  <c:v>2.2055959815882473</c:v>
                </c:pt>
                <c:pt idx="178">
                  <c:v>2.1958449682946686</c:v>
                </c:pt>
                <c:pt idx="179">
                  <c:v>2.1860539215909118</c:v>
                </c:pt>
                <c:pt idx="180">
                  <c:v>2.1762223443112658</c:v>
                </c:pt>
                <c:pt idx="181">
                  <c:v>2.1663497289137101</c:v>
                </c:pt>
                <c:pt idx="182">
                  <c:v>2.156435557174174</c:v>
                </c:pt>
                <c:pt idx="183">
                  <c:v>2.1464792998691102</c:v>
                </c:pt>
                <c:pt idx="184">
                  <c:v>2.1364804164458371</c:v>
                </c:pt>
                <c:pt idx="185">
                  <c:v>2.1264383546800745</c:v>
                </c:pt>
                <c:pt idx="186">
                  <c:v>2.116352550320042</c:v>
                </c:pt>
                <c:pt idx="187">
                  <c:v>2.1062224267164948</c:v>
                </c:pt>
                <c:pt idx="188">
                  <c:v>2.0960473944379854</c:v>
                </c:pt>
                <c:pt idx="189">
                  <c:v>2.0858268508706463</c:v>
                </c:pt>
                <c:pt idx="190">
                  <c:v>2.0755601798017111</c:v>
                </c:pt>
                <c:pt idx="191">
                  <c:v>2.0652467509859638</c:v>
                </c:pt>
                <c:pt idx="192">
                  <c:v>2.0548859196942555</c:v>
                </c:pt>
                <c:pt idx="193">
                  <c:v>2.0444770262431677</c:v>
                </c:pt>
                <c:pt idx="194">
                  <c:v>2.0340193955048607</c:v>
                </c:pt>
                <c:pt idx="195">
                  <c:v>2.0235123363960614</c:v>
                </c:pt>
                <c:pt idx="196">
                  <c:v>2.0129551413451146</c:v>
                </c:pt>
                <c:pt idx="197">
                  <c:v>2.0023470857359182</c:v>
                </c:pt>
                <c:pt idx="198">
                  <c:v>1.9916874273275154</c:v>
                </c:pt>
                <c:pt idx="199">
                  <c:v>1.9809754056480253</c:v>
                </c:pt>
                <c:pt idx="200">
                  <c:v>1.9702102413615119</c:v>
                </c:pt>
                <c:pt idx="201">
                  <c:v>1.9593911356063005</c:v>
                </c:pt>
                <c:pt idx="202">
                  <c:v>1.9485172693031458</c:v>
                </c:pt>
                <c:pt idx="203">
                  <c:v>1.9375878024315698</c:v>
                </c:pt>
                <c:pt idx="204">
                  <c:v>1.9266018732725421</c:v>
                </c:pt>
                <c:pt idx="205">
                  <c:v>1.9155585976155867</c:v>
                </c:pt>
                <c:pt idx="206">
                  <c:v>1.9044570679282398</c:v>
                </c:pt>
                <c:pt idx="207">
                  <c:v>1.8932963524856548</c:v>
                </c:pt>
                <c:pt idx="208">
                  <c:v>1.8820754944579949</c:v>
                </c:pt>
                <c:pt idx="209">
                  <c:v>1.8707935109530753</c:v>
                </c:pt>
                <c:pt idx="210">
                  <c:v>1.8594493920115527</c:v>
                </c:pt>
                <c:pt idx="211">
                  <c:v>1.8480420995517499</c:v>
                </c:pt>
                <c:pt idx="212">
                  <c:v>1.8365705662609959</c:v>
                </c:pt>
                <c:pt idx="213">
                  <c:v>1.8250336944301324</c:v>
                </c:pt>
                <c:pt idx="214">
                  <c:v>1.8134303547275819</c:v>
                </c:pt>
                <c:pt idx="215">
                  <c:v>1.8017593849091043</c:v>
                </c:pt>
                <c:pt idx="216">
                  <c:v>1.7900195884590691</c:v>
                </c:pt>
                <c:pt idx="217">
                  <c:v>1.7782097331587448</c:v>
                </c:pt>
                <c:pt idx="218">
                  <c:v>1.7663285495767616</c:v>
                </c:pt>
                <c:pt idx="219">
                  <c:v>1.7543747294765089</c:v>
                </c:pt>
                <c:pt idx="220">
                  <c:v>1.7423469241348117</c:v>
                </c:pt>
                <c:pt idx="221">
                  <c:v>1.7302437425657731</c:v>
                </c:pt>
                <c:pt idx="222">
                  <c:v>1.7180637496431568</c:v>
                </c:pt>
                <c:pt idx="223">
                  <c:v>1.7058054641141407</c:v>
                </c:pt>
                <c:pt idx="224">
                  <c:v>1.6934673564966536</c:v>
                </c:pt>
                <c:pt idx="225">
                  <c:v>1.681047846851849</c:v>
                </c:pt>
                <c:pt idx="226">
                  <c:v>1.6685453024225358</c:v>
                </c:pt>
                <c:pt idx="227">
                  <c:v>1.6559580351275618</c:v>
                </c:pt>
                <c:pt idx="228">
                  <c:v>1.6432842989012748</c:v>
                </c:pt>
                <c:pt idx="229">
                  <c:v>1.6305222868661886</c:v>
                </c:pt>
                <c:pt idx="230">
                  <c:v>1.6176701283258836</c:v>
                </c:pt>
                <c:pt idx="231">
                  <c:v>1.604725885563985</c:v>
                </c:pt>
                <c:pt idx="232">
                  <c:v>1.5916875504336994</c:v>
                </c:pt>
                <c:pt idx="233">
                  <c:v>1.5785530407209212</c:v>
                </c:pt>
                <c:pt idx="234">
                  <c:v>1.565320196262256</c:v>
                </c:pt>
                <c:pt idx="235">
                  <c:v>1.5519867747974665</c:v>
                </c:pt>
                <c:pt idx="236">
                  <c:v>1.5385504475337957</c:v>
                </c:pt>
                <c:pt idx="237">
                  <c:v>1.5250087943973112</c:v>
                </c:pt>
                <c:pt idx="238">
                  <c:v>1.5113592989438591</c:v>
                </c:pt>
                <c:pt idx="239">
                  <c:v>1.4975993428993153</c:v>
                </c:pt>
                <c:pt idx="240">
                  <c:v>1.4837262002955875</c:v>
                </c:pt>
                <c:pt idx="241">
                  <c:v>1.4697370311651707</c:v>
                </c:pt>
                <c:pt idx="242">
                  <c:v>1.4556288747529513</c:v>
                </c:pt>
                <c:pt idx="243">
                  <c:v>1.441398642199295</c:v>
                </c:pt>
                <c:pt idx="244">
                  <c:v>1.4270431086432085</c:v>
                </c:pt>
                <c:pt idx="245">
                  <c:v>1.4125589046883724</c:v>
                </c:pt>
                <c:pt idx="246">
                  <c:v>1.3979425071680889</c:v>
                </c:pt>
                <c:pt idx="247">
                  <c:v>1.3831902291374143</c:v>
                </c:pt>
                <c:pt idx="248">
                  <c:v>1.3682982090119493</c:v>
                </c:pt>
                <c:pt idx="249">
                  <c:v>1.3532623987626291</c:v>
                </c:pt>
                <c:pt idx="250">
                  <c:v>1.3380785510642448</c:v>
                </c:pt>
                <c:pt idx="251">
                  <c:v>1.322742205282093</c:v>
                </c:pt>
                <c:pt idx="252">
                  <c:v>1.3072486721657191</c:v>
                </c:pt>
                <c:pt idx="253">
                  <c:v>1.2915930171009</c:v>
                </c:pt>
                <c:pt idx="254">
                  <c:v>1.2757700417503313</c:v>
                </c:pt>
                <c:pt idx="255">
                  <c:v>1.2597742638893892</c:v>
                </c:pt>
                <c:pt idx="256">
                  <c:v>1.2435998952152416</c:v>
                </c:pt>
                <c:pt idx="257">
                  <c:v>1.2272408168746418</c:v>
                </c:pt>
                <c:pt idx="258">
                  <c:v>1.2106905524170348</c:v>
                </c:pt>
                <c:pt idx="259">
                  <c:v>1.1939422378339604</c:v>
                </c:pt>
                <c:pt idx="260">
                  <c:v>1.1769885882916591</c:v>
                </c:pt>
                <c:pt idx="261">
                  <c:v>1.159821861099565</c:v>
                </c:pt>
                <c:pt idx="262">
                  <c:v>1.1424338143806549</c:v>
                </c:pt>
                <c:pt idx="263">
                  <c:v>1.1248156608177355</c:v>
                </c:pt>
                <c:pt idx="264">
                  <c:v>1.1069580157390608</c:v>
                </c:pt>
                <c:pt idx="265">
                  <c:v>1.0888508386728168</c:v>
                </c:pt>
                <c:pt idx="266">
                  <c:v>1.0704833673372329</c:v>
                </c:pt>
                <c:pt idx="267">
                  <c:v>1.0518440428341553</c:v>
                </c:pt>
                <c:pt idx="268">
                  <c:v>1.0329204245694741</c:v>
                </c:pt>
                <c:pt idx="269">
                  <c:v>1.0136990931215655</c:v>
                </c:pt>
                <c:pt idx="270">
                  <c:v>0.99416553890304071</c:v>
                </c:pt>
                <c:pt idx="271">
                  <c:v>0.97430403399045484</c:v>
                </c:pt>
                <c:pt idx="272">
                  <c:v>0.95409748390322424</c:v>
                </c:pt>
                <c:pt idx="273">
                  <c:v>0.93352725535927672</c:v>
                </c:pt>
                <c:pt idx="274">
                  <c:v>0.91257297506988555</c:v>
                </c:pt>
                <c:pt idx="275">
                  <c:v>0.89121229339001695</c:v>
                </c:pt>
                <c:pt idx="276">
                  <c:v>0.86942060501678464</c:v>
                </c:pt>
                <c:pt idx="277">
                  <c:v>0.84717071679206712</c:v>
                </c:pt>
                <c:pt idx="278">
                  <c:v>0.82443244982437192</c:v>
                </c:pt>
                <c:pt idx="279">
                  <c:v>0.80117215932422126</c:v>
                </c:pt>
                <c:pt idx="280">
                  <c:v>0.77735215034507221</c:v>
                </c:pt>
                <c:pt idx="281">
                  <c:v>0.75292996044318883</c:v>
                </c:pt>
                <c:pt idx="282">
                  <c:v>0.72785747021828273</c:v>
                </c:pt>
                <c:pt idx="283">
                  <c:v>0.70207978839499596</c:v>
                </c:pt>
                <c:pt idx="284">
                  <c:v>0.67553383739408601</c:v>
                </c:pt>
                <c:pt idx="285">
                  <c:v>0.64814653475736717</c:v>
                </c:pt>
                <c:pt idx="286">
                  <c:v>0.61983241963213076</c:v>
                </c:pt>
                <c:pt idx="287">
                  <c:v>0.5904905021407334</c:v>
                </c:pt>
                <c:pt idx="288">
                  <c:v>0.56000000000000005</c:v>
                </c:pt>
                <c:pt idx="289">
                  <c:v>0.5279730632859555</c:v>
                </c:pt>
                <c:pt idx="290">
                  <c:v>0.49387357806539028</c:v>
                </c:pt>
                <c:pt idx="291">
                  <c:v>0.45723808531952664</c:v>
                </c:pt>
                <c:pt idx="292">
                  <c:v>0.41739935579996079</c:v>
                </c:pt>
                <c:pt idx="293">
                  <c:v>0.37333333333333335</c:v>
                </c:pt>
                <c:pt idx="294">
                  <c:v>0.32331615074619047</c:v>
                </c:pt>
                <c:pt idx="295">
                  <c:v>0.26398653164297775</c:v>
                </c:pt>
                <c:pt idx="296">
                  <c:v>0.18666666666666668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</c:numCache>
            </c:numRef>
          </c:xVal>
          <c:yVal>
            <c:numRef>
              <c:f>'Yishan PULL'!$AE$2:$AE$358</c:f>
              <c:numCache>
                <c:formatCode>General</c:formatCode>
                <c:ptCount val="357"/>
                <c:pt idx="0">
                  <c:v>0</c:v>
                </c:pt>
                <c:pt idx="1">
                  <c:v>-0.26943767638099764</c:v>
                </c:pt>
                <c:pt idx="2">
                  <c:v>-0.55670466651448747</c:v>
                </c:pt>
                <c:pt idx="3">
                  <c:v>-0.86596163956120487</c:v>
                </c:pt>
                <c:pt idx="4">
                  <c:v>-1.203278600471934</c:v>
                </c:pt>
                <c:pt idx="5">
                  <c:v>-1.5781475325732892</c:v>
                </c:pt>
                <c:pt idx="6">
                  <c:v>-2.0070072527783567</c:v>
                </c:pt>
                <c:pt idx="7">
                  <c:v>-2.5235231644242226</c:v>
                </c:pt>
                <c:pt idx="8">
                  <c:v>-3.2250297319843955</c:v>
                </c:pt>
                <c:pt idx="9">
                  <c:v>-4.5738343358117781</c:v>
                </c:pt>
                <c:pt idx="10">
                  <c:v>-4.5728248303468435</c:v>
                </c:pt>
                <c:pt idx="11">
                  <c:v>-4.5718535832224427</c:v>
                </c:pt>
                <c:pt idx="12">
                  <c:v>-4.5709204646586556</c:v>
                </c:pt>
                <c:pt idx="13">
                  <c:v>-4.5700253501261665</c:v>
                </c:pt>
                <c:pt idx="14">
                  <c:v>-4.5691681202794712</c:v>
                </c:pt>
                <c:pt idx="15">
                  <c:v>-4.5683486609587467</c:v>
                </c:pt>
                <c:pt idx="16">
                  <c:v>-4.5675668631318507</c:v>
                </c:pt>
                <c:pt idx="17">
                  <c:v>-4.5668226228773499</c:v>
                </c:pt>
                <c:pt idx="18">
                  <c:v>-4.5661158413588296</c:v>
                </c:pt>
                <c:pt idx="19">
                  <c:v>-4.5654464247903475</c:v>
                </c:pt>
                <c:pt idx="20">
                  <c:v>-4.5648142844222894</c:v>
                </c:pt>
                <c:pt idx="21">
                  <c:v>-4.5642193365051824</c:v>
                </c:pt>
                <c:pt idx="22">
                  <c:v>-4.5636615022794809</c:v>
                </c:pt>
                <c:pt idx="23">
                  <c:v>-4.5631407079492545</c:v>
                </c:pt>
                <c:pt idx="24">
                  <c:v>-4.562656884660508</c:v>
                </c:pt>
                <c:pt idx="25">
                  <c:v>-4.5622099684855693</c:v>
                </c:pt>
                <c:pt idx="26">
                  <c:v>-4.5617999004080119</c:v>
                </c:pt>
                <c:pt idx="27">
                  <c:v>-4.5614266263021177</c:v>
                </c:pt>
                <c:pt idx="28">
                  <c:v>-4.5610900969256383</c:v>
                </c:pt>
                <c:pt idx="29">
                  <c:v>-4.5607902679012886</c:v>
                </c:pt>
                <c:pt idx="30">
                  <c:v>-4.5605270997017282</c:v>
                </c:pt>
                <c:pt idx="31">
                  <c:v>-4.560300557650538</c:v>
                </c:pt>
                <c:pt idx="32">
                  <c:v>-4.5601106119044079</c:v>
                </c:pt>
                <c:pt idx="33">
                  <c:v>-4.559957237444892</c:v>
                </c:pt>
                <c:pt idx="34">
                  <c:v>-4.5598404140773914</c:v>
                </c:pt>
                <c:pt idx="35">
                  <c:v>-6.1653989436022556</c:v>
                </c:pt>
                <c:pt idx="36">
                  <c:v>-7.4318110620368918</c:v>
                </c:pt>
                <c:pt idx="37">
                  <c:v>-8.5118732751301955</c:v>
                </c:pt>
                <c:pt idx="38">
                  <c:v>-9.4696084706542614</c:v>
                </c:pt>
                <c:pt idx="39">
                  <c:v>-10.339107175414723</c:v>
                </c:pt>
                <c:pt idx="40">
                  <c:v>-11.141084893621509</c:v>
                </c:pt>
                <c:pt idx="41">
                  <c:v>-11.889248070389572</c:v>
                </c:pt>
                <c:pt idx="42">
                  <c:v>-12.59322469047973</c:v>
                </c:pt>
                <c:pt idx="43">
                  <c:v>-13.260085545694295</c:v>
                </c:pt>
                <c:pt idx="44">
                  <c:v>-13.895205414353544</c:v>
                </c:pt>
                <c:pt idx="45">
                  <c:v>-14.5027837403336</c:v>
                </c:pt>
                <c:pt idx="46">
                  <c:v>-15.086176195052996</c:v>
                </c:pt>
                <c:pt idx="47">
                  <c:v>-15.648114862474268</c:v>
                </c:pt>
                <c:pt idx="48">
                  <c:v>-16.190859625618984</c:v>
                </c:pt>
                <c:pt idx="49">
                  <c:v>-16.716305336543371</c:v>
                </c:pt>
                <c:pt idx="50">
                  <c:v>-17.226059600168973</c:v>
                </c:pt>
                <c:pt idx="51">
                  <c:v>-17.72150045924317</c:v>
                </c:pt>
                <c:pt idx="52">
                  <c:v>-18.203819986055898</c:v>
                </c:pt>
                <c:pt idx="53">
                  <c:v>-18.67405777430891</c:v>
                </c:pt>
                <c:pt idx="54">
                  <c:v>-19.133127052348801</c:v>
                </c:pt>
                <c:pt idx="55">
                  <c:v>-19.581835312696647</c:v>
                </c:pt>
                <c:pt idx="56">
                  <c:v>-20.020900803150951</c:v>
                </c:pt>
                <c:pt idx="57">
                  <c:v>-20.45096585129636</c:v>
                </c:pt>
                <c:pt idx="58">
                  <c:v>-20.87260773545075</c:v>
                </c:pt>
                <c:pt idx="59">
                  <c:v>-21.286347632874143</c:v>
                </c:pt>
                <c:pt idx="60">
                  <c:v>-21.692658045249203</c:v>
                </c:pt>
                <c:pt idx="61">
                  <c:v>-22.091969006877424</c:v>
                </c:pt>
                <c:pt idx="62">
                  <c:v>-22.484673310976088</c:v>
                </c:pt>
                <c:pt idx="63">
                  <c:v>-22.871130937576016</c:v>
                </c:pt>
                <c:pt idx="64">
                  <c:v>-23.251672827323169</c:v>
                </c:pt>
                <c:pt idx="65">
                  <c:v>-23.626604115546073</c:v>
                </c:pt>
                <c:pt idx="66">
                  <c:v>-23.99620691818949</c:v>
                </c:pt>
                <c:pt idx="67">
                  <c:v>-24.360742743220207</c:v>
                </c:pt>
                <c:pt idx="68">
                  <c:v>-24.720454587392251</c:v>
                </c:pt>
                <c:pt idx="69">
                  <c:v>-25.075568767139227</c:v>
                </c:pt>
                <c:pt idx="70">
                  <c:v>-25.426296523737015</c:v>
                </c:pt>
                <c:pt idx="71">
                  <c:v>-25.772835435909343</c:v>
                </c:pt>
                <c:pt idx="72">
                  <c:v>-26.115370667348493</c:v>
                </c:pt>
                <c:pt idx="73">
                  <c:v>-26.454076072281659</c:v>
                </c:pt>
                <c:pt idx="74">
                  <c:v>-26.789115178258008</c:v>
                </c:pt>
                <c:pt idx="75">
                  <c:v>-27.120642062552367</c:v>
                </c:pt>
                <c:pt idx="76">
                  <c:v>-27.448802135888133</c:v>
                </c:pt>
                <c:pt idx="77">
                  <c:v>-27.773732845279493</c:v>
                </c:pt>
                <c:pt idx="78">
                  <c:v>-28.095564305918089</c:v>
                </c:pt>
                <c:pt idx="79">
                  <c:v>-28.414419870787796</c:v>
                </c:pt>
                <c:pt idx="80">
                  <c:v>-28.730416645280624</c:v>
                </c:pt>
                <c:pt idx="81">
                  <c:v>-29.043665953288272</c:v>
                </c:pt>
                <c:pt idx="82">
                  <c:v>-29.354273760165242</c:v>
                </c:pt>
                <c:pt idx="83">
                  <c:v>-29.662341057471885</c:v>
                </c:pt>
                <c:pt idx="84">
                  <c:v>-29.967964213594023</c:v>
                </c:pt>
                <c:pt idx="85">
                  <c:v>-30.271235293902983</c:v>
                </c:pt>
                <c:pt idx="86">
                  <c:v>-30.572242353647678</c:v>
                </c:pt>
                <c:pt idx="87">
                  <c:v>-30.871069706439684</c:v>
                </c:pt>
                <c:pt idx="88">
                  <c:v>-31.167798170673173</c:v>
                </c:pt>
                <c:pt idx="89">
                  <c:v>-31.462505296220051</c:v>
                </c:pt>
                <c:pt idx="90">
                  <c:v>-31.755265573204316</c:v>
                </c:pt>
                <c:pt idx="91">
                  <c:v>-32.046150624657443</c:v>
                </c:pt>
                <c:pt idx="92">
                  <c:v>-32.335229384476463</c:v>
                </c:pt>
                <c:pt idx="93">
                  <c:v>-32.622568262197881</c:v>
                </c:pt>
                <c:pt idx="94">
                  <c:v>-32.908231295585388</c:v>
                </c:pt>
                <c:pt idx="95">
                  <c:v>-33.192280292344968</c:v>
                </c:pt>
                <c:pt idx="96">
                  <c:v>-33.474774961722467</c:v>
                </c:pt>
                <c:pt idx="97">
                  <c:v>-33.755773037038963</c:v>
                </c:pt>
                <c:pt idx="98">
                  <c:v>-34.035330389809197</c:v>
                </c:pt>
                <c:pt idx="99">
                  <c:v>-34.313501136216189</c:v>
                </c:pt>
                <c:pt idx="100">
                  <c:v>-34.590337736568991</c:v>
                </c:pt>
                <c:pt idx="101">
                  <c:v>-34.865891088339644</c:v>
                </c:pt>
                <c:pt idx="102">
                  <c:v>-35.140210613201369</c:v>
                </c:pt>
                <c:pt idx="103">
                  <c:v>-35.413344338722482</c:v>
                </c:pt>
                <c:pt idx="104">
                  <c:v>-35.685338974931845</c:v>
                </c:pt>
                <c:pt idx="105">
                  <c:v>-35.956239986329315</c:v>
                </c:pt>
                <c:pt idx="106">
                  <c:v>-36.226091659578721</c:v>
                </c:pt>
                <c:pt idx="107">
                  <c:v>-36.494937167255216</c:v>
                </c:pt>
                <c:pt idx="108">
                  <c:v>-36.762818627940824</c:v>
                </c:pt>
                <c:pt idx="109">
                  <c:v>-37.029777162931595</c:v>
                </c:pt>
                <c:pt idx="110">
                  <c:v>-37.295852949797926</c:v>
                </c:pt>
                <c:pt idx="111">
                  <c:v>-37.561085273036724</c:v>
                </c:pt>
                <c:pt idx="112">
                  <c:v>-37.825512572025552</c:v>
                </c:pt>
                <c:pt idx="113">
                  <c:v>-38.089172486447346</c:v>
                </c:pt>
                <c:pt idx="114">
                  <c:v>-38.352101899403117</c:v>
                </c:pt>
                <c:pt idx="115">
                  <c:v>-38.614336978312707</c:v>
                </c:pt>
                <c:pt idx="116">
                  <c:v>-38.875913213834423</c:v>
                </c:pt>
                <c:pt idx="117">
                  <c:v>-39.136865456867881</c:v>
                </c:pt>
                <c:pt idx="118">
                  <c:v>-39.397227953795472</c:v>
                </c:pt>
                <c:pt idx="119">
                  <c:v>-39.65703438010987</c:v>
                </c:pt>
                <c:pt idx="120">
                  <c:v>-39.916317872475886</c:v>
                </c:pt>
                <c:pt idx="121">
                  <c:v>-40.175111059382537</c:v>
                </c:pt>
                <c:pt idx="122">
                  <c:v>-40.433446090447624</c:v>
                </c:pt>
                <c:pt idx="123">
                  <c:v>-40.691354664479256</c:v>
                </c:pt>
                <c:pt idx="124">
                  <c:v>-40.948868056375026</c:v>
                </c:pt>
                <c:pt idx="125">
                  <c:v>-41.206017142903498</c:v>
                </c:pt>
                <c:pt idx="126">
                  <c:v>-41.135898630792148</c:v>
                </c:pt>
                <c:pt idx="127">
                  <c:v>-41.051674661128231</c:v>
                </c:pt>
                <c:pt idx="128">
                  <c:v>-40.967431148089496</c:v>
                </c:pt>
                <c:pt idx="129">
                  <c:v>-40.883165092009918</c:v>
                </c:pt>
                <c:pt idx="130">
                  <c:v>-40.798873451809698</c:v>
                </c:pt>
                <c:pt idx="131">
                  <c:v>-40.714553143277854</c:v>
                </c:pt>
                <c:pt idx="132">
                  <c:v>-40.630201037333222</c:v>
                </c:pt>
                <c:pt idx="133">
                  <c:v>-40.54581395818051</c:v>
                </c:pt>
                <c:pt idx="134">
                  <c:v>-40.46138868146798</c:v>
                </c:pt>
                <c:pt idx="135">
                  <c:v>-40.376921932358229</c:v>
                </c:pt>
                <c:pt idx="136">
                  <c:v>-40.292410383536321</c:v>
                </c:pt>
                <c:pt idx="137">
                  <c:v>-40.207850653162396</c:v>
                </c:pt>
                <c:pt idx="138">
                  <c:v>-40.123239302792761</c:v>
                </c:pt>
                <c:pt idx="139">
                  <c:v>-40.038572835171891</c:v>
                </c:pt>
                <c:pt idx="140">
                  <c:v>-39.953847692002128</c:v>
                </c:pt>
                <c:pt idx="141">
                  <c:v>-39.8690602516373</c:v>
                </c:pt>
                <c:pt idx="142">
                  <c:v>-39.784206826684319</c:v>
                </c:pt>
                <c:pt idx="143">
                  <c:v>-39.699283661544335</c:v>
                </c:pt>
                <c:pt idx="144">
                  <c:v>-39.614286929863695</c:v>
                </c:pt>
                <c:pt idx="145">
                  <c:v>-39.529212731906888</c:v>
                </c:pt>
                <c:pt idx="146">
                  <c:v>-39.44405709184533</c:v>
                </c:pt>
                <c:pt idx="147">
                  <c:v>-39.358815954947602</c:v>
                </c:pt>
                <c:pt idx="148">
                  <c:v>-39.273485184667969</c:v>
                </c:pt>
                <c:pt idx="149">
                  <c:v>-39.188060559688573</c:v>
                </c:pt>
                <c:pt idx="150">
                  <c:v>-39.102537770768464</c:v>
                </c:pt>
                <c:pt idx="151">
                  <c:v>-39.016912417596266</c:v>
                </c:pt>
                <c:pt idx="152">
                  <c:v>-38.931180005424935</c:v>
                </c:pt>
                <c:pt idx="153">
                  <c:v>-38.845335941691602</c:v>
                </c:pt>
                <c:pt idx="154">
                  <c:v>-38.759375532434831</c:v>
                </c:pt>
                <c:pt idx="155">
                  <c:v>-38.673293978650676</c:v>
                </c:pt>
                <c:pt idx="156">
                  <c:v>-38.587086372476115</c:v>
                </c:pt>
                <c:pt idx="157">
                  <c:v>-38.500747693280964</c:v>
                </c:pt>
                <c:pt idx="158">
                  <c:v>-38.414272803568252</c:v>
                </c:pt>
                <c:pt idx="159">
                  <c:v>-38.327656444776444</c:v>
                </c:pt>
                <c:pt idx="160">
                  <c:v>-38.240893232911723</c:v>
                </c:pt>
                <c:pt idx="161">
                  <c:v>-38.153977654003626</c:v>
                </c:pt>
                <c:pt idx="162">
                  <c:v>-38.066904059449058</c:v>
                </c:pt>
                <c:pt idx="163">
                  <c:v>-37.979666661103074</c:v>
                </c:pt>
                <c:pt idx="164">
                  <c:v>-37.892259526294573</c:v>
                </c:pt>
                <c:pt idx="165">
                  <c:v>-37.804676572553923</c:v>
                </c:pt>
                <c:pt idx="166">
                  <c:v>-37.716911562210861</c:v>
                </c:pt>
                <c:pt idx="167">
                  <c:v>-37.628958096785531</c:v>
                </c:pt>
                <c:pt idx="168">
                  <c:v>-37.540809611132239</c:v>
                </c:pt>
                <c:pt idx="169">
                  <c:v>-37.452459367387483</c:v>
                </c:pt>
                <c:pt idx="170">
                  <c:v>-37.363900448720173</c:v>
                </c:pt>
                <c:pt idx="171">
                  <c:v>-37.275125752746973</c:v>
                </c:pt>
                <c:pt idx="172">
                  <c:v>-37.186127984812998</c:v>
                </c:pt>
                <c:pt idx="173">
                  <c:v>-37.096899650934787</c:v>
                </c:pt>
                <c:pt idx="174">
                  <c:v>-37.007433050487819</c:v>
                </c:pt>
                <c:pt idx="175">
                  <c:v>-36.91772026860037</c:v>
                </c:pt>
                <c:pt idx="176">
                  <c:v>-36.82775316830508</c:v>
                </c:pt>
                <c:pt idx="177">
                  <c:v>-36.737523382270439</c:v>
                </c:pt>
                <c:pt idx="178">
                  <c:v>-36.647022304326036</c:v>
                </c:pt>
                <c:pt idx="179">
                  <c:v>-36.556241080556617</c:v>
                </c:pt>
                <c:pt idx="180">
                  <c:v>-36.465170600076966</c:v>
                </c:pt>
                <c:pt idx="181">
                  <c:v>-36.373801485447551</c:v>
                </c:pt>
                <c:pt idx="182">
                  <c:v>-36.282124082659529</c:v>
                </c:pt>
                <c:pt idx="183">
                  <c:v>-36.19012845074807</c:v>
                </c:pt>
                <c:pt idx="184">
                  <c:v>-36.097804350954625</c:v>
                </c:pt>
                <c:pt idx="185">
                  <c:v>-36.005141235453777</c:v>
                </c:pt>
                <c:pt idx="186">
                  <c:v>-35.912128235592171</c:v>
                </c:pt>
                <c:pt idx="187">
                  <c:v>-35.818754149672813</c:v>
                </c:pt>
                <c:pt idx="188">
                  <c:v>-35.725007430167985</c:v>
                </c:pt>
                <c:pt idx="189">
                  <c:v>-35.63087617044259</c:v>
                </c:pt>
                <c:pt idx="190">
                  <c:v>-35.536348090872991</c:v>
                </c:pt>
                <c:pt idx="191">
                  <c:v>-35.44141052439457</c:v>
                </c:pt>
                <c:pt idx="192">
                  <c:v>-35.346050401400667</c:v>
                </c:pt>
                <c:pt idx="193">
                  <c:v>-35.250254234012822</c:v>
                </c:pt>
                <c:pt idx="194">
                  <c:v>-35.154008099624178</c:v>
                </c:pt>
                <c:pt idx="195">
                  <c:v>-35.057297623756384</c:v>
                </c:pt>
                <c:pt idx="196">
                  <c:v>-34.960107962116538</c:v>
                </c:pt>
                <c:pt idx="197">
                  <c:v>-34.862423781889127</c:v>
                </c:pt>
                <c:pt idx="198">
                  <c:v>-34.764229242148005</c:v>
                </c:pt>
                <c:pt idx="199">
                  <c:v>-34.665507973411891</c:v>
                </c:pt>
                <c:pt idx="200">
                  <c:v>-34.56624305623734</c:v>
                </c:pt>
                <c:pt idx="201">
                  <c:v>-34.466416998851443</c:v>
                </c:pt>
                <c:pt idx="202">
                  <c:v>-34.366011713730053</c:v>
                </c:pt>
                <c:pt idx="203">
                  <c:v>-34.265008493081567</c:v>
                </c:pt>
                <c:pt idx="204">
                  <c:v>-34.163387983200757</c:v>
                </c:pt>
                <c:pt idx="205">
                  <c:v>-34.06113015755902</c:v>
                </c:pt>
                <c:pt idx="206">
                  <c:v>-33.95821428865802</c:v>
                </c:pt>
                <c:pt idx="207">
                  <c:v>-33.854618918502943</c:v>
                </c:pt>
                <c:pt idx="208">
                  <c:v>-33.750321827628134</c:v>
                </c:pt>
                <c:pt idx="209">
                  <c:v>-33.645300002627309</c:v>
                </c:pt>
                <c:pt idx="210">
                  <c:v>-33.539529602081366</c:v>
                </c:pt>
                <c:pt idx="211">
                  <c:v>-33.432985920762746</c:v>
                </c:pt>
                <c:pt idx="212">
                  <c:v>-33.325643352071694</c:v>
                </c:pt>
                <c:pt idx="213">
                  <c:v>-33.217475348532524</c:v>
                </c:pt>
                <c:pt idx="214">
                  <c:v>-33.108454380319884</c:v>
                </c:pt>
                <c:pt idx="215">
                  <c:v>-32.998551891578671</c:v>
                </c:pt>
                <c:pt idx="216">
                  <c:v>-32.887738254523576</c:v>
                </c:pt>
                <c:pt idx="217">
                  <c:v>-32.775982721104363</c:v>
                </c:pt>
                <c:pt idx="218">
                  <c:v>-32.663253372079012</c:v>
                </c:pt>
                <c:pt idx="219">
                  <c:v>-32.549517063393886</c:v>
                </c:pt>
                <c:pt idx="220">
                  <c:v>-32.434739369640099</c:v>
                </c:pt>
                <c:pt idx="221">
                  <c:v>-32.318884524404403</c:v>
                </c:pt>
                <c:pt idx="222">
                  <c:v>-32.201915357339168</c:v>
                </c:pt>
                <c:pt idx="223">
                  <c:v>-32.083793227696951</c:v>
                </c:pt>
                <c:pt idx="224">
                  <c:v>-31.964477954116106</c:v>
                </c:pt>
                <c:pt idx="225">
                  <c:v>-31.843927740397231</c:v>
                </c:pt>
                <c:pt idx="226">
                  <c:v>-31.72209909696906</c:v>
                </c:pt>
                <c:pt idx="227">
                  <c:v>-31.598946757784908</c:v>
                </c:pt>
                <c:pt idx="228">
                  <c:v>-31.474423592281674</c:v>
                </c:pt>
                <c:pt idx="229">
                  <c:v>-31.348480512076751</c:v>
                </c:pt>
                <c:pt idx="230">
                  <c:v>-31.22106637199516</c:v>
                </c:pt>
                <c:pt idx="231">
                  <c:v>-31.092127865022832</c:v>
                </c:pt>
                <c:pt idx="232">
                  <c:v>-30.961609410730723</c:v>
                </c:pt>
                <c:pt idx="233">
                  <c:v>-30.829453036647148</c:v>
                </c:pt>
                <c:pt idx="234">
                  <c:v>-30.695598252069974</c:v>
                </c:pt>
                <c:pt idx="235">
                  <c:v>-30.559981913674648</c:v>
                </c:pt>
                <c:pt idx="236">
                  <c:v>-30.422538082324259</c:v>
                </c:pt>
                <c:pt idx="237">
                  <c:v>-30.283197870309539</c:v>
                </c:pt>
                <c:pt idx="238">
                  <c:v>-30.141889278260454</c:v>
                </c:pt>
                <c:pt idx="239">
                  <c:v>-29.998537020851135</c:v>
                </c:pt>
                <c:pt idx="240">
                  <c:v>-29.853062340352174</c:v>
                </c:pt>
                <c:pt idx="241">
                  <c:v>-29.7053828069639</c:v>
                </c:pt>
                <c:pt idx="242">
                  <c:v>-29.555412104762045</c:v>
                </c:pt>
                <c:pt idx="243">
                  <c:v>-29.403059801978387</c:v>
                </c:pt>
                <c:pt idx="244">
                  <c:v>-29.248231104159878</c:v>
                </c:pt>
                <c:pt idx="245">
                  <c:v>-29.090826588603242</c:v>
                </c:pt>
                <c:pt idx="246">
                  <c:v>-28.930741918332334</c:v>
                </c:pt>
                <c:pt idx="247">
                  <c:v>-28.767867533561734</c:v>
                </c:pt>
                <c:pt idx="248">
                  <c:v>-28.602088318465618</c:v>
                </c:pt>
                <c:pt idx="249">
                  <c:v>-28.433283240767206</c:v>
                </c:pt>
                <c:pt idx="250">
                  <c:v>-28.26132496129145</c:v>
                </c:pt>
                <c:pt idx="251">
                  <c:v>-28.086079410390397</c:v>
                </c:pt>
                <c:pt idx="252">
                  <c:v>-27.907405327615038</c:v>
                </c:pt>
                <c:pt idx="253">
                  <c:v>-27.725153760645416</c:v>
                </c:pt>
                <c:pt idx="254">
                  <c:v>-27.539167518846433</c:v>
                </c:pt>
                <c:pt idx="255">
                  <c:v>-27.349280576293218</c:v>
                </c:pt>
                <c:pt idx="256">
                  <c:v>-27.155317418243278</c:v>
                </c:pt>
                <c:pt idx="257">
                  <c:v>-26.957092324300859</c:v>
                </c:pt>
                <c:pt idx="258">
                  <c:v>-26.754408580407265</c:v>
                </c:pt>
                <c:pt idx="259">
                  <c:v>-26.54705761066003</c:v>
                </c:pt>
                <c:pt idx="260">
                  <c:v>-26.334818018542599</c:v>
                </c:pt>
                <c:pt idx="261">
                  <c:v>-26.117454525437914</c:v>
                </c:pt>
                <c:pt idx="262">
                  <c:v>-25.894716792428945</c:v>
                </c:pt>
                <c:pt idx="263">
                  <c:v>-25.666338108846336</c:v>
                </c:pt>
                <c:pt idx="264">
                  <c:v>-25.432033928351188</c:v>
                </c:pt>
                <c:pt idx="265">
                  <c:v>-25.191500229723115</c:v>
                </c:pt>
                <c:pt idx="266">
                  <c:v>-24.944411675537591</c:v>
                </c:pt>
                <c:pt idx="267">
                  <c:v>-24.690419536587594</c:v>
                </c:pt>
                <c:pt idx="268">
                  <c:v>-24.429149343898178</c:v>
                </c:pt>
                <c:pt idx="269">
                  <c:v>-24.160198222301929</c:v>
                </c:pt>
                <c:pt idx="270">
                  <c:v>-23.883131850003743</c:v>
                </c:pt>
                <c:pt idx="271">
                  <c:v>-23.597480976684594</c:v>
                </c:pt>
                <c:pt idx="272">
                  <c:v>-23.302737417522753</c:v>
                </c:pt>
                <c:pt idx="273">
                  <c:v>-22.998349421518864</c:v>
                </c:pt>
                <c:pt idx="274">
                  <c:v>-22.683716288064016</c:v>
                </c:pt>
                <c:pt idx="275">
                  <c:v>-22.358182074319402</c:v>
                </c:pt>
                <c:pt idx="276">
                  <c:v>-22.021028194990052</c:v>
                </c:pt>
                <c:pt idx="277">
                  <c:v>-21.671464662566017</c:v>
                </c:pt>
                <c:pt idx="278">
                  <c:v>-21.308619644590031</c:v>
                </c:pt>
                <c:pt idx="279">
                  <c:v>-20.931526919114418</c:v>
                </c:pt>
                <c:pt idx="280">
                  <c:v>-20.53911067927519</c:v>
                </c:pt>
                <c:pt idx="281">
                  <c:v>-20.130166958975902</c:v>
                </c:pt>
                <c:pt idx="282">
                  <c:v>-19.703340701240588</c:v>
                </c:pt>
                <c:pt idx="283">
                  <c:v>-19.257097135425539</c:v>
                </c:pt>
                <c:pt idx="284">
                  <c:v>-18.789685615415511</c:v>
                </c:pt>
                <c:pt idx="285">
                  <c:v>-18.299093313446086</c:v>
                </c:pt>
                <c:pt idx="286">
                  <c:v>-17.782985022871937</c:v>
                </c:pt>
                <c:pt idx="287">
                  <c:v>-17.238623561298503</c:v>
                </c:pt>
                <c:pt idx="288">
                  <c:v>-16.662762469993755</c:v>
                </c:pt>
                <c:pt idx="289">
                  <c:v>-15.804186103914645</c:v>
                </c:pt>
                <c:pt idx="290">
                  <c:v>-14.873241768745187</c:v>
                </c:pt>
                <c:pt idx="291">
                  <c:v>-13.854470700213515</c:v>
                </c:pt>
                <c:pt idx="292">
                  <c:v>-12.725807775055834</c:v>
                </c:pt>
                <c:pt idx="293">
                  <c:v>-11.453675149712083</c:v>
                </c:pt>
                <c:pt idx="294">
                  <c:v>-9.9820232206552344</c:v>
                </c:pt>
                <c:pt idx="295">
                  <c:v>-8.2024709228573407</c:v>
                </c:pt>
                <c:pt idx="296">
                  <c:v>-5.8375445899702259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'Yishan PULL'!$I$27:$I$32</c:f>
              <c:numCache>
                <c:formatCode>General</c:formatCode>
                <c:ptCount val="6"/>
                <c:pt idx="0">
                  <c:v>0</c:v>
                </c:pt>
                <c:pt idx="1">
                  <c:v>0.56000000000000005</c:v>
                </c:pt>
                <c:pt idx="2">
                  <c:v>2.6667999999999998</c:v>
                </c:pt>
                <c:pt idx="3">
                  <c:v>4</c:v>
                </c:pt>
                <c:pt idx="4">
                  <c:v>5.8</c:v>
                </c:pt>
                <c:pt idx="5">
                  <c:v>7.05</c:v>
                </c:pt>
              </c:numCache>
            </c:numRef>
          </c:xVal>
          <c:yVal>
            <c:numRef>
              <c:f>'Yishan PULL'!$K$27:$K$32</c:f>
              <c:numCache>
                <c:formatCode>General</c:formatCode>
                <c:ptCount val="6"/>
                <c:pt idx="0">
                  <c:v>0</c:v>
                </c:pt>
                <c:pt idx="1">
                  <c:v>-16.071428571428569</c:v>
                </c:pt>
                <c:pt idx="2">
                  <c:v>-61.277491266226001</c:v>
                </c:pt>
                <c:pt idx="3">
                  <c:v>-7.0103092783505154</c:v>
                </c:pt>
                <c:pt idx="4">
                  <c:v>-7.0103092783505154</c:v>
                </c:pt>
                <c:pt idx="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904928"/>
        <c:axId val="407898264"/>
      </c:scatterChart>
      <c:valAx>
        <c:axId val="40790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898264"/>
        <c:crosses val="autoZero"/>
        <c:crossBetween val="midCat"/>
      </c:valAx>
      <c:valAx>
        <c:axId val="40789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04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171539839108559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875505367244535E-2"/>
          <c:y val="0.19486111111111112"/>
          <c:w val="0.89434894582025293"/>
          <c:h val="0.7208876494604841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PUSHArm!$O$1</c:f>
              <c:strCache>
                <c:ptCount val="1"/>
                <c:pt idx="0">
                  <c:v>GearRatio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PUSHArm!$N$2:$N$358</c:f>
              <c:numCache>
                <c:formatCode>General</c:formatCode>
                <c:ptCount val="357"/>
                <c:pt idx="0">
                  <c:v>2.6544081112093369E-3</c:v>
                </c:pt>
                <c:pt idx="1">
                  <c:v>0.11408155006450006</c:v>
                </c:pt>
                <c:pt idx="2">
                  <c:v>0.22614969640994434</c:v>
                </c:pt>
                <c:pt idx="3">
                  <c:v>0.33887235369811064</c:v>
                </c:pt>
                <c:pt idx="4">
                  <c:v>0.45226315297310077</c:v>
                </c:pt>
                <c:pt idx="5">
                  <c:v>0.56633585116877827</c:v>
                </c:pt>
                <c:pt idx="6">
                  <c:v>0.68110433241448842</c:v>
                </c:pt>
                <c:pt idx="7">
                  <c:v>0.79658260924607083</c:v>
                </c:pt>
                <c:pt idx="8">
                  <c:v>0.91278482371680891</c:v>
                </c:pt>
                <c:pt idx="9">
                  <c:v>1.0297252484035462</c:v>
                </c:pt>
                <c:pt idx="10">
                  <c:v>1.1474182873031697</c:v>
                </c:pt>
                <c:pt idx="11">
                  <c:v>1.265878476613677</c:v>
                </c:pt>
                <c:pt idx="12">
                  <c:v>1.3851204853943635</c:v>
                </c:pt>
                <c:pt idx="13">
                  <c:v>1.5051591160997642</c:v>
                </c:pt>
                <c:pt idx="14">
                  <c:v>1.626009304981217</c:v>
                </c:pt>
                <c:pt idx="15">
                  <c:v>1.7476861223500173</c:v>
                </c:pt>
                <c:pt idx="16">
                  <c:v>1.8702047726962594</c:v>
                </c:pt>
                <c:pt idx="17">
                  <c:v>1.9935805946562661</c:v>
                </c:pt>
                <c:pt idx="18">
                  <c:v>2.1178290608233157</c:v>
                </c:pt>
                <c:pt idx="19">
                  <c:v>2.2429657773936995</c:v>
                </c:pt>
                <c:pt idx="20">
                  <c:v>2.3690064836421292</c:v>
                </c:pt>
                <c:pt idx="21">
                  <c:v>2.4959670512194649</c:v>
                </c:pt>
                <c:pt idx="22">
                  <c:v>2.6238634832652363</c:v>
                </c:pt>
                <c:pt idx="23">
                  <c:v>2.7527119133283984</c:v>
                </c:pt>
                <c:pt idx="24">
                  <c:v>2.8825286040888751</c:v>
                </c:pt>
                <c:pt idx="25">
                  <c:v>3.0133299458720466</c:v>
                </c:pt>
                <c:pt idx="26">
                  <c:v>3.1451324549499358</c:v>
                </c:pt>
                <c:pt idx="27">
                  <c:v>3.277952771620162</c:v>
                </c:pt>
                <c:pt idx="28">
                  <c:v>3.4118076580564725</c:v>
                </c:pt>
                <c:pt idx="29">
                  <c:v>3.546713995922758</c:v>
                </c:pt>
                <c:pt idx="30">
                  <c:v>3.6826887837429387</c:v>
                </c:pt>
                <c:pt idx="31">
                  <c:v>3.8197491340199159</c:v>
                </c:pt>
                <c:pt idx="32">
                  <c:v>3.9579122700954628</c:v>
                </c:pt>
                <c:pt idx="33">
                  <c:v>4.0971955227444212</c:v>
                </c:pt>
                <c:pt idx="34">
                  <c:v>4.2376163264955942</c:v>
                </c:pt>
                <c:pt idx="35">
                  <c:v>4.3791922156724397</c:v>
                </c:pt>
                <c:pt idx="36">
                  <c:v>4.5219408201471802</c:v>
                </c:pt>
                <c:pt idx="37">
                  <c:v>4.6658798608006995</c:v>
                </c:pt>
                <c:pt idx="38">
                  <c:v>4.8110271446830914</c:v>
                </c:pt>
                <c:pt idx="39">
                  <c:v>4.9574005598678097</c:v>
                </c:pt>
                <c:pt idx="40">
                  <c:v>5.1050180699940473</c:v>
                </c:pt>
                <c:pt idx="41">
                  <c:v>5.2538977084921274</c:v>
                </c:pt>
                <c:pt idx="42">
                  <c:v>5.4040575724865363</c:v>
                </c:pt>
                <c:pt idx="43">
                  <c:v>5.5555158163725427</c:v>
                </c:pt>
                <c:pt idx="44">
                  <c:v>5.7082906450619495</c:v>
                </c:pt>
                <c:pt idx="45">
                  <c:v>5.8624003068945001</c:v>
                </c:pt>
                <c:pt idx="46">
                  <c:v>6.0178630862126621</c:v>
                </c:pt>
                <c:pt idx="47">
                  <c:v>6.1746972955966264</c:v>
                </c:pt>
                <c:pt idx="48">
                  <c:v>6.3329212677586515</c:v>
                </c:pt>
                <c:pt idx="49">
                  <c:v>6.4925533470956385</c:v>
                </c:pt>
                <c:pt idx="50">
                  <c:v>6.6536118808996996</c:v>
                </c:pt>
                <c:pt idx="51">
                  <c:v>6.8161152102277738</c:v>
                </c:pt>
                <c:pt idx="52">
                  <c:v>6.9800816604319369</c:v>
                </c:pt>
                <c:pt idx="53">
                  <c:v>7.1455295313525165</c:v>
                </c:pt>
                <c:pt idx="54">
                  <c:v>7.3124770871781353</c:v>
                </c:pt>
                <c:pt idx="55">
                  <c:v>7.4809425459768395</c:v>
                </c:pt>
                <c:pt idx="56">
                  <c:v>7.6509440689039225</c:v>
                </c:pt>
                <c:pt idx="57">
                  <c:v>7.8224997490931871</c:v>
                </c:pt>
                <c:pt idx="58">
                  <c:v>7.9956276002397164</c:v>
                </c:pt>
                <c:pt idx="59">
                  <c:v>8.1703455448824069</c:v>
                </c:pt>
                <c:pt idx="60">
                  <c:v>8.346671402397293</c:v>
                </c:pt>
                <c:pt idx="61">
                  <c:v>8.5246228767124421</c:v>
                </c:pt>
                <c:pt idx="62">
                  <c:v>8.7042175437574461</c:v>
                </c:pt>
                <c:pt idx="63">
                  <c:v>8.8854728386609825</c:v>
                </c:pt>
                <c:pt idx="64">
                  <c:v>9.0684060427121427</c:v>
                </c:pt>
                <c:pt idx="65">
                  <c:v>9.2530342701014927</c:v>
                </c:pt>
                <c:pt idx="66">
                  <c:v>9.4393744544600366</c:v>
                </c:pt>
                <c:pt idx="67">
                  <c:v>9.6274433352147479</c:v>
                </c:pt>
                <c:pt idx="68">
                  <c:v>9.8172574437812745</c:v>
                </c:pt>
                <c:pt idx="69">
                  <c:v>10.008833089615115</c:v>
                </c:pt>
                <c:pt idx="70">
                  <c:v>10.202186346144003</c:v>
                </c:pt>
                <c:pt idx="71">
                  <c:v>10.397333036605772</c:v>
                </c:pt>
                <c:pt idx="72">
                  <c:v>10.594288719816866</c:v>
                </c:pt>
                <c:pt idx="73">
                  <c:v>10.793068675896562</c:v>
                </c:pt>
                <c:pt idx="74">
                  <c:v>10.993687891976075</c:v>
                </c:pt>
                <c:pt idx="75">
                  <c:v>11.19616104791888</c:v>
                </c:pt>
                <c:pt idx="76">
                  <c:v>11.400502502082677</c:v>
                </c:pt>
                <c:pt idx="77">
                  <c:v>11.606726277152397</c:v>
                </c:pt>
                <c:pt idx="78">
                  <c:v>11.814846046074706</c:v>
                </c:pt>
                <c:pt idx="79">
                  <c:v>12.024875118125946</c:v>
                </c:pt>
                <c:pt idx="80">
                  <c:v>12.236826425144701</c:v>
                </c:pt>
                <c:pt idx="81">
                  <c:v>12.450712507961669</c:v>
                </c:pt>
                <c:pt idx="82">
                  <c:v>12.66654550305914</c:v>
                </c:pt>
                <c:pt idx="83">
                  <c:v>12.884337129492966</c:v>
                </c:pt>
                <c:pt idx="84">
                  <c:v>13.104098676109773</c:v>
                </c:pt>
                <c:pt idx="85">
                  <c:v>13.325840989091786</c:v>
                </c:pt>
                <c:pt idx="86">
                  <c:v>13.54957445986226</c:v>
                </c:pt>
                <c:pt idx="87">
                  <c:v>13.775309013383291</c:v>
                </c:pt>
                <c:pt idx="88">
                  <c:v>14.003054096877429</c:v>
                </c:pt>
                <c:pt idx="89">
                  <c:v>14.232818669004589</c:v>
                </c:pt>
                <c:pt idx="90">
                  <c:v>14.464611189523549</c:v>
                </c:pt>
                <c:pt idx="91">
                  <c:v>14.698439609468229</c:v>
                </c:pt>
                <c:pt idx="92">
                  <c:v>14.934311361866191</c:v>
                </c:pt>
                <c:pt idx="93">
                  <c:v>15.172233353025932</c:v>
                </c:pt>
                <c:pt idx="94">
                  <c:v>15.412211954419966</c:v>
                </c:pt>
                <c:pt idx="95">
                  <c:v>15.654252995185846</c:v>
                </c:pt>
                <c:pt idx="96">
                  <c:v>15.898361755269139</c:v>
                </c:pt>
                <c:pt idx="97">
                  <c:v>16.144542959227884</c:v>
                </c:pt>
                <c:pt idx="98">
                  <c:v>16.392800770718559</c:v>
                </c:pt>
                <c:pt idx="99">
                  <c:v>16.64313878767932</c:v>
                </c:pt>
                <c:pt idx="100">
                  <c:v>16.895560038226147</c:v>
                </c:pt>
                <c:pt idx="101">
                  <c:v>17.150066977274808</c:v>
                </c:pt>
                <c:pt idx="102">
                  <c:v>17.406661483898514</c:v>
                </c:pt>
                <c:pt idx="103">
                  <c:v>17.665344859430153</c:v>
                </c:pt>
                <c:pt idx="104">
                  <c:v>17.926117826315522</c:v>
                </c:pt>
                <c:pt idx="105">
                  <c:v>18.188980527720066</c:v>
                </c:pt>
                <c:pt idx="106">
                  <c:v>18.45393252789238</c:v>
                </c:pt>
                <c:pt idx="107">
                  <c:v>18.720972813281758</c:v>
                </c:pt>
                <c:pt idx="108">
                  <c:v>18.990099794407342</c:v>
                </c:pt>
                <c:pt idx="109">
                  <c:v>19.261311308473804</c:v>
                </c:pt>
                <c:pt idx="110">
                  <c:v>19.534604622724295</c:v>
                </c:pt>
                <c:pt idx="111">
                  <c:v>19.809976438521954</c:v>
                </c:pt>
                <c:pt idx="112">
                  <c:v>20.087422896146496</c:v>
                </c:pt>
                <c:pt idx="113">
                  <c:v>20.366939580292204</c:v>
                </c:pt>
                <c:pt idx="114">
                  <c:v>20.648521526250299</c:v>
                </c:pt>
                <c:pt idx="115">
                  <c:v>20.932163226757616</c:v>
                </c:pt>
                <c:pt idx="116">
                  <c:v>21.217858639490796</c:v>
                </c:pt>
                <c:pt idx="117">
                  <c:v>21.505601195184337</c:v>
                </c:pt>
                <c:pt idx="118">
                  <c:v>21.795383806348919</c:v>
                </c:pt>
                <c:pt idx="119">
                  <c:v>22.087198876563662</c:v>
                </c:pt>
                <c:pt idx="120">
                  <c:v>22.381038310317521</c:v>
                </c:pt>
                <c:pt idx="121">
                  <c:v>22.676893523370346</c:v>
                </c:pt>
                <c:pt idx="122">
                  <c:v>22.974755453605326</c:v>
                </c:pt>
                <c:pt idx="123">
                  <c:v>23.274614572343246</c:v>
                </c:pt>
                <c:pt idx="124">
                  <c:v>23.576460896086864</c:v>
                </c:pt>
                <c:pt idx="125">
                  <c:v>23.880283998665014</c:v>
                </c:pt>
                <c:pt idx="126">
                  <c:v>24.186073023743592</c:v>
                </c:pt>
                <c:pt idx="127">
                  <c:v>24.493816697671722</c:v>
                </c:pt>
                <c:pt idx="128">
                  <c:v>24.803503342629895</c:v>
                </c:pt>
                <c:pt idx="129">
                  <c:v>25.115120890048075</c:v>
                </c:pt>
                <c:pt idx="130">
                  <c:v>25.428656894260428</c:v>
                </c:pt>
                <c:pt idx="131">
                  <c:v>25.744098546364526</c:v>
                </c:pt>
                <c:pt idx="132">
                  <c:v>26.061432688252346</c:v>
                </c:pt>
                <c:pt idx="133">
                  <c:v>26.380645826781883</c:v>
                </c:pt>
                <c:pt idx="134">
                  <c:v>26.701724148057114</c:v>
                </c:pt>
                <c:pt idx="135">
                  <c:v>27.024653531786434</c:v>
                </c:pt>
                <c:pt idx="136">
                  <c:v>27.349419565688908</c:v>
                </c:pt>
                <c:pt idx="137">
                  <c:v>27.676007559919327</c:v>
                </c:pt>
                <c:pt idx="138">
                  <c:v>28.00440256148368</c:v>
                </c:pt>
                <c:pt idx="139">
                  <c:v>28.334589368617841</c:v>
                </c:pt>
                <c:pt idx="140">
                  <c:v>28.666552545103031</c:v>
                </c:pt>
                <c:pt idx="141">
                  <c:v>29.000276434492179</c:v>
                </c:pt>
                <c:pt idx="142">
                  <c:v>29.335745174224389</c:v>
                </c:pt>
                <c:pt idx="143">
                  <c:v>29.672942709603227</c:v>
                </c:pt>
                <c:pt idx="144">
                  <c:v>30.011852807617736</c:v>
                </c:pt>
                <c:pt idx="145">
                  <c:v>30.352459070585656</c:v>
                </c:pt>
                <c:pt idx="146">
                  <c:v>30.69474494959994</c:v>
                </c:pt>
                <c:pt idx="147">
                  <c:v>31.038693757759749</c:v>
                </c:pt>
                <c:pt idx="148">
                  <c:v>31.384288683169821</c:v>
                </c:pt>
                <c:pt idx="149">
                  <c:v>31.731512801693651</c:v>
                </c:pt>
                <c:pt idx="150">
                  <c:v>32.080349089444518</c:v>
                </c:pt>
                <c:pt idx="151">
                  <c:v>32.430780435003321</c:v>
                </c:pt>
                <c:pt idx="152">
                  <c:v>32.782789651350733</c:v>
                </c:pt>
                <c:pt idx="153">
                  <c:v>33.136359487503498</c:v>
                </c:pt>
                <c:pt idx="154">
                  <c:v>33.49147263984586</c:v>
                </c:pt>
                <c:pt idx="155">
                  <c:v>33.848111763148239</c:v>
                </c:pt>
                <c:pt idx="156">
                  <c:v>34.206259481265597</c:v>
                </c:pt>
                <c:pt idx="157">
                  <c:v>34.565898397511376</c:v>
                </c:pt>
                <c:pt idx="158">
                  <c:v>34.927011104700185</c:v>
                </c:pt>
                <c:pt idx="159">
                  <c:v>35.289580194857557</c:v>
                </c:pt>
                <c:pt idx="160">
                  <c:v>35.653588268592912</c:v>
                </c:pt>
                <c:pt idx="161">
                  <c:v>36.019017944134355</c:v>
                </c:pt>
                <c:pt idx="162">
                  <c:v>36.385851866024744</c:v>
                </c:pt>
                <c:pt idx="163">
                  <c:v>36.754072713478578</c:v>
                </c:pt>
                <c:pt idx="164">
                  <c:v>37.123663208400444</c:v>
                </c:pt>
                <c:pt idx="165">
                  <c:v>37.494606123067157</c:v>
                </c:pt>
                <c:pt idx="166">
                  <c:v>37.866884287475266</c:v>
                </c:pt>
                <c:pt idx="167">
                  <c:v>38.240480596356633</c:v>
                </c:pt>
                <c:pt idx="168">
                  <c:v>38.615378015866618</c:v>
                </c:pt>
                <c:pt idx="169">
                  <c:v>38.9915595899473</c:v>
                </c:pt>
                <c:pt idx="170">
                  <c:v>39.369008446370991</c:v>
                </c:pt>
                <c:pt idx="171">
                  <c:v>39.747707802470551</c:v>
                </c:pt>
                <c:pt idx="172">
                  <c:v>40.127640970558787</c:v>
                </c:pt>
                <c:pt idx="173">
                  <c:v>40.508791363045169</c:v>
                </c:pt>
                <c:pt idx="174">
                  <c:v>40.891142497255011</c:v>
                </c:pt>
                <c:pt idx="175">
                  <c:v>41.274677999958271</c:v>
                </c:pt>
                <c:pt idx="176">
                  <c:v>41.659381611613554</c:v>
                </c:pt>
                <c:pt idx="177">
                  <c:v>42.045237190334674</c:v>
                </c:pt>
                <c:pt idx="178">
                  <c:v>42.432228715587534</c:v>
                </c:pt>
                <c:pt idx="179">
                  <c:v>42.820340291624213</c:v>
                </c:pt>
                <c:pt idx="180">
                  <c:v>43.209556150659637</c:v>
                </c:pt>
                <c:pt idx="181">
                  <c:v>43.599860655803397</c:v>
                </c:pt>
                <c:pt idx="182">
                  <c:v>43.991238303746925</c:v>
                </c:pt>
                <c:pt idx="183">
                  <c:v>44.383673727221769</c:v>
                </c:pt>
                <c:pt idx="184">
                  <c:v>44.777151697229101</c:v>
                </c:pt>
                <c:pt idx="185">
                  <c:v>45.171657125053954</c:v>
                </c:pt>
                <c:pt idx="186">
                  <c:v>45.56717506406715</c:v>
                </c:pt>
                <c:pt idx="187">
                  <c:v>45.963690711326635</c:v>
                </c:pt>
                <c:pt idx="188">
                  <c:v>46.361189408982732</c:v>
                </c:pt>
                <c:pt idx="189">
                  <c:v>46.759656645494594</c:v>
                </c:pt>
                <c:pt idx="190">
                  <c:v>47.159078056668783</c:v>
                </c:pt>
                <c:pt idx="191">
                  <c:v>47.559439426522495</c:v>
                </c:pt>
                <c:pt idx="192">
                  <c:v>47.960726687981875</c:v>
                </c:pt>
                <c:pt idx="193">
                  <c:v>48.362925923421251</c:v>
                </c:pt>
                <c:pt idx="194">
                  <c:v>48.766023365050103</c:v>
                </c:pt>
                <c:pt idx="195">
                  <c:v>49.170005395152891</c:v>
                </c:pt>
                <c:pt idx="196">
                  <c:v>49.57485854619425</c:v>
                </c:pt>
                <c:pt idx="197">
                  <c:v>49.980569500790679</c:v>
                </c:pt>
                <c:pt idx="198">
                  <c:v>50.381816275319977</c:v>
                </c:pt>
                <c:pt idx="199">
                  <c:v>50.789203484556531</c:v>
                </c:pt>
                <c:pt idx="200">
                  <c:v>51.197409443924897</c:v>
                </c:pt>
                <c:pt idx="201">
                  <c:v>51.606421433904949</c:v>
                </c:pt>
                <c:pt idx="202">
                  <c:v>52.016226883201774</c:v>
                </c:pt>
                <c:pt idx="203">
                  <c:v>52.426813368048293</c:v>
                </c:pt>
                <c:pt idx="204">
                  <c:v>52.838168611413764</c:v>
                </c:pt>
                <c:pt idx="205">
                  <c:v>53.250280482126882</c:v>
                </c:pt>
                <c:pt idx="206">
                  <c:v>53.663136993913533</c:v>
                </c:pt>
                <c:pt idx="207">
                  <c:v>54.076726304360839</c:v>
                </c:pt>
                <c:pt idx="208">
                  <c:v>54.491036713804462</c:v>
                </c:pt>
                <c:pt idx="209">
                  <c:v>54.906056664150469</c:v>
                </c:pt>
                <c:pt idx="210">
                  <c:v>55.321774737629639</c:v>
                </c:pt>
                <c:pt idx="211">
                  <c:v>55.738179655495586</c:v>
                </c:pt>
                <c:pt idx="212">
                  <c:v>56.155260276661089</c:v>
                </c:pt>
                <c:pt idx="213">
                  <c:v>56.57300559628613</c:v>
                </c:pt>
                <c:pt idx="214">
                  <c:v>56.991404744313876</c:v>
                </c:pt>
                <c:pt idx="215">
                  <c:v>57.410446983961897</c:v>
                </c:pt>
                <c:pt idx="216">
                  <c:v>57.830121710170054</c:v>
                </c:pt>
                <c:pt idx="217">
                  <c:v>58.250418448009682</c:v>
                </c:pt>
                <c:pt idx="218">
                  <c:v>58.671326851054076</c:v>
                </c:pt>
                <c:pt idx="219">
                  <c:v>59.092836699718113</c:v>
                </c:pt>
                <c:pt idx="220">
                  <c:v>59.514937899563193</c:v>
                </c:pt>
                <c:pt idx="221">
                  <c:v>59.937620479575756</c:v>
                </c:pt>
                <c:pt idx="222">
                  <c:v>60.360874590418632</c:v>
                </c:pt>
                <c:pt idx="223">
                  <c:v>60.784690502658101</c:v>
                </c:pt>
                <c:pt idx="224">
                  <c:v>61.209058604968405</c:v>
                </c:pt>
                <c:pt idx="225">
                  <c:v>61.633969402317845</c:v>
                </c:pt>
                <c:pt idx="226">
                  <c:v>62.059413514134569</c:v>
                </c:pt>
                <c:pt idx="227">
                  <c:v>62.48538167245767</c:v>
                </c:pt>
                <c:pt idx="228">
                  <c:v>62.911864720072259</c:v>
                </c:pt>
                <c:pt idx="229">
                  <c:v>63.338853608632043</c:v>
                </c:pt>
                <c:pt idx="230">
                  <c:v>63.766339396770107</c:v>
                </c:pt>
                <c:pt idx="231">
                  <c:v>64.194313248198682</c:v>
                </c:pt>
                <c:pt idx="232">
                  <c:v>64.62276642980008</c:v>
                </c:pt>
                <c:pt idx="233">
                  <c:v>65.051690309709642</c:v>
                </c:pt>
                <c:pt idx="234">
                  <c:v>65.481076355391309</c:v>
                </c:pt>
                <c:pt idx="235">
                  <c:v>65.910916131707509</c:v>
                </c:pt>
                <c:pt idx="236">
                  <c:v>66.341201298983592</c:v>
                </c:pt>
                <c:pt idx="237">
                  <c:v>66.771923611067777</c:v>
                </c:pt>
                <c:pt idx="238">
                  <c:v>67.20307491338788</c:v>
                </c:pt>
                <c:pt idx="239">
                  <c:v>67.634647141004379</c:v>
                </c:pt>
                <c:pt idx="240">
                  <c:v>68.066632316661796</c:v>
                </c:pt>
                <c:pt idx="241">
                  <c:v>68.499022548836834</c:v>
                </c:pt>
                <c:pt idx="242">
                  <c:v>68.931810029786732</c:v>
                </c:pt>
                <c:pt idx="243">
                  <c:v>69.364987033594232</c:v>
                </c:pt>
                <c:pt idx="244">
                  <c:v>69.798545914213548</c:v>
                </c:pt>
                <c:pt idx="245">
                  <c:v>70.232479103514663</c:v>
                </c:pt>
                <c:pt idx="246">
                  <c:v>70.666779109326697</c:v>
                </c:pt>
                <c:pt idx="247">
                  <c:v>71.101438513481781</c:v>
                </c:pt>
                <c:pt idx="248">
                  <c:v>71.536449969857543</c:v>
                </c:pt>
                <c:pt idx="249">
                  <c:v>71.97180620241987</c:v>
                </c:pt>
                <c:pt idx="250">
                  <c:v>72.407500003264602</c:v>
                </c:pt>
                <c:pt idx="251">
                  <c:v>72.84352423065873</c:v>
                </c:pt>
                <c:pt idx="252">
                  <c:v>73.27987180708044</c:v>
                </c:pt>
                <c:pt idx="253">
                  <c:v>73.716535717258793</c:v>
                </c:pt>
                <c:pt idx="254">
                  <c:v>74.153509006211024</c:v>
                </c:pt>
                <c:pt idx="255">
                  <c:v>74.5907847772786</c:v>
                </c:pt>
                <c:pt idx="256">
                  <c:v>75.028356190161233</c:v>
                </c:pt>
                <c:pt idx="257">
                  <c:v>75.466216458947727</c:v>
                </c:pt>
                <c:pt idx="258">
                  <c:v>75.904358850144448</c:v>
                </c:pt>
                <c:pt idx="259">
                  <c:v>76.34277668069943</c:v>
                </c:pt>
                <c:pt idx="260">
                  <c:v>76.781463316022695</c:v>
                </c:pt>
                <c:pt idx="261">
                  <c:v>77.220412168001587</c:v>
                </c:pt>
                <c:pt idx="262">
                  <c:v>77.659616693010179</c:v>
                </c:pt>
                <c:pt idx="263">
                  <c:v>78.099070389913166</c:v>
                </c:pt>
                <c:pt idx="264">
                  <c:v>78.538766798061502</c:v>
                </c:pt>
                <c:pt idx="265">
                  <c:v>78.97869949528112</c:v>
                </c:pt>
                <c:pt idx="266">
                  <c:v>79.418862095852006</c:v>
                </c:pt>
                <c:pt idx="267">
                  <c:v>79.85924824847821</c:v>
                </c:pt>
                <c:pt idx="268">
                  <c:v>80.299851634246423</c:v>
                </c:pt>
                <c:pt idx="269">
                  <c:v>80.740665964573054</c:v>
                </c:pt>
                <c:pt idx="270">
                  <c:v>81.181684979138339</c:v>
                </c:pt>
                <c:pt idx="271">
                  <c:v>81.622902443806339</c:v>
                </c:pt>
                <c:pt idx="272">
                  <c:v>82.064312148529552</c:v>
                </c:pt>
                <c:pt idx="273">
                  <c:v>82.505907905237365</c:v>
                </c:pt>
                <c:pt idx="274">
                  <c:v>82.947683545705871</c:v>
                </c:pt>
                <c:pt idx="275">
                  <c:v>83.389632919409394</c:v>
                </c:pt>
                <c:pt idx="276">
                  <c:v>83.831749891350469</c:v>
                </c:pt>
                <c:pt idx="277">
                  <c:v>84.274028339867911</c:v>
                </c:pt>
                <c:pt idx="278">
                  <c:v>84.716462154421322</c:v>
                </c:pt>
                <c:pt idx="279">
                  <c:v>85.159045233349829</c:v>
                </c:pt>
                <c:pt idx="280">
                  <c:v>85.601771481603691</c:v>
                </c:pt>
                <c:pt idx="281">
                  <c:v>86.044634808447128</c:v>
                </c:pt>
                <c:pt idx="282">
                  <c:v>86.487629125130127</c:v>
                </c:pt>
                <c:pt idx="283">
                  <c:v>86.930748342527721</c:v>
                </c:pt>
                <c:pt idx="284">
                  <c:v>87.373986368743928</c:v>
                </c:pt>
                <c:pt idx="285">
                  <c:v>87.817337106679503</c:v>
                </c:pt>
                <c:pt idx="286">
                  <c:v>88.260794451559903</c:v>
                </c:pt>
                <c:pt idx="287">
                  <c:v>88.704352288421973</c:v>
                </c:pt>
                <c:pt idx="288">
                  <c:v>89.14800448955684</c:v>
                </c:pt>
                <c:pt idx="289">
                  <c:v>89.591744911906304</c:v>
                </c:pt>
                <c:pt idx="290">
                  <c:v>90.035567394410066</c:v>
                </c:pt>
                <c:pt idx="291">
                  <c:v>90.479465755301547</c:v>
                </c:pt>
                <c:pt idx="292">
                  <c:v>90.923433789348451</c:v>
                </c:pt>
                <c:pt idx="293">
                  <c:v>91.367465265036174</c:v>
                </c:pt>
                <c:pt idx="294">
                  <c:v>91.811553921690148</c:v>
                </c:pt>
                <c:pt idx="295">
                  <c:v>92.255693466533955</c:v>
                </c:pt>
                <c:pt idx="296">
                  <c:v>92.699877571680418</c:v>
                </c:pt>
                <c:pt idx="297">
                  <c:v>93.144099871050926</c:v>
                </c:pt>
                <c:pt idx="298">
                  <c:v>93.588353957220434</c:v>
                </c:pt>
                <c:pt idx="299">
                  <c:v>94.032633378183192</c:v>
                </c:pt>
                <c:pt idx="300">
                  <c:v>94.47693163403585</c:v>
                </c:pt>
                <c:pt idx="301">
                  <c:v>94.921242173573134</c:v>
                </c:pt>
                <c:pt idx="302">
                  <c:v>95.365558390791918</c:v>
                </c:pt>
                <c:pt idx="303">
                  <c:v>95.809873621298564</c:v>
                </c:pt>
                <c:pt idx="304">
                  <c:v>96.254181138614769</c:v>
                </c:pt>
                <c:pt idx="305">
                  <c:v>96.698474150376697</c:v>
                </c:pt>
                <c:pt idx="306">
                  <c:v>97.142745794422041</c:v>
                </c:pt>
                <c:pt idx="307">
                  <c:v>97.58698913475888</c:v>
                </c:pt>
                <c:pt idx="308">
                  <c:v>98.031197157410418</c:v>
                </c:pt>
                <c:pt idx="309">
                  <c:v>98.475362766129606</c:v>
                </c:pt>
                <c:pt idx="310">
                  <c:v>98.919478777976465</c:v>
                </c:pt>
                <c:pt idx="311">
                  <c:v>99.363537918751277</c:v>
                </c:pt>
                <c:pt idx="312">
                  <c:v>99.807532818276215</c:v>
                </c:pt>
                <c:pt idx="313">
                  <c:v>100.2514560055177</c:v>
                </c:pt>
                <c:pt idx="314">
                  <c:v>100.69529990354103</c:v>
                </c:pt>
                <c:pt idx="315">
                  <c:v>101.13905682428893</c:v>
                </c:pt>
                <c:pt idx="316">
                  <c:v>101.5827189631747</c:v>
                </c:pt>
                <c:pt idx="317">
                  <c:v>102.0262783934805</c:v>
                </c:pt>
                <c:pt idx="318">
                  <c:v>102.46972706054991</c:v>
                </c:pt>
                <c:pt idx="319">
                  <c:v>102.91305677576575</c:v>
                </c:pt>
                <c:pt idx="320">
                  <c:v>103.3562592102994</c:v>
                </c:pt>
                <c:pt idx="321">
                  <c:v>103.79932588862214</c:v>
                </c:pt>
                <c:pt idx="322">
                  <c:v>104.24224818176376</c:v>
                </c:pt>
                <c:pt idx="323">
                  <c:v>104.68501730030665</c:v>
                </c:pt>
                <c:pt idx="324">
                  <c:v>105.12762428710039</c:v>
                </c:pt>
                <c:pt idx="325">
                  <c:v>105.57006000968195</c:v>
                </c:pt>
                <c:pt idx="326">
                  <c:v>106.0123151523857</c:v>
                </c:pt>
                <c:pt idx="327">
                  <c:v>106.45438020812688</c:v>
                </c:pt>
                <c:pt idx="328">
                  <c:v>106.8962454698398</c:v>
                </c:pt>
                <c:pt idx="329">
                  <c:v>107.3379010215529</c:v>
                </c:pt>
                <c:pt idx="330">
                  <c:v>107.77933672907949</c:v>
                </c:pt>
                <c:pt idx="331">
                  <c:v>108.22054223030462</c:v>
                </c:pt>
                <c:pt idx="332">
                  <c:v>108.66150692504331</c:v>
                </c:pt>
                <c:pt idx="333">
                  <c:v>109.10221996444788</c:v>
                </c:pt>
                <c:pt idx="334">
                  <c:v>109.54267023993832</c:v>
                </c:pt>
                <c:pt idx="335">
                  <c:v>109.98284637162807</c:v>
                </c:pt>
                <c:pt idx="336">
                  <c:v>110.42273669621727</c:v>
                </c:pt>
                <c:pt idx="337">
                  <c:v>110.86232925432166</c:v>
                </c:pt>
                <c:pt idx="338">
                  <c:v>111.30161177720568</c:v>
                </c:pt>
                <c:pt idx="339">
                  <c:v>111.74057167288325</c:v>
                </c:pt>
                <c:pt idx="340">
                  <c:v>112.17919601155059</c:v>
                </c:pt>
                <c:pt idx="341">
                  <c:v>112.6174715103101</c:v>
                </c:pt>
                <c:pt idx="342">
                  <c:v>113.05538451714375</c:v>
                </c:pt>
                <c:pt idx="343">
                  <c:v>113.49292099408996</c:v>
                </c:pt>
                <c:pt idx="344">
                  <c:v>113.9300664995761</c:v>
                </c:pt>
                <c:pt idx="345">
                  <c:v>114.36680616985443</c:v>
                </c:pt>
                <c:pt idx="346">
                  <c:v>114.80312469948608</c:v>
                </c:pt>
                <c:pt idx="347">
                  <c:v>115.23900632081389</c:v>
                </c:pt>
                <c:pt idx="348">
                  <c:v>115.67443478236017</c:v>
                </c:pt>
                <c:pt idx="349">
                  <c:v>116.10939332608153</c:v>
                </c:pt>
                <c:pt idx="350">
                  <c:v>116.54386466340682</c:v>
                </c:pt>
                <c:pt idx="351">
                  <c:v>116.9778309499809</c:v>
                </c:pt>
                <c:pt idx="352">
                  <c:v>117.4112737590284</c:v>
                </c:pt>
                <c:pt idx="353">
                  <c:v>117.84417405324753</c:v>
                </c:pt>
                <c:pt idx="354">
                  <c:v>118.27651215513647</c:v>
                </c:pt>
                <c:pt idx="355">
                  <c:v>118.70826771564609</c:v>
                </c:pt>
                <c:pt idx="356">
                  <c:v>119.13941968104729</c:v>
                </c:pt>
              </c:numCache>
            </c:numRef>
          </c:xVal>
          <c:yVal>
            <c:numRef>
              <c:f>PUSHArm!$O$2:$O$358</c:f>
              <c:numCache>
                <c:formatCode>General</c:formatCode>
                <c:ptCount val="357"/>
                <c:pt idx="0">
                  <c:v>4.4872370522578384</c:v>
                </c:pt>
                <c:pt idx="1">
                  <c:v>4.4615710735392717</c:v>
                </c:pt>
                <c:pt idx="2">
                  <c:v>4.4356654822445387</c:v>
                </c:pt>
                <c:pt idx="3">
                  <c:v>4.409528843583006</c:v>
                </c:pt>
                <c:pt idx="4">
                  <c:v>4.3831697497179585</c:v>
                </c:pt>
                <c:pt idx="5">
                  <c:v>4.3565968162420825</c:v>
                </c:pt>
                <c:pt idx="6">
                  <c:v>4.3298186786179507</c:v>
                </c:pt>
                <c:pt idx="7">
                  <c:v>4.3028439886221745</c:v>
                </c:pt>
                <c:pt idx="8">
                  <c:v>4.275681410764598</c:v>
                </c:pt>
                <c:pt idx="9">
                  <c:v>4.2483396186790046</c:v>
                </c:pt>
                <c:pt idx="10">
                  <c:v>4.2208272915164979</c:v>
                </c:pt>
                <c:pt idx="11">
                  <c:v>4.1931531103238555</c:v>
                </c:pt>
                <c:pt idx="12">
                  <c:v>4.1653257543990332</c:v>
                </c:pt>
                <c:pt idx="13">
                  <c:v>4.1373538976465447</c:v>
                </c:pt>
                <c:pt idx="14">
                  <c:v>4.1092462049242187</c:v>
                </c:pt>
                <c:pt idx="15">
                  <c:v>4.0810113283731262</c:v>
                </c:pt>
                <c:pt idx="16">
                  <c:v>4.0526579037672308</c:v>
                </c:pt>
                <c:pt idx="17">
                  <c:v>4.0241945468184701</c:v>
                </c:pt>
                <c:pt idx="18">
                  <c:v>3.9956298495235991</c:v>
                </c:pt>
                <c:pt idx="19">
                  <c:v>3.9669723764835654</c:v>
                </c:pt>
                <c:pt idx="20">
                  <c:v>3.9382306612282112</c:v>
                </c:pt>
                <c:pt idx="21">
                  <c:v>3.9094132025595578</c:v>
                </c:pt>
                <c:pt idx="22">
                  <c:v>3.8805284608815014</c:v>
                </c:pt>
                <c:pt idx="23">
                  <c:v>3.8515848545434279</c:v>
                </c:pt>
                <c:pt idx="24">
                  <c:v>3.8225907562083474</c:v>
                </c:pt>
                <c:pt idx="25">
                  <c:v>3.7935544891981023</c:v>
                </c:pt>
                <c:pt idx="26">
                  <c:v>3.7644843238962324</c:v>
                </c:pt>
                <c:pt idx="27">
                  <c:v>3.735388474128698</c:v>
                </c:pt>
                <c:pt idx="28">
                  <c:v>3.7062750935807212</c:v>
                </c:pt>
                <c:pt idx="29">
                  <c:v>3.6771522722375782</c:v>
                </c:pt>
                <c:pt idx="30">
                  <c:v>3.648028032830644</c:v>
                </c:pt>
                <c:pt idx="31">
                  <c:v>3.6189103273293006</c:v>
                </c:pt>
                <c:pt idx="32">
                  <c:v>3.5898070334426451</c:v>
                </c:pt>
                <c:pt idx="33">
                  <c:v>3.5607259511632261</c:v>
                </c:pt>
                <c:pt idx="34">
                  <c:v>3.5316747993398736</c:v>
                </c:pt>
                <c:pt idx="35">
                  <c:v>3.5026612122745844</c:v>
                </c:pt>
                <c:pt idx="36">
                  <c:v>3.4736927363825334</c:v>
                </c:pt>
                <c:pt idx="37">
                  <c:v>3.4447768268618342</c:v>
                </c:pt>
                <c:pt idx="38">
                  <c:v>3.4159208444307807</c:v>
                </c:pt>
                <c:pt idx="39">
                  <c:v>3.3871320521015198</c:v>
                </c:pt>
                <c:pt idx="40">
                  <c:v>3.3584176119990214</c:v>
                </c:pt>
                <c:pt idx="41">
                  <c:v>3.3297845822410799</c:v>
                </c:pt>
                <c:pt idx="42">
                  <c:v>3.3012399138624655</c:v>
                </c:pt>
                <c:pt idx="43">
                  <c:v>3.2727904478067282</c:v>
                </c:pt>
                <c:pt idx="44">
                  <c:v>3.2444429119783549</c:v>
                </c:pt>
                <c:pt idx="45">
                  <c:v>3.2162039183457938</c:v>
                </c:pt>
                <c:pt idx="46">
                  <c:v>3.1880799601309628</c:v>
                </c:pt>
                <c:pt idx="47">
                  <c:v>3.1600774090539714</c:v>
                </c:pt>
                <c:pt idx="48">
                  <c:v>3.1322025126571744</c:v>
                </c:pt>
                <c:pt idx="49">
                  <c:v>3.1044613917092079</c:v>
                </c:pt>
                <c:pt idx="50">
                  <c:v>3.0768600376830531</c:v>
                </c:pt>
                <c:pt idx="51">
                  <c:v>3.0494043103172883</c:v>
                </c:pt>
                <c:pt idx="52">
                  <c:v>3.0220999352721591</c:v>
                </c:pt>
                <c:pt idx="53">
                  <c:v>2.9949525018638989</c:v>
                </c:pt>
                <c:pt idx="54">
                  <c:v>2.9679674608991466</c:v>
                </c:pt>
                <c:pt idx="55">
                  <c:v>2.9411501226048413</c:v>
                </c:pt>
                <c:pt idx="56">
                  <c:v>2.9145056546561867</c:v>
                </c:pt>
                <c:pt idx="57">
                  <c:v>2.8880390803026699</c:v>
                </c:pt>
                <c:pt idx="58">
                  <c:v>2.8617552766118686</c:v>
                </c:pt>
                <c:pt idx="59">
                  <c:v>2.8356589728071406</c:v>
                </c:pt>
                <c:pt idx="60">
                  <c:v>2.8097547487272192</c:v>
                </c:pt>
                <c:pt idx="61">
                  <c:v>2.7840470333938532</c:v>
                </c:pt>
                <c:pt idx="62">
                  <c:v>2.7585401037034458</c:v>
                </c:pt>
                <c:pt idx="63">
                  <c:v>2.7332380832304612</c:v>
                </c:pt>
                <c:pt idx="64">
                  <c:v>2.7081449411610485</c:v>
                </c:pt>
                <c:pt idx="65">
                  <c:v>2.6832644913452044</c:v>
                </c:pt>
                <c:pt idx="66">
                  <c:v>2.6586003914816967</c:v>
                </c:pt>
                <c:pt idx="67">
                  <c:v>2.6341561424279405</c:v>
                </c:pt>
                <c:pt idx="68">
                  <c:v>2.6099350876450487</c:v>
                </c:pt>
                <c:pt idx="69">
                  <c:v>2.5859404127765235</c:v>
                </c:pt>
                <c:pt idx="70">
                  <c:v>2.5621751453579211</c:v>
                </c:pt>
                <c:pt idx="71">
                  <c:v>2.5386421546623161</c:v>
                </c:pt>
                <c:pt idx="72">
                  <c:v>2.5153441516987685</c:v>
                </c:pt>
                <c:pt idx="73">
                  <c:v>2.4922836893243114</c:v>
                </c:pt>
                <c:pt idx="74">
                  <c:v>2.469463162520376</c:v>
                </c:pt>
                <c:pt idx="75">
                  <c:v>2.4468848087926705</c:v>
                </c:pt>
                <c:pt idx="76">
                  <c:v>2.4245507087190132</c:v>
                </c:pt>
                <c:pt idx="77">
                  <c:v>2.4024627866401773</c:v>
                </c:pt>
                <c:pt idx="78">
                  <c:v>2.3806228114840056</c:v>
                </c:pt>
                <c:pt idx="79">
                  <c:v>2.3590323977372676</c:v>
                </c:pt>
                <c:pt idx="80">
                  <c:v>2.3376930065518695</c:v>
                </c:pt>
                <c:pt idx="81">
                  <c:v>2.3166059469924711</c:v>
                </c:pt>
                <c:pt idx="82">
                  <c:v>2.2957723774192988</c:v>
                </c:pt>
                <c:pt idx="83">
                  <c:v>2.275193307006699</c:v>
                </c:pt>
                <c:pt idx="84">
                  <c:v>2.2548695973986668</c:v>
                </c:pt>
                <c:pt idx="85">
                  <c:v>2.2348019644899013</c:v>
                </c:pt>
                <c:pt idx="86">
                  <c:v>2.2149909803392895</c:v>
                </c:pt>
                <c:pt idx="87">
                  <c:v>2.1954370752107537</c:v>
                </c:pt>
                <c:pt idx="88">
                  <c:v>2.1761405397316151</c:v>
                </c:pt>
                <c:pt idx="89">
                  <c:v>2.1571015271784901</c:v>
                </c:pt>
                <c:pt idx="90">
                  <c:v>2.1383200558695572</c:v>
                </c:pt>
                <c:pt idx="91">
                  <c:v>2.119796011675029</c:v>
                </c:pt>
                <c:pt idx="92">
                  <c:v>2.1015291506378646</c:v>
                </c:pt>
                <c:pt idx="93">
                  <c:v>2.0835191016844989</c:v>
                </c:pt>
                <c:pt idx="94">
                  <c:v>2.0657653694508653</c:v>
                </c:pt>
                <c:pt idx="95">
                  <c:v>2.0482673371877098</c:v>
                </c:pt>
                <c:pt idx="96">
                  <c:v>2.0310242697642749</c:v>
                </c:pt>
                <c:pt idx="97">
                  <c:v>2.0140353167448355</c:v>
                </c:pt>
                <c:pt idx="98">
                  <c:v>1.997299515552095</c:v>
                </c:pt>
                <c:pt idx="99">
                  <c:v>1.9808157946957119</c:v>
                </c:pt>
                <c:pt idx="100">
                  <c:v>1.964582977065324</c:v>
                </c:pt>
                <c:pt idx="101">
                  <c:v>1.9485997832886026</c:v>
                </c:pt>
                <c:pt idx="102">
                  <c:v>1.932864835138375</c:v>
                </c:pt>
                <c:pt idx="103">
                  <c:v>1.9173766589839436</c:v>
                </c:pt>
                <c:pt idx="104">
                  <c:v>1.9021336892924348</c:v>
                </c:pt>
                <c:pt idx="105">
                  <c:v>1.8871342721504991</c:v>
                </c:pt>
                <c:pt idx="106">
                  <c:v>1.8723766688270962</c:v>
                </c:pt>
                <c:pt idx="107">
                  <c:v>1.8578590593511768</c:v>
                </c:pt>
                <c:pt idx="108">
                  <c:v>1.8435795461009556</c:v>
                </c:pt>
                <c:pt idx="109">
                  <c:v>1.8295361574111444</c:v>
                </c:pt>
                <c:pt idx="110">
                  <c:v>1.8157268511727314</c:v>
                </c:pt>
                <c:pt idx="111">
                  <c:v>1.802149518436567</c:v>
                </c:pt>
                <c:pt idx="112">
                  <c:v>1.7888019870018095</c:v>
                </c:pt>
                <c:pt idx="113">
                  <c:v>1.7756820249917935</c:v>
                </c:pt>
                <c:pt idx="114">
                  <c:v>1.7627873444056621</c:v>
                </c:pt>
                <c:pt idx="115">
                  <c:v>1.7501156046455895</c:v>
                </c:pt>
                <c:pt idx="116">
                  <c:v>1.7376644160084664</c:v>
                </c:pt>
                <c:pt idx="117">
                  <c:v>1.7254313431388879</c:v>
                </c:pt>
                <c:pt idx="118">
                  <c:v>1.7134139084457076</c:v>
                </c:pt>
                <c:pt idx="119">
                  <c:v>1.7016095954596575</c:v>
                </c:pt>
                <c:pt idx="120">
                  <c:v>1.6900158521483462</c:v>
                </c:pt>
                <c:pt idx="121">
                  <c:v>1.6786300941699925</c:v>
                </c:pt>
                <c:pt idx="122">
                  <c:v>1.6674497080644208</c:v>
                </c:pt>
                <c:pt idx="123">
                  <c:v>1.6564720543845008</c:v>
                </c:pt>
                <c:pt idx="124">
                  <c:v>1.6456944707533856</c:v>
                </c:pt>
                <c:pt idx="125">
                  <c:v>1.635114274855076</c:v>
                </c:pt>
                <c:pt idx="126">
                  <c:v>1.6247287673467168</c:v>
                </c:pt>
                <c:pt idx="127">
                  <c:v>1.6145352346967716</c:v>
                </c:pt>
                <c:pt idx="128">
                  <c:v>1.6045309519396769</c:v>
                </c:pt>
                <c:pt idx="129">
                  <c:v>1.5947131853519414</c:v>
                </c:pt>
                <c:pt idx="130">
                  <c:v>1.5850791950423704</c:v>
                </c:pt>
                <c:pt idx="131">
                  <c:v>1.5756262374590457</c:v>
                </c:pt>
                <c:pt idx="132">
                  <c:v>1.5663515678059527</c:v>
                </c:pt>
                <c:pt idx="133">
                  <c:v>1.5572524423765028</c:v>
                </c:pt>
                <c:pt idx="134">
                  <c:v>1.5483261207939505</c:v>
                </c:pt>
                <c:pt idx="135">
                  <c:v>1.539569868165918</c:v>
                </c:pt>
                <c:pt idx="136">
                  <c:v>1.5309809571482078</c:v>
                </c:pt>
                <c:pt idx="137">
                  <c:v>1.5225566699194095</c:v>
                </c:pt>
                <c:pt idx="138">
                  <c:v>1.5142943000652351</c:v>
                </c:pt>
                <c:pt idx="139">
                  <c:v>1.5061911543743407</c:v>
                </c:pt>
                <c:pt idx="140">
                  <c:v>1.4982445545483889</c:v>
                </c:pt>
                <c:pt idx="141">
                  <c:v>1.4904518388185073</c:v>
                </c:pt>
                <c:pt idx="142">
                  <c:v>1.4828103634810237</c:v>
                </c:pt>
                <c:pt idx="143">
                  <c:v>1.4753175043447508</c:v>
                </c:pt>
                <c:pt idx="144">
                  <c:v>1.4679706580941283</c:v>
                </c:pt>
                <c:pt idx="145">
                  <c:v>1.4607672435681591</c:v>
                </c:pt>
                <c:pt idx="146">
                  <c:v>1.4537047029617429</c:v>
                </c:pt>
                <c:pt idx="147">
                  <c:v>1.4467805029449301</c:v>
                </c:pt>
                <c:pt idx="148">
                  <c:v>1.4399921357009235</c:v>
                </c:pt>
                <c:pt idx="149">
                  <c:v>1.4333371198958851</c:v>
                </c:pt>
                <c:pt idx="150">
                  <c:v>1.426813001567232</c:v>
                </c:pt>
                <c:pt idx="151">
                  <c:v>1.4204173549437134</c:v>
                </c:pt>
                <c:pt idx="152">
                  <c:v>1.4141477831948528</c:v>
                </c:pt>
                <c:pt idx="153">
                  <c:v>1.4080019191121187</c:v>
                </c:pt>
                <c:pt idx="154">
                  <c:v>1.401977425724185</c:v>
                </c:pt>
                <c:pt idx="155">
                  <c:v>1.3960719968517556</c:v>
                </c:pt>
                <c:pt idx="156">
                  <c:v>1.3902833575949789</c:v>
                </c:pt>
                <c:pt idx="157">
                  <c:v>1.3846092647705501</c:v>
                </c:pt>
                <c:pt idx="158">
                  <c:v>1.3790475072846851</c:v>
                </c:pt>
                <c:pt idx="159">
                  <c:v>1.3735959064564989</c:v>
                </c:pt>
                <c:pt idx="160">
                  <c:v>1.3682523162881355</c:v>
                </c:pt>
                <c:pt idx="161">
                  <c:v>1.3630146236841223</c:v>
                </c:pt>
                <c:pt idx="162">
                  <c:v>1.3578807486251512</c:v>
                </c:pt>
                <c:pt idx="163">
                  <c:v>1.3528486442967202</c:v>
                </c:pt>
                <c:pt idx="164">
                  <c:v>1.3479162971726861</c:v>
                </c:pt>
                <c:pt idx="165">
                  <c:v>1.3430817270600846</c:v>
                </c:pt>
                <c:pt idx="166">
                  <c:v>1.338342987105825</c:v>
                </c:pt>
                <c:pt idx="167">
                  <c:v>1.3336981637631233</c:v>
                </c:pt>
                <c:pt idx="168">
                  <c:v>1.3291453767290615</c:v>
                </c:pt>
                <c:pt idx="169">
                  <c:v>1.3246827788471152</c:v>
                </c:pt>
                <c:pt idx="170">
                  <c:v>1.3203085559737535</c:v>
                </c:pt>
                <c:pt idx="171">
                  <c:v>1.3160209268275296</c:v>
                </c:pt>
                <c:pt idx="172">
                  <c:v>1.3118181428026818</c:v>
                </c:pt>
                <c:pt idx="173">
                  <c:v>1.3076984877612283</c:v>
                </c:pt>
                <c:pt idx="174">
                  <c:v>1.3036602777992301</c:v>
                </c:pt>
                <c:pt idx="175">
                  <c:v>1.2997018609953406</c:v>
                </c:pt>
                <c:pt idx="176">
                  <c:v>1.2958216171376868</c:v>
                </c:pt>
                <c:pt idx="177">
                  <c:v>1.2920179574302058</c:v>
                </c:pt>
                <c:pt idx="178">
                  <c:v>1.2882893241832802</c:v>
                </c:pt>
                <c:pt idx="179">
                  <c:v>1.2846341904955441</c:v>
                </c:pt>
                <c:pt idx="180">
                  <c:v>1.2810510599047171</c:v>
                </c:pt>
                <c:pt idx="181">
                  <c:v>1.2775384660499174</c:v>
                </c:pt>
                <c:pt idx="182">
                  <c:v>1.2740949722956183</c:v>
                </c:pt>
                <c:pt idx="183">
                  <c:v>1.2707191713698305</c:v>
                </c:pt>
                <c:pt idx="184">
                  <c:v>1.2674096849739225</c:v>
                </c:pt>
                <c:pt idx="185">
                  <c:v>1.2641651633993727</c:v>
                </c:pt>
                <c:pt idx="186">
                  <c:v>1.2609842851240485</c:v>
                </c:pt>
                <c:pt idx="187">
                  <c:v>1.2578657564120721</c:v>
                </c:pt>
                <c:pt idx="188">
                  <c:v>1.2548083109089312</c:v>
                </c:pt>
                <c:pt idx="189">
                  <c:v>1.2518107092209667</c:v>
                </c:pt>
                <c:pt idx="190">
                  <c:v>1.2488717385063763</c:v>
                </c:pt>
                <c:pt idx="191">
                  <c:v>1.2459902120531472</c:v>
                </c:pt>
                <c:pt idx="192">
                  <c:v>1.2431649688587378</c:v>
                </c:pt>
                <c:pt idx="193">
                  <c:v>1.2403948732087728</c:v>
                </c:pt>
                <c:pt idx="194">
                  <c:v>1.2376788142600812</c:v>
                </c:pt>
                <c:pt idx="195">
                  <c:v>1.2350157056056159</c:v>
                </c:pt>
                <c:pt idx="196">
                  <c:v>1.2324044848563731</c:v>
                </c:pt>
                <c:pt idx="197">
                  <c:v>1.2461159359761813</c:v>
                </c:pt>
                <c:pt idx="198">
                  <c:v>1.2273335751925145</c:v>
                </c:pt>
                <c:pt idx="199">
                  <c:v>1.2248718778473247</c:v>
                </c:pt>
                <c:pt idx="200">
                  <c:v>1.2224580507392619</c:v>
                </c:pt>
                <c:pt idx="201">
                  <c:v>1.2200911453421042</c:v>
                </c:pt>
                <c:pt idx="202">
                  <c:v>1.2177702346605608</c:v>
                </c:pt>
                <c:pt idx="203">
                  <c:v>1.2154944128322993</c:v>
                </c:pt>
                <c:pt idx="204">
                  <c:v>1.2132627947231887</c:v>
                </c:pt>
                <c:pt idx="205">
                  <c:v>1.2110745155410862</c:v>
                </c:pt>
                <c:pt idx="206">
                  <c:v>1.2089287304336704</c:v>
                </c:pt>
                <c:pt idx="207">
                  <c:v>1.2068246141134857</c:v>
                </c:pt>
                <c:pt idx="208">
                  <c:v>1.2047613604674758</c:v>
                </c:pt>
                <c:pt idx="209">
                  <c:v>1.2027381821903245</c:v>
                </c:pt>
                <c:pt idx="210">
                  <c:v>1.2007543104016964</c:v>
                </c:pt>
                <c:pt idx="211">
                  <c:v>1.1988089942965561</c:v>
                </c:pt>
                <c:pt idx="212">
                  <c:v>1.1969015007727408</c:v>
                </c:pt>
                <c:pt idx="213">
                  <c:v>1.1950311140854502</c:v>
                </c:pt>
                <c:pt idx="214">
                  <c:v>1.1931971354963635</c:v>
                </c:pt>
                <c:pt idx="215">
                  <c:v>1.1913988829339264</c:v>
                </c:pt>
                <c:pt idx="216">
                  <c:v>1.1896356906552632</c:v>
                </c:pt>
                <c:pt idx="217">
                  <c:v>1.1879069089225689</c:v>
                </c:pt>
                <c:pt idx="218">
                  <c:v>1.1862119036713732</c:v>
                </c:pt>
                <c:pt idx="219">
                  <c:v>1.1845500562033697</c:v>
                </c:pt>
                <c:pt idx="220">
                  <c:v>1.1829207628692426</c:v>
                </c:pt>
                <c:pt idx="221">
                  <c:v>1.1813234347666242</c:v>
                </c:pt>
                <c:pt idx="222">
                  <c:v>1.1797574974426266</c:v>
                </c:pt>
                <c:pt idx="223">
                  <c:v>1.1782223906036964</c:v>
                </c:pt>
                <c:pt idx="224">
                  <c:v>1.1767175678259063</c:v>
                </c:pt>
                <c:pt idx="225">
                  <c:v>1.1752424962820833</c:v>
                </c:pt>
                <c:pt idx="226">
                  <c:v>1.1737966564645066</c:v>
                </c:pt>
                <c:pt idx="227">
                  <c:v>1.1723795419222574</c:v>
                </c:pt>
                <c:pt idx="228">
                  <c:v>1.1709906589993007</c:v>
                </c:pt>
                <c:pt idx="229">
                  <c:v>1.1696295265809309</c:v>
                </c:pt>
                <c:pt idx="230">
                  <c:v>1.1682956758479557</c:v>
                </c:pt>
                <c:pt idx="231">
                  <c:v>1.1669886500344953</c:v>
                </c:pt>
                <c:pt idx="232">
                  <c:v>1.1657080041927836</c:v>
                </c:pt>
                <c:pt idx="233">
                  <c:v>1.1644533049653027</c:v>
                </c:pt>
                <c:pt idx="234">
                  <c:v>1.1632241303610498</c:v>
                </c:pt>
                <c:pt idx="235">
                  <c:v>1.162020069539573</c:v>
                </c:pt>
                <c:pt idx="236">
                  <c:v>1.1608407226005839</c:v>
                </c:pt>
                <c:pt idx="237">
                  <c:v>1.159685700378057</c:v>
                </c:pt>
                <c:pt idx="238">
                  <c:v>1.1585546242431215</c:v>
                </c:pt>
                <c:pt idx="239">
                  <c:v>1.1574471259090662</c:v>
                </c:pt>
                <c:pt idx="240">
                  <c:v>1.156362847247651</c:v>
                </c:pt>
                <c:pt idx="241">
                  <c:v>1.1553014401030768</c:v>
                </c:pt>
                <c:pt idx="242">
                  <c:v>1.1542625661222652</c:v>
                </c:pt>
                <c:pt idx="243">
                  <c:v>1.1532458965798984</c:v>
                </c:pt>
                <c:pt idx="244">
                  <c:v>1.1522511122168164</c:v>
                </c:pt>
                <c:pt idx="245">
                  <c:v>1.1512779030825093</c:v>
                </c:pt>
                <c:pt idx="246">
                  <c:v>1.1503259683796059</c:v>
                </c:pt>
                <c:pt idx="247">
                  <c:v>1.1493950163190683</c:v>
                </c:pt>
                <c:pt idx="248">
                  <c:v>1.148484763976402</c:v>
                </c:pt>
                <c:pt idx="249">
                  <c:v>1.1475949371567609</c:v>
                </c:pt>
                <c:pt idx="250">
                  <c:v>1.1467252702635793</c:v>
                </c:pt>
                <c:pt idx="251">
                  <c:v>1.1458755061739425</c:v>
                </c:pt>
                <c:pt idx="252">
                  <c:v>1.1450453961166089</c:v>
                </c:pt>
                <c:pt idx="253">
                  <c:v>1.1442346995599972</c:v>
                </c:pt>
                <c:pt idx="254">
                  <c:v>1.1434431841016206</c:v>
                </c:pt>
                <c:pt idx="255">
                  <c:v>1.1426706253639829</c:v>
                </c:pt>
                <c:pt idx="256">
                  <c:v>1.141916806897604</c:v>
                </c:pt>
                <c:pt idx="257">
                  <c:v>1.1411815200860269</c:v>
                </c:pt>
                <c:pt idx="258">
                  <c:v>1.1404645640599567</c:v>
                </c:pt>
                <c:pt idx="259">
                  <c:v>1.1397657456137313</c:v>
                </c:pt>
                <c:pt idx="260">
                  <c:v>1.1390848791285666</c:v>
                </c:pt>
                <c:pt idx="261">
                  <c:v>1.1384217865019022</c:v>
                </c:pt>
                <c:pt idx="262">
                  <c:v>1.1377762970790957</c:v>
                </c:pt>
                <c:pt idx="263">
                  <c:v>1.1371482475956907</c:v>
                </c:pt>
                <c:pt idx="264">
                  <c:v>1.1365374821194436</c:v>
                </c:pt>
                <c:pt idx="265">
                  <c:v>1.1359438520026581</c:v>
                </c:pt>
                <c:pt idx="266">
                  <c:v>1.1353672158361356</c:v>
                </c:pt>
                <c:pt idx="267">
                  <c:v>1.134807439412264</c:v>
                </c:pt>
                <c:pt idx="268">
                  <c:v>1.1342643956912961</c:v>
                </c:pt>
                <c:pt idx="269">
                  <c:v>1.1337379647742698</c:v>
                </c:pt>
                <c:pt idx="270">
                  <c:v>1.1332280338817315</c:v>
                </c:pt>
                <c:pt idx="271">
                  <c:v>1.1327344973385347</c:v>
                </c:pt>
                <c:pt idx="272">
                  <c:v>1.1322572565633404</c:v>
                </c:pt>
                <c:pt idx="273">
                  <c:v>1.1317962200671503</c:v>
                </c:pt>
                <c:pt idx="274">
                  <c:v>1.13135130345364</c:v>
                </c:pt>
                <c:pt idx="275">
                  <c:v>1.1309224294303701</c:v>
                </c:pt>
                <c:pt idx="276">
                  <c:v>1.130509527823583</c:v>
                </c:pt>
                <c:pt idx="277">
                  <c:v>1.1301125355996944</c:v>
                </c:pt>
                <c:pt idx="278">
                  <c:v>1.1297313968950169</c:v>
                </c:pt>
                <c:pt idx="279">
                  <c:v>1.1293660630514424</c:v>
                </c:pt>
                <c:pt idx="280">
                  <c:v>1.1290164926588344</c:v>
                </c:pt>
                <c:pt idx="281">
                  <c:v>1.1286826516056503</c:v>
                </c:pt>
                <c:pt idx="282">
                  <c:v>1.1283645131359052</c:v>
                </c:pt>
                <c:pt idx="283">
                  <c:v>1.1280620579158185</c:v>
                </c:pt>
                <c:pt idx="284">
                  <c:v>1.1277752741051204</c:v>
                </c:pt>
                <c:pt idx="285">
                  <c:v>1.127504157440101</c:v>
                </c:pt>
                <c:pt idx="286">
                  <c:v>1.1272487113230327</c:v>
                </c:pt>
                <c:pt idx="287">
                  <c:v>1.1270089469205711</c:v>
                </c:pt>
                <c:pt idx="288">
                  <c:v>1.1267848832717553</c:v>
                </c:pt>
                <c:pt idx="289">
                  <c:v>1.1265765474054406</c:v>
                </c:pt>
                <c:pt idx="290">
                  <c:v>1.1263839744662496</c:v>
                </c:pt>
                <c:pt idx="291">
                  <c:v>1.1262072078531142</c:v>
                </c:pt>
                <c:pt idx="292">
                  <c:v>1.1260462993655849</c:v>
                </c:pt>
                <c:pt idx="293">
                  <c:v>1.1259013093630772</c:v>
                </c:pt>
                <c:pt idx="294">
                  <c:v>1.1257723069352843</c:v>
                </c:pt>
                <c:pt idx="295">
                  <c:v>1.125659370082893</c:v>
                </c:pt>
                <c:pt idx="296">
                  <c:v>1.1255625859137008</c:v>
                </c:pt>
                <c:pt idx="297">
                  <c:v>1.1254820508487611</c:v>
                </c:pt>
                <c:pt idx="298">
                  <c:v>1.1254178708446481</c:v>
                </c:pt>
                <c:pt idx="299">
                  <c:v>1.1253701616281255</c:v>
                </c:pt>
                <c:pt idx="300">
                  <c:v>1.125339048946965</c:v>
                </c:pt>
                <c:pt idx="301">
                  <c:v>1.1253246688355671</c:v>
                </c:pt>
                <c:pt idx="302">
                  <c:v>1.1253271678980197</c:v>
                </c:pt>
                <c:pt idx="303">
                  <c:v>1.125346703607899</c:v>
                </c:pt>
                <c:pt idx="304">
                  <c:v>1.1253834446262276</c:v>
                </c:pt>
                <c:pt idx="305">
                  <c:v>1.1254375711382749</c:v>
                </c:pt>
                <c:pt idx="306">
                  <c:v>1.1255092752113824</c:v>
                </c:pt>
                <c:pt idx="307">
                  <c:v>1.1255987611737244</c:v>
                </c:pt>
                <c:pt idx="308">
                  <c:v>1.1257062460144476</c:v>
                </c:pt>
                <c:pt idx="309">
                  <c:v>1.1258319598087612</c:v>
                </c:pt>
                <c:pt idx="310">
                  <c:v>1.1259761461673341</c:v>
                </c:pt>
                <c:pt idx="311">
                  <c:v>1.1261390627121748</c:v>
                </c:pt>
                <c:pt idx="312">
                  <c:v>1.1263209815801198</c:v>
                </c:pt>
                <c:pt idx="313">
                  <c:v>1.126522189956336</c:v>
                </c:pt>
                <c:pt idx="314">
                  <c:v>1.1267429906384496</c:v>
                </c:pt>
                <c:pt idx="315">
                  <c:v>1.1269837026339882</c:v>
                </c:pt>
                <c:pt idx="316">
                  <c:v>1.1272446617926535</c:v>
                </c:pt>
                <c:pt idx="317">
                  <c:v>1.1275262214774655</c:v>
                </c:pt>
                <c:pt idx="318">
                  <c:v>1.1278287532713001</c:v>
                </c:pt>
                <c:pt idx="319">
                  <c:v>1.1281526477310955</c:v>
                </c:pt>
                <c:pt idx="320">
                  <c:v>1.1284983151808863</c:v>
                </c:pt>
                <c:pt idx="321">
                  <c:v>1.1288661865573095</c:v>
                </c:pt>
                <c:pt idx="322">
                  <c:v>1.1292567143016699</c:v>
                </c:pt>
                <c:pt idx="323">
                  <c:v>1.1296703733079845</c:v>
                </c:pt>
                <c:pt idx="324">
                  <c:v>1.130107661927827</c:v>
                </c:pt>
                <c:pt idx="325">
                  <c:v>1.1305691030368383</c:v>
                </c:pt>
                <c:pt idx="326">
                  <c:v>1.1310552451644982</c:v>
                </c:pt>
                <c:pt idx="327">
                  <c:v>1.1315666636967956</c:v>
                </c:pt>
                <c:pt idx="328">
                  <c:v>1.1321039621501319</c:v>
                </c:pt>
                <c:pt idx="329">
                  <c:v>1.132667773528216</c:v>
                </c:pt>
                <c:pt idx="330">
                  <c:v>1.1332587617598009</c:v>
                </c:pt>
                <c:pt idx="331">
                  <c:v>1.1338776232330499</c:v>
                </c:pt>
                <c:pt idx="332">
                  <c:v>1.1345250884238172</c:v>
                </c:pt>
                <c:pt idx="333">
                  <c:v>1.135201923629763</c:v>
                </c:pt>
                <c:pt idx="334">
                  <c:v>1.135908932818765</c:v>
                </c:pt>
                <c:pt idx="335">
                  <c:v>1.1366469595959732</c:v>
                </c:pt>
                <c:pt idx="336">
                  <c:v>1.1374168893033454</c:v>
                </c:pt>
                <c:pt idx="337">
                  <c:v>1.1382196512562321</c:v>
                </c:pt>
                <c:pt idx="338">
                  <c:v>1.1390562211343014</c:v>
                </c:pt>
                <c:pt idx="339">
                  <c:v>1.1399276235311921</c:v>
                </c:pt>
                <c:pt idx="340">
                  <c:v>1.1408349346819415</c:v>
                </c:pt>
                <c:pt idx="341">
                  <c:v>1.1417792853774056</c:v>
                </c:pt>
                <c:pt idx="342">
                  <c:v>1.1427618640844726</c:v>
                </c:pt>
                <c:pt idx="343">
                  <c:v>1.1437839202852094</c:v>
                </c:pt>
                <c:pt idx="344">
                  <c:v>1.1448467680560297</c:v>
                </c:pt>
                <c:pt idx="345">
                  <c:v>1.1459517899047578</c:v>
                </c:pt>
                <c:pt idx="346">
                  <c:v>1.147100440887757</c:v>
                </c:pt>
                <c:pt idx="347">
                  <c:v>1.1482942530316353</c:v>
                </c:pt>
                <c:pt idx="348">
                  <c:v>1.1495348400842103</c:v>
                </c:pt>
                <c:pt idx="349">
                  <c:v>1.1508239026263929</c:v>
                </c:pt>
                <c:pt idx="350">
                  <c:v>1.1521632335710299</c:v>
                </c:pt>
                <c:pt idx="351">
                  <c:v>1.1535547240909458</c:v>
                </c:pt>
                <c:pt idx="352">
                  <c:v>1.1550003700087852</c:v>
                </c:pt>
                <c:pt idx="353">
                  <c:v>1.1565022786921413</c:v>
                </c:pt>
                <c:pt idx="354">
                  <c:v>1.1580626765057394</c:v>
                </c:pt>
                <c:pt idx="355">
                  <c:v>1.1596839168638282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898656"/>
        <c:axId val="407901400"/>
      </c:scatterChart>
      <c:valAx>
        <c:axId val="407898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01400"/>
        <c:crosses val="autoZero"/>
        <c:crossBetween val="midCat"/>
      </c:valAx>
      <c:valAx>
        <c:axId val="407901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898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1.7490927352492507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PUSHArm!$N$1</c:f>
              <c:strCache>
                <c:ptCount val="1"/>
                <c:pt idx="0">
                  <c:v>Door degree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3175">
                <a:solidFill>
                  <a:schemeClr val="accent1"/>
                </a:solidFill>
              </a:ln>
              <a:effectLst/>
            </c:spPr>
          </c:marker>
          <c:xVal>
            <c:numRef>
              <c:f>PUSHArm!$M$2:$M$358</c:f>
              <c:numCache>
                <c:formatCode>General</c:formatCode>
                <c:ptCount val="357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</c:numCache>
            </c:numRef>
          </c:xVal>
          <c:yVal>
            <c:numRef>
              <c:f>PUSHArm!$N$2:$N$358</c:f>
              <c:numCache>
                <c:formatCode>General</c:formatCode>
                <c:ptCount val="357"/>
                <c:pt idx="0">
                  <c:v>2.6544081112093369E-3</c:v>
                </c:pt>
                <c:pt idx="1">
                  <c:v>0.11408155006450006</c:v>
                </c:pt>
                <c:pt idx="2">
                  <c:v>0.22614969640994434</c:v>
                </c:pt>
                <c:pt idx="3">
                  <c:v>0.33887235369811064</c:v>
                </c:pt>
                <c:pt idx="4">
                  <c:v>0.45226315297310077</c:v>
                </c:pt>
                <c:pt idx="5">
                  <c:v>0.56633585116877827</c:v>
                </c:pt>
                <c:pt idx="6">
                  <c:v>0.68110433241448842</c:v>
                </c:pt>
                <c:pt idx="7">
                  <c:v>0.79658260924607083</c:v>
                </c:pt>
                <c:pt idx="8">
                  <c:v>0.91278482371680891</c:v>
                </c:pt>
                <c:pt idx="9">
                  <c:v>1.0297252484035462</c:v>
                </c:pt>
                <c:pt idx="10">
                  <c:v>1.1474182873031697</c:v>
                </c:pt>
                <c:pt idx="11">
                  <c:v>1.265878476613677</c:v>
                </c:pt>
                <c:pt idx="12">
                  <c:v>1.3851204853943635</c:v>
                </c:pt>
                <c:pt idx="13">
                  <c:v>1.5051591160997642</c:v>
                </c:pt>
                <c:pt idx="14">
                  <c:v>1.626009304981217</c:v>
                </c:pt>
                <c:pt idx="15">
                  <c:v>1.7476861223500173</c:v>
                </c:pt>
                <c:pt idx="16">
                  <c:v>1.8702047726962594</c:v>
                </c:pt>
                <c:pt idx="17">
                  <c:v>1.9935805946562661</c:v>
                </c:pt>
                <c:pt idx="18">
                  <c:v>2.1178290608233157</c:v>
                </c:pt>
                <c:pt idx="19">
                  <c:v>2.2429657773936995</c:v>
                </c:pt>
                <c:pt idx="20">
                  <c:v>2.3690064836421292</c:v>
                </c:pt>
                <c:pt idx="21">
                  <c:v>2.4959670512194649</c:v>
                </c:pt>
                <c:pt idx="22">
                  <c:v>2.6238634832652363</c:v>
                </c:pt>
                <c:pt idx="23">
                  <c:v>2.7527119133283984</c:v>
                </c:pt>
                <c:pt idx="24">
                  <c:v>2.8825286040888751</c:v>
                </c:pt>
                <c:pt idx="25">
                  <c:v>3.0133299458720466</c:v>
                </c:pt>
                <c:pt idx="26">
                  <c:v>3.1451324549499358</c:v>
                </c:pt>
                <c:pt idx="27">
                  <c:v>3.277952771620162</c:v>
                </c:pt>
                <c:pt idx="28">
                  <c:v>3.4118076580564725</c:v>
                </c:pt>
                <c:pt idx="29">
                  <c:v>3.546713995922758</c:v>
                </c:pt>
                <c:pt idx="30">
                  <c:v>3.6826887837429387</c:v>
                </c:pt>
                <c:pt idx="31">
                  <c:v>3.8197491340199159</c:v>
                </c:pt>
                <c:pt idx="32">
                  <c:v>3.9579122700954628</c:v>
                </c:pt>
                <c:pt idx="33">
                  <c:v>4.0971955227444212</c:v>
                </c:pt>
                <c:pt idx="34">
                  <c:v>4.2376163264955942</c:v>
                </c:pt>
                <c:pt idx="35">
                  <c:v>4.3791922156724397</c:v>
                </c:pt>
                <c:pt idx="36">
                  <c:v>4.5219408201471802</c:v>
                </c:pt>
                <c:pt idx="37">
                  <c:v>4.6658798608006995</c:v>
                </c:pt>
                <c:pt idx="38">
                  <c:v>4.8110271446830914</c:v>
                </c:pt>
                <c:pt idx="39">
                  <c:v>4.9574005598678097</c:v>
                </c:pt>
                <c:pt idx="40">
                  <c:v>5.1050180699940473</c:v>
                </c:pt>
                <c:pt idx="41">
                  <c:v>5.2538977084921274</c:v>
                </c:pt>
                <c:pt idx="42">
                  <c:v>5.4040575724865363</c:v>
                </c:pt>
                <c:pt idx="43">
                  <c:v>5.5555158163725427</c:v>
                </c:pt>
                <c:pt idx="44">
                  <c:v>5.7082906450619495</c:v>
                </c:pt>
                <c:pt idx="45">
                  <c:v>5.8624003068945001</c:v>
                </c:pt>
                <c:pt idx="46">
                  <c:v>6.0178630862126621</c:v>
                </c:pt>
                <c:pt idx="47">
                  <c:v>6.1746972955966264</c:v>
                </c:pt>
                <c:pt idx="48">
                  <c:v>6.3329212677586515</c:v>
                </c:pt>
                <c:pt idx="49">
                  <c:v>6.4925533470956385</c:v>
                </c:pt>
                <c:pt idx="50">
                  <c:v>6.6536118808996996</c:v>
                </c:pt>
                <c:pt idx="51">
                  <c:v>6.8161152102277738</c:v>
                </c:pt>
                <c:pt idx="52">
                  <c:v>6.9800816604319369</c:v>
                </c:pt>
                <c:pt idx="53">
                  <c:v>7.1455295313525165</c:v>
                </c:pt>
                <c:pt idx="54">
                  <c:v>7.3124770871781353</c:v>
                </c:pt>
                <c:pt idx="55">
                  <c:v>7.4809425459768395</c:v>
                </c:pt>
                <c:pt idx="56">
                  <c:v>7.6509440689039225</c:v>
                </c:pt>
                <c:pt idx="57">
                  <c:v>7.8224997490931871</c:v>
                </c:pt>
                <c:pt idx="58">
                  <c:v>7.9956276002397164</c:v>
                </c:pt>
                <c:pt idx="59">
                  <c:v>8.1703455448824069</c:v>
                </c:pt>
                <c:pt idx="60">
                  <c:v>8.346671402397293</c:v>
                </c:pt>
                <c:pt idx="61">
                  <c:v>8.5246228767124421</c:v>
                </c:pt>
                <c:pt idx="62">
                  <c:v>8.7042175437574461</c:v>
                </c:pt>
                <c:pt idx="63">
                  <c:v>8.8854728386609825</c:v>
                </c:pt>
                <c:pt idx="64">
                  <c:v>9.0684060427121427</c:v>
                </c:pt>
                <c:pt idx="65">
                  <c:v>9.2530342701014927</c:v>
                </c:pt>
                <c:pt idx="66">
                  <c:v>9.4393744544600366</c:v>
                </c:pt>
                <c:pt idx="67">
                  <c:v>9.6274433352147479</c:v>
                </c:pt>
                <c:pt idx="68">
                  <c:v>9.8172574437812745</c:v>
                </c:pt>
                <c:pt idx="69">
                  <c:v>10.008833089615115</c:v>
                </c:pt>
                <c:pt idx="70">
                  <c:v>10.202186346144003</c:v>
                </c:pt>
                <c:pt idx="71">
                  <c:v>10.397333036605772</c:v>
                </c:pt>
                <c:pt idx="72">
                  <c:v>10.594288719816866</c:v>
                </c:pt>
                <c:pt idx="73">
                  <c:v>10.793068675896562</c:v>
                </c:pt>
                <c:pt idx="74">
                  <c:v>10.993687891976075</c:v>
                </c:pt>
                <c:pt idx="75">
                  <c:v>11.19616104791888</c:v>
                </c:pt>
                <c:pt idx="76">
                  <c:v>11.400502502082677</c:v>
                </c:pt>
                <c:pt idx="77">
                  <c:v>11.606726277152397</c:v>
                </c:pt>
                <c:pt idx="78">
                  <c:v>11.814846046074706</c:v>
                </c:pt>
                <c:pt idx="79">
                  <c:v>12.024875118125946</c:v>
                </c:pt>
                <c:pt idx="80">
                  <c:v>12.236826425144701</c:v>
                </c:pt>
                <c:pt idx="81">
                  <c:v>12.450712507961669</c:v>
                </c:pt>
                <c:pt idx="82">
                  <c:v>12.66654550305914</c:v>
                </c:pt>
                <c:pt idx="83">
                  <c:v>12.884337129492966</c:v>
                </c:pt>
                <c:pt idx="84">
                  <c:v>13.104098676109773</c:v>
                </c:pt>
                <c:pt idx="85">
                  <c:v>13.325840989091786</c:v>
                </c:pt>
                <c:pt idx="86">
                  <c:v>13.54957445986226</c:v>
                </c:pt>
                <c:pt idx="87">
                  <c:v>13.775309013383291</c:v>
                </c:pt>
                <c:pt idx="88">
                  <c:v>14.003054096877429</c:v>
                </c:pt>
                <c:pt idx="89">
                  <c:v>14.232818669004589</c:v>
                </c:pt>
                <c:pt idx="90">
                  <c:v>14.464611189523549</c:v>
                </c:pt>
                <c:pt idx="91">
                  <c:v>14.698439609468229</c:v>
                </c:pt>
                <c:pt idx="92">
                  <c:v>14.934311361866191</c:v>
                </c:pt>
                <c:pt idx="93">
                  <c:v>15.172233353025932</c:v>
                </c:pt>
                <c:pt idx="94">
                  <c:v>15.412211954419966</c:v>
                </c:pt>
                <c:pt idx="95">
                  <c:v>15.654252995185846</c:v>
                </c:pt>
                <c:pt idx="96">
                  <c:v>15.898361755269139</c:v>
                </c:pt>
                <c:pt idx="97">
                  <c:v>16.144542959227884</c:v>
                </c:pt>
                <c:pt idx="98">
                  <c:v>16.392800770718559</c:v>
                </c:pt>
                <c:pt idx="99">
                  <c:v>16.64313878767932</c:v>
                </c:pt>
                <c:pt idx="100">
                  <c:v>16.895560038226147</c:v>
                </c:pt>
                <c:pt idx="101">
                  <c:v>17.150066977274808</c:v>
                </c:pt>
                <c:pt idx="102">
                  <c:v>17.406661483898514</c:v>
                </c:pt>
                <c:pt idx="103">
                  <c:v>17.665344859430153</c:v>
                </c:pt>
                <c:pt idx="104">
                  <c:v>17.926117826315522</c:v>
                </c:pt>
                <c:pt idx="105">
                  <c:v>18.188980527720066</c:v>
                </c:pt>
                <c:pt idx="106">
                  <c:v>18.45393252789238</c:v>
                </c:pt>
                <c:pt idx="107">
                  <c:v>18.720972813281758</c:v>
                </c:pt>
                <c:pt idx="108">
                  <c:v>18.990099794407342</c:v>
                </c:pt>
                <c:pt idx="109">
                  <c:v>19.261311308473804</c:v>
                </c:pt>
                <c:pt idx="110">
                  <c:v>19.534604622724295</c:v>
                </c:pt>
                <c:pt idx="111">
                  <c:v>19.809976438521954</c:v>
                </c:pt>
                <c:pt idx="112">
                  <c:v>20.087422896146496</c:v>
                </c:pt>
                <c:pt idx="113">
                  <c:v>20.366939580292204</c:v>
                </c:pt>
                <c:pt idx="114">
                  <c:v>20.648521526250299</c:v>
                </c:pt>
                <c:pt idx="115">
                  <c:v>20.932163226757616</c:v>
                </c:pt>
                <c:pt idx="116">
                  <c:v>21.217858639490796</c:v>
                </c:pt>
                <c:pt idx="117">
                  <c:v>21.505601195184337</c:v>
                </c:pt>
                <c:pt idx="118">
                  <c:v>21.795383806348919</c:v>
                </c:pt>
                <c:pt idx="119">
                  <c:v>22.087198876563662</c:v>
                </c:pt>
                <c:pt idx="120">
                  <c:v>22.381038310317521</c:v>
                </c:pt>
                <c:pt idx="121">
                  <c:v>22.676893523370346</c:v>
                </c:pt>
                <c:pt idx="122">
                  <c:v>22.974755453605326</c:v>
                </c:pt>
                <c:pt idx="123">
                  <c:v>23.274614572343246</c:v>
                </c:pt>
                <c:pt idx="124">
                  <c:v>23.576460896086864</c:v>
                </c:pt>
                <c:pt idx="125">
                  <c:v>23.880283998665014</c:v>
                </c:pt>
                <c:pt idx="126">
                  <c:v>24.186073023743592</c:v>
                </c:pt>
                <c:pt idx="127">
                  <c:v>24.493816697671722</c:v>
                </c:pt>
                <c:pt idx="128">
                  <c:v>24.803503342629895</c:v>
                </c:pt>
                <c:pt idx="129">
                  <c:v>25.115120890048075</c:v>
                </c:pt>
                <c:pt idx="130">
                  <c:v>25.428656894260428</c:v>
                </c:pt>
                <c:pt idx="131">
                  <c:v>25.744098546364526</c:v>
                </c:pt>
                <c:pt idx="132">
                  <c:v>26.061432688252346</c:v>
                </c:pt>
                <c:pt idx="133">
                  <c:v>26.380645826781883</c:v>
                </c:pt>
                <c:pt idx="134">
                  <c:v>26.701724148057114</c:v>
                </c:pt>
                <c:pt idx="135">
                  <c:v>27.024653531786434</c:v>
                </c:pt>
                <c:pt idx="136">
                  <c:v>27.349419565688908</c:v>
                </c:pt>
                <c:pt idx="137">
                  <c:v>27.676007559919327</c:v>
                </c:pt>
                <c:pt idx="138">
                  <c:v>28.00440256148368</c:v>
                </c:pt>
                <c:pt idx="139">
                  <c:v>28.334589368617841</c:v>
                </c:pt>
                <c:pt idx="140">
                  <c:v>28.666552545103031</c:v>
                </c:pt>
                <c:pt idx="141">
                  <c:v>29.000276434492179</c:v>
                </c:pt>
                <c:pt idx="142">
                  <c:v>29.335745174224389</c:v>
                </c:pt>
                <c:pt idx="143">
                  <c:v>29.672942709603227</c:v>
                </c:pt>
                <c:pt idx="144">
                  <c:v>30.011852807617736</c:v>
                </c:pt>
                <c:pt idx="145">
                  <c:v>30.352459070585656</c:v>
                </c:pt>
                <c:pt idx="146">
                  <c:v>30.69474494959994</c:v>
                </c:pt>
                <c:pt idx="147">
                  <c:v>31.038693757759749</c:v>
                </c:pt>
                <c:pt idx="148">
                  <c:v>31.384288683169821</c:v>
                </c:pt>
                <c:pt idx="149">
                  <c:v>31.731512801693651</c:v>
                </c:pt>
                <c:pt idx="150">
                  <c:v>32.080349089444518</c:v>
                </c:pt>
                <c:pt idx="151">
                  <c:v>32.430780435003321</c:v>
                </c:pt>
                <c:pt idx="152">
                  <c:v>32.782789651350733</c:v>
                </c:pt>
                <c:pt idx="153">
                  <c:v>33.136359487503498</c:v>
                </c:pt>
                <c:pt idx="154">
                  <c:v>33.49147263984586</c:v>
                </c:pt>
                <c:pt idx="155">
                  <c:v>33.848111763148239</c:v>
                </c:pt>
                <c:pt idx="156">
                  <c:v>34.206259481265597</c:v>
                </c:pt>
                <c:pt idx="157">
                  <c:v>34.565898397511376</c:v>
                </c:pt>
                <c:pt idx="158">
                  <c:v>34.927011104700185</c:v>
                </c:pt>
                <c:pt idx="159">
                  <c:v>35.289580194857557</c:v>
                </c:pt>
                <c:pt idx="160">
                  <c:v>35.653588268592912</c:v>
                </c:pt>
                <c:pt idx="161">
                  <c:v>36.019017944134355</c:v>
                </c:pt>
                <c:pt idx="162">
                  <c:v>36.385851866024744</c:v>
                </c:pt>
                <c:pt idx="163">
                  <c:v>36.754072713478578</c:v>
                </c:pt>
                <c:pt idx="164">
                  <c:v>37.123663208400444</c:v>
                </c:pt>
                <c:pt idx="165">
                  <c:v>37.494606123067157</c:v>
                </c:pt>
                <c:pt idx="166">
                  <c:v>37.866884287475266</c:v>
                </c:pt>
                <c:pt idx="167">
                  <c:v>38.240480596356633</c:v>
                </c:pt>
                <c:pt idx="168">
                  <c:v>38.615378015866618</c:v>
                </c:pt>
                <c:pt idx="169">
                  <c:v>38.9915595899473</c:v>
                </c:pt>
                <c:pt idx="170">
                  <c:v>39.369008446370991</c:v>
                </c:pt>
                <c:pt idx="171">
                  <c:v>39.747707802470551</c:v>
                </c:pt>
                <c:pt idx="172">
                  <c:v>40.127640970558787</c:v>
                </c:pt>
                <c:pt idx="173">
                  <c:v>40.508791363045169</c:v>
                </c:pt>
                <c:pt idx="174">
                  <c:v>40.891142497255011</c:v>
                </c:pt>
                <c:pt idx="175">
                  <c:v>41.274677999958271</c:v>
                </c:pt>
                <c:pt idx="176">
                  <c:v>41.659381611613554</c:v>
                </c:pt>
                <c:pt idx="177">
                  <c:v>42.045237190334674</c:v>
                </c:pt>
                <c:pt idx="178">
                  <c:v>42.432228715587534</c:v>
                </c:pt>
                <c:pt idx="179">
                  <c:v>42.820340291624213</c:v>
                </c:pt>
                <c:pt idx="180">
                  <c:v>43.209556150659637</c:v>
                </c:pt>
                <c:pt idx="181">
                  <c:v>43.599860655803397</c:v>
                </c:pt>
                <c:pt idx="182">
                  <c:v>43.991238303746925</c:v>
                </c:pt>
                <c:pt idx="183">
                  <c:v>44.383673727221769</c:v>
                </c:pt>
                <c:pt idx="184">
                  <c:v>44.777151697229101</c:v>
                </c:pt>
                <c:pt idx="185">
                  <c:v>45.171657125053954</c:v>
                </c:pt>
                <c:pt idx="186">
                  <c:v>45.56717506406715</c:v>
                </c:pt>
                <c:pt idx="187">
                  <c:v>45.963690711326635</c:v>
                </c:pt>
                <c:pt idx="188">
                  <c:v>46.361189408982732</c:v>
                </c:pt>
                <c:pt idx="189">
                  <c:v>46.759656645494594</c:v>
                </c:pt>
                <c:pt idx="190">
                  <c:v>47.159078056668783</c:v>
                </c:pt>
                <c:pt idx="191">
                  <c:v>47.559439426522495</c:v>
                </c:pt>
                <c:pt idx="192">
                  <c:v>47.960726687981875</c:v>
                </c:pt>
                <c:pt idx="193">
                  <c:v>48.362925923421251</c:v>
                </c:pt>
                <c:pt idx="194">
                  <c:v>48.766023365050103</c:v>
                </c:pt>
                <c:pt idx="195">
                  <c:v>49.170005395152891</c:v>
                </c:pt>
                <c:pt idx="196">
                  <c:v>49.57485854619425</c:v>
                </c:pt>
                <c:pt idx="197">
                  <c:v>49.980569500790679</c:v>
                </c:pt>
                <c:pt idx="198">
                  <c:v>50.381816275319977</c:v>
                </c:pt>
                <c:pt idx="199">
                  <c:v>50.789203484556531</c:v>
                </c:pt>
                <c:pt idx="200">
                  <c:v>51.197409443924897</c:v>
                </c:pt>
                <c:pt idx="201">
                  <c:v>51.606421433904949</c:v>
                </c:pt>
                <c:pt idx="202">
                  <c:v>52.016226883201774</c:v>
                </c:pt>
                <c:pt idx="203">
                  <c:v>52.426813368048293</c:v>
                </c:pt>
                <c:pt idx="204">
                  <c:v>52.838168611413764</c:v>
                </c:pt>
                <c:pt idx="205">
                  <c:v>53.250280482126882</c:v>
                </c:pt>
                <c:pt idx="206">
                  <c:v>53.663136993913533</c:v>
                </c:pt>
                <c:pt idx="207">
                  <c:v>54.076726304360839</c:v>
                </c:pt>
                <c:pt idx="208">
                  <c:v>54.491036713804462</c:v>
                </c:pt>
                <c:pt idx="209">
                  <c:v>54.906056664150469</c:v>
                </c:pt>
                <c:pt idx="210">
                  <c:v>55.321774737629639</c:v>
                </c:pt>
                <c:pt idx="211">
                  <c:v>55.738179655495586</c:v>
                </c:pt>
                <c:pt idx="212">
                  <c:v>56.155260276661089</c:v>
                </c:pt>
                <c:pt idx="213">
                  <c:v>56.57300559628613</c:v>
                </c:pt>
                <c:pt idx="214">
                  <c:v>56.991404744313876</c:v>
                </c:pt>
                <c:pt idx="215">
                  <c:v>57.410446983961897</c:v>
                </c:pt>
                <c:pt idx="216">
                  <c:v>57.830121710170054</c:v>
                </c:pt>
                <c:pt idx="217">
                  <c:v>58.250418448009682</c:v>
                </c:pt>
                <c:pt idx="218">
                  <c:v>58.671326851054076</c:v>
                </c:pt>
                <c:pt idx="219">
                  <c:v>59.092836699718113</c:v>
                </c:pt>
                <c:pt idx="220">
                  <c:v>59.514937899563193</c:v>
                </c:pt>
                <c:pt idx="221">
                  <c:v>59.937620479575756</c:v>
                </c:pt>
                <c:pt idx="222">
                  <c:v>60.360874590418632</c:v>
                </c:pt>
                <c:pt idx="223">
                  <c:v>60.784690502658101</c:v>
                </c:pt>
                <c:pt idx="224">
                  <c:v>61.209058604968405</c:v>
                </c:pt>
                <c:pt idx="225">
                  <c:v>61.633969402317845</c:v>
                </c:pt>
                <c:pt idx="226">
                  <c:v>62.059413514134569</c:v>
                </c:pt>
                <c:pt idx="227">
                  <c:v>62.48538167245767</c:v>
                </c:pt>
                <c:pt idx="228">
                  <c:v>62.911864720072259</c:v>
                </c:pt>
                <c:pt idx="229">
                  <c:v>63.338853608632043</c:v>
                </c:pt>
                <c:pt idx="230">
                  <c:v>63.766339396770107</c:v>
                </c:pt>
                <c:pt idx="231">
                  <c:v>64.194313248198682</c:v>
                </c:pt>
                <c:pt idx="232">
                  <c:v>64.62276642980008</c:v>
                </c:pt>
                <c:pt idx="233">
                  <c:v>65.051690309709642</c:v>
                </c:pt>
                <c:pt idx="234">
                  <c:v>65.481076355391309</c:v>
                </c:pt>
                <c:pt idx="235">
                  <c:v>65.910916131707509</c:v>
                </c:pt>
                <c:pt idx="236">
                  <c:v>66.341201298983592</c:v>
                </c:pt>
                <c:pt idx="237">
                  <c:v>66.771923611067777</c:v>
                </c:pt>
                <c:pt idx="238">
                  <c:v>67.20307491338788</c:v>
                </c:pt>
                <c:pt idx="239">
                  <c:v>67.634647141004379</c:v>
                </c:pt>
                <c:pt idx="240">
                  <c:v>68.066632316661796</c:v>
                </c:pt>
                <c:pt idx="241">
                  <c:v>68.499022548836834</c:v>
                </c:pt>
                <c:pt idx="242">
                  <c:v>68.931810029786732</c:v>
                </c:pt>
                <c:pt idx="243">
                  <c:v>69.364987033594232</c:v>
                </c:pt>
                <c:pt idx="244">
                  <c:v>69.798545914213548</c:v>
                </c:pt>
                <c:pt idx="245">
                  <c:v>70.232479103514663</c:v>
                </c:pt>
                <c:pt idx="246">
                  <c:v>70.666779109326697</c:v>
                </c:pt>
                <c:pt idx="247">
                  <c:v>71.101438513481781</c:v>
                </c:pt>
                <c:pt idx="248">
                  <c:v>71.536449969857543</c:v>
                </c:pt>
                <c:pt idx="249">
                  <c:v>71.97180620241987</c:v>
                </c:pt>
                <c:pt idx="250">
                  <c:v>72.407500003264602</c:v>
                </c:pt>
                <c:pt idx="251">
                  <c:v>72.84352423065873</c:v>
                </c:pt>
                <c:pt idx="252">
                  <c:v>73.27987180708044</c:v>
                </c:pt>
                <c:pt idx="253">
                  <c:v>73.716535717258793</c:v>
                </c:pt>
                <c:pt idx="254">
                  <c:v>74.153509006211024</c:v>
                </c:pt>
                <c:pt idx="255">
                  <c:v>74.5907847772786</c:v>
                </c:pt>
                <c:pt idx="256">
                  <c:v>75.028356190161233</c:v>
                </c:pt>
                <c:pt idx="257">
                  <c:v>75.466216458947727</c:v>
                </c:pt>
                <c:pt idx="258">
                  <c:v>75.904358850144448</c:v>
                </c:pt>
                <c:pt idx="259">
                  <c:v>76.34277668069943</c:v>
                </c:pt>
                <c:pt idx="260">
                  <c:v>76.781463316022695</c:v>
                </c:pt>
                <c:pt idx="261">
                  <c:v>77.220412168001587</c:v>
                </c:pt>
                <c:pt idx="262">
                  <c:v>77.659616693010179</c:v>
                </c:pt>
                <c:pt idx="263">
                  <c:v>78.099070389913166</c:v>
                </c:pt>
                <c:pt idx="264">
                  <c:v>78.538766798061502</c:v>
                </c:pt>
                <c:pt idx="265">
                  <c:v>78.97869949528112</c:v>
                </c:pt>
                <c:pt idx="266">
                  <c:v>79.418862095852006</c:v>
                </c:pt>
                <c:pt idx="267">
                  <c:v>79.85924824847821</c:v>
                </c:pt>
                <c:pt idx="268">
                  <c:v>80.299851634246423</c:v>
                </c:pt>
                <c:pt idx="269">
                  <c:v>80.740665964573054</c:v>
                </c:pt>
                <c:pt idx="270">
                  <c:v>81.181684979138339</c:v>
                </c:pt>
                <c:pt idx="271">
                  <c:v>81.622902443806339</c:v>
                </c:pt>
                <c:pt idx="272">
                  <c:v>82.064312148529552</c:v>
                </c:pt>
                <c:pt idx="273">
                  <c:v>82.505907905237365</c:v>
                </c:pt>
                <c:pt idx="274">
                  <c:v>82.947683545705871</c:v>
                </c:pt>
                <c:pt idx="275">
                  <c:v>83.389632919409394</c:v>
                </c:pt>
                <c:pt idx="276">
                  <c:v>83.831749891350469</c:v>
                </c:pt>
                <c:pt idx="277">
                  <c:v>84.274028339867911</c:v>
                </c:pt>
                <c:pt idx="278">
                  <c:v>84.716462154421322</c:v>
                </c:pt>
                <c:pt idx="279">
                  <c:v>85.159045233349829</c:v>
                </c:pt>
                <c:pt idx="280">
                  <c:v>85.601771481603691</c:v>
                </c:pt>
                <c:pt idx="281">
                  <c:v>86.044634808447128</c:v>
                </c:pt>
                <c:pt idx="282">
                  <c:v>86.487629125130127</c:v>
                </c:pt>
                <c:pt idx="283">
                  <c:v>86.930748342527721</c:v>
                </c:pt>
                <c:pt idx="284">
                  <c:v>87.373986368743928</c:v>
                </c:pt>
                <c:pt idx="285">
                  <c:v>87.817337106679503</c:v>
                </c:pt>
                <c:pt idx="286">
                  <c:v>88.260794451559903</c:v>
                </c:pt>
                <c:pt idx="287">
                  <c:v>88.704352288421973</c:v>
                </c:pt>
                <c:pt idx="288">
                  <c:v>89.14800448955684</c:v>
                </c:pt>
                <c:pt idx="289">
                  <c:v>89.591744911906304</c:v>
                </c:pt>
                <c:pt idx="290">
                  <c:v>90.035567394410066</c:v>
                </c:pt>
                <c:pt idx="291">
                  <c:v>90.479465755301547</c:v>
                </c:pt>
                <c:pt idx="292">
                  <c:v>90.923433789348451</c:v>
                </c:pt>
                <c:pt idx="293">
                  <c:v>91.367465265036174</c:v>
                </c:pt>
                <c:pt idx="294">
                  <c:v>91.811553921690148</c:v>
                </c:pt>
                <c:pt idx="295">
                  <c:v>92.255693466533955</c:v>
                </c:pt>
                <c:pt idx="296">
                  <c:v>92.699877571680418</c:v>
                </c:pt>
                <c:pt idx="297">
                  <c:v>93.144099871050926</c:v>
                </c:pt>
                <c:pt idx="298">
                  <c:v>93.588353957220434</c:v>
                </c:pt>
                <c:pt idx="299">
                  <c:v>94.032633378183192</c:v>
                </c:pt>
                <c:pt idx="300">
                  <c:v>94.47693163403585</c:v>
                </c:pt>
                <c:pt idx="301">
                  <c:v>94.921242173573134</c:v>
                </c:pt>
                <c:pt idx="302">
                  <c:v>95.365558390791918</c:v>
                </c:pt>
                <c:pt idx="303">
                  <c:v>95.809873621298564</c:v>
                </c:pt>
                <c:pt idx="304">
                  <c:v>96.254181138614769</c:v>
                </c:pt>
                <c:pt idx="305">
                  <c:v>96.698474150376697</c:v>
                </c:pt>
                <c:pt idx="306">
                  <c:v>97.142745794422041</c:v>
                </c:pt>
                <c:pt idx="307">
                  <c:v>97.58698913475888</c:v>
                </c:pt>
                <c:pt idx="308">
                  <c:v>98.031197157410418</c:v>
                </c:pt>
                <c:pt idx="309">
                  <c:v>98.475362766129606</c:v>
                </c:pt>
                <c:pt idx="310">
                  <c:v>98.919478777976465</c:v>
                </c:pt>
                <c:pt idx="311">
                  <c:v>99.363537918751277</c:v>
                </c:pt>
                <c:pt idx="312">
                  <c:v>99.807532818276215</c:v>
                </c:pt>
                <c:pt idx="313">
                  <c:v>100.2514560055177</c:v>
                </c:pt>
                <c:pt idx="314">
                  <c:v>100.69529990354103</c:v>
                </c:pt>
                <c:pt idx="315">
                  <c:v>101.13905682428893</c:v>
                </c:pt>
                <c:pt idx="316">
                  <c:v>101.5827189631747</c:v>
                </c:pt>
                <c:pt idx="317">
                  <c:v>102.0262783934805</c:v>
                </c:pt>
                <c:pt idx="318">
                  <c:v>102.46972706054991</c:v>
                </c:pt>
                <c:pt idx="319">
                  <c:v>102.91305677576575</c:v>
                </c:pt>
                <c:pt idx="320">
                  <c:v>103.3562592102994</c:v>
                </c:pt>
                <c:pt idx="321">
                  <c:v>103.79932588862214</c:v>
                </c:pt>
                <c:pt idx="322">
                  <c:v>104.24224818176376</c:v>
                </c:pt>
                <c:pt idx="323">
                  <c:v>104.68501730030665</c:v>
                </c:pt>
                <c:pt idx="324">
                  <c:v>105.12762428710039</c:v>
                </c:pt>
                <c:pt idx="325">
                  <c:v>105.57006000968195</c:v>
                </c:pt>
                <c:pt idx="326">
                  <c:v>106.0123151523857</c:v>
                </c:pt>
                <c:pt idx="327">
                  <c:v>106.45438020812688</c:v>
                </c:pt>
                <c:pt idx="328">
                  <c:v>106.8962454698398</c:v>
                </c:pt>
                <c:pt idx="329">
                  <c:v>107.3379010215529</c:v>
                </c:pt>
                <c:pt idx="330">
                  <c:v>107.77933672907949</c:v>
                </c:pt>
                <c:pt idx="331">
                  <c:v>108.22054223030462</c:v>
                </c:pt>
                <c:pt idx="332">
                  <c:v>108.66150692504331</c:v>
                </c:pt>
                <c:pt idx="333">
                  <c:v>109.10221996444788</c:v>
                </c:pt>
                <c:pt idx="334">
                  <c:v>109.54267023993832</c:v>
                </c:pt>
                <c:pt idx="335">
                  <c:v>109.98284637162807</c:v>
                </c:pt>
                <c:pt idx="336">
                  <c:v>110.42273669621727</c:v>
                </c:pt>
                <c:pt idx="337">
                  <c:v>110.86232925432166</c:v>
                </c:pt>
                <c:pt idx="338">
                  <c:v>111.30161177720568</c:v>
                </c:pt>
                <c:pt idx="339">
                  <c:v>111.74057167288325</c:v>
                </c:pt>
                <c:pt idx="340">
                  <c:v>112.17919601155059</c:v>
                </c:pt>
                <c:pt idx="341">
                  <c:v>112.6174715103101</c:v>
                </c:pt>
                <c:pt idx="342">
                  <c:v>113.05538451714375</c:v>
                </c:pt>
                <c:pt idx="343">
                  <c:v>113.49292099408996</c:v>
                </c:pt>
                <c:pt idx="344">
                  <c:v>113.9300664995761</c:v>
                </c:pt>
                <c:pt idx="345">
                  <c:v>114.36680616985443</c:v>
                </c:pt>
                <c:pt idx="346">
                  <c:v>114.80312469948608</c:v>
                </c:pt>
                <c:pt idx="347">
                  <c:v>115.23900632081389</c:v>
                </c:pt>
                <c:pt idx="348">
                  <c:v>115.67443478236017</c:v>
                </c:pt>
                <c:pt idx="349">
                  <c:v>116.10939332608153</c:v>
                </c:pt>
                <c:pt idx="350">
                  <c:v>116.54386466340682</c:v>
                </c:pt>
                <c:pt idx="351">
                  <c:v>116.9778309499809</c:v>
                </c:pt>
                <c:pt idx="352">
                  <c:v>117.4112737590284</c:v>
                </c:pt>
                <c:pt idx="353">
                  <c:v>117.84417405324753</c:v>
                </c:pt>
                <c:pt idx="354">
                  <c:v>118.27651215513647</c:v>
                </c:pt>
                <c:pt idx="355">
                  <c:v>118.70826771564609</c:v>
                </c:pt>
                <c:pt idx="356">
                  <c:v>119.13941968104729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897872"/>
        <c:axId val="407902968"/>
      </c:scatterChart>
      <c:valAx>
        <c:axId val="407897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02968"/>
        <c:crosses val="autoZero"/>
        <c:crossBetween val="midCat"/>
      </c:valAx>
      <c:valAx>
        <c:axId val="407902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89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PULLArm!$O$1</c:f>
              <c:strCache>
                <c:ptCount val="1"/>
                <c:pt idx="0">
                  <c:v>GearRatio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PULLArm!$N$2:$N$358</c:f>
              <c:numCache>
                <c:formatCode>General</c:formatCode>
                <c:ptCount val="357"/>
                <c:pt idx="0">
                  <c:v>-8.6478850501114672E-13</c:v>
                </c:pt>
                <c:pt idx="1">
                  <c:v>0.32699452893096964</c:v>
                </c:pt>
                <c:pt idx="2">
                  <c:v>0.65389201848360445</c:v>
                </c:pt>
                <c:pt idx="3">
                  <c:v>0.98069529791862675</c:v>
                </c:pt>
                <c:pt idx="4">
                  <c:v>1.3074071837609327</c:v>
                </c:pt>
                <c:pt idx="5">
                  <c:v>1.6340304801931544</c:v>
                </c:pt>
                <c:pt idx="6">
                  <c:v>1.9605679794547668</c:v>
                </c:pt>
                <c:pt idx="7">
                  <c:v>2.2870224622338031</c:v>
                </c:pt>
                <c:pt idx="8">
                  <c:v>2.6133966980562189</c:v>
                </c:pt>
                <c:pt idx="9">
                  <c:v>2.9396934456745534</c:v>
                </c:pt>
                <c:pt idx="10">
                  <c:v>3.265915453449364</c:v>
                </c:pt>
                <c:pt idx="11">
                  <c:v>3.592065459731455</c:v>
                </c:pt>
                <c:pt idx="12">
                  <c:v>3.9181461932407027</c:v>
                </c:pt>
                <c:pt idx="13">
                  <c:v>4.2441603734406215</c:v>
                </c:pt>
                <c:pt idx="14">
                  <c:v>4.5701107109128554</c:v>
                </c:pt>
                <c:pt idx="15">
                  <c:v>4.8959999077269059</c:v>
                </c:pt>
                <c:pt idx="16">
                  <c:v>5.2218306578099929</c:v>
                </c:pt>
                <c:pt idx="17">
                  <c:v>5.5476056473127793</c:v>
                </c:pt>
                <c:pt idx="18">
                  <c:v>5.8733275549738844</c:v>
                </c:pt>
                <c:pt idx="19">
                  <c:v>6.1989990524825656</c:v>
                </c:pt>
                <c:pt idx="20">
                  <c:v>6.5246228048389359</c:v>
                </c:pt>
                <c:pt idx="21">
                  <c:v>6.8502014707131726</c:v>
                </c:pt>
                <c:pt idx="22">
                  <c:v>7.1757377028021452</c:v>
                </c:pt>
                <c:pt idx="23">
                  <c:v>7.501234148185314</c:v>
                </c:pt>
                <c:pt idx="24">
                  <c:v>7.8266934486787534</c:v>
                </c:pt>
                <c:pt idx="25">
                  <c:v>8.1521182411876278</c:v>
                </c:pt>
                <c:pt idx="26">
                  <c:v>8.4775111580575544</c:v>
                </c:pt>
                <c:pt idx="27">
                  <c:v>8.8028748274248905</c:v>
                </c:pt>
                <c:pt idx="28">
                  <c:v>9.1282118735655562</c:v>
                </c:pt>
                <c:pt idx="29">
                  <c:v>9.4535249172433407</c:v>
                </c:pt>
                <c:pt idx="30">
                  <c:v>9.7788165760568884</c:v>
                </c:pt>
                <c:pt idx="31">
                  <c:v>10.104089464785615</c:v>
                </c:pt>
                <c:pt idx="32">
                  <c:v>10.42934619573569</c:v>
                </c:pt>
                <c:pt idx="33">
                  <c:v>10.754589379084754</c:v>
                </c:pt>
                <c:pt idx="34">
                  <c:v>11.079821623226044</c:v>
                </c:pt>
                <c:pt idx="35">
                  <c:v>11.405045535112439</c:v>
                </c:pt>
                <c:pt idx="36">
                  <c:v>11.730263720599885</c:v>
                </c:pt>
                <c:pt idx="37">
                  <c:v>12.055478784790317</c:v>
                </c:pt>
                <c:pt idx="38">
                  <c:v>12.380693332375063</c:v>
                </c:pt>
                <c:pt idx="39">
                  <c:v>12.705909967977247</c:v>
                </c:pt>
                <c:pt idx="40">
                  <c:v>13.031131296494886</c:v>
                </c:pt>
                <c:pt idx="41">
                  <c:v>13.356359923443849</c:v>
                </c:pt>
                <c:pt idx="42">
                  <c:v>13.681598455300644</c:v>
                </c:pt>
                <c:pt idx="43">
                  <c:v>14.006849499846261</c:v>
                </c:pt>
                <c:pt idx="44">
                  <c:v>14.332115666509065</c:v>
                </c:pt>
                <c:pt idx="45">
                  <c:v>14.657399566709749</c:v>
                </c:pt>
                <c:pt idx="46">
                  <c:v>14.982703814205303</c:v>
                </c:pt>
                <c:pt idx="47">
                  <c:v>15.308031025434715</c:v>
                </c:pt>
                <c:pt idx="48">
                  <c:v>15.633383819864546</c:v>
                </c:pt>
                <c:pt idx="49">
                  <c:v>15.958764820335958</c:v>
                </c:pt>
                <c:pt idx="50">
                  <c:v>16.284176653412267</c:v>
                </c:pt>
                <c:pt idx="51">
                  <c:v>16.609621949727494</c:v>
                </c:pt>
                <c:pt idx="52">
                  <c:v>16.935103344336092</c:v>
                </c:pt>
                <c:pt idx="53">
                  <c:v>17.26062347706387</c:v>
                </c:pt>
                <c:pt idx="54">
                  <c:v>17.58618499286008</c:v>
                </c:pt>
                <c:pt idx="55">
                  <c:v>17.911790542150833</c:v>
                </c:pt>
                <c:pt idx="56">
                  <c:v>18.237442781194094</c:v>
                </c:pt>
                <c:pt idx="57">
                  <c:v>18.56314437243612</c:v>
                </c:pt>
                <c:pt idx="58">
                  <c:v>18.88889798486969</c:v>
                </c:pt>
                <c:pt idx="59">
                  <c:v>19.214706294393672</c:v>
                </c:pt>
                <c:pt idx="60">
                  <c:v>19.540571984175056</c:v>
                </c:pt>
                <c:pt idx="61">
                  <c:v>19.866497745012296</c:v>
                </c:pt>
                <c:pt idx="62">
                  <c:v>20.192486275701089</c:v>
                </c:pt>
                <c:pt idx="63">
                  <c:v>20.518540283402164</c:v>
                </c:pt>
                <c:pt idx="64">
                  <c:v>20.844662484011177</c:v>
                </c:pt>
                <c:pt idx="65">
                  <c:v>21.170855602531237</c:v>
                </c:pt>
                <c:pt idx="66">
                  <c:v>21.497122373447478</c:v>
                </c:pt>
                <c:pt idx="67">
                  <c:v>21.823465541104579</c:v>
                </c:pt>
                <c:pt idx="68">
                  <c:v>22.149887860086579</c:v>
                </c:pt>
                <c:pt idx="69">
                  <c:v>22.476392095599675</c:v>
                </c:pt>
                <c:pt idx="70">
                  <c:v>22.802981023857765</c:v>
                </c:pt>
                <c:pt idx="71">
                  <c:v>23.129657432470932</c:v>
                </c:pt>
                <c:pt idx="72">
                  <c:v>23.456424120837237</c:v>
                </c:pt>
                <c:pt idx="73">
                  <c:v>23.783283900537267</c:v>
                </c:pt>
                <c:pt idx="74">
                  <c:v>24.110239595732441</c:v>
                </c:pt>
                <c:pt idx="75">
                  <c:v>24.437294043566371</c:v>
                </c:pt>
                <c:pt idx="76">
                  <c:v>24.764450094569998</c:v>
                </c:pt>
                <c:pt idx="77">
                  <c:v>25.09171061307017</c:v>
                </c:pt>
                <c:pt idx="78">
                  <c:v>25.419078477602234</c:v>
                </c:pt>
                <c:pt idx="79">
                  <c:v>25.746556581326175</c:v>
                </c:pt>
                <c:pt idx="80">
                  <c:v>26.074147832447071</c:v>
                </c:pt>
                <c:pt idx="81">
                  <c:v>26.401855154639399</c:v>
                </c:pt>
                <c:pt idx="82">
                  <c:v>26.729681487475933</c:v>
                </c:pt>
                <c:pt idx="83">
                  <c:v>27.057629786860634</c:v>
                </c:pt>
                <c:pt idx="84">
                  <c:v>27.385703025466292</c:v>
                </c:pt>
                <c:pt idx="85">
                  <c:v>27.713904193176781</c:v>
                </c:pt>
                <c:pt idx="86">
                  <c:v>28.042236297534036</c:v>
                </c:pt>
                <c:pt idx="87">
                  <c:v>28.370702364189803</c:v>
                </c:pt>
                <c:pt idx="88">
                  <c:v>28.699305437362831</c:v>
                </c:pt>
                <c:pt idx="89">
                  <c:v>29.028048580300748</c:v>
                </c:pt>
                <c:pt idx="90">
                  <c:v>29.356934875747612</c:v>
                </c:pt>
                <c:pt idx="91">
                  <c:v>29.685967426416735</c:v>
                </c:pt>
                <c:pt idx="92">
                  <c:v>30.01514935546934</c:v>
                </c:pt>
                <c:pt idx="93">
                  <c:v>30.344483806998579</c:v>
                </c:pt>
                <c:pt idx="94">
                  <c:v>30.673973946520025</c:v>
                </c:pt>
                <c:pt idx="95">
                  <c:v>31.003622961467631</c:v>
                </c:pt>
                <c:pt idx="96">
                  <c:v>31.33343406169644</c:v>
                </c:pt>
                <c:pt idx="97">
                  <c:v>31.663410479991224</c:v>
                </c:pt>
                <c:pt idx="98">
                  <c:v>31.993555472582027</c:v>
                </c:pt>
                <c:pt idx="99">
                  <c:v>32.323872319666258</c:v>
                </c:pt>
                <c:pt idx="100">
                  <c:v>32.654364325937621</c:v>
                </c:pt>
                <c:pt idx="101">
                  <c:v>32.985034821122113</c:v>
                </c:pt>
                <c:pt idx="102">
                  <c:v>33.31588716052147</c:v>
                </c:pt>
                <c:pt idx="103">
                  <c:v>33.646924725563544</c:v>
                </c:pt>
                <c:pt idx="104">
                  <c:v>33.978150924360811</c:v>
                </c:pt>
                <c:pt idx="105">
                  <c:v>34.309569192276193</c:v>
                </c:pt>
                <c:pt idx="106">
                  <c:v>34.641182992497107</c:v>
                </c:pt>
                <c:pt idx="107">
                  <c:v>34.972995816617576</c:v>
                </c:pt>
                <c:pt idx="108">
                  <c:v>35.305011185228651</c:v>
                </c:pt>
                <c:pt idx="109">
                  <c:v>35.637232648517411</c:v>
                </c:pt>
                <c:pt idx="110">
                  <c:v>35.96966378687474</c:v>
                </c:pt>
                <c:pt idx="111">
                  <c:v>36.302308211511999</c:v>
                </c:pt>
                <c:pt idx="112">
                  <c:v>36.635169565086876</c:v>
                </c:pt>
                <c:pt idx="113">
                  <c:v>36.968251522338669</c:v>
                </c:pt>
                <c:pt idx="114">
                  <c:v>37.301557790733078</c:v>
                </c:pt>
                <c:pt idx="115">
                  <c:v>37.635092111116961</c:v>
                </c:pt>
                <c:pt idx="116">
                  <c:v>37.968858258382944</c:v>
                </c:pt>
                <c:pt idx="117">
                  <c:v>38.302860042144516</c:v>
                </c:pt>
                <c:pt idx="118">
                  <c:v>38.637101307421581</c:v>
                </c:pt>
                <c:pt idx="119">
                  <c:v>38.971585935336705</c:v>
                </c:pt>
                <c:pt idx="120">
                  <c:v>39.306317843822541</c:v>
                </c:pt>
                <c:pt idx="121">
                  <c:v>39.641300988340397</c:v>
                </c:pt>
                <c:pt idx="122">
                  <c:v>39.976539362610403</c:v>
                </c:pt>
                <c:pt idx="123">
                  <c:v>40.312036999353431</c:v>
                </c:pt>
                <c:pt idx="124">
                  <c:v>40.647797971045122</c:v>
                </c:pt>
                <c:pt idx="125">
                  <c:v>40.983826390682324</c:v>
                </c:pt>
                <c:pt idx="126">
                  <c:v>41.320126412562033</c:v>
                </c:pt>
                <c:pt idx="127">
                  <c:v>41.656702233073261</c:v>
                </c:pt>
                <c:pt idx="128">
                  <c:v>41.993558091502308</c:v>
                </c:pt>
                <c:pt idx="129">
                  <c:v>42.330698270851286</c:v>
                </c:pt>
                <c:pt idx="130">
                  <c:v>42.668127098670645</c:v>
                </c:pt>
                <c:pt idx="131">
                  <c:v>43.005848947905783</c:v>
                </c:pt>
                <c:pt idx="132">
                  <c:v>43.343868237758052</c:v>
                </c:pt>
                <c:pt idx="133">
                  <c:v>43.682189434560733</c:v>
                </c:pt>
                <c:pt idx="134">
                  <c:v>44.020817052669869</c:v>
                </c:pt>
                <c:pt idx="135">
                  <c:v>44.359755655370776</c:v>
                </c:pt>
                <c:pt idx="136">
                  <c:v>44.699009855800327</c:v>
                </c:pt>
                <c:pt idx="137">
                  <c:v>45.038584317885338</c:v>
                </c:pt>
                <c:pt idx="138">
                  <c:v>45.378483757297467</c:v>
                </c:pt>
                <c:pt idx="139">
                  <c:v>45.71871294242527</c:v>
                </c:pt>
                <c:pt idx="140">
                  <c:v>46.059276695363273</c:v>
                </c:pt>
                <c:pt idx="141">
                  <c:v>46.400179892918828</c:v>
                </c:pt>
                <c:pt idx="142">
                  <c:v>46.741427467637131</c:v>
                </c:pt>
                <c:pt idx="143">
                  <c:v>47.083024408844643</c:v>
                </c:pt>
                <c:pt idx="144">
                  <c:v>47.424975763711494</c:v>
                </c:pt>
                <c:pt idx="145">
                  <c:v>47.767286638333182</c:v>
                </c:pt>
                <c:pt idx="146">
                  <c:v>48.109962198832086</c:v>
                </c:pt>
                <c:pt idx="147">
                  <c:v>48.453007672479231</c:v>
                </c:pt>
                <c:pt idx="148">
                  <c:v>48.796428348836706</c:v>
                </c:pt>
                <c:pt idx="149">
                  <c:v>49.14022958092113</c:v>
                </c:pt>
                <c:pt idx="150">
                  <c:v>49.484416786389083</c:v>
                </c:pt>
                <c:pt idx="151">
                  <c:v>49.828995448744202</c:v>
                </c:pt>
                <c:pt idx="152">
                  <c:v>50.17397111856738</c:v>
                </c:pt>
                <c:pt idx="153">
                  <c:v>50.51934941476965</c:v>
                </c:pt>
                <c:pt idx="154">
                  <c:v>50.865136025869134</c:v>
                </c:pt>
                <c:pt idx="155">
                  <c:v>51.211336711291864</c:v>
                </c:pt>
                <c:pt idx="156">
                  <c:v>51.557957302697567</c:v>
                </c:pt>
                <c:pt idx="157">
                  <c:v>51.905003705330593</c:v>
                </c:pt>
                <c:pt idx="158">
                  <c:v>52.252481899396933</c:v>
                </c:pt>
                <c:pt idx="159">
                  <c:v>52.600397941467449</c:v>
                </c:pt>
                <c:pt idx="160">
                  <c:v>52.948757965908335</c:v>
                </c:pt>
                <c:pt idx="161">
                  <c:v>53.297568186339269</c:v>
                </c:pt>
                <c:pt idx="162">
                  <c:v>53.646834897119696</c:v>
                </c:pt>
                <c:pt idx="163">
                  <c:v>53.996564474864371</c:v>
                </c:pt>
                <c:pt idx="164">
                  <c:v>54.346763379988076</c:v>
                </c:pt>
                <c:pt idx="165">
                  <c:v>54.697438158281116</c:v>
                </c:pt>
                <c:pt idx="166">
                  <c:v>55.048595442515364</c:v>
                </c:pt>
                <c:pt idx="167">
                  <c:v>55.400241954082126</c:v>
                </c:pt>
                <c:pt idx="168">
                  <c:v>55.752384504662537</c:v>
                </c:pt>
                <c:pt idx="169">
                  <c:v>56.105029997930849</c:v>
                </c:pt>
                <c:pt idx="170">
                  <c:v>56.458185431291632</c:v>
                </c:pt>
                <c:pt idx="171">
                  <c:v>56.811857897651926</c:v>
                </c:pt>
                <c:pt idx="172">
                  <c:v>57.16605458722826</c:v>
                </c:pt>
                <c:pt idx="173">
                  <c:v>57.520782789390424</c:v>
                </c:pt>
                <c:pt idx="174">
                  <c:v>57.876049894542106</c:v>
                </c:pt>
                <c:pt idx="175">
                  <c:v>58.231863396039401</c:v>
                </c:pt>
                <c:pt idx="176">
                  <c:v>58.588230892147969</c:v>
                </c:pt>
                <c:pt idx="177">
                  <c:v>58.945160088040275</c:v>
                </c:pt>
                <c:pt idx="178">
                  <c:v>59.302658797832756</c:v>
                </c:pt>
                <c:pt idx="179">
                  <c:v>59.660734946664995</c:v>
                </c:pt>
                <c:pt idx="180">
                  <c:v>60.01939657282098</c:v>
                </c:pt>
                <c:pt idx="181">
                  <c:v>60.378651829893755</c:v>
                </c:pt>
                <c:pt idx="182">
                  <c:v>60.738508988994596</c:v>
                </c:pt>
                <c:pt idx="183">
                  <c:v>61.098976441007324</c:v>
                </c:pt>
                <c:pt idx="184">
                  <c:v>61.460062698889139</c:v>
                </c:pt>
                <c:pt idx="185">
                  <c:v>61.821776400018813</c:v>
                </c:pt>
                <c:pt idx="186">
                  <c:v>62.18412630859342</c:v>
                </c:pt>
                <c:pt idx="187">
                  <c:v>62.547121318074552</c:v>
                </c:pt>
                <c:pt idx="188">
                  <c:v>62.910770453685487</c:v>
                </c:pt>
                <c:pt idx="189">
                  <c:v>63.275082874959921</c:v>
                </c:pt>
                <c:pt idx="190">
                  <c:v>63.640067878343949</c:v>
                </c:pt>
                <c:pt idx="191">
                  <c:v>64.005734899852115</c:v>
                </c:pt>
                <c:pt idx="192">
                  <c:v>64.372093517779007</c:v>
                </c:pt>
                <c:pt idx="193">
                  <c:v>64.739153455467402</c:v>
                </c:pt>
                <c:pt idx="194">
                  <c:v>65.106924584134532</c:v>
                </c:pt>
                <c:pt idx="195">
                  <c:v>65.475416925757372</c:v>
                </c:pt>
                <c:pt idx="196">
                  <c:v>65.844640656018697</c:v>
                </c:pt>
                <c:pt idx="197">
                  <c:v>66.21460610731485</c:v>
                </c:pt>
                <c:pt idx="198">
                  <c:v>66.585323771826992</c:v>
                </c:pt>
                <c:pt idx="199">
                  <c:v>66.956804304656856</c:v>
                </c:pt>
                <c:pt idx="200">
                  <c:v>67.329058527028764</c:v>
                </c:pt>
                <c:pt idx="201">
                  <c:v>67.702097429559075</c:v>
                </c:pt>
                <c:pt idx="202">
                  <c:v>68.075932175594815</c:v>
                </c:pt>
                <c:pt idx="203">
                  <c:v>68.450574104622817</c:v>
                </c:pt>
                <c:pt idx="204">
                  <c:v>68.826034735750909</c:v>
                </c:pt>
                <c:pt idx="205">
                  <c:v>69.202325771262991</c:v>
                </c:pt>
                <c:pt idx="206">
                  <c:v>69.579459100249082</c:v>
                </c:pt>
                <c:pt idx="207">
                  <c:v>69.957446802312504</c:v>
                </c:pt>
                <c:pt idx="208">
                  <c:v>70.336301151355613</c:v>
                </c:pt>
                <c:pt idx="209">
                  <c:v>70.716034619445608</c:v>
                </c:pt>
                <c:pt idx="210">
                  <c:v>71.09665988076236</c:v>
                </c:pt>
                <c:pt idx="211">
                  <c:v>71.478189815630031</c:v>
                </c:pt>
                <c:pt idx="212">
                  <c:v>71.860637514633964</c:v>
                </c:pt>
                <c:pt idx="213">
                  <c:v>72.244016282824958</c:v>
                </c:pt>
                <c:pt idx="214">
                  <c:v>72.628339644012371</c:v>
                </c:pt>
                <c:pt idx="215">
                  <c:v>73.013621345148451</c:v>
                </c:pt>
                <c:pt idx="216">
                  <c:v>73.399875360805041</c:v>
                </c:pt>
                <c:pt idx="217">
                  <c:v>73.787115897745167</c:v>
                </c:pt>
                <c:pt idx="218">
                  <c:v>74.175357399591221</c:v>
                </c:pt>
                <c:pt idx="219">
                  <c:v>74.564614551591376</c:v>
                </c:pt>
                <c:pt idx="220">
                  <c:v>74.954902285486654</c:v>
                </c:pt>
                <c:pt idx="221">
                  <c:v>75.346235784480399</c:v>
                </c:pt>
                <c:pt idx="222">
                  <c:v>75.738630488312054</c:v>
                </c:pt>
                <c:pt idx="223">
                  <c:v>76.132102098437457</c:v>
                </c:pt>
                <c:pt idx="224">
                  <c:v>76.526666583317493</c:v>
                </c:pt>
                <c:pt idx="225">
                  <c:v>76.922340183817241</c:v>
                </c:pt>
                <c:pt idx="226">
                  <c:v>77.319139418717711</c:v>
                </c:pt>
                <c:pt idx="227">
                  <c:v>77.717081090341992</c:v>
                </c:pt>
                <c:pt idx="228">
                  <c:v>78.116182290298156</c:v>
                </c:pt>
                <c:pt idx="229">
                  <c:v>78.516460405340752</c:v>
                </c:pt>
                <c:pt idx="230">
                  <c:v>78.917933123353095</c:v>
                </c:pt>
                <c:pt idx="231">
                  <c:v>79.320618439452261</c:v>
                </c:pt>
                <c:pt idx="232">
                  <c:v>79.7245346622189</c:v>
                </c:pt>
                <c:pt idx="233">
                  <c:v>80.129700420053979</c:v>
                </c:pt>
                <c:pt idx="234">
                  <c:v>80.536134667664243</c:v>
                </c:pt>
                <c:pt idx="235">
                  <c:v>80.943856692678651</c:v>
                </c:pt>
                <c:pt idx="236">
                  <c:v>81.352886122397365</c:v>
                </c:pt>
                <c:pt idx="237">
                  <c:v>81.763242930675645</c:v>
                </c:pt>
                <c:pt idx="238">
                  <c:v>82.174947444944223</c:v>
                </c:pt>
                <c:pt idx="239">
                  <c:v>82.58802035336808</c:v>
                </c:pt>
                <c:pt idx="240">
                  <c:v>83.002482712145337</c:v>
                </c:pt>
                <c:pt idx="241">
                  <c:v>83.418355952948062</c:v>
                </c:pt>
                <c:pt idx="242">
                  <c:v>83.835661890506557</c:v>
                </c:pt>
                <c:pt idx="243">
                  <c:v>84.254422730338618</c:v>
                </c:pt>
                <c:pt idx="244">
                  <c:v>84.67466107662537</c:v>
                </c:pt>
                <c:pt idx="245">
                  <c:v>85.096399940234932</c:v>
                </c:pt>
                <c:pt idx="246">
                  <c:v>85.519662746894937</c:v>
                </c:pt>
                <c:pt idx="247">
                  <c:v>85.944473345515505</c:v>
                </c:pt>
                <c:pt idx="248">
                  <c:v>86.370856016663126</c:v>
                </c:pt>
                <c:pt idx="249">
                  <c:v>86.798835481186401</c:v>
                </c:pt>
                <c:pt idx="250">
                  <c:v>87.228436908994524</c:v>
                </c:pt>
                <c:pt idx="251">
                  <c:v>87.659685927988434</c:v>
                </c:pt>
                <c:pt idx="252">
                  <c:v>88.092608633145346</c:v>
                </c:pt>
                <c:pt idx="253">
                  <c:v>88.527231595756248</c:v>
                </c:pt>
                <c:pt idx="254">
                  <c:v>88.963581872816448</c:v>
                </c:pt>
                <c:pt idx="255">
                  <c:v>89.401687016568218</c:v>
                </c:pt>
                <c:pt idx="256">
                  <c:v>89.841575084195227</c:v>
                </c:pt>
                <c:pt idx="257">
                  <c:v>90.283274647667042</c:v>
                </c:pt>
                <c:pt idx="258">
                  <c:v>90.72681480373258</c:v>
                </c:pt>
                <c:pt idx="259">
                  <c:v>91.172225184060409</c:v>
                </c:pt>
                <c:pt idx="260">
                  <c:v>91.619535965523653</c:v>
                </c:pt>
                <c:pt idx="261">
                  <c:v>92.068777880626897</c:v>
                </c:pt>
                <c:pt idx="262">
                  <c:v>92.519982228071328</c:v>
                </c:pt>
                <c:pt idx="263">
                  <c:v>92.973180883455143</c:v>
                </c:pt>
                <c:pt idx="264">
                  <c:v>93.428406310104094</c:v>
                </c:pt>
                <c:pt idx="265">
                  <c:v>93.885691570027959</c:v>
                </c:pt>
                <c:pt idx="266">
                  <c:v>94.345070334996549</c:v>
                </c:pt>
                <c:pt idx="267">
                  <c:v>94.806576897730054</c:v>
                </c:pt>
                <c:pt idx="268">
                  <c:v>95.270246183195439</c:v>
                </c:pt>
                <c:pt idx="269">
                  <c:v>95.736113760001942</c:v>
                </c:pt>
                <c:pt idx="270">
                  <c:v>96.204215851886815</c:v>
                </c:pt>
                <c:pt idx="271">
                  <c:v>96.674589349281177</c:v>
                </c:pt>
                <c:pt idx="272">
                  <c:v>97.147271820945946</c:v>
                </c:pt>
                <c:pt idx="273">
                  <c:v>97.622301525665705</c:v>
                </c:pt>
                <c:pt idx="274">
                  <c:v>98.099717423987883</c:v>
                </c:pt>
                <c:pt idx="275">
                  <c:v>98.579559189992892</c:v>
                </c:pt>
                <c:pt idx="276">
                  <c:v>99.061867223080341</c:v>
                </c:pt>
                <c:pt idx="277">
                  <c:v>99.546682659753571</c:v>
                </c:pt>
                <c:pt idx="278">
                  <c:v>100.03404738538566</c:v>
                </c:pt>
                <c:pt idx="279">
                  <c:v>100.52400404594546</c:v>
                </c:pt>
                <c:pt idx="280">
                  <c:v>101.01659605966327</c:v>
                </c:pt>
                <c:pt idx="281">
                  <c:v>101.51186762861208</c:v>
                </c:pt>
                <c:pt idx="282">
                  <c:v>102.00986375017963</c:v>
                </c:pt>
                <c:pt idx="283">
                  <c:v>102.51063022840316</c:v>
                </c:pt>
                <c:pt idx="284">
                  <c:v>103.01421368513819</c:v>
                </c:pt>
                <c:pt idx="285">
                  <c:v>103.52066157102904</c:v>
                </c:pt>
                <c:pt idx="286">
                  <c:v>104.03002217624665</c:v>
                </c:pt>
                <c:pt idx="287">
                  <c:v>104.54234464095728</c:v>
                </c:pt>
                <c:pt idx="288">
                  <c:v>105.05767896548174</c:v>
                </c:pt>
                <c:pt idx="289">
                  <c:v>105.57607602010377</c:v>
                </c:pt>
                <c:pt idx="290">
                  <c:v>106.09758755448034</c:v>
                </c:pt>
                <c:pt idx="291">
                  <c:v>106.62226620660618</c:v>
                </c:pt>
                <c:pt idx="292">
                  <c:v>107.15016551127961</c:v>
                </c:pt>
                <c:pt idx="293">
                  <c:v>107.68133990801385</c:v>
                </c:pt>
                <c:pt idx="294">
                  <c:v>108.21584474833375</c:v>
                </c:pt>
                <c:pt idx="295">
                  <c:v>108.75373630239397</c:v>
                </c:pt>
                <c:pt idx="296">
                  <c:v>109.29507176485085</c:v>
                </c:pt>
                <c:pt idx="297">
                  <c:v>109.83990925991473</c:v>
                </c:pt>
                <c:pt idx="298">
                  <c:v>110.38830784550591</c:v>
                </c:pt>
                <c:pt idx="299">
                  <c:v>110.94032751643127</c:v>
                </c:pt>
                <c:pt idx="300">
                  <c:v>111.49602920649478</c:v>
                </c:pt>
                <c:pt idx="301">
                  <c:v>112.0554747894487</c:v>
                </c:pt>
                <c:pt idx="302">
                  <c:v>112.61872707868677</c:v>
                </c:pt>
                <c:pt idx="303">
                  <c:v>113.1858498255753</c:v>
                </c:pt>
                <c:pt idx="304">
                  <c:v>113.75690771631135</c:v>
                </c:pt>
                <c:pt idx="305">
                  <c:v>114.33196636719141</c:v>
                </c:pt>
                <c:pt idx="306">
                  <c:v>114.91109231816655</c:v>
                </c:pt>
                <c:pt idx="307">
                  <c:v>115.49435302455421</c:v>
                </c:pt>
                <c:pt idx="308">
                  <c:v>116.08181684676885</c:v>
                </c:pt>
                <c:pt idx="309">
                  <c:v>116.6735530379266</c:v>
                </c:pt>
                <c:pt idx="310">
                  <c:v>117.26963172917237</c:v>
                </c:pt>
                <c:pt idx="311">
                  <c:v>117.87012391256856</c:v>
                </c:pt>
                <c:pt idx="312">
                  <c:v>118.47510142137841</c:v>
                </c:pt>
                <c:pt idx="313">
                  <c:v>119.08463690756797</c:v>
                </c:pt>
                <c:pt idx="314">
                  <c:v>119.69880381634268</c:v>
                </c:pt>
                <c:pt idx="315">
                  <c:v>120.31767635752713</c:v>
                </c:pt>
                <c:pt idx="316">
                  <c:v>120.94132947358723</c:v>
                </c:pt>
                <c:pt idx="317">
                  <c:v>121.56983880408659</c:v>
                </c:pt>
                <c:pt idx="318">
                  <c:v>122.20328064636062</c:v>
                </c:pt>
                <c:pt idx="319">
                  <c:v>122.84173191218377</c:v>
                </c:pt>
                <c:pt idx="320">
                  <c:v>123.48527008019745</c:v>
                </c:pt>
                <c:pt idx="321">
                  <c:v>124.13397314385834</c:v>
                </c:pt>
                <c:pt idx="322">
                  <c:v>124.78791955466052</c:v>
                </c:pt>
                <c:pt idx="323">
                  <c:v>125.44718816037677</c:v>
                </c:pt>
                <c:pt idx="324">
                  <c:v>126.11185813805919</c:v>
                </c:pt>
                <c:pt idx="325">
                  <c:v>126.78200892153333</c:v>
                </c:pt>
                <c:pt idx="326">
                  <c:v>127.4577201231148</c:v>
                </c:pt>
                <c:pt idx="327">
                  <c:v>128.13907144927475</c:v>
                </c:pt>
                <c:pt idx="328">
                  <c:v>128.8261426099769</c:v>
                </c:pt>
                <c:pt idx="329">
                  <c:v>129.51901322140679</c:v>
                </c:pt>
                <c:pt idx="330">
                  <c:v>130.21776270181599</c:v>
                </c:pt>
                <c:pt idx="331">
                  <c:v>130.92247016020332</c:v>
                </c:pt>
                <c:pt idx="332">
                  <c:v>131.63321427755997</c:v>
                </c:pt>
                <c:pt idx="333">
                  <c:v>132.35007318041039</c:v>
                </c:pt>
                <c:pt idx="334">
                  <c:v>133.07312430638939</c:v>
                </c:pt>
                <c:pt idx="335">
                  <c:v>133.80244426160482</c:v>
                </c:pt>
                <c:pt idx="336">
                  <c:v>134.53810866954987</c:v>
                </c:pt>
                <c:pt idx="337">
                  <c:v>135.28019201134467</c:v>
                </c:pt>
                <c:pt idx="338">
                  <c:v>136.02876745710651</c:v>
                </c:pt>
                <c:pt idx="339">
                  <c:v>136.78390668827086</c:v>
                </c:pt>
                <c:pt idx="340">
                  <c:v>137.5456797107139</c:v>
                </c:pt>
                <c:pt idx="341">
                  <c:v>138.31415465855613</c:v>
                </c:pt>
                <c:pt idx="342">
                  <c:v>139.08939758856576</c:v>
                </c:pt>
                <c:pt idx="343">
                  <c:v>139.87147226511846</c:v>
                </c:pt>
                <c:pt idx="344">
                  <c:v>140.66043993571679</c:v>
                </c:pt>
                <c:pt idx="345">
                  <c:v>141.4563590971234</c:v>
                </c:pt>
                <c:pt idx="346">
                  <c:v>142.25928525221894</c:v>
                </c:pt>
                <c:pt idx="347">
                  <c:v>143.06927065775676</c:v>
                </c:pt>
                <c:pt idx="348">
                  <c:v>143.88636406325412</c:v>
                </c:pt>
                <c:pt idx="349">
                  <c:v>144.71061044133538</c:v>
                </c:pt>
                <c:pt idx="350">
                  <c:v>145.54205070991893</c:v>
                </c:pt>
                <c:pt idx="351">
                  <c:v>146.38072144672805</c:v>
                </c:pt>
                <c:pt idx="352">
                  <c:v>147.22665459669537</c:v>
                </c:pt>
                <c:pt idx="353">
                  <c:v>148.07987717292798</c:v>
                </c:pt>
                <c:pt idx="354">
                  <c:v>148.94041095200211</c:v>
                </c:pt>
                <c:pt idx="355">
                  <c:v>149.80827216446315</c:v>
                </c:pt>
                <c:pt idx="356">
                  <c:v>150.68347118151732</c:v>
                </c:pt>
              </c:numCache>
            </c:numRef>
          </c:xVal>
          <c:yVal>
            <c:numRef>
              <c:f>PULLArm!$O$2:$O$358</c:f>
              <c:numCache>
                <c:formatCode>General</c:formatCode>
                <c:ptCount val="357"/>
                <c:pt idx="0">
                  <c:v>1.5290775709101556</c:v>
                </c:pt>
                <c:pt idx="1">
                  <c:v>1.5295314769295387</c:v>
                </c:pt>
                <c:pt idx="2">
                  <c:v>1.5299724068387572</c:v>
                </c:pt>
                <c:pt idx="3">
                  <c:v>1.53040039761925</c:v>
                </c:pt>
                <c:pt idx="4">
                  <c:v>1.5308154851831151</c:v>
                </c:pt>
                <c:pt idx="5">
                  <c:v>1.5312177043391104</c:v>
                </c:pt>
                <c:pt idx="6">
                  <c:v>1.531607088815593</c:v>
                </c:pt>
                <c:pt idx="7">
                  <c:v>1.5319836712603019</c:v>
                </c:pt>
                <c:pt idx="8">
                  <c:v>1.5323474832327908</c:v>
                </c:pt>
                <c:pt idx="9">
                  <c:v>1.5326985552279093</c:v>
                </c:pt>
                <c:pt idx="10">
                  <c:v>1.5330369166620346</c:v>
                </c:pt>
                <c:pt idx="11">
                  <c:v>1.5333625958794033</c:v>
                </c:pt>
                <c:pt idx="12">
                  <c:v>1.5336756201628696</c:v>
                </c:pt>
                <c:pt idx="13">
                  <c:v>1.5339760157253788</c:v>
                </c:pt>
                <c:pt idx="14">
                  <c:v>1.5342638077238737</c:v>
                </c:pt>
                <c:pt idx="15">
                  <c:v>1.5345390202505433</c:v>
                </c:pt>
                <c:pt idx="16">
                  <c:v>1.5348016763445356</c:v>
                </c:pt>
                <c:pt idx="17">
                  <c:v>1.5350517979902698</c:v>
                </c:pt>
                <c:pt idx="18">
                  <c:v>1.5352894061190352</c:v>
                </c:pt>
                <c:pt idx="19">
                  <c:v>1.5355145206139269</c:v>
                </c:pt>
                <c:pt idx="20">
                  <c:v>1.53572716030828</c:v>
                </c:pt>
                <c:pt idx="21">
                  <c:v>1.5359273429918689</c:v>
                </c:pt>
                <c:pt idx="22">
                  <c:v>1.5361150854087167</c:v>
                </c:pt>
                <c:pt idx="23">
                  <c:v>1.536290403260665</c:v>
                </c:pt>
                <c:pt idx="24">
                  <c:v>1.5364533112097316</c:v>
                </c:pt>
                <c:pt idx="25">
                  <c:v>1.5366038228787608</c:v>
                </c:pt>
                <c:pt idx="26">
                  <c:v>1.53674195085223</c:v>
                </c:pt>
                <c:pt idx="27">
                  <c:v>1.5368677066792307</c:v>
                </c:pt>
                <c:pt idx="28">
                  <c:v>1.5369811008723007</c:v>
                </c:pt>
                <c:pt idx="29">
                  <c:v>1.5370821429103796</c:v>
                </c:pt>
                <c:pt idx="30">
                  <c:v>1.5371708412409195</c:v>
                </c:pt>
                <c:pt idx="31">
                  <c:v>1.5372472032769304</c:v>
                </c:pt>
                <c:pt idx="32">
                  <c:v>1.5373112354006802</c:v>
                </c:pt>
                <c:pt idx="33">
                  <c:v>1.5373629429644926</c:v>
                </c:pt>
                <c:pt idx="34">
                  <c:v>1.5374023302894666</c:v>
                </c:pt>
                <c:pt idx="35">
                  <c:v>1.5374294006670848</c:v>
                </c:pt>
                <c:pt idx="36">
                  <c:v>1.5374441563605448</c:v>
                </c:pt>
                <c:pt idx="37">
                  <c:v>1.5374465986018262</c:v>
                </c:pt>
                <c:pt idx="38">
                  <c:v>1.5374367275959946</c:v>
                </c:pt>
                <c:pt idx="39">
                  <c:v>1.5374145425178711</c:v>
                </c:pt>
                <c:pt idx="40">
                  <c:v>1.5373800415129606</c:v>
                </c:pt>
                <c:pt idx="41">
                  <c:v>1.537333221698814</c:v>
                </c:pt>
                <c:pt idx="42">
                  <c:v>1.5372740791609498</c:v>
                </c:pt>
                <c:pt idx="43">
                  <c:v>1.5372026089585247</c:v>
                </c:pt>
                <c:pt idx="44">
                  <c:v>1.5371188051161591</c:v>
                </c:pt>
                <c:pt idx="45">
                  <c:v>1.537022660630442</c:v>
                </c:pt>
                <c:pt idx="46">
                  <c:v>1.536914167463886</c:v>
                </c:pt>
                <c:pt idx="47">
                  <c:v>1.5367933165480632</c:v>
                </c:pt>
                <c:pt idx="48">
                  <c:v>1.5366600977795286</c:v>
                </c:pt>
                <c:pt idx="49">
                  <c:v>1.5365145000205014</c:v>
                </c:pt>
                <c:pt idx="50">
                  <c:v>1.5363565110976416</c:v>
                </c:pt>
                <c:pt idx="51">
                  <c:v>1.5361861178002696</c:v>
                </c:pt>
                <c:pt idx="52">
                  <c:v>1.5360033058788831</c:v>
                </c:pt>
                <c:pt idx="53">
                  <c:v>1.53580806004412</c:v>
                </c:pt>
                <c:pt idx="54">
                  <c:v>1.5356003639652955</c:v>
                </c:pt>
                <c:pt idx="55">
                  <c:v>1.5353802002681063</c:v>
                </c:pt>
                <c:pt idx="56">
                  <c:v>1.5351475505333152</c:v>
                </c:pt>
                <c:pt idx="57">
                  <c:v>1.5349023952941259</c:v>
                </c:pt>
                <c:pt idx="58">
                  <c:v>1.53464471403605</c:v>
                </c:pt>
                <c:pt idx="59">
                  <c:v>1.5343744851918542</c:v>
                </c:pt>
                <c:pt idx="60">
                  <c:v>1.534091686142258</c:v>
                </c:pt>
                <c:pt idx="61">
                  <c:v>1.533796293211702</c:v>
                </c:pt>
                <c:pt idx="62">
                  <c:v>1.5334882816665107</c:v>
                </c:pt>
                <c:pt idx="63">
                  <c:v>1.5331676257129383</c:v>
                </c:pt>
                <c:pt idx="64">
                  <c:v>1.5328342984931858</c:v>
                </c:pt>
                <c:pt idx="65">
                  <c:v>1.5324882720844379</c:v>
                </c:pt>
                <c:pt idx="66">
                  <c:v>1.5321295174941945</c:v>
                </c:pt>
                <c:pt idx="67">
                  <c:v>1.5317580046588983</c:v>
                </c:pt>
                <c:pt idx="68">
                  <c:v>1.5313737024399072</c:v>
                </c:pt>
                <c:pt idx="69">
                  <c:v>1.5309765786207858</c:v>
                </c:pt>
                <c:pt idx="70">
                  <c:v>1.5305665999042901</c:v>
                </c:pt>
                <c:pt idx="71">
                  <c:v>1.5301437319078868</c:v>
                </c:pt>
                <c:pt idx="72">
                  <c:v>1.5297079391623742</c:v>
                </c:pt>
                <c:pt idx="73">
                  <c:v>1.5292591851061901</c:v>
                </c:pt>
                <c:pt idx="74">
                  <c:v>1.5287974320835009</c:v>
                </c:pt>
                <c:pt idx="75">
                  <c:v>1.5283226413393078</c:v>
                </c:pt>
                <c:pt idx="76">
                  <c:v>1.5278347730165864</c:v>
                </c:pt>
                <c:pt idx="77">
                  <c:v>1.5273337861512275</c:v>
                </c:pt>
                <c:pt idx="78">
                  <c:v>1.5268196386696216</c:v>
                </c:pt>
                <c:pt idx="79">
                  <c:v>1.526292287383086</c:v>
                </c:pt>
                <c:pt idx="80">
                  <c:v>1.5257516879850339</c:v>
                </c:pt>
                <c:pt idx="81">
                  <c:v>1.5251977950450946</c:v>
                </c:pt>
                <c:pt idx="82">
                  <c:v>1.5246305620065828</c:v>
                </c:pt>
                <c:pt idx="83">
                  <c:v>1.5240499411809609</c:v>
                </c:pt>
                <c:pt idx="84">
                  <c:v>1.5234558837434033</c:v>
                </c:pt>
                <c:pt idx="85">
                  <c:v>1.5228483397284689</c:v>
                </c:pt>
                <c:pt idx="86">
                  <c:v>1.5222272580260163</c:v>
                </c:pt>
                <c:pt idx="87">
                  <c:v>1.5215925863746325</c:v>
                </c:pt>
                <c:pt idx="88">
                  <c:v>1.5209442713590684</c:v>
                </c:pt>
                <c:pt idx="89">
                  <c:v>1.5202822584037454</c:v>
                </c:pt>
                <c:pt idx="90">
                  <c:v>1.5196064917686627</c:v>
                </c:pt>
                <c:pt idx="91">
                  <c:v>1.5189169145433143</c:v>
                </c:pt>
                <c:pt idx="92">
                  <c:v>1.5182134686434714</c:v>
                </c:pt>
                <c:pt idx="93">
                  <c:v>1.5174960948033309</c:v>
                </c:pt>
                <c:pt idx="94">
                  <c:v>1.5167647325731275</c:v>
                </c:pt>
                <c:pt idx="95">
                  <c:v>1.5160193203112942</c:v>
                </c:pt>
                <c:pt idx="96">
                  <c:v>1.5152597951812596</c:v>
                </c:pt>
                <c:pt idx="97">
                  <c:v>1.5144860931443023</c:v>
                </c:pt>
                <c:pt idx="98">
                  <c:v>1.5136981489548458</c:v>
                </c:pt>
                <c:pt idx="99">
                  <c:v>1.5128958961550658</c:v>
                </c:pt>
                <c:pt idx="100">
                  <c:v>1.5120792670692718</c:v>
                </c:pt>
                <c:pt idx="101">
                  <c:v>1.5112481927971886</c:v>
                </c:pt>
                <c:pt idx="102">
                  <c:v>1.5104026032104592</c:v>
                </c:pt>
                <c:pt idx="103">
                  <c:v>1.5095424269444133</c:v>
                </c:pt>
                <c:pt idx="104">
                  <c:v>1.5086675913943917</c:v>
                </c:pt>
                <c:pt idx="105">
                  <c:v>1.5077780227086754</c:v>
                </c:pt>
                <c:pt idx="106">
                  <c:v>1.5068736457831071</c:v>
                </c:pt>
                <c:pt idx="107">
                  <c:v>1.5059543842553398</c:v>
                </c:pt>
                <c:pt idx="108">
                  <c:v>1.5050201604988092</c:v>
                </c:pt>
                <c:pt idx="109">
                  <c:v>1.5040708956167399</c:v>
                </c:pt>
                <c:pt idx="110">
                  <c:v>1.5031065094364306</c:v>
                </c:pt>
                <c:pt idx="111">
                  <c:v>1.5021269205033287</c:v>
                </c:pt>
                <c:pt idx="112">
                  <c:v>1.5011320460748532</c:v>
                </c:pt>
                <c:pt idx="113">
                  <c:v>1.5001218021148588</c:v>
                </c:pt>
                <c:pt idx="114">
                  <c:v>1.4990961032871286</c:v>
                </c:pt>
                <c:pt idx="115">
                  <c:v>1.4980548629503236</c:v>
                </c:pt>
                <c:pt idx="116">
                  <c:v>1.4969979931512176</c:v>
                </c:pt>
                <c:pt idx="117">
                  <c:v>1.4959254046191208</c:v>
                </c:pt>
                <c:pt idx="118">
                  <c:v>1.4948370067603693</c:v>
                </c:pt>
                <c:pt idx="119">
                  <c:v>1.493732707651795</c:v>
                </c:pt>
                <c:pt idx="120">
                  <c:v>1.4926124140354979</c:v>
                </c:pt>
                <c:pt idx="121">
                  <c:v>1.4914760313128508</c:v>
                </c:pt>
                <c:pt idx="122">
                  <c:v>1.4903234635389431</c:v>
                </c:pt>
                <c:pt idx="123">
                  <c:v>1.4891546134168312</c:v>
                </c:pt>
                <c:pt idx="124">
                  <c:v>1.4879693822916293</c:v>
                </c:pt>
                <c:pt idx="125">
                  <c:v>1.4867676701455754</c:v>
                </c:pt>
                <c:pt idx="126">
                  <c:v>1.4855493755925326</c:v>
                </c:pt>
                <c:pt idx="127">
                  <c:v>1.4843143958718377</c:v>
                </c:pt>
                <c:pt idx="128">
                  <c:v>1.48306262684414</c:v>
                </c:pt>
                <c:pt idx="129">
                  <c:v>1.4817939629855008</c:v>
                </c:pt>
                <c:pt idx="130">
                  <c:v>1.480508297382551</c:v>
                </c:pt>
                <c:pt idx="131">
                  <c:v>1.4792055217278397</c:v>
                </c:pt>
                <c:pt idx="132">
                  <c:v>1.4778855263142567</c:v>
                </c:pt>
                <c:pt idx="133">
                  <c:v>1.4765482000315027</c:v>
                </c:pt>
                <c:pt idx="134">
                  <c:v>1.4751934303606618</c:v>
                </c:pt>
                <c:pt idx="135">
                  <c:v>1.4738211033700368</c:v>
                </c:pt>
                <c:pt idx="136">
                  <c:v>1.4724311037112892</c:v>
                </c:pt>
                <c:pt idx="137">
                  <c:v>1.4710233146155585</c:v>
                </c:pt>
                <c:pt idx="138">
                  <c:v>1.4695976178886008</c:v>
                </c:pt>
                <c:pt idx="139">
                  <c:v>1.4681538939084369</c:v>
                </c:pt>
                <c:pt idx="140">
                  <c:v>1.4666920216215278</c:v>
                </c:pt>
                <c:pt idx="141">
                  <c:v>1.4652118785393471</c:v>
                </c:pt>
                <c:pt idx="142">
                  <c:v>1.4637133407358607</c:v>
                </c:pt>
                <c:pt idx="143">
                  <c:v>1.4621962828446484</c:v>
                </c:pt>
                <c:pt idx="144">
                  <c:v>1.4606605780566715</c:v>
                </c:pt>
                <c:pt idx="145">
                  <c:v>1.4591060981181327</c:v>
                </c:pt>
                <c:pt idx="146">
                  <c:v>1.4575327133285489</c:v>
                </c:pt>
                <c:pt idx="147">
                  <c:v>1.4559402925394562</c:v>
                </c:pt>
                <c:pt idx="148">
                  <c:v>1.4543287031537462</c:v>
                </c:pt>
                <c:pt idx="149">
                  <c:v>1.4526978111234696</c:v>
                </c:pt>
                <c:pt idx="150">
                  <c:v>1.4510474809514062</c:v>
                </c:pt>
                <c:pt idx="151">
                  <c:v>1.4493775756889804</c:v>
                </c:pt>
                <c:pt idx="152">
                  <c:v>1.4476879569386032</c:v>
                </c:pt>
                <c:pt idx="153">
                  <c:v>1.4459784848527517</c:v>
                </c:pt>
                <c:pt idx="154">
                  <c:v>1.4442490181366134</c:v>
                </c:pt>
                <c:pt idx="155">
                  <c:v>1.4424994140488727</c:v>
                </c:pt>
                <c:pt idx="156">
                  <c:v>1.4407295284046207</c:v>
                </c:pt>
                <c:pt idx="157">
                  <c:v>1.4389392155771941</c:v>
                </c:pt>
                <c:pt idx="158">
                  <c:v>1.4371283285024838</c:v>
                </c:pt>
                <c:pt idx="159">
                  <c:v>1.4352967186820422</c:v>
                </c:pt>
                <c:pt idx="160">
                  <c:v>1.4334442361874598</c:v>
                </c:pt>
                <c:pt idx="161">
                  <c:v>1.4315707296660598</c:v>
                </c:pt>
                <c:pt idx="162">
                  <c:v>1.4296760463452474</c:v>
                </c:pt>
                <c:pt idx="163">
                  <c:v>1.4277600320405897</c:v>
                </c:pt>
                <c:pt idx="164">
                  <c:v>1.4258225311606996</c:v>
                </c:pt>
                <c:pt idx="165">
                  <c:v>1.423863386716659</c:v>
                </c:pt>
                <c:pt idx="166">
                  <c:v>1.4218824403297716</c:v>
                </c:pt>
                <c:pt idx="167">
                  <c:v>1.4198795322402455</c:v>
                </c:pt>
                <c:pt idx="168">
                  <c:v>1.4178545013180481</c:v>
                </c:pt>
                <c:pt idx="169">
                  <c:v>1.415807185073664</c:v>
                </c:pt>
                <c:pt idx="170">
                  <c:v>1.4137374196685104</c:v>
                </c:pt>
                <c:pt idx="171">
                  <c:v>1.4116450399298377</c:v>
                </c:pt>
                <c:pt idx="172">
                  <c:v>1.4095298793621853</c:v>
                </c:pt>
                <c:pt idx="173">
                  <c:v>1.4073917701626875</c:v>
                </c:pt>
                <c:pt idx="174">
                  <c:v>1.4052305432367116</c:v>
                </c:pt>
                <c:pt idx="175">
                  <c:v>1.4030460282148571</c:v>
                </c:pt>
                <c:pt idx="176">
                  <c:v>1.4008380534689067</c:v>
                </c:pt>
                <c:pt idx="177">
                  <c:v>1.3986064461330174</c:v>
                </c:pt>
                <c:pt idx="178">
                  <c:v>1.3963510321215296</c:v>
                </c:pt>
                <c:pt idx="179">
                  <c:v>1.3940716361514103</c:v>
                </c:pt>
                <c:pt idx="180">
                  <c:v>1.3917680817645335</c:v>
                </c:pt>
                <c:pt idx="181">
                  <c:v>1.3894401913507235</c:v>
                </c:pt>
                <c:pt idx="182">
                  <c:v>1.3870877861736759</c:v>
                </c:pt>
                <c:pt idx="183">
                  <c:v>1.3847106863968528</c:v>
                </c:pt>
                <c:pt idx="184">
                  <c:v>1.3823087111116958</c:v>
                </c:pt>
                <c:pt idx="185">
                  <c:v>1.3798816783668386</c:v>
                </c:pt>
                <c:pt idx="186">
                  <c:v>1.3774294051995479</c:v>
                </c:pt>
                <c:pt idx="187">
                  <c:v>1.3749517076673219</c:v>
                </c:pt>
                <c:pt idx="188">
                  <c:v>1.3724484008832449</c:v>
                </c:pt>
                <c:pt idx="189">
                  <c:v>1.3699192990510696</c:v>
                </c:pt>
                <c:pt idx="190">
                  <c:v>1.3673642155034589</c:v>
                </c:pt>
                <c:pt idx="191">
                  <c:v>1.3647829627411052</c:v>
                </c:pt>
                <c:pt idx="192">
                  <c:v>1.3621753524746136</c:v>
                </c:pt>
                <c:pt idx="193">
                  <c:v>1.3595411956672403</c:v>
                </c:pt>
                <c:pt idx="194">
                  <c:v>1.3568803025810532</c:v>
                </c:pt>
                <c:pt idx="195">
                  <c:v>1.3541924828236678</c:v>
                </c:pt>
                <c:pt idx="196">
                  <c:v>1.3514775453985726</c:v>
                </c:pt>
                <c:pt idx="197">
                  <c:v>1.3487352987562411</c:v>
                </c:pt>
                <c:pt idx="198">
                  <c:v>1.3459655508489254</c:v>
                </c:pt>
                <c:pt idx="199">
                  <c:v>1.3431681091865919</c:v>
                </c:pt>
                <c:pt idx="200">
                  <c:v>1.3403427808963508</c:v>
                </c:pt>
                <c:pt idx="201">
                  <c:v>1.3374893727834429</c:v>
                </c:pt>
                <c:pt idx="202">
                  <c:v>1.3346076913954519</c:v>
                </c:pt>
                <c:pt idx="203">
                  <c:v>1.3316975430891973</c:v>
                </c:pt>
                <c:pt idx="204">
                  <c:v>1.3287587340994349</c:v>
                </c:pt>
                <c:pt idx="205">
                  <c:v>1.3257910706121681</c:v>
                </c:pt>
                <c:pt idx="206">
                  <c:v>1.3227943588389712</c:v>
                </c:pt>
                <c:pt idx="207">
                  <c:v>1.319768405095187</c:v>
                </c:pt>
                <c:pt idx="208">
                  <c:v>1.316713015881714</c:v>
                </c:pt>
                <c:pt idx="209">
                  <c:v>1.3136279979691265</c:v>
                </c:pt>
                <c:pt idx="210">
                  <c:v>1.310513158484977</c:v>
                </c:pt>
                <c:pt idx="211">
                  <c:v>1.3073683050054334</c:v>
                </c:pt>
                <c:pt idx="212">
                  <c:v>1.3041932456491878</c:v>
                </c:pt>
                <c:pt idx="213">
                  <c:v>1.3009877891762569</c:v>
                </c:pt>
                <c:pt idx="214">
                  <c:v>1.2977517450884648</c:v>
                </c:pt>
                <c:pt idx="215">
                  <c:v>1.2944849237361435</c:v>
                </c:pt>
                <c:pt idx="216">
                  <c:v>1.2911871364265464</c:v>
                </c:pt>
                <c:pt idx="217">
                  <c:v>1.2878581955369144</c:v>
                </c:pt>
                <c:pt idx="218">
                  <c:v>1.284497914632537</c:v>
                </c:pt>
                <c:pt idx="219">
                  <c:v>1.2811061085874669</c:v>
                </c:pt>
                <c:pt idx="220">
                  <c:v>1.2776825937101577</c:v>
                </c:pt>
                <c:pt idx="221">
                  <c:v>1.2742271878738431</c:v>
                </c:pt>
                <c:pt idx="222">
                  <c:v>1.2707397106506515</c:v>
                </c:pt>
                <c:pt idx="223">
                  <c:v>1.2672199834509212</c:v>
                </c:pt>
                <c:pt idx="224">
                  <c:v>1.2636678296668882</c:v>
                </c:pt>
                <c:pt idx="225">
                  <c:v>1.2600830748209877</c:v>
                </c:pt>
                <c:pt idx="226">
                  <c:v>1.2564655467198169</c:v>
                </c:pt>
                <c:pt idx="227">
                  <c:v>1.2528150756121981</c:v>
                </c:pt>
                <c:pt idx="228">
                  <c:v>1.2491314943530998</c:v>
                </c:pt>
                <c:pt idx="229">
                  <c:v>1.2454146385723472</c:v>
                </c:pt>
                <c:pt idx="230">
                  <c:v>1.2416643468491131</c:v>
                </c:pt>
                <c:pt idx="231">
                  <c:v>1.2378804608916942</c:v>
                </c:pt>
                <c:pt idx="232">
                  <c:v>1.2340628257226109</c:v>
                </c:pt>
                <c:pt idx="233">
                  <c:v>1.2302112898700845</c:v>
                </c:pt>
                <c:pt idx="234">
                  <c:v>1.2263257055645476</c:v>
                </c:pt>
                <c:pt idx="235">
                  <c:v>1.2224059289421922</c:v>
                </c:pt>
                <c:pt idx="236">
                  <c:v>1.2184518202532884</c:v>
                </c:pt>
                <c:pt idx="237">
                  <c:v>1.2144632440775756</c:v>
                </c:pt>
                <c:pt idx="238">
                  <c:v>1.2104400695456572</c:v>
                </c:pt>
                <c:pt idx="239">
                  <c:v>1.2063821705669369</c:v>
                </c:pt>
                <c:pt idx="240">
                  <c:v>1.2022894260637988</c:v>
                </c:pt>
                <c:pt idx="241">
                  <c:v>1.1981617202125547</c:v>
                </c:pt>
                <c:pt idx="242">
                  <c:v>1.1939989426912971</c:v>
                </c:pt>
                <c:pt idx="243">
                  <c:v>1.1898009889340813</c:v>
                </c:pt>
                <c:pt idx="244">
                  <c:v>1.1855677603923425</c:v>
                </c:pt>
                <c:pt idx="245">
                  <c:v>1.1812991648038542</c:v>
                </c:pt>
                <c:pt idx="246">
                  <c:v>1.1769951164673988</c:v>
                </c:pt>
                <c:pt idx="247">
                  <c:v>1.1726555365259932</c:v>
                </c:pt>
                <c:pt idx="248">
                  <c:v>1.1682803532570141</c:v>
                </c:pt>
                <c:pt idx="249">
                  <c:v>1.1638695023688788</c:v>
                </c:pt>
                <c:pt idx="250">
                  <c:v>1.1594229273065573</c:v>
                </c:pt>
                <c:pt idx="251">
                  <c:v>1.1549405795632177</c:v>
                </c:pt>
                <c:pt idx="252">
                  <c:v>1.1504224190005048</c:v>
                </c:pt>
                <c:pt idx="253">
                  <c:v>1.1458684141754747</c:v>
                </c:pt>
                <c:pt idx="254">
                  <c:v>1.1412785426762755</c:v>
                </c:pt>
                <c:pt idx="255">
                  <c:v>1.1366527914641245</c:v>
                </c:pt>
                <c:pt idx="256">
                  <c:v>1.1319911572244634</c:v>
                </c:pt>
                <c:pt idx="257">
                  <c:v>1.127293646724784</c:v>
                </c:pt>
                <c:pt idx="258">
                  <c:v>1.122560277180771</c:v>
                </c:pt>
                <c:pt idx="259">
                  <c:v>1.1177910766299857</c:v>
                </c:pt>
                <c:pt idx="260">
                  <c:v>1.112986084312928</c:v>
                </c:pt>
                <c:pt idx="261">
                  <c:v>1.1081453510630865</c:v>
                </c:pt>
                <c:pt idx="262">
                  <c:v>1.1032689397027196</c:v>
                </c:pt>
                <c:pt idx="263">
                  <c:v>1.0983569254482282</c:v>
                </c:pt>
                <c:pt idx="264">
                  <c:v>1.0934093963213409</c:v>
                </c:pt>
                <c:pt idx="265">
                  <c:v>1.0884264535697175</c:v>
                </c:pt>
                <c:pt idx="266">
                  <c:v>1.0834082120923678</c:v>
                </c:pt>
                <c:pt idx="267">
                  <c:v>1.0783548008752595</c:v>
                </c:pt>
                <c:pt idx="268">
                  <c:v>1.0732663634320156</c:v>
                </c:pt>
                <c:pt idx="269">
                  <c:v>1.0681430582518567</c:v>
                </c:pt>
                <c:pt idx="270">
                  <c:v>1.0629850592555783</c:v>
                </c:pt>
                <c:pt idx="271">
                  <c:v>1.0577925562566777</c:v>
                </c:pt>
                <c:pt idx="272">
                  <c:v>1.0525657554299093</c:v>
                </c:pt>
                <c:pt idx="273">
                  <c:v>1.04730487978551</c:v>
                </c:pt>
                <c:pt idx="274">
                  <c:v>1.0420101696499267</c:v>
                </c:pt>
                <c:pt idx="275">
                  <c:v>1.0366818831511007</c:v>
                </c:pt>
                <c:pt idx="276">
                  <c:v>1.0313202967111881</c:v>
                </c:pt>
                <c:pt idx="277">
                  <c:v>1.0259257055412081</c:v>
                </c:pt>
                <c:pt idx="278">
                  <c:v>1.0204984241437329</c:v>
                </c:pt>
                <c:pt idx="279">
                  <c:v>1.0150387868172641</c:v>
                </c:pt>
                <c:pt idx="280">
                  <c:v>1.0095471481660598</c:v>
                </c:pt>
                <c:pt idx="281">
                  <c:v>1.0040238836120638</c:v>
                </c:pt>
                <c:pt idx="282">
                  <c:v>0.99846938991155243</c:v>
                </c:pt>
                <c:pt idx="283">
                  <c:v>0.99288408567218933</c:v>
                </c:pt>
                <c:pt idx="284">
                  <c:v>0.98726841187320158</c:v>
                </c:pt>
                <c:pt idx="285">
                  <c:v>0.98162283238687165</c:v>
                </c:pt>
                <c:pt idx="286">
                  <c:v>0.97594783449990752</c:v>
                </c:pt>
                <c:pt idx="287">
                  <c:v>0.97024392943627391</c:v>
                </c:pt>
                <c:pt idx="288">
                  <c:v>0.9645116528768829</c:v>
                </c:pt>
                <c:pt idx="289">
                  <c:v>0.95875156548112184</c:v>
                </c:pt>
                <c:pt idx="290">
                  <c:v>0.95296425340376967</c:v>
                </c:pt>
                <c:pt idx="291">
                  <c:v>0.94715032880998951</c:v>
                </c:pt>
                <c:pt idx="292">
                  <c:v>0.94131043038612261</c:v>
                </c:pt>
                <c:pt idx="293">
                  <c:v>0.93544522384634265</c:v>
                </c:pt>
                <c:pt idx="294">
                  <c:v>0.9295554024334407</c:v>
                </c:pt>
                <c:pt idx="295">
                  <c:v>0.92364168741270225</c:v>
                </c:pt>
                <c:pt idx="296">
                  <c:v>0.91770482855877933</c:v>
                </c:pt>
                <c:pt idx="297">
                  <c:v>0.91174560463353671</c:v>
                </c:pt>
                <c:pt idx="298">
                  <c:v>0.90576482385462909</c:v>
                </c:pt>
                <c:pt idx="299">
                  <c:v>0.89976332435276873</c:v>
                </c:pt>
                <c:pt idx="300">
                  <c:v>0.8937419746170201</c:v>
                </c:pt>
                <c:pt idx="301">
                  <c:v>0.88770167392725285</c:v>
                </c:pt>
                <c:pt idx="302">
                  <c:v>0.881643352771878</c:v>
                </c:pt>
                <c:pt idx="303">
                  <c:v>0.87556797324969005</c:v>
                </c:pt>
                <c:pt idx="304">
                  <c:v>0.86947652945452214</c:v>
                </c:pt>
                <c:pt idx="305">
                  <c:v>0.86337004784208593</c:v>
                </c:pt>
                <c:pt idx="306">
                  <c:v>0.8572495875758116</c:v>
                </c:pt>
                <c:pt idx="307">
                  <c:v>0.85111624085223192</c:v>
                </c:pt>
                <c:pt idx="308">
                  <c:v>0.84497113320335293</c:v>
                </c:pt>
                <c:pt idx="309">
                  <c:v>0.83881542377403429</c:v>
                </c:pt>
                <c:pt idx="310">
                  <c:v>0.83265030557461372</c:v>
                </c:pt>
                <c:pt idx="311">
                  <c:v>0.82647700570493821</c:v>
                </c:pt>
                <c:pt idx="312">
                  <c:v>0.82029678555008168</c:v>
                </c:pt>
                <c:pt idx="313">
                  <c:v>0.81411094094523118</c:v>
                </c:pt>
                <c:pt idx="314">
                  <c:v>0.80792080230777596</c:v>
                </c:pt>
                <c:pt idx="315">
                  <c:v>0.80172773473614478</c:v>
                </c:pt>
                <c:pt idx="316">
                  <c:v>0.79553313807250303</c:v>
                </c:pt>
                <c:pt idx="317">
                  <c:v>0.78933844692831479</c:v>
                </c:pt>
                <c:pt idx="318">
                  <c:v>0.78314513067078673</c:v>
                </c:pt>
                <c:pt idx="319">
                  <c:v>0.77695469336851131</c:v>
                </c:pt>
                <c:pt idx="320">
                  <c:v>0.77076867369532875</c:v>
                </c:pt>
                <c:pt idx="321">
                  <c:v>0.76458864478920252</c:v>
                </c:pt>
                <c:pt idx="322">
                  <c:v>0.7584162140661691</c:v>
                </c:pt>
                <c:pt idx="323">
                  <c:v>0.75225302298654284</c:v>
                </c:pt>
                <c:pt idx="324">
                  <c:v>0.74610074677215188</c:v>
                </c:pt>
                <c:pt idx="325">
                  <c:v>0.73996109407358956</c:v>
                </c:pt>
                <c:pt idx="326">
                  <c:v>0.73383580658448599</c:v>
                </c:pt>
                <c:pt idx="327">
                  <c:v>0.72772665860262487</c:v>
                </c:pt>
                <c:pt idx="328">
                  <c:v>0.72163545653659089</c:v>
                </c:pt>
                <c:pt idx="329">
                  <c:v>0.71556403835491611</c:v>
                </c:pt>
                <c:pt idx="330">
                  <c:v>0.70951427297819525</c:v>
                </c:pt>
                <c:pt idx="331">
                  <c:v>0.70348805961217409</c:v>
                </c:pt>
                <c:pt idx="332">
                  <c:v>0.69748732702051841</c:v>
                </c:pt>
                <c:pt idx="333">
                  <c:v>0.69151403273594148</c:v>
                </c:pt>
                <c:pt idx="334">
                  <c:v>0.68557016220995515</c:v>
                </c:pt>
                <c:pt idx="335">
                  <c:v>0.67965772789886814</c:v>
                </c:pt>
                <c:pt idx="336">
                  <c:v>0.67377876828592398</c:v>
                </c:pt>
                <c:pt idx="337">
                  <c:v>0.66793534683887124</c:v>
                </c:pt>
                <c:pt idx="338">
                  <c:v>0.66212955090288406</c:v>
                </c:pt>
                <c:pt idx="339">
                  <c:v>0.65636349052698062</c:v>
                </c:pt>
                <c:pt idx="340">
                  <c:v>0.65063929722618274</c:v>
                </c:pt>
                <c:pt idx="341">
                  <c:v>0.6449591226762843</c:v>
                </c:pt>
                <c:pt idx="342">
                  <c:v>0.63932513734359475</c:v>
                </c:pt>
                <c:pt idx="343">
                  <c:v>0.63373952904915465</c:v>
                </c:pt>
                <c:pt idx="344">
                  <c:v>0.62820450146766993</c:v>
                </c:pt>
                <c:pt idx="345">
                  <c:v>0.62272227256129176</c:v>
                </c:pt>
                <c:pt idx="346">
                  <c:v>0.61729507295012165</c:v>
                </c:pt>
                <c:pt idx="347">
                  <c:v>0.61192514421977606</c:v>
                </c:pt>
                <c:pt idx="348">
                  <c:v>0.6066147371662568</c:v>
                </c:pt>
                <c:pt idx="349">
                  <c:v>0.60136610998142503</c:v>
                </c:pt>
                <c:pt idx="350">
                  <c:v>0.59618152637868727</c:v>
                </c:pt>
                <c:pt idx="351">
                  <c:v>0.59106325366172774</c:v>
                </c:pt>
                <c:pt idx="352">
                  <c:v>0.58601356073785726</c:v>
                </c:pt>
                <c:pt idx="353">
                  <c:v>0.58103471607815516</c:v>
                </c:pt>
                <c:pt idx="354">
                  <c:v>0.57612898562677484</c:v>
                </c:pt>
                <c:pt idx="355">
                  <c:v>0.57129863066225517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899048"/>
        <c:axId val="407904144"/>
      </c:scatterChart>
      <c:valAx>
        <c:axId val="407899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04144"/>
        <c:crosses val="autoZero"/>
        <c:crossBetween val="midCat"/>
      </c:valAx>
      <c:valAx>
        <c:axId val="40790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899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1.7490927352492507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PULLArm!$N$1</c:f>
              <c:strCache>
                <c:ptCount val="1"/>
                <c:pt idx="0">
                  <c:v>Door degree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PULLArm!$M$2:$M$358</c:f>
              <c:numCache>
                <c:formatCode>General</c:formatCode>
                <c:ptCount val="357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</c:numCache>
            </c:numRef>
          </c:xVal>
          <c:yVal>
            <c:numRef>
              <c:f>PULLArm!$N$2:$N$358</c:f>
              <c:numCache>
                <c:formatCode>General</c:formatCode>
                <c:ptCount val="357"/>
                <c:pt idx="0">
                  <c:v>-8.6478850501114672E-13</c:v>
                </c:pt>
                <c:pt idx="1">
                  <c:v>0.32699452893096964</c:v>
                </c:pt>
                <c:pt idx="2">
                  <c:v>0.65389201848360445</c:v>
                </c:pt>
                <c:pt idx="3">
                  <c:v>0.98069529791862675</c:v>
                </c:pt>
                <c:pt idx="4">
                  <c:v>1.3074071837609327</c:v>
                </c:pt>
                <c:pt idx="5">
                  <c:v>1.6340304801931544</c:v>
                </c:pt>
                <c:pt idx="6">
                  <c:v>1.9605679794547668</c:v>
                </c:pt>
                <c:pt idx="7">
                  <c:v>2.2870224622338031</c:v>
                </c:pt>
                <c:pt idx="8">
                  <c:v>2.6133966980562189</c:v>
                </c:pt>
                <c:pt idx="9">
                  <c:v>2.9396934456745534</c:v>
                </c:pt>
                <c:pt idx="10">
                  <c:v>3.265915453449364</c:v>
                </c:pt>
                <c:pt idx="11">
                  <c:v>3.592065459731455</c:v>
                </c:pt>
                <c:pt idx="12">
                  <c:v>3.9181461932407027</c:v>
                </c:pt>
                <c:pt idx="13">
                  <c:v>4.2441603734406215</c:v>
                </c:pt>
                <c:pt idx="14">
                  <c:v>4.5701107109128554</c:v>
                </c:pt>
                <c:pt idx="15">
                  <c:v>4.8959999077269059</c:v>
                </c:pt>
                <c:pt idx="16">
                  <c:v>5.2218306578099929</c:v>
                </c:pt>
                <c:pt idx="17">
                  <c:v>5.5476056473127793</c:v>
                </c:pt>
                <c:pt idx="18">
                  <c:v>5.8733275549738844</c:v>
                </c:pt>
                <c:pt idx="19">
                  <c:v>6.1989990524825656</c:v>
                </c:pt>
                <c:pt idx="20">
                  <c:v>6.5246228048389359</c:v>
                </c:pt>
                <c:pt idx="21">
                  <c:v>6.8502014707131726</c:v>
                </c:pt>
                <c:pt idx="22">
                  <c:v>7.1757377028021452</c:v>
                </c:pt>
                <c:pt idx="23">
                  <c:v>7.501234148185314</c:v>
                </c:pt>
                <c:pt idx="24">
                  <c:v>7.8266934486787534</c:v>
                </c:pt>
                <c:pt idx="25">
                  <c:v>8.1521182411876278</c:v>
                </c:pt>
                <c:pt idx="26">
                  <c:v>8.4775111580575544</c:v>
                </c:pt>
                <c:pt idx="27">
                  <c:v>8.8028748274248905</c:v>
                </c:pt>
                <c:pt idx="28">
                  <c:v>9.1282118735655562</c:v>
                </c:pt>
                <c:pt idx="29">
                  <c:v>9.4535249172433407</c:v>
                </c:pt>
                <c:pt idx="30">
                  <c:v>9.7788165760568884</c:v>
                </c:pt>
                <c:pt idx="31">
                  <c:v>10.104089464785615</c:v>
                </c:pt>
                <c:pt idx="32">
                  <c:v>10.42934619573569</c:v>
                </c:pt>
                <c:pt idx="33">
                  <c:v>10.754589379084754</c:v>
                </c:pt>
                <c:pt idx="34">
                  <c:v>11.079821623226044</c:v>
                </c:pt>
                <c:pt idx="35">
                  <c:v>11.405045535112439</c:v>
                </c:pt>
                <c:pt idx="36">
                  <c:v>11.730263720599885</c:v>
                </c:pt>
                <c:pt idx="37">
                  <c:v>12.055478784790317</c:v>
                </c:pt>
                <c:pt idx="38">
                  <c:v>12.380693332375063</c:v>
                </c:pt>
                <c:pt idx="39">
                  <c:v>12.705909967977247</c:v>
                </c:pt>
                <c:pt idx="40">
                  <c:v>13.031131296494886</c:v>
                </c:pt>
                <c:pt idx="41">
                  <c:v>13.356359923443849</c:v>
                </c:pt>
                <c:pt idx="42">
                  <c:v>13.681598455300644</c:v>
                </c:pt>
                <c:pt idx="43">
                  <c:v>14.006849499846261</c:v>
                </c:pt>
                <c:pt idx="44">
                  <c:v>14.332115666509065</c:v>
                </c:pt>
                <c:pt idx="45">
                  <c:v>14.657399566709749</c:v>
                </c:pt>
                <c:pt idx="46">
                  <c:v>14.982703814205303</c:v>
                </c:pt>
                <c:pt idx="47">
                  <c:v>15.308031025434715</c:v>
                </c:pt>
                <c:pt idx="48">
                  <c:v>15.633383819864546</c:v>
                </c:pt>
                <c:pt idx="49">
                  <c:v>15.958764820335958</c:v>
                </c:pt>
                <c:pt idx="50">
                  <c:v>16.284176653412267</c:v>
                </c:pt>
                <c:pt idx="51">
                  <c:v>16.609621949727494</c:v>
                </c:pt>
                <c:pt idx="52">
                  <c:v>16.935103344336092</c:v>
                </c:pt>
                <c:pt idx="53">
                  <c:v>17.26062347706387</c:v>
                </c:pt>
                <c:pt idx="54">
                  <c:v>17.58618499286008</c:v>
                </c:pt>
                <c:pt idx="55">
                  <c:v>17.911790542150833</c:v>
                </c:pt>
                <c:pt idx="56">
                  <c:v>18.237442781194094</c:v>
                </c:pt>
                <c:pt idx="57">
                  <c:v>18.56314437243612</c:v>
                </c:pt>
                <c:pt idx="58">
                  <c:v>18.88889798486969</c:v>
                </c:pt>
                <c:pt idx="59">
                  <c:v>19.214706294393672</c:v>
                </c:pt>
                <c:pt idx="60">
                  <c:v>19.540571984175056</c:v>
                </c:pt>
                <c:pt idx="61">
                  <c:v>19.866497745012296</c:v>
                </c:pt>
                <c:pt idx="62">
                  <c:v>20.192486275701089</c:v>
                </c:pt>
                <c:pt idx="63">
                  <c:v>20.518540283402164</c:v>
                </c:pt>
                <c:pt idx="64">
                  <c:v>20.844662484011177</c:v>
                </c:pt>
                <c:pt idx="65">
                  <c:v>21.170855602531237</c:v>
                </c:pt>
                <c:pt idx="66">
                  <c:v>21.497122373447478</c:v>
                </c:pt>
                <c:pt idx="67">
                  <c:v>21.823465541104579</c:v>
                </c:pt>
                <c:pt idx="68">
                  <c:v>22.149887860086579</c:v>
                </c:pt>
                <c:pt idx="69">
                  <c:v>22.476392095599675</c:v>
                </c:pt>
                <c:pt idx="70">
                  <c:v>22.802981023857765</c:v>
                </c:pt>
                <c:pt idx="71">
                  <c:v>23.129657432470932</c:v>
                </c:pt>
                <c:pt idx="72">
                  <c:v>23.456424120837237</c:v>
                </c:pt>
                <c:pt idx="73">
                  <c:v>23.783283900537267</c:v>
                </c:pt>
                <c:pt idx="74">
                  <c:v>24.110239595732441</c:v>
                </c:pt>
                <c:pt idx="75">
                  <c:v>24.437294043566371</c:v>
                </c:pt>
                <c:pt idx="76">
                  <c:v>24.764450094569998</c:v>
                </c:pt>
                <c:pt idx="77">
                  <c:v>25.09171061307017</c:v>
                </c:pt>
                <c:pt idx="78">
                  <c:v>25.419078477602234</c:v>
                </c:pt>
                <c:pt idx="79">
                  <c:v>25.746556581326175</c:v>
                </c:pt>
                <c:pt idx="80">
                  <c:v>26.074147832447071</c:v>
                </c:pt>
                <c:pt idx="81">
                  <c:v>26.401855154639399</c:v>
                </c:pt>
                <c:pt idx="82">
                  <c:v>26.729681487475933</c:v>
                </c:pt>
                <c:pt idx="83">
                  <c:v>27.057629786860634</c:v>
                </c:pt>
                <c:pt idx="84">
                  <c:v>27.385703025466292</c:v>
                </c:pt>
                <c:pt idx="85">
                  <c:v>27.713904193176781</c:v>
                </c:pt>
                <c:pt idx="86">
                  <c:v>28.042236297534036</c:v>
                </c:pt>
                <c:pt idx="87">
                  <c:v>28.370702364189803</c:v>
                </c:pt>
                <c:pt idx="88">
                  <c:v>28.699305437362831</c:v>
                </c:pt>
                <c:pt idx="89">
                  <c:v>29.028048580300748</c:v>
                </c:pt>
                <c:pt idx="90">
                  <c:v>29.356934875747612</c:v>
                </c:pt>
                <c:pt idx="91">
                  <c:v>29.685967426416735</c:v>
                </c:pt>
                <c:pt idx="92">
                  <c:v>30.01514935546934</c:v>
                </c:pt>
                <c:pt idx="93">
                  <c:v>30.344483806998579</c:v>
                </c:pt>
                <c:pt idx="94">
                  <c:v>30.673973946520025</c:v>
                </c:pt>
                <c:pt idx="95">
                  <c:v>31.003622961467631</c:v>
                </c:pt>
                <c:pt idx="96">
                  <c:v>31.33343406169644</c:v>
                </c:pt>
                <c:pt idx="97">
                  <c:v>31.663410479991224</c:v>
                </c:pt>
                <c:pt idx="98">
                  <c:v>31.993555472582027</c:v>
                </c:pt>
                <c:pt idx="99">
                  <c:v>32.323872319666258</c:v>
                </c:pt>
                <c:pt idx="100">
                  <c:v>32.654364325937621</c:v>
                </c:pt>
                <c:pt idx="101">
                  <c:v>32.985034821122113</c:v>
                </c:pt>
                <c:pt idx="102">
                  <c:v>33.31588716052147</c:v>
                </c:pt>
                <c:pt idx="103">
                  <c:v>33.646924725563544</c:v>
                </c:pt>
                <c:pt idx="104">
                  <c:v>33.978150924360811</c:v>
                </c:pt>
                <c:pt idx="105">
                  <c:v>34.309569192276193</c:v>
                </c:pt>
                <c:pt idx="106">
                  <c:v>34.641182992497107</c:v>
                </c:pt>
                <c:pt idx="107">
                  <c:v>34.972995816617576</c:v>
                </c:pt>
                <c:pt idx="108">
                  <c:v>35.305011185228651</c:v>
                </c:pt>
                <c:pt idx="109">
                  <c:v>35.637232648517411</c:v>
                </c:pt>
                <c:pt idx="110">
                  <c:v>35.96966378687474</c:v>
                </c:pt>
                <c:pt idx="111">
                  <c:v>36.302308211511999</c:v>
                </c:pt>
                <c:pt idx="112">
                  <c:v>36.635169565086876</c:v>
                </c:pt>
                <c:pt idx="113">
                  <c:v>36.968251522338669</c:v>
                </c:pt>
                <c:pt idx="114">
                  <c:v>37.301557790733078</c:v>
                </c:pt>
                <c:pt idx="115">
                  <c:v>37.635092111116961</c:v>
                </c:pt>
                <c:pt idx="116">
                  <c:v>37.968858258382944</c:v>
                </c:pt>
                <c:pt idx="117">
                  <c:v>38.302860042144516</c:v>
                </c:pt>
                <c:pt idx="118">
                  <c:v>38.637101307421581</c:v>
                </c:pt>
                <c:pt idx="119">
                  <c:v>38.971585935336705</c:v>
                </c:pt>
                <c:pt idx="120">
                  <c:v>39.306317843822541</c:v>
                </c:pt>
                <c:pt idx="121">
                  <c:v>39.641300988340397</c:v>
                </c:pt>
                <c:pt idx="122">
                  <c:v>39.976539362610403</c:v>
                </c:pt>
                <c:pt idx="123">
                  <c:v>40.312036999353431</c:v>
                </c:pt>
                <c:pt idx="124">
                  <c:v>40.647797971045122</c:v>
                </c:pt>
                <c:pt idx="125">
                  <c:v>40.983826390682324</c:v>
                </c:pt>
                <c:pt idx="126">
                  <c:v>41.320126412562033</c:v>
                </c:pt>
                <c:pt idx="127">
                  <c:v>41.656702233073261</c:v>
                </c:pt>
                <c:pt idx="128">
                  <c:v>41.993558091502308</c:v>
                </c:pt>
                <c:pt idx="129">
                  <c:v>42.330698270851286</c:v>
                </c:pt>
                <c:pt idx="130">
                  <c:v>42.668127098670645</c:v>
                </c:pt>
                <c:pt idx="131">
                  <c:v>43.005848947905783</c:v>
                </c:pt>
                <c:pt idx="132">
                  <c:v>43.343868237758052</c:v>
                </c:pt>
                <c:pt idx="133">
                  <c:v>43.682189434560733</c:v>
                </c:pt>
                <c:pt idx="134">
                  <c:v>44.020817052669869</c:v>
                </c:pt>
                <c:pt idx="135">
                  <c:v>44.359755655370776</c:v>
                </c:pt>
                <c:pt idx="136">
                  <c:v>44.699009855800327</c:v>
                </c:pt>
                <c:pt idx="137">
                  <c:v>45.038584317885338</c:v>
                </c:pt>
                <c:pt idx="138">
                  <c:v>45.378483757297467</c:v>
                </c:pt>
                <c:pt idx="139">
                  <c:v>45.71871294242527</c:v>
                </c:pt>
                <c:pt idx="140">
                  <c:v>46.059276695363273</c:v>
                </c:pt>
                <c:pt idx="141">
                  <c:v>46.400179892918828</c:v>
                </c:pt>
                <c:pt idx="142">
                  <c:v>46.741427467637131</c:v>
                </c:pt>
                <c:pt idx="143">
                  <c:v>47.083024408844643</c:v>
                </c:pt>
                <c:pt idx="144">
                  <c:v>47.424975763711494</c:v>
                </c:pt>
                <c:pt idx="145">
                  <c:v>47.767286638333182</c:v>
                </c:pt>
                <c:pt idx="146">
                  <c:v>48.109962198832086</c:v>
                </c:pt>
                <c:pt idx="147">
                  <c:v>48.453007672479231</c:v>
                </c:pt>
                <c:pt idx="148">
                  <c:v>48.796428348836706</c:v>
                </c:pt>
                <c:pt idx="149">
                  <c:v>49.14022958092113</c:v>
                </c:pt>
                <c:pt idx="150">
                  <c:v>49.484416786389083</c:v>
                </c:pt>
                <c:pt idx="151">
                  <c:v>49.828995448744202</c:v>
                </c:pt>
                <c:pt idx="152">
                  <c:v>50.17397111856738</c:v>
                </c:pt>
                <c:pt idx="153">
                  <c:v>50.51934941476965</c:v>
                </c:pt>
                <c:pt idx="154">
                  <c:v>50.865136025869134</c:v>
                </c:pt>
                <c:pt idx="155">
                  <c:v>51.211336711291864</c:v>
                </c:pt>
                <c:pt idx="156">
                  <c:v>51.557957302697567</c:v>
                </c:pt>
                <c:pt idx="157">
                  <c:v>51.905003705330593</c:v>
                </c:pt>
                <c:pt idx="158">
                  <c:v>52.252481899396933</c:v>
                </c:pt>
                <c:pt idx="159">
                  <c:v>52.600397941467449</c:v>
                </c:pt>
                <c:pt idx="160">
                  <c:v>52.948757965908335</c:v>
                </c:pt>
                <c:pt idx="161">
                  <c:v>53.297568186339269</c:v>
                </c:pt>
                <c:pt idx="162">
                  <c:v>53.646834897119696</c:v>
                </c:pt>
                <c:pt idx="163">
                  <c:v>53.996564474864371</c:v>
                </c:pt>
                <c:pt idx="164">
                  <c:v>54.346763379988076</c:v>
                </c:pt>
                <c:pt idx="165">
                  <c:v>54.697438158281116</c:v>
                </c:pt>
                <c:pt idx="166">
                  <c:v>55.048595442515364</c:v>
                </c:pt>
                <c:pt idx="167">
                  <c:v>55.400241954082126</c:v>
                </c:pt>
                <c:pt idx="168">
                  <c:v>55.752384504662537</c:v>
                </c:pt>
                <c:pt idx="169">
                  <c:v>56.105029997930849</c:v>
                </c:pt>
                <c:pt idx="170">
                  <c:v>56.458185431291632</c:v>
                </c:pt>
                <c:pt idx="171">
                  <c:v>56.811857897651926</c:v>
                </c:pt>
                <c:pt idx="172">
                  <c:v>57.16605458722826</c:v>
                </c:pt>
                <c:pt idx="173">
                  <c:v>57.520782789390424</c:v>
                </c:pt>
                <c:pt idx="174">
                  <c:v>57.876049894542106</c:v>
                </c:pt>
                <c:pt idx="175">
                  <c:v>58.231863396039401</c:v>
                </c:pt>
                <c:pt idx="176">
                  <c:v>58.588230892147969</c:v>
                </c:pt>
                <c:pt idx="177">
                  <c:v>58.945160088040275</c:v>
                </c:pt>
                <c:pt idx="178">
                  <c:v>59.302658797832756</c:v>
                </c:pt>
                <c:pt idx="179">
                  <c:v>59.660734946664995</c:v>
                </c:pt>
                <c:pt idx="180">
                  <c:v>60.01939657282098</c:v>
                </c:pt>
                <c:pt idx="181">
                  <c:v>60.378651829893755</c:v>
                </c:pt>
                <c:pt idx="182">
                  <c:v>60.738508988994596</c:v>
                </c:pt>
                <c:pt idx="183">
                  <c:v>61.098976441007324</c:v>
                </c:pt>
                <c:pt idx="184">
                  <c:v>61.460062698889139</c:v>
                </c:pt>
                <c:pt idx="185">
                  <c:v>61.821776400018813</c:v>
                </c:pt>
                <c:pt idx="186">
                  <c:v>62.18412630859342</c:v>
                </c:pt>
                <c:pt idx="187">
                  <c:v>62.547121318074552</c:v>
                </c:pt>
                <c:pt idx="188">
                  <c:v>62.910770453685487</c:v>
                </c:pt>
                <c:pt idx="189">
                  <c:v>63.275082874959921</c:v>
                </c:pt>
                <c:pt idx="190">
                  <c:v>63.640067878343949</c:v>
                </c:pt>
                <c:pt idx="191">
                  <c:v>64.005734899852115</c:v>
                </c:pt>
                <c:pt idx="192">
                  <c:v>64.372093517779007</c:v>
                </c:pt>
                <c:pt idx="193">
                  <c:v>64.739153455467402</c:v>
                </c:pt>
                <c:pt idx="194">
                  <c:v>65.106924584134532</c:v>
                </c:pt>
                <c:pt idx="195">
                  <c:v>65.475416925757372</c:v>
                </c:pt>
                <c:pt idx="196">
                  <c:v>65.844640656018697</c:v>
                </c:pt>
                <c:pt idx="197">
                  <c:v>66.21460610731485</c:v>
                </c:pt>
                <c:pt idx="198">
                  <c:v>66.585323771826992</c:v>
                </c:pt>
                <c:pt idx="199">
                  <c:v>66.956804304656856</c:v>
                </c:pt>
                <c:pt idx="200">
                  <c:v>67.329058527028764</c:v>
                </c:pt>
                <c:pt idx="201">
                  <c:v>67.702097429559075</c:v>
                </c:pt>
                <c:pt idx="202">
                  <c:v>68.075932175594815</c:v>
                </c:pt>
                <c:pt idx="203">
                  <c:v>68.450574104622817</c:v>
                </c:pt>
                <c:pt idx="204">
                  <c:v>68.826034735750909</c:v>
                </c:pt>
                <c:pt idx="205">
                  <c:v>69.202325771262991</c:v>
                </c:pt>
                <c:pt idx="206">
                  <c:v>69.579459100249082</c:v>
                </c:pt>
                <c:pt idx="207">
                  <c:v>69.957446802312504</c:v>
                </c:pt>
                <c:pt idx="208">
                  <c:v>70.336301151355613</c:v>
                </c:pt>
                <c:pt idx="209">
                  <c:v>70.716034619445608</c:v>
                </c:pt>
                <c:pt idx="210">
                  <c:v>71.09665988076236</c:v>
                </c:pt>
                <c:pt idx="211">
                  <c:v>71.478189815630031</c:v>
                </c:pt>
                <c:pt idx="212">
                  <c:v>71.860637514633964</c:v>
                </c:pt>
                <c:pt idx="213">
                  <c:v>72.244016282824958</c:v>
                </c:pt>
                <c:pt idx="214">
                  <c:v>72.628339644012371</c:v>
                </c:pt>
                <c:pt idx="215">
                  <c:v>73.013621345148451</c:v>
                </c:pt>
                <c:pt idx="216">
                  <c:v>73.399875360805041</c:v>
                </c:pt>
                <c:pt idx="217">
                  <c:v>73.787115897745167</c:v>
                </c:pt>
                <c:pt idx="218">
                  <c:v>74.175357399591221</c:v>
                </c:pt>
                <c:pt idx="219">
                  <c:v>74.564614551591376</c:v>
                </c:pt>
                <c:pt idx="220">
                  <c:v>74.954902285486654</c:v>
                </c:pt>
                <c:pt idx="221">
                  <c:v>75.346235784480399</c:v>
                </c:pt>
                <c:pt idx="222">
                  <c:v>75.738630488312054</c:v>
                </c:pt>
                <c:pt idx="223">
                  <c:v>76.132102098437457</c:v>
                </c:pt>
                <c:pt idx="224">
                  <c:v>76.526666583317493</c:v>
                </c:pt>
                <c:pt idx="225">
                  <c:v>76.922340183817241</c:v>
                </c:pt>
                <c:pt idx="226">
                  <c:v>77.319139418717711</c:v>
                </c:pt>
                <c:pt idx="227">
                  <c:v>77.717081090341992</c:v>
                </c:pt>
                <c:pt idx="228">
                  <c:v>78.116182290298156</c:v>
                </c:pt>
                <c:pt idx="229">
                  <c:v>78.516460405340752</c:v>
                </c:pt>
                <c:pt idx="230">
                  <c:v>78.917933123353095</c:v>
                </c:pt>
                <c:pt idx="231">
                  <c:v>79.320618439452261</c:v>
                </c:pt>
                <c:pt idx="232">
                  <c:v>79.7245346622189</c:v>
                </c:pt>
                <c:pt idx="233">
                  <c:v>80.129700420053979</c:v>
                </c:pt>
                <c:pt idx="234">
                  <c:v>80.536134667664243</c:v>
                </c:pt>
                <c:pt idx="235">
                  <c:v>80.943856692678651</c:v>
                </c:pt>
                <c:pt idx="236">
                  <c:v>81.352886122397365</c:v>
                </c:pt>
                <c:pt idx="237">
                  <c:v>81.763242930675645</c:v>
                </c:pt>
                <c:pt idx="238">
                  <c:v>82.174947444944223</c:v>
                </c:pt>
                <c:pt idx="239">
                  <c:v>82.58802035336808</c:v>
                </c:pt>
                <c:pt idx="240">
                  <c:v>83.002482712145337</c:v>
                </c:pt>
                <c:pt idx="241">
                  <c:v>83.418355952948062</c:v>
                </c:pt>
                <c:pt idx="242">
                  <c:v>83.835661890506557</c:v>
                </c:pt>
                <c:pt idx="243">
                  <c:v>84.254422730338618</c:v>
                </c:pt>
                <c:pt idx="244">
                  <c:v>84.67466107662537</c:v>
                </c:pt>
                <c:pt idx="245">
                  <c:v>85.096399940234932</c:v>
                </c:pt>
                <c:pt idx="246">
                  <c:v>85.519662746894937</c:v>
                </c:pt>
                <c:pt idx="247">
                  <c:v>85.944473345515505</c:v>
                </c:pt>
                <c:pt idx="248">
                  <c:v>86.370856016663126</c:v>
                </c:pt>
                <c:pt idx="249">
                  <c:v>86.798835481186401</c:v>
                </c:pt>
                <c:pt idx="250">
                  <c:v>87.228436908994524</c:v>
                </c:pt>
                <c:pt idx="251">
                  <c:v>87.659685927988434</c:v>
                </c:pt>
                <c:pt idx="252">
                  <c:v>88.092608633145346</c:v>
                </c:pt>
                <c:pt idx="253">
                  <c:v>88.527231595756248</c:v>
                </c:pt>
                <c:pt idx="254">
                  <c:v>88.963581872816448</c:v>
                </c:pt>
                <c:pt idx="255">
                  <c:v>89.401687016568218</c:v>
                </c:pt>
                <c:pt idx="256">
                  <c:v>89.841575084195227</c:v>
                </c:pt>
                <c:pt idx="257">
                  <c:v>90.283274647667042</c:v>
                </c:pt>
                <c:pt idx="258">
                  <c:v>90.72681480373258</c:v>
                </c:pt>
                <c:pt idx="259">
                  <c:v>91.172225184060409</c:v>
                </c:pt>
                <c:pt idx="260">
                  <c:v>91.619535965523653</c:v>
                </c:pt>
                <c:pt idx="261">
                  <c:v>92.068777880626897</c:v>
                </c:pt>
                <c:pt idx="262">
                  <c:v>92.519982228071328</c:v>
                </c:pt>
                <c:pt idx="263">
                  <c:v>92.973180883455143</c:v>
                </c:pt>
                <c:pt idx="264">
                  <c:v>93.428406310104094</c:v>
                </c:pt>
                <c:pt idx="265">
                  <c:v>93.885691570027959</c:v>
                </c:pt>
                <c:pt idx="266">
                  <c:v>94.345070334996549</c:v>
                </c:pt>
                <c:pt idx="267">
                  <c:v>94.806576897730054</c:v>
                </c:pt>
                <c:pt idx="268">
                  <c:v>95.270246183195439</c:v>
                </c:pt>
                <c:pt idx="269">
                  <c:v>95.736113760001942</c:v>
                </c:pt>
                <c:pt idx="270">
                  <c:v>96.204215851886815</c:v>
                </c:pt>
                <c:pt idx="271">
                  <c:v>96.674589349281177</c:v>
                </c:pt>
                <c:pt idx="272">
                  <c:v>97.147271820945946</c:v>
                </c:pt>
                <c:pt idx="273">
                  <c:v>97.622301525665705</c:v>
                </c:pt>
                <c:pt idx="274">
                  <c:v>98.099717423987883</c:v>
                </c:pt>
                <c:pt idx="275">
                  <c:v>98.579559189992892</c:v>
                </c:pt>
                <c:pt idx="276">
                  <c:v>99.061867223080341</c:v>
                </c:pt>
                <c:pt idx="277">
                  <c:v>99.546682659753571</c:v>
                </c:pt>
                <c:pt idx="278">
                  <c:v>100.03404738538566</c:v>
                </c:pt>
                <c:pt idx="279">
                  <c:v>100.52400404594546</c:v>
                </c:pt>
                <c:pt idx="280">
                  <c:v>101.01659605966327</c:v>
                </c:pt>
                <c:pt idx="281">
                  <c:v>101.51186762861208</c:v>
                </c:pt>
                <c:pt idx="282">
                  <c:v>102.00986375017963</c:v>
                </c:pt>
                <c:pt idx="283">
                  <c:v>102.51063022840316</c:v>
                </c:pt>
                <c:pt idx="284">
                  <c:v>103.01421368513819</c:v>
                </c:pt>
                <c:pt idx="285">
                  <c:v>103.52066157102904</c:v>
                </c:pt>
                <c:pt idx="286">
                  <c:v>104.03002217624665</c:v>
                </c:pt>
                <c:pt idx="287">
                  <c:v>104.54234464095728</c:v>
                </c:pt>
                <c:pt idx="288">
                  <c:v>105.05767896548174</c:v>
                </c:pt>
                <c:pt idx="289">
                  <c:v>105.57607602010377</c:v>
                </c:pt>
                <c:pt idx="290">
                  <c:v>106.09758755448034</c:v>
                </c:pt>
                <c:pt idx="291">
                  <c:v>106.62226620660618</c:v>
                </c:pt>
                <c:pt idx="292">
                  <c:v>107.15016551127961</c:v>
                </c:pt>
                <c:pt idx="293">
                  <c:v>107.68133990801385</c:v>
                </c:pt>
                <c:pt idx="294">
                  <c:v>108.21584474833375</c:v>
                </c:pt>
                <c:pt idx="295">
                  <c:v>108.75373630239397</c:v>
                </c:pt>
                <c:pt idx="296">
                  <c:v>109.29507176485085</c:v>
                </c:pt>
                <c:pt idx="297">
                  <c:v>109.83990925991473</c:v>
                </c:pt>
                <c:pt idx="298">
                  <c:v>110.38830784550591</c:v>
                </c:pt>
                <c:pt idx="299">
                  <c:v>110.94032751643127</c:v>
                </c:pt>
                <c:pt idx="300">
                  <c:v>111.49602920649478</c:v>
                </c:pt>
                <c:pt idx="301">
                  <c:v>112.0554747894487</c:v>
                </c:pt>
                <c:pt idx="302">
                  <c:v>112.61872707868677</c:v>
                </c:pt>
                <c:pt idx="303">
                  <c:v>113.1858498255753</c:v>
                </c:pt>
                <c:pt idx="304">
                  <c:v>113.75690771631135</c:v>
                </c:pt>
                <c:pt idx="305">
                  <c:v>114.33196636719141</c:v>
                </c:pt>
                <c:pt idx="306">
                  <c:v>114.91109231816655</c:v>
                </c:pt>
                <c:pt idx="307">
                  <c:v>115.49435302455421</c:v>
                </c:pt>
                <c:pt idx="308">
                  <c:v>116.08181684676885</c:v>
                </c:pt>
                <c:pt idx="309">
                  <c:v>116.6735530379266</c:v>
                </c:pt>
                <c:pt idx="310">
                  <c:v>117.26963172917237</c:v>
                </c:pt>
                <c:pt idx="311">
                  <c:v>117.87012391256856</c:v>
                </c:pt>
                <c:pt idx="312">
                  <c:v>118.47510142137841</c:v>
                </c:pt>
                <c:pt idx="313">
                  <c:v>119.08463690756797</c:v>
                </c:pt>
                <c:pt idx="314">
                  <c:v>119.69880381634268</c:v>
                </c:pt>
                <c:pt idx="315">
                  <c:v>120.31767635752713</c:v>
                </c:pt>
                <c:pt idx="316">
                  <c:v>120.94132947358723</c:v>
                </c:pt>
                <c:pt idx="317">
                  <c:v>121.56983880408659</c:v>
                </c:pt>
                <c:pt idx="318">
                  <c:v>122.20328064636062</c:v>
                </c:pt>
                <c:pt idx="319">
                  <c:v>122.84173191218377</c:v>
                </c:pt>
                <c:pt idx="320">
                  <c:v>123.48527008019745</c:v>
                </c:pt>
                <c:pt idx="321">
                  <c:v>124.13397314385834</c:v>
                </c:pt>
                <c:pt idx="322">
                  <c:v>124.78791955466052</c:v>
                </c:pt>
                <c:pt idx="323">
                  <c:v>125.44718816037677</c:v>
                </c:pt>
                <c:pt idx="324">
                  <c:v>126.11185813805919</c:v>
                </c:pt>
                <c:pt idx="325">
                  <c:v>126.78200892153333</c:v>
                </c:pt>
                <c:pt idx="326">
                  <c:v>127.4577201231148</c:v>
                </c:pt>
                <c:pt idx="327">
                  <c:v>128.13907144927475</c:v>
                </c:pt>
                <c:pt idx="328">
                  <c:v>128.8261426099769</c:v>
                </c:pt>
                <c:pt idx="329">
                  <c:v>129.51901322140679</c:v>
                </c:pt>
                <c:pt idx="330">
                  <c:v>130.21776270181599</c:v>
                </c:pt>
                <c:pt idx="331">
                  <c:v>130.92247016020332</c:v>
                </c:pt>
                <c:pt idx="332">
                  <c:v>131.63321427755997</c:v>
                </c:pt>
                <c:pt idx="333">
                  <c:v>132.35007318041039</c:v>
                </c:pt>
                <c:pt idx="334">
                  <c:v>133.07312430638939</c:v>
                </c:pt>
                <c:pt idx="335">
                  <c:v>133.80244426160482</c:v>
                </c:pt>
                <c:pt idx="336">
                  <c:v>134.53810866954987</c:v>
                </c:pt>
                <c:pt idx="337">
                  <c:v>135.28019201134467</c:v>
                </c:pt>
                <c:pt idx="338">
                  <c:v>136.02876745710651</c:v>
                </c:pt>
                <c:pt idx="339">
                  <c:v>136.78390668827086</c:v>
                </c:pt>
                <c:pt idx="340">
                  <c:v>137.5456797107139</c:v>
                </c:pt>
                <c:pt idx="341">
                  <c:v>138.31415465855613</c:v>
                </c:pt>
                <c:pt idx="342">
                  <c:v>139.08939758856576</c:v>
                </c:pt>
                <c:pt idx="343">
                  <c:v>139.87147226511846</c:v>
                </c:pt>
                <c:pt idx="344">
                  <c:v>140.66043993571679</c:v>
                </c:pt>
                <c:pt idx="345">
                  <c:v>141.4563590971234</c:v>
                </c:pt>
                <c:pt idx="346">
                  <c:v>142.25928525221894</c:v>
                </c:pt>
                <c:pt idx="347">
                  <c:v>143.06927065775676</c:v>
                </c:pt>
                <c:pt idx="348">
                  <c:v>143.88636406325412</c:v>
                </c:pt>
                <c:pt idx="349">
                  <c:v>144.71061044133538</c:v>
                </c:pt>
                <c:pt idx="350">
                  <c:v>145.54205070991893</c:v>
                </c:pt>
                <c:pt idx="351">
                  <c:v>146.38072144672805</c:v>
                </c:pt>
                <c:pt idx="352">
                  <c:v>147.22665459669537</c:v>
                </c:pt>
                <c:pt idx="353">
                  <c:v>148.07987717292798</c:v>
                </c:pt>
                <c:pt idx="354">
                  <c:v>148.94041095200211</c:v>
                </c:pt>
                <c:pt idx="355">
                  <c:v>149.80827216446315</c:v>
                </c:pt>
                <c:pt idx="356">
                  <c:v>150.68347118151732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899832"/>
        <c:axId val="407902576"/>
      </c:scatterChart>
      <c:valAx>
        <c:axId val="407899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02576"/>
        <c:crosses val="autoZero"/>
        <c:crossBetween val="midCat"/>
      </c:valAx>
      <c:valAx>
        <c:axId val="40790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899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chart" Target="../charts/chart2.xml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chart" Target="../charts/chart4.xml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chart" Target="../charts/chart3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chart" Target="../charts/chart6.xml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chart" Target="../charts/chart5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chart" Target="../charts/chart8.xml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chart" Target="../charts/chart10.xml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409575</xdr:colOff>
      <xdr:row>1</xdr:row>
      <xdr:rowOff>19050</xdr:rowOff>
    </xdr:from>
    <xdr:ext cx="4600575" cy="1933575"/>
    <xdr:sp macro="" textlink="">
      <xdr:nvSpPr>
        <xdr:cNvPr id="3" name="TextBox 2"/>
        <xdr:cNvSpPr txBox="1"/>
      </xdr:nvSpPr>
      <xdr:spPr>
        <a:xfrm>
          <a:off x="409575" y="209550"/>
          <a:ext cx="4600575" cy="19335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    UpdateInput(prInput);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    UpdateMemHandler(prMemoryHandler);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    UpdateMemory(prMemory);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    vUpdateArm(prArm);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    vUpdateCam(prCam);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    UpdateCom(prCom);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    UpdateControl(prControl);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    UpdateRegulator(prRegulator, prSupervisor-&gt;boRegChkMotorVoltage);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    UpdateSupervisor(prSupervisor);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    UpdateComChannelDebug (prComChannelDebug);</a:t>
          </a:r>
        </a:p>
      </xdr:txBody>
    </xdr:sp>
    <xdr:clientData/>
  </xdr:oneCellAnchor>
  <xdr:oneCellAnchor>
    <xdr:from>
      <xdr:col>0</xdr:col>
      <xdr:colOff>228761</xdr:colOff>
      <xdr:row>23</xdr:row>
      <xdr:rowOff>20891</xdr:rowOff>
    </xdr:from>
    <xdr:ext cx="6800850" cy="2567668"/>
    <xdr:sp macro="" textlink="">
      <xdr:nvSpPr>
        <xdr:cNvPr id="4" name="TextBox 3"/>
        <xdr:cNvSpPr txBox="1"/>
      </xdr:nvSpPr>
      <xdr:spPr>
        <a:xfrm>
          <a:off x="228761" y="4402391"/>
          <a:ext cx="6800850" cy="2567668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trParameterRecordType		Contains all parameters, divided into 5 parts</a:t>
          </a:r>
        </a:p>
        <a:p>
          <a:pPr marL="2914650" lvl="6" indent="-171450">
            <a:buFont typeface="Arial" panose="020B0604020202020204" pitchFamily="34" charset="0"/>
            <a:buChar char="•"/>
          </a:pPr>
          <a:r>
            <a:rPr lang="en-US" sz="1100" baseline="0">
              <a:solidFill>
                <a:srgbClr val="FF0000"/>
              </a:solidFill>
            </a:rPr>
            <a:t>General settings</a:t>
          </a:r>
        </a:p>
        <a:p>
          <a:pPr marL="2914650" lvl="6" indent="-171450">
            <a:buFont typeface="Arial" panose="020B0604020202020204" pitchFamily="34" charset="0"/>
            <a:buChar char="•"/>
          </a:pPr>
          <a:r>
            <a:rPr lang="en-US" sz="1100" baseline="0">
              <a:solidFill>
                <a:srgbClr val="FF0000"/>
              </a:solidFill>
            </a:rPr>
            <a:t>Differentiation parameters</a:t>
          </a:r>
        </a:p>
        <a:p>
          <a:pPr marL="2914650" lvl="6" indent="-171450">
            <a:buFont typeface="Arial" panose="020B0604020202020204" pitchFamily="34" charset="0"/>
            <a:buChar char="•"/>
          </a:pPr>
          <a:r>
            <a:rPr lang="en-US" sz="1100" baseline="0"/>
            <a:t>Parameters set</a:t>
          </a:r>
        </a:p>
        <a:p>
          <a:pPr marL="2914650" lvl="6" indent="-171450">
            <a:buFont typeface="Arial" panose="020B0604020202020204" pitchFamily="34" charset="0"/>
            <a:buChar char="•"/>
          </a:pPr>
          <a:r>
            <a:rPr lang="en-US" sz="1100" baseline="0"/>
            <a:t>User parameters</a:t>
          </a:r>
        </a:p>
        <a:p>
          <a:pPr marL="2914650" lvl="6" indent="-171450">
            <a:buFont typeface="Arial" panose="020B0604020202020204" pitchFamily="34" charset="0"/>
            <a:buChar char="•"/>
          </a:pPr>
          <a:r>
            <a:rPr lang="en-US" sz="1100" baseline="0">
              <a:solidFill>
                <a:srgbClr val="FF0000"/>
              </a:solidFill>
            </a:rPr>
            <a:t>Internal parameters</a:t>
          </a:r>
          <a:r>
            <a:rPr lang="en-US" sz="1100" baseline="0"/>
            <a:t>		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trParSetSpecificParameterRecordType	A specific paramter group (set 1 ~ set 21)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teParameterNameType 		Contains paramters name which stored in non-volatile memory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trCalibrationParametersType 	Contains calibiration parameters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trParameterType 		{teParameterNameType tuParameterValueType) (enum, union)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si16GetMemoryExt</a:t>
          </a:r>
          <a:r>
            <a:rPr lang="en-US" sz="1100" baseline="0">
              <a:solidFill>
                <a:srgbClr val="FF0000"/>
              </a:solidFill>
            </a:rPr>
            <a:t>PowerLimit	</a:t>
          </a:r>
          <a:r>
            <a:rPr lang="en-US" sz="1100" baseline="0">
              <a:solidFill>
                <a:sysClr val="windowText" lastClr="000000"/>
              </a:solidFill>
            </a:rPr>
            <a:t>Get target parameter for external use, send via service interface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US" sz="1100" baseline="0">
            <a:solidFill>
              <a:sysClr val="windowText" lastClr="000000"/>
            </a:solidFill>
          </a:endParaRPr>
        </a:p>
        <a:p>
          <a:pPr marL="171450" marR="0" lvl="0" indent="-17145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Char char="•"/>
            <a:tabLst/>
            <a:defRPr/>
          </a:pP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si16GetMemoryInt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PowerLimit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Get target parameter for internal use for other modules</a:t>
          </a:r>
          <a:endParaRPr lang="en-US" sz="1100"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endParaRPr lang="en-US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503464</xdr:colOff>
      <xdr:row>6</xdr:row>
      <xdr:rowOff>110218</xdr:rowOff>
    </xdr:from>
    <xdr:ext cx="2847975" cy="2609850"/>
    <xdr:sp macro="" textlink="">
      <xdr:nvSpPr>
        <xdr:cNvPr id="5" name="TextBox 4"/>
        <xdr:cNvSpPr txBox="1"/>
      </xdr:nvSpPr>
      <xdr:spPr>
        <a:xfrm>
          <a:off x="5402035" y="1253218"/>
          <a:ext cx="2847975" cy="26098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1"/>
            <a:t>UpdateRegulator</a:t>
          </a:r>
          <a:r>
            <a:rPr lang="en-US" sz="1100" baseline="0"/>
            <a:t> contains below main functions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Get shaft &amp; door position and speed.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Get speed controller parameter Ti (intergrate time).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>
              <a:solidFill>
                <a:srgbClr val="FF0000"/>
              </a:solidFill>
            </a:rPr>
            <a:t>Update release tension current limit 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>
              <a:solidFill>
                <a:srgbClr val="FF0000"/>
              </a:solidFill>
            </a:rPr>
            <a:t>Update cam current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I2T check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>
              <a:solidFill>
                <a:srgbClr val="FF0000"/>
              </a:solidFill>
            </a:rPr>
            <a:t>Encoder check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Motor polarity check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>
              <a:solidFill>
                <a:srgbClr val="FF0000"/>
              </a:solidFill>
            </a:rPr>
            <a:t>Check position drift at close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>
              <a:solidFill>
                <a:srgbClr val="FF0000"/>
              </a:solidFill>
            </a:rPr>
            <a:t>Update closed position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RegCommand 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Set output motor current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US" sz="1100"/>
        </a:p>
      </xdr:txBody>
    </xdr:sp>
    <xdr:clientData/>
  </xdr:oneCellAnchor>
  <xdr:oneCellAnchor>
    <xdr:from>
      <xdr:col>8</xdr:col>
      <xdr:colOff>503465</xdr:colOff>
      <xdr:row>1</xdr:row>
      <xdr:rowOff>0</xdr:rowOff>
    </xdr:from>
    <xdr:ext cx="2847975" cy="962024"/>
    <xdr:sp macro="" textlink="">
      <xdr:nvSpPr>
        <xdr:cNvPr id="6" name="TextBox 5"/>
        <xdr:cNvSpPr txBox="1"/>
      </xdr:nvSpPr>
      <xdr:spPr>
        <a:xfrm>
          <a:off x="5402036" y="190500"/>
          <a:ext cx="2847975" cy="962024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1"/>
            <a:t>UpdateInput</a:t>
          </a:r>
          <a:r>
            <a:rPr lang="en-US" sz="1100" b="1" baseline="0"/>
            <a:t> </a:t>
          </a:r>
          <a:r>
            <a:rPr lang="en-US" sz="1100" baseline="0"/>
            <a:t>contains below main functions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Update motor speed and position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Update digital inputs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Update ptentionmeter input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Update AD value about motor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US" sz="1100" baseline="0"/>
        </a:p>
        <a:p>
          <a:pPr marL="171450" indent="-171450">
            <a:buFont typeface="Arial" panose="020B0604020202020204" pitchFamily="34" charset="0"/>
            <a:buChar char="•"/>
          </a:pPr>
          <a:endParaRPr lang="en-US" sz="1100"/>
        </a:p>
      </xdr:txBody>
    </xdr:sp>
    <xdr:clientData/>
  </xdr:oneCellAnchor>
  <xdr:oneCellAnchor>
    <xdr:from>
      <xdr:col>13</xdr:col>
      <xdr:colOff>408213</xdr:colOff>
      <xdr:row>6</xdr:row>
      <xdr:rowOff>122464</xdr:rowOff>
    </xdr:from>
    <xdr:ext cx="2847975" cy="2609850"/>
    <xdr:sp macro="" textlink="">
      <xdr:nvSpPr>
        <xdr:cNvPr id="7" name="TextBox 6"/>
        <xdr:cNvSpPr txBox="1"/>
      </xdr:nvSpPr>
      <xdr:spPr>
        <a:xfrm>
          <a:off x="8368392" y="1265464"/>
          <a:ext cx="2847975" cy="26098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1"/>
            <a:t>RegCommand </a:t>
          </a:r>
          <a:r>
            <a:rPr lang="en-US" sz="1100" baseline="0"/>
            <a:t>contains below main functions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/>
            <a:t>CMD_OPEN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/>
            <a:t>CMD_CLOSE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/>
            <a:t>CMD_STOP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/>
            <a:t>CMD_LOCK_RELEASE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/>
            <a:t>CMD_LEARN_OPEN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/>
            <a:t>CMD_LEARN_CLOSE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/>
            <a:t>CMD_LEARN_BREAKOUT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/>
            <a:t>CMD_LEARN_CLOSE_BREAKOUT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/>
            <a:t>CMD_LOCK_RETRY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/>
            <a:t>CMD_SET_CLOSED_POS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/>
            <a:t>CMD_KREEP_OPEN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/>
            <a:t>CMD_TEST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/>
            <a:t>CMD_INACTIVE</a:t>
          </a:r>
        </a:p>
      </xdr:txBody>
    </xdr:sp>
    <xdr:clientData/>
  </xdr:oneCellAnchor>
  <xdr:twoCellAnchor>
    <xdr:from>
      <xdr:col>11</xdr:col>
      <xdr:colOff>576302</xdr:colOff>
      <xdr:row>23</xdr:row>
      <xdr:rowOff>27214</xdr:rowOff>
    </xdr:from>
    <xdr:to>
      <xdr:col>23</xdr:col>
      <xdr:colOff>292451</xdr:colOff>
      <xdr:row>36</xdr:row>
      <xdr:rowOff>115042</xdr:rowOff>
    </xdr:to>
    <xdr:grpSp>
      <xdr:nvGrpSpPr>
        <xdr:cNvPr id="8" name="Group 7"/>
        <xdr:cNvGrpSpPr/>
      </xdr:nvGrpSpPr>
      <xdr:grpSpPr>
        <a:xfrm>
          <a:off x="7281902" y="4150979"/>
          <a:ext cx="7031349" cy="2418651"/>
          <a:chOff x="11117918" y="12130449"/>
          <a:chExt cx="7061307" cy="2564328"/>
        </a:xfrm>
      </xdr:grpSpPr>
      <xdr:sp macro="" textlink="">
        <xdr:nvSpPr>
          <xdr:cNvPr id="9" name="TextBox 8"/>
          <xdr:cNvSpPr txBox="1"/>
        </xdr:nvSpPr>
        <xdr:spPr>
          <a:xfrm>
            <a:off x="11117918" y="12130449"/>
            <a:ext cx="7061307" cy="2564328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100" b="1"/>
              <a:t>vLearnButtonFSM</a:t>
            </a:r>
            <a:r>
              <a:rPr lang="en-US" sz="1100" b="1" baseline="0"/>
              <a:t> </a:t>
            </a:r>
          </a:p>
          <a:p>
            <a:endParaRPr lang="en-US" sz="1100" b="1" baseline="0"/>
          </a:p>
          <a:p>
            <a:r>
              <a:rPr lang="en-US" altLang="zh-CN" sz="1100" b="1" baseline="0"/>
              <a:t>If learn button is active since power up. If learn button is inactive, go to idle status</a:t>
            </a:r>
          </a:p>
          <a:p>
            <a:endParaRPr lang="en-US" sz="1100" b="1" baseline="0"/>
          </a:p>
          <a:p>
            <a:endParaRPr lang="en-US" sz="1100" b="0" baseline="0"/>
          </a:p>
        </xdr:txBody>
      </xdr:sp>
      <xdr:sp macro="" textlink="">
        <xdr:nvSpPr>
          <xdr:cNvPr id="10" name="Rectangle 9"/>
          <xdr:cNvSpPr/>
        </xdr:nvSpPr>
        <xdr:spPr>
          <a:xfrm>
            <a:off x="11438004" y="13239750"/>
            <a:ext cx="1183020" cy="363355"/>
          </a:xfrm>
          <a:prstGeom prst="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ctr"/>
            <a:r>
              <a:rPr lang="en-US" altLang="zh-CN" sz="18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3S</a:t>
            </a:r>
            <a:endParaRPr lang="en-US" sz="180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1" name="Rectangle 10"/>
          <xdr:cNvSpPr/>
        </xdr:nvSpPr>
        <xdr:spPr>
          <a:xfrm>
            <a:off x="12596531" y="13239751"/>
            <a:ext cx="507147" cy="367392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600">
                <a:solidFill>
                  <a:sysClr val="windowText" lastClr="000000"/>
                </a:solidFill>
              </a:rPr>
              <a:t>1S</a:t>
            </a:r>
          </a:p>
        </xdr:txBody>
      </xdr:sp>
      <xdr:sp macro="" textlink="">
        <xdr:nvSpPr>
          <xdr:cNvPr id="12" name="Rectangle 11"/>
          <xdr:cNvSpPr/>
        </xdr:nvSpPr>
        <xdr:spPr>
          <a:xfrm>
            <a:off x="13120007" y="13239751"/>
            <a:ext cx="1703775" cy="367392"/>
          </a:xfrm>
          <a:prstGeom prst="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zh-CN" sz="1800">
                <a:solidFill>
                  <a:sysClr val="windowText" lastClr="000000"/>
                </a:solidFill>
              </a:rPr>
              <a:t>5S</a:t>
            </a:r>
            <a:endParaRPr lang="en-US" sz="18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" name="Rectangle 12"/>
          <xdr:cNvSpPr/>
        </xdr:nvSpPr>
        <xdr:spPr>
          <a:xfrm>
            <a:off x="14829224" y="13242472"/>
            <a:ext cx="507146" cy="367392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600">
                <a:solidFill>
                  <a:sysClr val="windowText" lastClr="000000"/>
                </a:solidFill>
              </a:rPr>
              <a:t>1S</a:t>
            </a:r>
            <a:endParaRPr lang="en-US" sz="1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4" name="Rectangle 13"/>
          <xdr:cNvSpPr/>
        </xdr:nvSpPr>
        <xdr:spPr>
          <a:xfrm>
            <a:off x="15284663" y="13242472"/>
            <a:ext cx="1710978" cy="367392"/>
          </a:xfrm>
          <a:prstGeom prst="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ctr"/>
            <a:r>
              <a:rPr lang="en-US" altLang="zh-CN" sz="18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5S</a:t>
            </a:r>
            <a:endParaRPr lang="en-US" sz="180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" name="Left Brace 14"/>
          <xdr:cNvSpPr/>
        </xdr:nvSpPr>
        <xdr:spPr>
          <a:xfrm rot="16200000">
            <a:off x="11825410" y="13219738"/>
            <a:ext cx="340178" cy="1114987"/>
          </a:xfrm>
          <a:prstGeom prst="leftBrac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US" sz="1100" b="0"/>
          </a:p>
        </xdr:txBody>
      </xdr:sp>
      <xdr:sp macro="" textlink="">
        <xdr:nvSpPr>
          <xdr:cNvPr id="16" name="TextBox 15"/>
          <xdr:cNvSpPr txBox="1"/>
        </xdr:nvSpPr>
        <xdr:spPr>
          <a:xfrm>
            <a:off x="11798194" y="13933715"/>
            <a:ext cx="571500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600" b="1"/>
              <a:t>idle</a:t>
            </a:r>
          </a:p>
        </xdr:txBody>
      </xdr:sp>
      <xdr:sp macro="" textlink="">
        <xdr:nvSpPr>
          <xdr:cNvPr id="17" name="Left Brace 16"/>
          <xdr:cNvSpPr/>
        </xdr:nvSpPr>
        <xdr:spPr>
          <a:xfrm rot="16200000">
            <a:off x="13616752" y="12824651"/>
            <a:ext cx="340178" cy="1883390"/>
          </a:xfrm>
          <a:prstGeom prst="leftBrac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US" sz="1100" b="0"/>
          </a:p>
        </xdr:txBody>
      </xdr:sp>
      <xdr:sp macro="" textlink="">
        <xdr:nvSpPr>
          <xdr:cNvPr id="18" name="TextBox 17"/>
          <xdr:cNvSpPr txBox="1"/>
        </xdr:nvSpPr>
        <xdr:spPr>
          <a:xfrm>
            <a:off x="12763500" y="13922829"/>
            <a:ext cx="2122714" cy="46807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200" b="1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vResetToDefaultParameters </a:t>
            </a:r>
          </a:p>
          <a:p>
            <a:r>
              <a:rPr lang="en-US" sz="1200" b="1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                       idle</a:t>
            </a:r>
            <a:endParaRPr lang="en-US" sz="1200" b="1"/>
          </a:p>
        </xdr:txBody>
      </xdr:sp>
      <xdr:sp macro="" textlink="">
        <xdr:nvSpPr>
          <xdr:cNvPr id="19" name="Left Brace 18"/>
          <xdr:cNvSpPr/>
        </xdr:nvSpPr>
        <xdr:spPr>
          <a:xfrm rot="16200000">
            <a:off x="15747230" y="12702270"/>
            <a:ext cx="340178" cy="2164011"/>
          </a:xfrm>
          <a:prstGeom prst="leftBrac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US" sz="1100" b="0"/>
          </a:p>
        </xdr:txBody>
      </xdr:sp>
      <xdr:sp macro="" textlink="">
        <xdr:nvSpPr>
          <xdr:cNvPr id="20" name="TextBox 19"/>
          <xdr:cNvSpPr txBox="1"/>
        </xdr:nvSpPr>
        <xdr:spPr>
          <a:xfrm>
            <a:off x="14899341" y="13996788"/>
            <a:ext cx="2122714" cy="609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100" b="1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MemRestoreDefaultParameters</a:t>
            </a:r>
          </a:p>
          <a:p>
            <a:r>
              <a:rPr lang="en-US" sz="1100" b="1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(Update </a:t>
            </a:r>
            <a:r>
              <a:rPr lang="en-US" sz="1100" b="1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red parameters</a:t>
            </a:r>
            <a:r>
              <a:rPr lang="en-US" sz="1100" b="1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)</a:t>
            </a:r>
          </a:p>
          <a:p>
            <a:r>
              <a:rPr lang="en-US" sz="1100" b="1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GROUP</a:t>
            </a:r>
            <a:r>
              <a:rPr lang="en-US" sz="11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Set</a:t>
            </a:r>
            <a:endPara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1" name="Left Brace 20"/>
          <xdr:cNvSpPr/>
        </xdr:nvSpPr>
        <xdr:spPr>
          <a:xfrm rot="16200000">
            <a:off x="17260042" y="13370160"/>
            <a:ext cx="340178" cy="796855"/>
          </a:xfrm>
          <a:prstGeom prst="leftBrac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US" sz="1100" b="0"/>
          </a:p>
        </xdr:txBody>
      </xdr:sp>
      <xdr:sp macro="" textlink="">
        <xdr:nvSpPr>
          <xdr:cNvPr id="22" name="TextBox 21"/>
          <xdr:cNvSpPr txBox="1"/>
        </xdr:nvSpPr>
        <xdr:spPr>
          <a:xfrm>
            <a:off x="17111381" y="13992306"/>
            <a:ext cx="73959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100" b="1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Mode</a:t>
            </a:r>
            <a:r>
              <a:rPr lang="en-US" sz="11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set</a:t>
            </a:r>
            <a:endPara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3" name="Rectangle 22"/>
          <xdr:cNvSpPr/>
        </xdr:nvSpPr>
        <xdr:spPr>
          <a:xfrm>
            <a:off x="16996761" y="13242472"/>
            <a:ext cx="831798" cy="367392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>
                <a:solidFill>
                  <a:sysClr val="windowText" lastClr="000000"/>
                </a:solidFill>
              </a:rPr>
              <a:t>Later</a:t>
            </a:r>
          </a:p>
        </xdr:txBody>
      </xdr:sp>
    </xdr:grpSp>
    <xdr:clientData/>
  </xdr:twoCellAnchor>
  <xdr:oneCellAnchor>
    <xdr:from>
      <xdr:col>23</xdr:col>
      <xdr:colOff>513669</xdr:colOff>
      <xdr:row>23</xdr:row>
      <xdr:rowOff>13607</xdr:rowOff>
    </xdr:from>
    <xdr:ext cx="5752896" cy="1616652"/>
    <xdr:sp macro="" textlink="">
      <xdr:nvSpPr>
        <xdr:cNvPr id="24" name="TextBox 23"/>
        <xdr:cNvSpPr txBox="1"/>
      </xdr:nvSpPr>
      <xdr:spPr>
        <a:xfrm>
          <a:off x="14753544" y="4395107"/>
          <a:ext cx="5752896" cy="161665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6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MemRestoreDefaultParameters(, TRUE or FALSE) </a:t>
          </a:r>
          <a:endParaRPr lang="en-US" sz="1600"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True means reset all parameters to default value.(trParameterRecordType)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False means reset “red” parameters to default value.(trParameterRecordType)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Called in InitMemory(),  has below active conditions.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	Increase DEFAULT_PARAM_AT_FIRST_POWER_UP_FLAG  (TRUE)	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	CRC doesn’t match. (TRUE)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	Get Load default request from communication module (TRUE)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	Parameter list update or using learn button to load default (FALSE)</a:t>
          </a:r>
        </a:p>
        <a:p>
          <a:endParaRPr lang="en-US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0</xdr:col>
      <xdr:colOff>193302</xdr:colOff>
      <xdr:row>37</xdr:row>
      <xdr:rowOff>71437</xdr:rowOff>
    </xdr:from>
    <xdr:to>
      <xdr:col>8</xdr:col>
      <xdr:colOff>364862</xdr:colOff>
      <xdr:row>58</xdr:row>
      <xdr:rowOff>175699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302" y="7119937"/>
          <a:ext cx="5124560" cy="4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57</xdr:row>
      <xdr:rowOff>83922</xdr:rowOff>
    </xdr:from>
    <xdr:to>
      <xdr:col>8</xdr:col>
      <xdr:colOff>321225</xdr:colOff>
      <xdr:row>81</xdr:row>
      <xdr:rowOff>54779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" y="10942422"/>
          <a:ext cx="5226600" cy="45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466856</xdr:colOff>
      <xdr:row>37</xdr:row>
      <xdr:rowOff>147638</xdr:rowOff>
    </xdr:from>
    <xdr:to>
      <xdr:col>17</xdr:col>
      <xdr:colOff>329115</xdr:colOff>
      <xdr:row>58</xdr:row>
      <xdr:rowOff>42376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9856" y="7196138"/>
          <a:ext cx="5434384" cy="38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341911</xdr:colOff>
      <xdr:row>57</xdr:row>
      <xdr:rowOff>73119</xdr:rowOff>
    </xdr:from>
    <xdr:to>
      <xdr:col>17</xdr:col>
      <xdr:colOff>80342</xdr:colOff>
      <xdr:row>81</xdr:row>
      <xdr:rowOff>120167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94911" y="10931619"/>
          <a:ext cx="5310556" cy="4619048"/>
        </a:xfrm>
        <a:prstGeom prst="rect">
          <a:avLst/>
        </a:prstGeom>
      </xdr:spPr>
    </xdr:pic>
    <xdr:clientData/>
  </xdr:twoCellAnchor>
  <xdr:oneCellAnchor>
    <xdr:from>
      <xdr:col>18</xdr:col>
      <xdr:colOff>37475</xdr:colOff>
      <xdr:row>38</xdr:row>
      <xdr:rowOff>11205</xdr:rowOff>
    </xdr:from>
    <xdr:ext cx="7037294" cy="4583206"/>
    <xdr:sp macro="" textlink="">
      <xdr:nvSpPr>
        <xdr:cNvPr id="29" name="TextBox 28"/>
        <xdr:cNvSpPr txBox="1"/>
      </xdr:nvSpPr>
      <xdr:spPr>
        <a:xfrm>
          <a:off x="11181725" y="7250205"/>
          <a:ext cx="7037294" cy="458320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1"/>
            <a:t>vResetToDefaultParameters </a:t>
          </a:r>
        </a:p>
        <a:p>
          <a:r>
            <a:rPr lang="en-US" sz="1100" b="1" baseline="0"/>
            <a:t>is used for load default paramteres, pressing the learn button when power up then keep 3 seconds.</a:t>
          </a:r>
          <a:endParaRPr lang="en-US" sz="1100" b="0" baseline="0"/>
        </a:p>
        <a:p>
          <a:r>
            <a:rPr lang="en-US" sz="1100" b="1" baseline="0">
              <a:solidFill>
                <a:srgbClr val="FF0000"/>
              </a:solidFill>
            </a:rPr>
            <a:t>So back check and latch check position could be not changed during learn cycle.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  SetMemoryExtOpenPosition(prSup-&gt;prMemory,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                          si16GetMemoryExtDefaultOpenPosition(prSup-&gt;prMemory));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  SetMemoryExtLatchCheckPosition(prSup-&gt;prMemory,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                          si16GetMemoryExtDefaultLatchCheckPosition(prSup-&gt;prMemory));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  SetMemoryExtBackCheckDeltaPosition(prSup-&gt;prMemory,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                          si16GetMemoryExtDefaultBackCheckDeltaPosition(prSup-&gt;prMemory));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  // Regulator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  SetRegulatorExtOpenPosition(prSup-&gt;prRegulator,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                          si16GetMemoryExtOpenPosition(prSup-&gt;prMemory));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  SetRegulatorExtLatchCheckPosition(prSup-&gt;prRegulator,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                          si16GetMemoryExtLatchCheckPosition(prSup-&gt;prMemory));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  SetRegulatorExtBackCheckDeltaPosition(prSup-&gt;prRegulator,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                          si16GetMemoryExtBackCheckDeltaPosition(prSup-&gt;prMemory));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  // Control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  SetControlExtLatchCheckPosition(prSup-&gt;prControl,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                          si16GetMemoryExtLatchCheckPosition(prSup-&gt;prMemory));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  SetControlExtBackCheckDeltaPosition(prSup-&gt;prControl,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                          si16GetMemoryExtBackCheckDeltaPosition(prSup-&gt;prMemory));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  SetControlExtLockRetryOpenPosition(prSup-&gt;prControl,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                                     si16GetMemoryExtLatchCheckPosition(prSup-&gt;prMemory));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  // Force new learn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  SetErrorHandlerError (prSup-&gt;prErrorHandler, LEARN_ERROR);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 baseline="0"/>
            <a:t>  SetMemoryLearnState(prSup-&gt;prMemory,FALSE);</a:t>
          </a:r>
          <a:endParaRPr 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295274</xdr:colOff>
      <xdr:row>15</xdr:row>
      <xdr:rowOff>133349</xdr:rowOff>
    </xdr:from>
    <xdr:to>
      <xdr:col>10</xdr:col>
      <xdr:colOff>180974</xdr:colOff>
      <xdr:row>40</xdr:row>
      <xdr:rowOff>47624</xdr:rowOff>
    </xdr:to>
    <xdr:grpSp>
      <xdr:nvGrpSpPr>
        <xdr:cNvPr id="17" name="Group 16"/>
        <xdr:cNvGrpSpPr/>
      </xdr:nvGrpSpPr>
      <xdr:grpSpPr>
        <a:xfrm>
          <a:off x="7183754" y="2884169"/>
          <a:ext cx="5806440" cy="4486275"/>
          <a:chOff x="6943724" y="1485899"/>
          <a:chExt cx="5648325" cy="4676775"/>
        </a:xfrm>
      </xdr:grpSpPr>
      <xdr:sp macro="" textlink="">
        <xdr:nvSpPr>
          <xdr:cNvPr id="30" name="TextBox 29"/>
          <xdr:cNvSpPr txBox="1"/>
        </xdr:nvSpPr>
        <xdr:spPr>
          <a:xfrm>
            <a:off x="6943724" y="1485899"/>
            <a:ext cx="5648325" cy="46767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100" b="0" baseline="0">
                <a:solidFill>
                  <a:sysClr val="windowText" lastClr="000000"/>
                </a:solidFill>
              </a:rPr>
              <a:t>SetOutputMotorCurrent(x,x,prReg-&gt;</a:t>
            </a:r>
            <a:r>
              <a:rPr lang="en-US" sz="1100" b="1" baseline="0">
                <a:solidFill>
                  <a:srgbClr val="FF0000"/>
                </a:solidFill>
              </a:rPr>
              <a:t>si16Is</a:t>
            </a:r>
            <a:r>
              <a:rPr lang="en-US" sz="1100" b="0" baseline="0">
                <a:solidFill>
                  <a:sysClr val="windowText" lastClr="000000"/>
                </a:solidFill>
              </a:rPr>
              <a:t>, x) is called in UpdateRegulator every 2ms.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 b="1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si16Is</a:t>
            </a:r>
            <a:r>
              <a:rPr lang="en-US" sz="1100" b="1" baseline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- </a:t>
            </a:r>
            <a:r>
              <a:rPr lang="en-US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current set value, -1000 means -1000mA, 2999 means 2999mA</a:t>
            </a:r>
            <a:endParaRPr lang="en-US">
              <a:effectLst/>
            </a:endParaRPr>
          </a:p>
          <a:p>
            <a:endParaRPr lang="en-US" sz="1100" b="0" baseline="0">
              <a:solidFill>
                <a:sysClr val="windowText" lastClr="000000"/>
              </a:solidFill>
            </a:endParaRPr>
          </a:p>
          <a:p>
            <a:r>
              <a:rPr lang="en-US" sz="1100" b="0">
                <a:solidFill>
                  <a:sysClr val="windowText" lastClr="000000"/>
                </a:solidFill>
              </a:rPr>
              <a:t>Current</a:t>
            </a:r>
            <a:r>
              <a:rPr lang="en-US" sz="1100" b="0" baseline="0">
                <a:solidFill>
                  <a:sysClr val="windowText" lastClr="000000"/>
                </a:solidFill>
              </a:rPr>
              <a:t> sensor chip ACS712, sensitvity 185mv/A, Voutput 0~5V. 2.5V means 0A. Cuurent range is (-13.5A ~ 13.5A). AD value is 0~1023.</a:t>
            </a:r>
          </a:p>
          <a:p>
            <a:r>
              <a:rPr lang="en-US" sz="1100" b="0">
                <a:solidFill>
                  <a:sysClr val="windowText" lastClr="000000"/>
                </a:solidFill>
              </a:rPr>
              <a:t> vSetMotorCurrent(</a:t>
            </a:r>
            <a:r>
              <a:rPr lang="en-US" sz="1100" b="1">
                <a:solidFill>
                  <a:srgbClr val="FF0000"/>
                </a:solidFill>
              </a:rPr>
              <a:t>si16MotorCurrentSetAD</a:t>
            </a:r>
            <a:r>
              <a:rPr lang="en-US" sz="1100" b="0">
                <a:solidFill>
                  <a:sysClr val="windowText" lastClr="000000"/>
                </a:solidFill>
              </a:rPr>
              <a:t>);</a:t>
            </a:r>
          </a:p>
          <a:p>
            <a:r>
              <a:rPr lang="en-US" sz="1100" b="1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si16MotorCurrentSetAD</a:t>
            </a:r>
            <a:r>
              <a:rPr lang="en-US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- </a:t>
            </a:r>
            <a:r>
              <a:rPr lang="en-US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0~2046 means -13.5A to +13.5A. is used for </a:t>
            </a:r>
            <a:r>
              <a:rPr lang="en-US" sz="1100" b="0" baseline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PWM calculating</a:t>
            </a:r>
            <a:r>
              <a:rPr lang="en-US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.</a:t>
            </a:r>
            <a:endParaRPr lang="en-US" sz="1100" b="0">
              <a:solidFill>
                <a:sysClr val="windowText" lastClr="000000"/>
              </a:solidFill>
            </a:endParaRPr>
          </a:p>
        </xdr:txBody>
      </xdr:sp>
      <xdr:pic>
        <xdr:nvPicPr>
          <xdr:cNvPr id="11" name="Picture 10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029450" y="3467101"/>
            <a:ext cx="5524500" cy="2628899"/>
          </a:xfrm>
          <a:prstGeom prst="rect">
            <a:avLst/>
          </a:prstGeom>
        </xdr:spPr>
      </xdr:pic>
      <xdr:pic>
        <xdr:nvPicPr>
          <xdr:cNvPr id="12" name="Picture 11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963631" y="2905125"/>
            <a:ext cx="5609690" cy="457200"/>
          </a:xfrm>
          <a:prstGeom prst="rect">
            <a:avLst/>
          </a:prstGeom>
        </xdr:spPr>
      </xdr:pic>
    </xdr:grpSp>
    <xdr:clientData/>
  </xdr:twoCellAnchor>
  <xdr:oneCellAnchor>
    <xdr:from>
      <xdr:col>3</xdr:col>
      <xdr:colOff>247650</xdr:colOff>
      <xdr:row>15</xdr:row>
      <xdr:rowOff>9524</xdr:rowOff>
    </xdr:from>
    <xdr:ext cx="2847975" cy="981075"/>
    <xdr:sp macro="" textlink="">
      <xdr:nvSpPr>
        <xdr:cNvPr id="2" name="TextBox 1"/>
        <xdr:cNvSpPr txBox="1"/>
      </xdr:nvSpPr>
      <xdr:spPr>
        <a:xfrm>
          <a:off x="3848100" y="2867024"/>
          <a:ext cx="2847975" cy="9810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SPEED_CI_C</a:t>
          </a:r>
          <a:r>
            <a:rPr lang="en-US" sz="1100"/>
            <a:t> is used as Intergration time normally and closing before learn. </a:t>
          </a:r>
        </a:p>
        <a:p>
          <a:r>
            <a:rPr lang="en-US" sz="1100"/>
            <a:t>During learn cycel  such as </a:t>
          </a:r>
          <a:r>
            <a:rPr lang="en-US" sz="1100" b="1">
              <a:solidFill>
                <a:srgbClr val="FF0000"/>
              </a:solidFill>
            </a:rPr>
            <a:t>PUSH_150_SPEED_TI_C_LEARN_OPENING</a:t>
          </a:r>
          <a:r>
            <a:rPr lang="en-US" sz="1100"/>
            <a:t> is used.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295274</xdr:colOff>
      <xdr:row>15</xdr:row>
      <xdr:rowOff>133349</xdr:rowOff>
    </xdr:from>
    <xdr:to>
      <xdr:col>10</xdr:col>
      <xdr:colOff>180974</xdr:colOff>
      <xdr:row>40</xdr:row>
      <xdr:rowOff>47624</xdr:rowOff>
    </xdr:to>
    <xdr:grpSp>
      <xdr:nvGrpSpPr>
        <xdr:cNvPr id="2" name="Group 1"/>
        <xdr:cNvGrpSpPr/>
      </xdr:nvGrpSpPr>
      <xdr:grpSpPr>
        <a:xfrm>
          <a:off x="7183754" y="2884169"/>
          <a:ext cx="5806440" cy="4486275"/>
          <a:chOff x="6943724" y="1485899"/>
          <a:chExt cx="5648325" cy="4676775"/>
        </a:xfrm>
      </xdr:grpSpPr>
      <xdr:sp macro="" textlink="">
        <xdr:nvSpPr>
          <xdr:cNvPr id="3" name="TextBox 2"/>
          <xdr:cNvSpPr txBox="1"/>
        </xdr:nvSpPr>
        <xdr:spPr>
          <a:xfrm>
            <a:off x="6943724" y="1485899"/>
            <a:ext cx="5648325" cy="46767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100" b="0" baseline="0">
                <a:solidFill>
                  <a:sysClr val="windowText" lastClr="000000"/>
                </a:solidFill>
              </a:rPr>
              <a:t>SetOutputMotorCurrent(x,x,prReg-&gt;</a:t>
            </a:r>
            <a:r>
              <a:rPr lang="en-US" sz="1100" b="1" baseline="0">
                <a:solidFill>
                  <a:srgbClr val="FF0000"/>
                </a:solidFill>
              </a:rPr>
              <a:t>si16Is</a:t>
            </a:r>
            <a:r>
              <a:rPr lang="en-US" sz="1100" b="0" baseline="0">
                <a:solidFill>
                  <a:sysClr val="windowText" lastClr="000000"/>
                </a:solidFill>
              </a:rPr>
              <a:t>, x) is called in UpdateRegulator every 2ms.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 b="1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si16Is</a:t>
            </a:r>
            <a:r>
              <a:rPr lang="en-US" sz="1100" b="1" baseline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- </a:t>
            </a:r>
            <a:r>
              <a:rPr lang="en-US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current set value, -1000 means -1000mA, 2999 means 2999mA</a:t>
            </a:r>
            <a:endParaRPr lang="en-US">
              <a:effectLst/>
            </a:endParaRPr>
          </a:p>
          <a:p>
            <a:endParaRPr lang="en-US" sz="1100" b="0" baseline="0">
              <a:solidFill>
                <a:sysClr val="windowText" lastClr="000000"/>
              </a:solidFill>
            </a:endParaRPr>
          </a:p>
          <a:p>
            <a:r>
              <a:rPr lang="en-US" sz="1100" b="0">
                <a:solidFill>
                  <a:sysClr val="windowText" lastClr="000000"/>
                </a:solidFill>
              </a:rPr>
              <a:t>Current</a:t>
            </a:r>
            <a:r>
              <a:rPr lang="en-US" sz="1100" b="0" baseline="0">
                <a:solidFill>
                  <a:sysClr val="windowText" lastClr="000000"/>
                </a:solidFill>
              </a:rPr>
              <a:t> sensor chip ACS712, sensitvity 185mv/A, Voutput 0~5V. 2.5V means 0A. Cuurent range is (-13.5A ~ 13.5A). AD value is 0~1023.</a:t>
            </a:r>
          </a:p>
          <a:p>
            <a:r>
              <a:rPr lang="en-US" sz="1100" b="0">
                <a:solidFill>
                  <a:sysClr val="windowText" lastClr="000000"/>
                </a:solidFill>
              </a:rPr>
              <a:t> vSetMotorCurrent(</a:t>
            </a:r>
            <a:r>
              <a:rPr lang="en-US" sz="1100" b="1">
                <a:solidFill>
                  <a:srgbClr val="FF0000"/>
                </a:solidFill>
              </a:rPr>
              <a:t>si16MotorCurrentSetAD</a:t>
            </a:r>
            <a:r>
              <a:rPr lang="en-US" sz="1100" b="0">
                <a:solidFill>
                  <a:sysClr val="windowText" lastClr="000000"/>
                </a:solidFill>
              </a:rPr>
              <a:t>);</a:t>
            </a:r>
          </a:p>
          <a:p>
            <a:r>
              <a:rPr lang="en-US" sz="1100" b="1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si16MotorCurrentSetAD</a:t>
            </a:r>
            <a:r>
              <a:rPr lang="en-US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- </a:t>
            </a:r>
            <a:r>
              <a:rPr lang="en-US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0~2046 means -13.5A to +13.5A. is used for </a:t>
            </a:r>
            <a:r>
              <a:rPr lang="en-US" sz="1100" b="0" baseline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PWM calculating</a:t>
            </a:r>
            <a:r>
              <a:rPr lang="en-US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.</a:t>
            </a:r>
            <a:endParaRPr lang="en-US" sz="1100" b="0">
              <a:solidFill>
                <a:sysClr val="windowText" lastClr="000000"/>
              </a:solidFill>
            </a:endParaRPr>
          </a:p>
        </xdr:txBody>
      </xdr:sp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029450" y="3467101"/>
            <a:ext cx="5524500" cy="2628899"/>
          </a:xfrm>
          <a:prstGeom prst="rect">
            <a:avLst/>
          </a:prstGeom>
        </xdr:spPr>
      </xdr:pic>
      <xdr:pic>
        <xdr:nvPicPr>
          <xdr:cNvPr id="5" name="Picture 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963631" y="2905125"/>
            <a:ext cx="5609690" cy="457200"/>
          </a:xfrm>
          <a:prstGeom prst="rect">
            <a:avLst/>
          </a:prstGeom>
        </xdr:spPr>
      </xdr:pic>
    </xdr:grpSp>
    <xdr:clientData/>
  </xdr:twoCellAnchor>
  <xdr:oneCellAnchor>
    <xdr:from>
      <xdr:col>3</xdr:col>
      <xdr:colOff>247650</xdr:colOff>
      <xdr:row>15</xdr:row>
      <xdr:rowOff>9524</xdr:rowOff>
    </xdr:from>
    <xdr:ext cx="2847975" cy="981075"/>
    <xdr:sp macro="" textlink="">
      <xdr:nvSpPr>
        <xdr:cNvPr id="6" name="TextBox 5"/>
        <xdr:cNvSpPr txBox="1"/>
      </xdr:nvSpPr>
      <xdr:spPr>
        <a:xfrm>
          <a:off x="3848100" y="2867024"/>
          <a:ext cx="2847975" cy="9810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SPEED_CI_C</a:t>
          </a:r>
          <a:r>
            <a:rPr lang="en-US" sz="1100"/>
            <a:t> is used as Intergration time normally and closing before learn. </a:t>
          </a:r>
        </a:p>
        <a:p>
          <a:r>
            <a:rPr lang="en-US" sz="1100"/>
            <a:t>During learn cycel  such as </a:t>
          </a:r>
          <a:r>
            <a:rPr lang="en-US" sz="1100" b="1">
              <a:solidFill>
                <a:srgbClr val="FF0000"/>
              </a:solidFill>
            </a:rPr>
            <a:t>PUSH_150_SPEED_TI_C_LEARN_OPENING</a:t>
          </a:r>
          <a:r>
            <a:rPr lang="en-US" sz="1100"/>
            <a:t> is used.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68035</xdr:rowOff>
    </xdr:from>
    <xdr:to>
      <xdr:col>5</xdr:col>
      <xdr:colOff>433793</xdr:colOff>
      <xdr:row>71</xdr:row>
      <xdr:rowOff>92775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77795"/>
          <a:ext cx="5691593" cy="3499460"/>
        </a:xfrm>
        <a:prstGeom prst="rect">
          <a:avLst/>
        </a:prstGeom>
      </xdr:spPr>
    </xdr:pic>
    <xdr:clientData/>
  </xdr:twoCellAnchor>
  <xdr:twoCellAnchor editAs="oneCell">
    <xdr:from>
      <xdr:col>0</xdr:col>
      <xdr:colOff>340179</xdr:colOff>
      <xdr:row>70</xdr:row>
      <xdr:rowOff>169347</xdr:rowOff>
    </xdr:from>
    <xdr:to>
      <xdr:col>3</xdr:col>
      <xdr:colOff>1045029</xdr:colOff>
      <xdr:row>93</xdr:row>
      <xdr:rowOff>131247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0179" y="12970947"/>
          <a:ext cx="3516630" cy="4168140"/>
        </a:xfrm>
        <a:prstGeom prst="rect">
          <a:avLst/>
        </a:prstGeom>
      </xdr:spPr>
    </xdr:pic>
    <xdr:clientData/>
  </xdr:twoCellAnchor>
  <xdr:twoCellAnchor editAs="oneCell">
    <xdr:from>
      <xdr:col>4</xdr:col>
      <xdr:colOff>627786</xdr:colOff>
      <xdr:row>73</xdr:row>
      <xdr:rowOff>48615</xdr:rowOff>
    </xdr:from>
    <xdr:to>
      <xdr:col>12</xdr:col>
      <xdr:colOff>428655</xdr:colOff>
      <xdr:row>88</xdr:row>
      <xdr:rowOff>10837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54066" y="13398855"/>
          <a:ext cx="5569209" cy="27054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152399</xdr:rowOff>
    </xdr:from>
    <xdr:to>
      <xdr:col>5</xdr:col>
      <xdr:colOff>394621</xdr:colOff>
      <xdr:row>36</xdr:row>
      <xdr:rowOff>138792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27214</xdr:colOff>
      <xdr:row>93</xdr:row>
      <xdr:rowOff>13607</xdr:rowOff>
    </xdr:from>
    <xdr:to>
      <xdr:col>10</xdr:col>
      <xdr:colOff>590737</xdr:colOff>
      <xdr:row>97</xdr:row>
      <xdr:rowOff>146845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214" y="17021447"/>
          <a:ext cx="9562743" cy="864758"/>
        </a:xfrm>
        <a:prstGeom prst="rect">
          <a:avLst/>
        </a:prstGeom>
      </xdr:spPr>
    </xdr:pic>
    <xdr:clientData/>
  </xdr:twoCellAnchor>
  <xdr:twoCellAnchor editAs="oneCell">
    <xdr:from>
      <xdr:col>0</xdr:col>
      <xdr:colOff>40821</xdr:colOff>
      <xdr:row>99</xdr:row>
      <xdr:rowOff>148318</xdr:rowOff>
    </xdr:from>
    <xdr:to>
      <xdr:col>12</xdr:col>
      <xdr:colOff>401464</xdr:colOff>
      <xdr:row>115</xdr:row>
      <xdr:rowOff>138413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821" y="18253438"/>
          <a:ext cx="10655263" cy="2916175"/>
        </a:xfrm>
        <a:prstGeom prst="rect">
          <a:avLst/>
        </a:prstGeom>
      </xdr:spPr>
    </xdr:pic>
    <xdr:clientData/>
  </xdr:twoCellAnchor>
  <xdr:twoCellAnchor>
    <xdr:from>
      <xdr:col>0</xdr:col>
      <xdr:colOff>54415</xdr:colOff>
      <xdr:row>36</xdr:row>
      <xdr:rowOff>68053</xdr:rowOff>
    </xdr:from>
    <xdr:to>
      <xdr:col>5</xdr:col>
      <xdr:colOff>421821</xdr:colOff>
      <xdr:row>52</xdr:row>
      <xdr:rowOff>40821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0.70725</cdr:x>
      <cdr:y>0.10811</cdr:y>
    </cdr:from>
    <cdr:to>
      <cdr:x>0.88135</cdr:x>
      <cdr:y>0.47135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14752" y="27214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0.54404</cdr:x>
      <cdr:y>0.02703</cdr:y>
    </cdr:from>
    <cdr:to>
      <cdr:x>0.93782</cdr:x>
      <cdr:y>0.39027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2857502" y="68036"/>
          <a:ext cx="206828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 b="1">
              <a:solidFill>
                <a:schemeClr val="accent6">
                  <a:lumMod val="75000"/>
                </a:schemeClr>
              </a:solidFill>
            </a:rPr>
            <a:t>Center</a:t>
          </a:r>
          <a:r>
            <a:rPr lang="en-US" sz="1600" b="1" baseline="0">
              <a:solidFill>
                <a:schemeClr val="accent6">
                  <a:lumMod val="75000"/>
                </a:schemeClr>
              </a:solidFill>
            </a:rPr>
            <a:t> shaft (degree/s)</a:t>
          </a:r>
          <a:endParaRPr lang="en-US" sz="1600" baseline="0"/>
        </a:p>
        <a:p xmlns:a="http://schemas.openxmlformats.org/drawingml/2006/main">
          <a:r>
            <a:rPr lang="en-US" sz="1600" b="1" baseline="0">
              <a:solidFill>
                <a:schemeClr val="accent1">
                  <a:lumMod val="75000"/>
                </a:schemeClr>
              </a:solidFill>
            </a:rPr>
            <a:t>Door leaf</a:t>
          </a:r>
          <a:endParaRPr lang="en-US" sz="16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0.70725</cdr:x>
      <cdr:y>0.10811</cdr:y>
    </cdr:from>
    <cdr:to>
      <cdr:x>0.88135</cdr:x>
      <cdr:y>0.47135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3714752" y="27214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0.54404</cdr:x>
      <cdr:y>0.02703</cdr:y>
    </cdr:from>
    <cdr:to>
      <cdr:x>0.93782</cdr:x>
      <cdr:y>0.39027</cdr:y>
    </cdr:to>
    <cdr:sp macro="" textlink="">
      <cdr:nvSpPr>
        <cdr:cNvPr id="5" name="TextBox 2"/>
        <cdr:cNvSpPr txBox="1"/>
      </cdr:nvSpPr>
      <cdr:spPr>
        <a:xfrm xmlns:a="http://schemas.openxmlformats.org/drawingml/2006/main">
          <a:off x="2857502" y="68036"/>
          <a:ext cx="206828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 b="1">
              <a:solidFill>
                <a:schemeClr val="accent6">
                  <a:lumMod val="75000"/>
                </a:schemeClr>
              </a:solidFill>
            </a:rPr>
            <a:t>Center</a:t>
          </a:r>
          <a:r>
            <a:rPr lang="en-US" sz="1600" b="1" baseline="0">
              <a:solidFill>
                <a:schemeClr val="accent6">
                  <a:lumMod val="75000"/>
                </a:schemeClr>
              </a:solidFill>
            </a:rPr>
            <a:t> shaft (degree/s)</a:t>
          </a:r>
          <a:endParaRPr lang="en-US" sz="1600" baseline="0"/>
        </a:p>
        <a:p xmlns:a="http://schemas.openxmlformats.org/drawingml/2006/main">
          <a:r>
            <a:rPr lang="en-US" sz="1600" b="1" baseline="0">
              <a:solidFill>
                <a:schemeClr val="accent1">
                  <a:lumMod val="75000"/>
                </a:schemeClr>
              </a:solidFill>
            </a:rPr>
            <a:t>Door leaf</a:t>
          </a:r>
        </a:p>
        <a:p xmlns:a="http://schemas.openxmlformats.org/drawingml/2006/main">
          <a:r>
            <a:rPr lang="en-US" sz="1600" b="1" baseline="0">
              <a:solidFill>
                <a:schemeClr val="accent1">
                  <a:lumMod val="75000"/>
                </a:schemeClr>
              </a:solidFill>
            </a:rPr>
            <a:t>OPEN CURVE</a:t>
          </a:r>
        </a:p>
        <a:p xmlns:a="http://schemas.openxmlformats.org/drawingml/2006/main">
          <a:endParaRPr lang="en-US" sz="1600" b="1">
            <a:solidFill>
              <a:schemeClr val="accent1">
                <a:lumMod val="7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0.70725</cdr:x>
      <cdr:y>0.10811</cdr:y>
    </cdr:from>
    <cdr:to>
      <cdr:x>0.88135</cdr:x>
      <cdr:y>0.47135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14752" y="27214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0.53277</cdr:x>
      <cdr:y>0.41081</cdr:y>
    </cdr:from>
    <cdr:to>
      <cdr:x>0.92655</cdr:x>
      <cdr:y>0.77405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2573577" y="1034150"/>
          <a:ext cx="1902169" cy="9143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 b="1">
              <a:solidFill>
                <a:schemeClr val="accent6">
                  <a:lumMod val="75000"/>
                </a:schemeClr>
              </a:solidFill>
            </a:rPr>
            <a:t>Center</a:t>
          </a:r>
          <a:r>
            <a:rPr lang="en-US" sz="1600" b="1" baseline="0">
              <a:solidFill>
                <a:schemeClr val="accent6">
                  <a:lumMod val="75000"/>
                </a:schemeClr>
              </a:solidFill>
            </a:rPr>
            <a:t> shaft (degree/s)</a:t>
          </a:r>
          <a:endParaRPr lang="en-US" sz="1600" baseline="0"/>
        </a:p>
        <a:p xmlns:a="http://schemas.openxmlformats.org/drawingml/2006/main">
          <a:r>
            <a:rPr lang="en-US" sz="1600" b="1" baseline="0">
              <a:solidFill>
                <a:schemeClr val="accent1">
                  <a:lumMod val="75000"/>
                </a:schemeClr>
              </a:solidFill>
            </a:rPr>
            <a:t>Door leaf</a:t>
          </a:r>
        </a:p>
        <a:p xmlns:a="http://schemas.openxmlformats.org/drawingml/2006/main">
          <a:r>
            <a:rPr lang="en-US" sz="1600" b="1" baseline="0">
              <a:solidFill>
                <a:schemeClr val="accent1">
                  <a:lumMod val="75000"/>
                </a:schemeClr>
              </a:solidFill>
            </a:rPr>
            <a:t>CLOSE CURVE</a:t>
          </a:r>
          <a:endParaRPr lang="en-US" sz="1600" b="1">
            <a:solidFill>
              <a:schemeClr val="accent1">
                <a:lumMod val="7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68035</xdr:rowOff>
    </xdr:from>
    <xdr:to>
      <xdr:col>5</xdr:col>
      <xdr:colOff>433793</xdr:colOff>
      <xdr:row>71</xdr:row>
      <xdr:rowOff>92775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74035"/>
          <a:ext cx="5590900" cy="3644240"/>
        </a:xfrm>
        <a:prstGeom prst="rect">
          <a:avLst/>
        </a:prstGeom>
      </xdr:spPr>
    </xdr:pic>
    <xdr:clientData/>
  </xdr:twoCellAnchor>
  <xdr:twoCellAnchor editAs="oneCell">
    <xdr:from>
      <xdr:col>0</xdr:col>
      <xdr:colOff>340179</xdr:colOff>
      <xdr:row>70</xdr:row>
      <xdr:rowOff>169347</xdr:rowOff>
    </xdr:from>
    <xdr:to>
      <xdr:col>3</xdr:col>
      <xdr:colOff>1045029</xdr:colOff>
      <xdr:row>93</xdr:row>
      <xdr:rowOff>131247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0179" y="13504347"/>
          <a:ext cx="3467100" cy="4343400"/>
        </a:xfrm>
        <a:prstGeom prst="rect">
          <a:avLst/>
        </a:prstGeom>
      </xdr:spPr>
    </xdr:pic>
    <xdr:clientData/>
  </xdr:twoCellAnchor>
  <xdr:twoCellAnchor editAs="oneCell">
    <xdr:from>
      <xdr:col>4</xdr:col>
      <xdr:colOff>627786</xdr:colOff>
      <xdr:row>73</xdr:row>
      <xdr:rowOff>48615</xdr:rowOff>
    </xdr:from>
    <xdr:to>
      <xdr:col>12</xdr:col>
      <xdr:colOff>428655</xdr:colOff>
      <xdr:row>88</xdr:row>
      <xdr:rowOff>10837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63715" y="13955115"/>
          <a:ext cx="5461440" cy="28197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152399</xdr:rowOff>
    </xdr:from>
    <xdr:to>
      <xdr:col>5</xdr:col>
      <xdr:colOff>394621</xdr:colOff>
      <xdr:row>36</xdr:row>
      <xdr:rowOff>138792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27214</xdr:colOff>
      <xdr:row>93</xdr:row>
      <xdr:rowOff>13607</xdr:rowOff>
    </xdr:from>
    <xdr:to>
      <xdr:col>10</xdr:col>
      <xdr:colOff>590737</xdr:colOff>
      <xdr:row>97</xdr:row>
      <xdr:rowOff>146845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214" y="17730107"/>
          <a:ext cx="9380952" cy="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40821</xdr:colOff>
      <xdr:row>99</xdr:row>
      <xdr:rowOff>148318</xdr:rowOff>
    </xdr:from>
    <xdr:to>
      <xdr:col>12</xdr:col>
      <xdr:colOff>401464</xdr:colOff>
      <xdr:row>115</xdr:row>
      <xdr:rowOff>138413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821" y="19007818"/>
          <a:ext cx="10457143" cy="3038095"/>
        </a:xfrm>
        <a:prstGeom prst="rect">
          <a:avLst/>
        </a:prstGeom>
      </xdr:spPr>
    </xdr:pic>
    <xdr:clientData/>
  </xdr:twoCellAnchor>
  <xdr:twoCellAnchor>
    <xdr:from>
      <xdr:col>0</xdr:col>
      <xdr:colOff>54415</xdr:colOff>
      <xdr:row>36</xdr:row>
      <xdr:rowOff>68053</xdr:rowOff>
    </xdr:from>
    <xdr:to>
      <xdr:col>5</xdr:col>
      <xdr:colOff>421821</xdr:colOff>
      <xdr:row>52</xdr:row>
      <xdr:rowOff>40821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0.70725</cdr:x>
      <cdr:y>0.10811</cdr:y>
    </cdr:from>
    <cdr:to>
      <cdr:x>0.88135</cdr:x>
      <cdr:y>0.47135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14752" y="27214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0.54404</cdr:x>
      <cdr:y>0.02703</cdr:y>
    </cdr:from>
    <cdr:to>
      <cdr:x>0.93782</cdr:x>
      <cdr:y>0.39027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2857502" y="68036"/>
          <a:ext cx="206828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 b="1">
              <a:solidFill>
                <a:schemeClr val="accent6">
                  <a:lumMod val="75000"/>
                </a:schemeClr>
              </a:solidFill>
            </a:rPr>
            <a:t>Center</a:t>
          </a:r>
          <a:r>
            <a:rPr lang="en-US" sz="1600" b="1" baseline="0">
              <a:solidFill>
                <a:schemeClr val="accent6">
                  <a:lumMod val="75000"/>
                </a:schemeClr>
              </a:solidFill>
            </a:rPr>
            <a:t> shaft (degree/s)</a:t>
          </a:r>
          <a:endParaRPr lang="en-US" sz="1600" baseline="0"/>
        </a:p>
        <a:p xmlns:a="http://schemas.openxmlformats.org/drawingml/2006/main">
          <a:r>
            <a:rPr lang="en-US" sz="1600" b="1" baseline="0">
              <a:solidFill>
                <a:schemeClr val="accent1">
                  <a:lumMod val="75000"/>
                </a:schemeClr>
              </a:solidFill>
            </a:rPr>
            <a:t>Door leaf</a:t>
          </a:r>
          <a:endParaRPr lang="en-US" sz="16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0.70725</cdr:x>
      <cdr:y>0.10811</cdr:y>
    </cdr:from>
    <cdr:to>
      <cdr:x>0.88135</cdr:x>
      <cdr:y>0.47135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3714752" y="27214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0.54404</cdr:x>
      <cdr:y>0.02703</cdr:y>
    </cdr:from>
    <cdr:to>
      <cdr:x>0.93782</cdr:x>
      <cdr:y>0.39027</cdr:y>
    </cdr:to>
    <cdr:sp macro="" textlink="">
      <cdr:nvSpPr>
        <cdr:cNvPr id="5" name="TextBox 2"/>
        <cdr:cNvSpPr txBox="1"/>
      </cdr:nvSpPr>
      <cdr:spPr>
        <a:xfrm xmlns:a="http://schemas.openxmlformats.org/drawingml/2006/main">
          <a:off x="2857502" y="68036"/>
          <a:ext cx="206828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 b="1">
              <a:solidFill>
                <a:schemeClr val="accent6">
                  <a:lumMod val="75000"/>
                </a:schemeClr>
              </a:solidFill>
            </a:rPr>
            <a:t>Center</a:t>
          </a:r>
          <a:r>
            <a:rPr lang="en-US" sz="1600" b="1" baseline="0">
              <a:solidFill>
                <a:schemeClr val="accent6">
                  <a:lumMod val="75000"/>
                </a:schemeClr>
              </a:solidFill>
            </a:rPr>
            <a:t> shaft (degree/s)</a:t>
          </a:r>
          <a:endParaRPr lang="en-US" sz="1600" baseline="0"/>
        </a:p>
        <a:p xmlns:a="http://schemas.openxmlformats.org/drawingml/2006/main">
          <a:r>
            <a:rPr lang="en-US" sz="1600" b="1" baseline="0">
              <a:solidFill>
                <a:schemeClr val="accent1">
                  <a:lumMod val="75000"/>
                </a:schemeClr>
              </a:solidFill>
            </a:rPr>
            <a:t>Door leaf</a:t>
          </a:r>
        </a:p>
        <a:p xmlns:a="http://schemas.openxmlformats.org/drawingml/2006/main">
          <a:r>
            <a:rPr lang="en-US" sz="1600" b="1" baseline="0">
              <a:solidFill>
                <a:schemeClr val="accent1">
                  <a:lumMod val="75000"/>
                </a:schemeClr>
              </a:solidFill>
            </a:rPr>
            <a:t>OPEN CURVE</a:t>
          </a:r>
        </a:p>
        <a:p xmlns:a="http://schemas.openxmlformats.org/drawingml/2006/main">
          <a:endParaRPr lang="en-US" sz="1600" b="1">
            <a:solidFill>
              <a:schemeClr val="accent1">
                <a:lumMod val="7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0.70725</cdr:x>
      <cdr:y>0.10811</cdr:y>
    </cdr:from>
    <cdr:to>
      <cdr:x>0.88135</cdr:x>
      <cdr:y>0.47135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14752" y="27214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0.53277</cdr:x>
      <cdr:y>0.41081</cdr:y>
    </cdr:from>
    <cdr:to>
      <cdr:x>0.92655</cdr:x>
      <cdr:y>0.77405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2573577" y="1034150"/>
          <a:ext cx="1902169" cy="9143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 b="1">
              <a:solidFill>
                <a:schemeClr val="accent6">
                  <a:lumMod val="75000"/>
                </a:schemeClr>
              </a:solidFill>
            </a:rPr>
            <a:t>Center</a:t>
          </a:r>
          <a:r>
            <a:rPr lang="en-US" sz="1600" b="1" baseline="0">
              <a:solidFill>
                <a:schemeClr val="accent6">
                  <a:lumMod val="75000"/>
                </a:schemeClr>
              </a:solidFill>
            </a:rPr>
            <a:t> shaft (degree/s)</a:t>
          </a:r>
          <a:endParaRPr lang="en-US" sz="1600" baseline="0"/>
        </a:p>
        <a:p xmlns:a="http://schemas.openxmlformats.org/drawingml/2006/main">
          <a:r>
            <a:rPr lang="en-US" sz="1600" b="1" baseline="0">
              <a:solidFill>
                <a:schemeClr val="accent1">
                  <a:lumMod val="75000"/>
                </a:schemeClr>
              </a:solidFill>
            </a:rPr>
            <a:t>Door leaf</a:t>
          </a:r>
        </a:p>
        <a:p xmlns:a="http://schemas.openxmlformats.org/drawingml/2006/main">
          <a:r>
            <a:rPr lang="en-US" sz="1600" b="1" baseline="0">
              <a:solidFill>
                <a:schemeClr val="accent1">
                  <a:lumMod val="75000"/>
                </a:schemeClr>
              </a:solidFill>
            </a:rPr>
            <a:t>CLOSE CURVE</a:t>
          </a:r>
          <a:endParaRPr lang="en-US" sz="1600" b="1">
            <a:solidFill>
              <a:schemeClr val="accent1">
                <a:lumMod val="7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163286</xdr:rowOff>
    </xdr:from>
    <xdr:to>
      <xdr:col>5</xdr:col>
      <xdr:colOff>433793</xdr:colOff>
      <xdr:row>73</xdr:row>
      <xdr:rowOff>188026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450286"/>
          <a:ext cx="5590900" cy="3644240"/>
        </a:xfrm>
        <a:prstGeom prst="rect">
          <a:avLst/>
        </a:prstGeom>
      </xdr:spPr>
    </xdr:pic>
    <xdr:clientData/>
  </xdr:twoCellAnchor>
  <xdr:twoCellAnchor editAs="oneCell">
    <xdr:from>
      <xdr:col>0</xdr:col>
      <xdr:colOff>748393</xdr:colOff>
      <xdr:row>71</xdr:row>
      <xdr:rowOff>101311</xdr:rowOff>
    </xdr:from>
    <xdr:to>
      <xdr:col>3</xdr:col>
      <xdr:colOff>1453243</xdr:colOff>
      <xdr:row>94</xdr:row>
      <xdr:rowOff>63211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8393" y="13626811"/>
          <a:ext cx="3467100" cy="4343400"/>
        </a:xfrm>
        <a:prstGeom prst="rect">
          <a:avLst/>
        </a:prstGeom>
      </xdr:spPr>
    </xdr:pic>
    <xdr:clientData/>
  </xdr:twoCellAnchor>
  <xdr:twoCellAnchor editAs="oneCell">
    <xdr:from>
      <xdr:col>4</xdr:col>
      <xdr:colOff>627786</xdr:colOff>
      <xdr:row>73</xdr:row>
      <xdr:rowOff>48615</xdr:rowOff>
    </xdr:from>
    <xdr:to>
      <xdr:col>12</xdr:col>
      <xdr:colOff>428655</xdr:colOff>
      <xdr:row>88</xdr:row>
      <xdr:rowOff>10837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47386" y="13955115"/>
          <a:ext cx="5449194" cy="2819722"/>
        </a:xfrm>
        <a:prstGeom prst="rect">
          <a:avLst/>
        </a:prstGeom>
      </xdr:spPr>
    </xdr:pic>
    <xdr:clientData/>
  </xdr:twoCellAnchor>
  <xdr:twoCellAnchor>
    <xdr:from>
      <xdr:col>0</xdr:col>
      <xdr:colOff>13594</xdr:colOff>
      <xdr:row>21</xdr:row>
      <xdr:rowOff>40821</xdr:rowOff>
    </xdr:from>
    <xdr:to>
      <xdr:col>6</xdr:col>
      <xdr:colOff>13607</xdr:colOff>
      <xdr:row>35</xdr:row>
      <xdr:rowOff>136071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27214</xdr:colOff>
      <xdr:row>93</xdr:row>
      <xdr:rowOff>13607</xdr:rowOff>
    </xdr:from>
    <xdr:to>
      <xdr:col>10</xdr:col>
      <xdr:colOff>590737</xdr:colOff>
      <xdr:row>97</xdr:row>
      <xdr:rowOff>146845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214" y="17730107"/>
          <a:ext cx="9355098" cy="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40821</xdr:colOff>
      <xdr:row>99</xdr:row>
      <xdr:rowOff>148318</xdr:rowOff>
    </xdr:from>
    <xdr:to>
      <xdr:col>12</xdr:col>
      <xdr:colOff>401464</xdr:colOff>
      <xdr:row>115</xdr:row>
      <xdr:rowOff>138413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821" y="19007818"/>
          <a:ext cx="10428568" cy="3038095"/>
        </a:xfrm>
        <a:prstGeom prst="rect">
          <a:avLst/>
        </a:prstGeom>
      </xdr:spPr>
    </xdr:pic>
    <xdr:clientData/>
  </xdr:twoCellAnchor>
  <xdr:twoCellAnchor>
    <xdr:from>
      <xdr:col>0</xdr:col>
      <xdr:colOff>149665</xdr:colOff>
      <xdr:row>35</xdr:row>
      <xdr:rowOff>176909</xdr:rowOff>
    </xdr:from>
    <xdr:to>
      <xdr:col>5</xdr:col>
      <xdr:colOff>449035</xdr:colOff>
      <xdr:row>52</xdr:row>
      <xdr:rowOff>108856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0.70725</cdr:x>
      <cdr:y>0.10811</cdr:y>
    </cdr:from>
    <cdr:to>
      <cdr:x>0.88135</cdr:x>
      <cdr:y>0.47135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14752" y="27214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0.54404</cdr:x>
      <cdr:y>0.02703</cdr:y>
    </cdr:from>
    <cdr:to>
      <cdr:x>0.93782</cdr:x>
      <cdr:y>0.39027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2857502" y="68036"/>
          <a:ext cx="206828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 b="1">
              <a:solidFill>
                <a:schemeClr val="accent6">
                  <a:lumMod val="75000"/>
                </a:schemeClr>
              </a:solidFill>
            </a:rPr>
            <a:t>Center</a:t>
          </a:r>
          <a:r>
            <a:rPr lang="en-US" sz="1600" b="1" baseline="0">
              <a:solidFill>
                <a:schemeClr val="accent6">
                  <a:lumMod val="75000"/>
                </a:schemeClr>
              </a:solidFill>
            </a:rPr>
            <a:t> shaft (degree/s)</a:t>
          </a:r>
          <a:endParaRPr lang="en-US" sz="1600" baseline="0"/>
        </a:p>
        <a:p xmlns:a="http://schemas.openxmlformats.org/drawingml/2006/main">
          <a:r>
            <a:rPr lang="en-US" sz="1600" b="1" baseline="0">
              <a:solidFill>
                <a:schemeClr val="accent1">
                  <a:lumMod val="75000"/>
                </a:schemeClr>
              </a:solidFill>
            </a:rPr>
            <a:t>Door leaf</a:t>
          </a:r>
          <a:endParaRPr lang="en-US" sz="16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0.70725</cdr:x>
      <cdr:y>0.10811</cdr:y>
    </cdr:from>
    <cdr:to>
      <cdr:x>0.88135</cdr:x>
      <cdr:y>0.47135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3714752" y="27214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0.54404</cdr:x>
      <cdr:y>0.02703</cdr:y>
    </cdr:from>
    <cdr:to>
      <cdr:x>0.93782</cdr:x>
      <cdr:y>0.39027</cdr:y>
    </cdr:to>
    <cdr:sp macro="" textlink="">
      <cdr:nvSpPr>
        <cdr:cNvPr id="5" name="TextBox 2"/>
        <cdr:cNvSpPr txBox="1"/>
      </cdr:nvSpPr>
      <cdr:spPr>
        <a:xfrm xmlns:a="http://schemas.openxmlformats.org/drawingml/2006/main">
          <a:off x="2857502" y="68036"/>
          <a:ext cx="206828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 b="1">
              <a:solidFill>
                <a:schemeClr val="accent6">
                  <a:lumMod val="75000"/>
                </a:schemeClr>
              </a:solidFill>
            </a:rPr>
            <a:t>Center</a:t>
          </a:r>
          <a:r>
            <a:rPr lang="en-US" sz="1600" b="1" baseline="0">
              <a:solidFill>
                <a:schemeClr val="accent6">
                  <a:lumMod val="75000"/>
                </a:schemeClr>
              </a:solidFill>
            </a:rPr>
            <a:t> shaft (degree/s)</a:t>
          </a:r>
          <a:endParaRPr lang="en-US" sz="1600" baseline="0"/>
        </a:p>
        <a:p xmlns:a="http://schemas.openxmlformats.org/drawingml/2006/main">
          <a:r>
            <a:rPr lang="en-US" sz="1600" b="1" baseline="0">
              <a:solidFill>
                <a:schemeClr val="accent1">
                  <a:lumMod val="75000"/>
                </a:schemeClr>
              </a:solidFill>
            </a:rPr>
            <a:t>Door leaf</a:t>
          </a:r>
        </a:p>
        <a:p xmlns:a="http://schemas.openxmlformats.org/drawingml/2006/main">
          <a:r>
            <a:rPr lang="en-US" sz="1600" b="1" baseline="0">
              <a:solidFill>
                <a:schemeClr val="accent1">
                  <a:lumMod val="75000"/>
                </a:schemeClr>
              </a:solidFill>
            </a:rPr>
            <a:t>OPEN CURVE</a:t>
          </a:r>
        </a:p>
        <a:p xmlns:a="http://schemas.openxmlformats.org/drawingml/2006/main">
          <a:endParaRPr lang="en-US" sz="1600" b="1">
            <a:solidFill>
              <a:schemeClr val="accent1">
                <a:lumMod val="7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0.70725</cdr:x>
      <cdr:y>0.10811</cdr:y>
    </cdr:from>
    <cdr:to>
      <cdr:x>0.88135</cdr:x>
      <cdr:y>0.47135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14752" y="27214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0.53277</cdr:x>
      <cdr:y>0.41081</cdr:y>
    </cdr:from>
    <cdr:to>
      <cdr:x>0.92655</cdr:x>
      <cdr:y>0.77405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2573577" y="1034150"/>
          <a:ext cx="1902169" cy="9143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 b="1">
              <a:solidFill>
                <a:schemeClr val="accent6">
                  <a:lumMod val="75000"/>
                </a:schemeClr>
              </a:solidFill>
            </a:rPr>
            <a:t>Center</a:t>
          </a:r>
          <a:r>
            <a:rPr lang="en-US" sz="1600" b="1" baseline="0">
              <a:solidFill>
                <a:schemeClr val="accent6">
                  <a:lumMod val="75000"/>
                </a:schemeClr>
              </a:solidFill>
            </a:rPr>
            <a:t> shaft (degree/s)</a:t>
          </a:r>
          <a:endParaRPr lang="en-US" sz="1600" baseline="0"/>
        </a:p>
        <a:p xmlns:a="http://schemas.openxmlformats.org/drawingml/2006/main">
          <a:r>
            <a:rPr lang="en-US" sz="1600" b="1" baseline="0">
              <a:solidFill>
                <a:schemeClr val="accent1">
                  <a:lumMod val="75000"/>
                </a:schemeClr>
              </a:solidFill>
            </a:rPr>
            <a:t>Door leaf</a:t>
          </a:r>
        </a:p>
        <a:p xmlns:a="http://schemas.openxmlformats.org/drawingml/2006/main">
          <a:r>
            <a:rPr lang="en-US" sz="1600" b="1" baseline="0">
              <a:solidFill>
                <a:schemeClr val="accent1">
                  <a:lumMod val="75000"/>
                </a:schemeClr>
              </a:solidFill>
            </a:rPr>
            <a:t>CLOSE CURVE</a:t>
          </a:r>
          <a:endParaRPr lang="en-US" sz="1600" b="1">
            <a:solidFill>
              <a:schemeClr val="accent1">
                <a:lumMod val="7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340179</xdr:colOff>
      <xdr:row>70</xdr:row>
      <xdr:rowOff>169347</xdr:rowOff>
    </xdr:from>
    <xdr:to>
      <xdr:col>3</xdr:col>
      <xdr:colOff>1045029</xdr:colOff>
      <xdr:row>93</xdr:row>
      <xdr:rowOff>131247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0179" y="13504347"/>
          <a:ext cx="3457575" cy="4343400"/>
        </a:xfrm>
        <a:prstGeom prst="rect">
          <a:avLst/>
        </a:prstGeom>
      </xdr:spPr>
    </xdr:pic>
    <xdr:clientData/>
  </xdr:twoCellAnchor>
  <xdr:twoCellAnchor editAs="oneCell">
    <xdr:from>
      <xdr:col>4</xdr:col>
      <xdr:colOff>627786</xdr:colOff>
      <xdr:row>73</xdr:row>
      <xdr:rowOff>48615</xdr:rowOff>
    </xdr:from>
    <xdr:to>
      <xdr:col>12</xdr:col>
      <xdr:colOff>287140</xdr:colOff>
      <xdr:row>88</xdr:row>
      <xdr:rowOff>10837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7386" y="13955115"/>
          <a:ext cx="5449194" cy="2819722"/>
        </a:xfrm>
        <a:prstGeom prst="rect">
          <a:avLst/>
        </a:prstGeom>
      </xdr:spPr>
    </xdr:pic>
    <xdr:clientData/>
  </xdr:twoCellAnchor>
  <xdr:twoCellAnchor>
    <xdr:from>
      <xdr:col>0</xdr:col>
      <xdr:colOff>27201</xdr:colOff>
      <xdr:row>21</xdr:row>
      <xdr:rowOff>54427</xdr:rowOff>
    </xdr:from>
    <xdr:to>
      <xdr:col>5</xdr:col>
      <xdr:colOff>421822</xdr:colOff>
      <xdr:row>36</xdr:row>
      <xdr:rowOff>40820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27214</xdr:colOff>
      <xdr:row>93</xdr:row>
      <xdr:rowOff>13607</xdr:rowOff>
    </xdr:from>
    <xdr:to>
      <xdr:col>10</xdr:col>
      <xdr:colOff>590737</xdr:colOff>
      <xdr:row>97</xdr:row>
      <xdr:rowOff>146845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214" y="17730107"/>
          <a:ext cx="9355098" cy="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40821</xdr:colOff>
      <xdr:row>99</xdr:row>
      <xdr:rowOff>148318</xdr:rowOff>
    </xdr:from>
    <xdr:to>
      <xdr:col>12</xdr:col>
      <xdr:colOff>259949</xdr:colOff>
      <xdr:row>115</xdr:row>
      <xdr:rowOff>138413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821" y="19007818"/>
          <a:ext cx="10428568" cy="3038095"/>
        </a:xfrm>
        <a:prstGeom prst="rect">
          <a:avLst/>
        </a:prstGeom>
      </xdr:spPr>
    </xdr:pic>
    <xdr:clientData/>
  </xdr:twoCellAnchor>
  <xdr:twoCellAnchor>
    <xdr:from>
      <xdr:col>0</xdr:col>
      <xdr:colOff>54415</xdr:colOff>
      <xdr:row>36</xdr:row>
      <xdr:rowOff>68053</xdr:rowOff>
    </xdr:from>
    <xdr:to>
      <xdr:col>5</xdr:col>
      <xdr:colOff>421821</xdr:colOff>
      <xdr:row>52</xdr:row>
      <xdr:rowOff>40821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0.70725</cdr:x>
      <cdr:y>0.10811</cdr:y>
    </cdr:from>
    <cdr:to>
      <cdr:x>0.88135</cdr:x>
      <cdr:y>0.47135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14752" y="27214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0.54404</cdr:x>
      <cdr:y>0.02703</cdr:y>
    </cdr:from>
    <cdr:to>
      <cdr:x>0.93782</cdr:x>
      <cdr:y>0.39027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2857502" y="68036"/>
          <a:ext cx="206828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 b="1">
              <a:solidFill>
                <a:schemeClr val="accent6">
                  <a:lumMod val="75000"/>
                </a:schemeClr>
              </a:solidFill>
            </a:rPr>
            <a:t>Center</a:t>
          </a:r>
          <a:r>
            <a:rPr lang="en-US" sz="1600" b="1" baseline="0">
              <a:solidFill>
                <a:schemeClr val="accent6">
                  <a:lumMod val="75000"/>
                </a:schemeClr>
              </a:solidFill>
            </a:rPr>
            <a:t> shaft (degree/s)</a:t>
          </a:r>
          <a:endParaRPr lang="en-US" sz="1600" baseline="0"/>
        </a:p>
        <a:p xmlns:a="http://schemas.openxmlformats.org/drawingml/2006/main">
          <a:r>
            <a:rPr lang="en-US" sz="1600" b="1" baseline="0">
              <a:solidFill>
                <a:schemeClr val="accent1">
                  <a:lumMod val="75000"/>
                </a:schemeClr>
              </a:solidFill>
            </a:rPr>
            <a:t>Door leaf</a:t>
          </a:r>
          <a:endParaRPr lang="en-US" sz="16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0.70725</cdr:x>
      <cdr:y>0.10811</cdr:y>
    </cdr:from>
    <cdr:to>
      <cdr:x>0.88135</cdr:x>
      <cdr:y>0.47135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3714752" y="27214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0.54404</cdr:x>
      <cdr:y>0.02703</cdr:y>
    </cdr:from>
    <cdr:to>
      <cdr:x>0.93782</cdr:x>
      <cdr:y>0.39027</cdr:y>
    </cdr:to>
    <cdr:sp macro="" textlink="">
      <cdr:nvSpPr>
        <cdr:cNvPr id="5" name="TextBox 2"/>
        <cdr:cNvSpPr txBox="1"/>
      </cdr:nvSpPr>
      <cdr:spPr>
        <a:xfrm xmlns:a="http://schemas.openxmlformats.org/drawingml/2006/main">
          <a:off x="2857502" y="68036"/>
          <a:ext cx="206828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 b="1">
              <a:solidFill>
                <a:schemeClr val="accent6">
                  <a:lumMod val="75000"/>
                </a:schemeClr>
              </a:solidFill>
            </a:rPr>
            <a:t>Center</a:t>
          </a:r>
          <a:r>
            <a:rPr lang="en-US" sz="1600" b="1" baseline="0">
              <a:solidFill>
                <a:schemeClr val="accent6">
                  <a:lumMod val="75000"/>
                </a:schemeClr>
              </a:solidFill>
            </a:rPr>
            <a:t> shaft (degree/s)</a:t>
          </a:r>
          <a:endParaRPr lang="en-US" sz="1600" baseline="0"/>
        </a:p>
        <a:p xmlns:a="http://schemas.openxmlformats.org/drawingml/2006/main">
          <a:r>
            <a:rPr lang="en-US" sz="1600" b="1" baseline="0">
              <a:solidFill>
                <a:schemeClr val="accent1">
                  <a:lumMod val="75000"/>
                </a:schemeClr>
              </a:solidFill>
            </a:rPr>
            <a:t>Door leaf</a:t>
          </a:r>
        </a:p>
        <a:p xmlns:a="http://schemas.openxmlformats.org/drawingml/2006/main">
          <a:r>
            <a:rPr lang="en-US" sz="1600" b="1" baseline="0">
              <a:solidFill>
                <a:schemeClr val="accent1">
                  <a:lumMod val="75000"/>
                </a:schemeClr>
              </a:solidFill>
            </a:rPr>
            <a:t>OPEN CURVE</a:t>
          </a:r>
        </a:p>
        <a:p xmlns:a="http://schemas.openxmlformats.org/drawingml/2006/main">
          <a:endParaRPr lang="en-US" sz="1600" b="1">
            <a:solidFill>
              <a:schemeClr val="accent1">
                <a:lumMod val="7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0.70725</cdr:x>
      <cdr:y>0.10811</cdr:y>
    </cdr:from>
    <cdr:to>
      <cdr:x>0.88135</cdr:x>
      <cdr:y>0.47135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14752" y="27214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0.53277</cdr:x>
      <cdr:y>0.41081</cdr:y>
    </cdr:from>
    <cdr:to>
      <cdr:x>0.92655</cdr:x>
      <cdr:y>0.77405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2573577" y="1034150"/>
          <a:ext cx="1902169" cy="9143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 b="1">
              <a:solidFill>
                <a:schemeClr val="accent6">
                  <a:lumMod val="75000"/>
                </a:schemeClr>
              </a:solidFill>
            </a:rPr>
            <a:t>Center</a:t>
          </a:r>
          <a:r>
            <a:rPr lang="en-US" sz="1600" b="1" baseline="0">
              <a:solidFill>
                <a:schemeClr val="accent6">
                  <a:lumMod val="75000"/>
                </a:schemeClr>
              </a:solidFill>
            </a:rPr>
            <a:t> shaft (degree/s)</a:t>
          </a:r>
          <a:endParaRPr lang="en-US" sz="1600" baseline="0"/>
        </a:p>
        <a:p xmlns:a="http://schemas.openxmlformats.org/drawingml/2006/main">
          <a:r>
            <a:rPr lang="en-US" sz="1600" b="1" baseline="0">
              <a:solidFill>
                <a:schemeClr val="accent1">
                  <a:lumMod val="75000"/>
                </a:schemeClr>
              </a:solidFill>
            </a:rPr>
            <a:t>Door leaf</a:t>
          </a:r>
        </a:p>
        <a:p xmlns:a="http://schemas.openxmlformats.org/drawingml/2006/main">
          <a:r>
            <a:rPr lang="en-US" sz="1600" b="1" baseline="0">
              <a:solidFill>
                <a:schemeClr val="accent1">
                  <a:lumMod val="75000"/>
                </a:schemeClr>
              </a:solidFill>
            </a:rPr>
            <a:t>CLOSE CURVE</a:t>
          </a:r>
          <a:endParaRPr lang="en-US" sz="1600" b="1">
            <a:solidFill>
              <a:schemeClr val="accent1">
                <a:lumMod val="7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748393</xdr:colOff>
      <xdr:row>71</xdr:row>
      <xdr:rowOff>101311</xdr:rowOff>
    </xdr:from>
    <xdr:to>
      <xdr:col>3</xdr:col>
      <xdr:colOff>1453243</xdr:colOff>
      <xdr:row>94</xdr:row>
      <xdr:rowOff>63211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8393" y="13626811"/>
          <a:ext cx="3457575" cy="4343400"/>
        </a:xfrm>
        <a:prstGeom prst="rect">
          <a:avLst/>
        </a:prstGeom>
      </xdr:spPr>
    </xdr:pic>
    <xdr:clientData/>
  </xdr:twoCellAnchor>
  <xdr:twoCellAnchor editAs="oneCell">
    <xdr:from>
      <xdr:col>4</xdr:col>
      <xdr:colOff>627786</xdr:colOff>
      <xdr:row>73</xdr:row>
      <xdr:rowOff>48615</xdr:rowOff>
    </xdr:from>
    <xdr:to>
      <xdr:col>12</xdr:col>
      <xdr:colOff>428655</xdr:colOff>
      <xdr:row>88</xdr:row>
      <xdr:rowOff>10837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7386" y="13955115"/>
          <a:ext cx="5449194" cy="2819722"/>
        </a:xfrm>
        <a:prstGeom prst="rect">
          <a:avLst/>
        </a:prstGeom>
      </xdr:spPr>
    </xdr:pic>
    <xdr:clientData/>
  </xdr:twoCellAnchor>
  <xdr:twoCellAnchor>
    <xdr:from>
      <xdr:col>0</xdr:col>
      <xdr:colOff>13594</xdr:colOff>
      <xdr:row>21</xdr:row>
      <xdr:rowOff>40821</xdr:rowOff>
    </xdr:from>
    <xdr:to>
      <xdr:col>6</xdr:col>
      <xdr:colOff>13607</xdr:colOff>
      <xdr:row>35</xdr:row>
      <xdr:rowOff>136071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27214</xdr:colOff>
      <xdr:row>93</xdr:row>
      <xdr:rowOff>13607</xdr:rowOff>
    </xdr:from>
    <xdr:to>
      <xdr:col>10</xdr:col>
      <xdr:colOff>590737</xdr:colOff>
      <xdr:row>97</xdr:row>
      <xdr:rowOff>146845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214" y="17730107"/>
          <a:ext cx="9355098" cy="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40821</xdr:colOff>
      <xdr:row>99</xdr:row>
      <xdr:rowOff>148318</xdr:rowOff>
    </xdr:from>
    <xdr:to>
      <xdr:col>12</xdr:col>
      <xdr:colOff>401464</xdr:colOff>
      <xdr:row>115</xdr:row>
      <xdr:rowOff>138413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821" y="19007818"/>
          <a:ext cx="10428568" cy="3038095"/>
        </a:xfrm>
        <a:prstGeom prst="rect">
          <a:avLst/>
        </a:prstGeom>
      </xdr:spPr>
    </xdr:pic>
    <xdr:clientData/>
  </xdr:twoCellAnchor>
  <xdr:twoCellAnchor>
    <xdr:from>
      <xdr:col>0</xdr:col>
      <xdr:colOff>149665</xdr:colOff>
      <xdr:row>35</xdr:row>
      <xdr:rowOff>176909</xdr:rowOff>
    </xdr:from>
    <xdr:to>
      <xdr:col>5</xdr:col>
      <xdr:colOff>449035</xdr:colOff>
      <xdr:row>52</xdr:row>
      <xdr:rowOff>108856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0.70725</cdr:x>
      <cdr:y>0.10811</cdr:y>
    </cdr:from>
    <cdr:to>
      <cdr:x>0.88135</cdr:x>
      <cdr:y>0.47135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14752" y="27214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0.54404</cdr:x>
      <cdr:y>0.02703</cdr:y>
    </cdr:from>
    <cdr:to>
      <cdr:x>0.93782</cdr:x>
      <cdr:y>0.39027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2857502" y="68036"/>
          <a:ext cx="206828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 b="1">
              <a:solidFill>
                <a:schemeClr val="accent6">
                  <a:lumMod val="75000"/>
                </a:schemeClr>
              </a:solidFill>
            </a:rPr>
            <a:t>Center</a:t>
          </a:r>
          <a:r>
            <a:rPr lang="en-US" sz="1600" b="1" baseline="0">
              <a:solidFill>
                <a:schemeClr val="accent6">
                  <a:lumMod val="75000"/>
                </a:schemeClr>
              </a:solidFill>
            </a:rPr>
            <a:t> shaft (degree/s)</a:t>
          </a:r>
          <a:endParaRPr lang="en-US" sz="1600" baseline="0"/>
        </a:p>
        <a:p xmlns:a="http://schemas.openxmlformats.org/drawingml/2006/main">
          <a:r>
            <a:rPr lang="en-US" sz="1600" b="1" baseline="0">
              <a:solidFill>
                <a:schemeClr val="accent1">
                  <a:lumMod val="75000"/>
                </a:schemeClr>
              </a:solidFill>
            </a:rPr>
            <a:t>Door leaf</a:t>
          </a:r>
          <a:endParaRPr lang="en-US" sz="16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0.70725</cdr:x>
      <cdr:y>0.10811</cdr:y>
    </cdr:from>
    <cdr:to>
      <cdr:x>0.88135</cdr:x>
      <cdr:y>0.47135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3714752" y="27214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0.54404</cdr:x>
      <cdr:y>0.02703</cdr:y>
    </cdr:from>
    <cdr:to>
      <cdr:x>0.93782</cdr:x>
      <cdr:y>0.39027</cdr:y>
    </cdr:to>
    <cdr:sp macro="" textlink="">
      <cdr:nvSpPr>
        <cdr:cNvPr id="5" name="TextBox 2"/>
        <cdr:cNvSpPr txBox="1"/>
      </cdr:nvSpPr>
      <cdr:spPr>
        <a:xfrm xmlns:a="http://schemas.openxmlformats.org/drawingml/2006/main">
          <a:off x="2857502" y="68036"/>
          <a:ext cx="206828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 b="1">
              <a:solidFill>
                <a:schemeClr val="accent6">
                  <a:lumMod val="75000"/>
                </a:schemeClr>
              </a:solidFill>
            </a:rPr>
            <a:t>Center</a:t>
          </a:r>
          <a:r>
            <a:rPr lang="en-US" sz="1600" b="1" baseline="0">
              <a:solidFill>
                <a:schemeClr val="accent6">
                  <a:lumMod val="75000"/>
                </a:schemeClr>
              </a:solidFill>
            </a:rPr>
            <a:t> shaft (degree/s)</a:t>
          </a:r>
          <a:endParaRPr lang="en-US" sz="1600" baseline="0"/>
        </a:p>
        <a:p xmlns:a="http://schemas.openxmlformats.org/drawingml/2006/main">
          <a:r>
            <a:rPr lang="en-US" sz="1600" b="1" baseline="0">
              <a:solidFill>
                <a:schemeClr val="accent1">
                  <a:lumMod val="75000"/>
                </a:schemeClr>
              </a:solidFill>
            </a:rPr>
            <a:t>Door leaf</a:t>
          </a:r>
        </a:p>
        <a:p xmlns:a="http://schemas.openxmlformats.org/drawingml/2006/main">
          <a:r>
            <a:rPr lang="en-US" sz="1600" b="1" baseline="0">
              <a:solidFill>
                <a:schemeClr val="accent1">
                  <a:lumMod val="75000"/>
                </a:schemeClr>
              </a:solidFill>
            </a:rPr>
            <a:t>OPEN CURVE</a:t>
          </a:r>
        </a:p>
        <a:p xmlns:a="http://schemas.openxmlformats.org/drawingml/2006/main">
          <a:endParaRPr lang="en-US" sz="1600" b="1">
            <a:solidFill>
              <a:schemeClr val="accent1">
                <a:lumMod val="7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0.70725</cdr:x>
      <cdr:y>0.10811</cdr:y>
    </cdr:from>
    <cdr:to>
      <cdr:x>0.88135</cdr:x>
      <cdr:y>0.47135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14752" y="27214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0.53277</cdr:x>
      <cdr:y>0.41081</cdr:y>
    </cdr:from>
    <cdr:to>
      <cdr:x>0.92655</cdr:x>
      <cdr:y>0.77405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2573577" y="1034150"/>
          <a:ext cx="1902169" cy="9143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 b="1">
              <a:solidFill>
                <a:schemeClr val="accent6">
                  <a:lumMod val="75000"/>
                </a:schemeClr>
              </a:solidFill>
            </a:rPr>
            <a:t>Center</a:t>
          </a:r>
          <a:r>
            <a:rPr lang="en-US" sz="1600" b="1" baseline="0">
              <a:solidFill>
                <a:schemeClr val="accent6">
                  <a:lumMod val="75000"/>
                </a:schemeClr>
              </a:solidFill>
            </a:rPr>
            <a:t> shaft (degree/s)</a:t>
          </a:r>
          <a:endParaRPr lang="en-US" sz="1600" baseline="0"/>
        </a:p>
        <a:p xmlns:a="http://schemas.openxmlformats.org/drawingml/2006/main">
          <a:r>
            <a:rPr lang="en-US" sz="1600" b="1" baseline="0">
              <a:solidFill>
                <a:schemeClr val="accent1">
                  <a:lumMod val="75000"/>
                </a:schemeClr>
              </a:solidFill>
            </a:rPr>
            <a:t>Door leaf</a:t>
          </a:r>
        </a:p>
        <a:p xmlns:a="http://schemas.openxmlformats.org/drawingml/2006/main">
          <a:r>
            <a:rPr lang="en-US" sz="1600" b="1" baseline="0">
              <a:solidFill>
                <a:schemeClr val="accent1">
                  <a:lumMod val="75000"/>
                </a:schemeClr>
              </a:solidFill>
            </a:rPr>
            <a:t>CLOSE CURVE</a:t>
          </a:r>
          <a:endParaRPr lang="en-US" sz="1600" b="1">
            <a:solidFill>
              <a:schemeClr val="accent1">
                <a:lumMod val="7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14</xdr:row>
      <xdr:rowOff>61912</xdr:rowOff>
    </xdr:from>
    <xdr:to>
      <xdr:col>11</xdr:col>
      <xdr:colOff>600075</xdr:colOff>
      <xdr:row>28</xdr:row>
      <xdr:rowOff>138112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190500</xdr:colOff>
      <xdr:row>0</xdr:row>
      <xdr:rowOff>0</xdr:rowOff>
    </xdr:from>
    <xdr:to>
      <xdr:col>11</xdr:col>
      <xdr:colOff>590550</xdr:colOff>
      <xdr:row>14</xdr:row>
      <xdr:rowOff>76200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136072</xdr:colOff>
      <xdr:row>14</xdr:row>
      <xdr:rowOff>102950</xdr:rowOff>
    </xdr:from>
    <xdr:to>
      <xdr:col>3</xdr:col>
      <xdr:colOff>272143</xdr:colOff>
      <xdr:row>23</xdr:row>
      <xdr:rowOff>81643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072" y="2769950"/>
          <a:ext cx="1973035" cy="1693193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14</xdr:row>
      <xdr:rowOff>119062</xdr:rowOff>
    </xdr:from>
    <xdr:to>
      <xdr:col>12</xdr:col>
      <xdr:colOff>19050</xdr:colOff>
      <xdr:row>29</xdr:row>
      <xdr:rowOff>4762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219075</xdr:colOff>
      <xdr:row>0</xdr:row>
      <xdr:rowOff>19050</xdr:rowOff>
    </xdr:from>
    <xdr:to>
      <xdr:col>12</xdr:col>
      <xdr:colOff>9525</xdr:colOff>
      <xdr:row>14</xdr:row>
      <xdr:rowOff>95250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16</xdr:row>
      <xdr:rowOff>67235</xdr:rowOff>
    </xdr:from>
    <xdr:to>
      <xdr:col>3</xdr:col>
      <xdr:colOff>324971</xdr:colOff>
      <xdr:row>24</xdr:row>
      <xdr:rowOff>137833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115235"/>
          <a:ext cx="2140324" cy="15945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85" zoomScaleNormal="85" workbookViewId="0">
      <selection activeCell="T21" sqref="T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L21"/>
  <sheetViews>
    <sheetView zoomScaleNormal="100" workbookViewId="0">
      <selection activeCell="D27" sqref="D27"/>
    </sheetView>
  </sheetViews>
  <sheetFormatPr defaultRowHeight="14.4" x14ac:dyDescent="0.3"/>
  <cols>
    <col min="1" max="1" width="37.6640625" bestFit="1" customWidth="1"/>
    <col min="2" max="2" width="10.5546875" bestFit="1" customWidth="1"/>
    <col min="3" max="3" width="5.6640625" customWidth="1"/>
    <col min="4" max="4" width="37.6640625" bestFit="1" customWidth="1"/>
    <col min="6" max="6" width="9.109375" customWidth="1"/>
    <col min="7" max="7" width="34.44140625" bestFit="1" customWidth="1"/>
    <col min="8" max="8" width="9.109375" customWidth="1"/>
    <col min="9" max="9" width="5" customWidth="1"/>
    <col min="10" max="10" width="28.6640625" bestFit="1" customWidth="1"/>
  </cols>
  <sheetData>
    <row r="1" spans="1:12" x14ac:dyDescent="0.3">
      <c r="A1" t="s">
        <v>118</v>
      </c>
      <c r="B1" s="5">
        <v>64</v>
      </c>
      <c r="D1" s="15" t="s">
        <v>122</v>
      </c>
      <c r="E1" s="15">
        <f>B11*$B$6*$B$5</f>
        <v>952.87607164877363</v>
      </c>
      <c r="F1" s="20"/>
      <c r="G1" s="20" t="s">
        <v>149</v>
      </c>
      <c r="H1" s="21">
        <v>5.1000000000000004E-3</v>
      </c>
      <c r="I1" s="20" t="s">
        <v>155</v>
      </c>
      <c r="J1" s="20" t="s">
        <v>147</v>
      </c>
      <c r="K1">
        <f>H1*H2*H3/H5/2*POWER(2,H6)</f>
        <v>1435.7771260997067</v>
      </c>
    </row>
    <row r="2" spans="1:12" x14ac:dyDescent="0.3">
      <c r="A2" t="s">
        <v>119</v>
      </c>
      <c r="B2" s="5">
        <v>5.8000000000000003E-2</v>
      </c>
      <c r="D2" s="15" t="s">
        <v>126</v>
      </c>
      <c r="E2" s="15">
        <f>B12*$B$6*$B$5</f>
        <v>952.87607164877363</v>
      </c>
      <c r="F2" s="20"/>
      <c r="G2" s="20" t="s">
        <v>150</v>
      </c>
      <c r="H2" s="21">
        <v>32000000</v>
      </c>
      <c r="I2" s="20" t="s">
        <v>156</v>
      </c>
      <c r="J2" s="20" t="s">
        <v>148</v>
      </c>
      <c r="K2">
        <f>K1*H7/H8</f>
        <v>239.2961876832845</v>
      </c>
    </row>
    <row r="3" spans="1:12" x14ac:dyDescent="0.3">
      <c r="A3" s="3" t="s">
        <v>120</v>
      </c>
      <c r="B3" s="5">
        <v>301.58</v>
      </c>
      <c r="D3" s="15" t="s">
        <v>127</v>
      </c>
      <c r="E3" s="15">
        <f>B13*$B$6*$B$5</f>
        <v>952.87607164877363</v>
      </c>
      <c r="F3" s="20"/>
      <c r="G3" s="37" t="s">
        <v>159</v>
      </c>
      <c r="H3" s="21">
        <f>27/2046</f>
        <v>1.3196480938416423E-2</v>
      </c>
      <c r="I3" s="20"/>
      <c r="J3" s="20"/>
    </row>
    <row r="4" spans="1:12" x14ac:dyDescent="0.3">
      <c r="A4" t="s">
        <v>121</v>
      </c>
      <c r="B4" s="5">
        <v>3.1415899999999999</v>
      </c>
      <c r="D4" s="15" t="s">
        <v>128</v>
      </c>
      <c r="E4" s="15">
        <f>B14*$B$6*$B$5</f>
        <v>952.87607164877363</v>
      </c>
      <c r="F4" s="20"/>
      <c r="G4" s="37"/>
      <c r="I4" s="20"/>
      <c r="J4" s="22" t="s">
        <v>157</v>
      </c>
      <c r="K4" s="15">
        <f>K1*1023/40/8/102.3</f>
        <v>44.868035190615835</v>
      </c>
      <c r="L4">
        <f>K4/POWER(2,H6)</f>
        <v>1.4021260997067448</v>
      </c>
    </row>
    <row r="5" spans="1:12" x14ac:dyDescent="0.3">
      <c r="A5" t="s">
        <v>124</v>
      </c>
      <c r="B5" s="5">
        <v>512</v>
      </c>
      <c r="F5" s="20"/>
      <c r="G5" s="20" t="s">
        <v>151</v>
      </c>
      <c r="H5" s="21">
        <v>24</v>
      </c>
      <c r="I5" s="20"/>
      <c r="J5" s="22" t="s">
        <v>158</v>
      </c>
      <c r="K5" s="15">
        <f>K2*1023/40/8/102.3</f>
        <v>7.4780058651026415</v>
      </c>
      <c r="L5">
        <f>K5/POWER(2,H6)</f>
        <v>0.23368768328445755</v>
      </c>
    </row>
    <row r="6" spans="1:12" x14ac:dyDescent="0.3">
      <c r="A6" t="s">
        <v>117</v>
      </c>
      <c r="B6">
        <f>5000*B4/B2/B3/B3/B1</f>
        <v>4.6527151935975272E-2</v>
      </c>
      <c r="D6" t="s">
        <v>131</v>
      </c>
      <c r="E6">
        <f>B12*$B$6*B7*B5/B17</f>
        <v>95.287607164877357</v>
      </c>
      <c r="F6" s="20"/>
      <c r="G6" s="20" t="s">
        <v>152</v>
      </c>
      <c r="H6" s="21">
        <v>5</v>
      </c>
      <c r="I6" s="20"/>
      <c r="J6" s="20"/>
    </row>
    <row r="7" spans="1:12" x14ac:dyDescent="0.3">
      <c r="A7" t="s">
        <v>135</v>
      </c>
      <c r="B7" s="5">
        <v>2E-3</v>
      </c>
      <c r="D7" t="s">
        <v>132</v>
      </c>
      <c r="E7">
        <f>B12*$B$6*B7*B5/B18</f>
        <v>9.528760716487735</v>
      </c>
      <c r="F7" s="20"/>
      <c r="G7" s="20" t="s">
        <v>153</v>
      </c>
      <c r="H7" s="21">
        <v>1E-4</v>
      </c>
      <c r="I7" s="20" t="s">
        <v>70</v>
      </c>
      <c r="J7" s="20" t="s">
        <v>161</v>
      </c>
      <c r="K7">
        <f>H10*H2/2</f>
        <v>800</v>
      </c>
    </row>
    <row r="8" spans="1:12" x14ac:dyDescent="0.3">
      <c r="A8" t="s">
        <v>146</v>
      </c>
      <c r="B8">
        <f>4/(B11*(1+0.7265*0.7265))</f>
        <v>6.5453497008529732E-2</v>
      </c>
      <c r="D8" t="s">
        <v>133</v>
      </c>
      <c r="E8">
        <f>B12*$B$6*B7*B5/B19</f>
        <v>95.287607164877357</v>
      </c>
      <c r="F8" s="20"/>
      <c r="G8" s="20" t="s">
        <v>154</v>
      </c>
      <c r="H8" s="21">
        <v>5.9999999999999995E-4</v>
      </c>
      <c r="I8" s="20" t="s">
        <v>70</v>
      </c>
      <c r="J8" s="20" t="s">
        <v>162</v>
      </c>
      <c r="K8">
        <f>-K7</f>
        <v>-800</v>
      </c>
    </row>
    <row r="9" spans="1:12" x14ac:dyDescent="0.3">
      <c r="D9" t="s">
        <v>134</v>
      </c>
      <c r="E9">
        <f>B12*$B$6*B7*B5/B20</f>
        <v>95.287607164877357</v>
      </c>
      <c r="F9" s="20"/>
      <c r="G9" s="20"/>
      <c r="H9" s="20"/>
      <c r="I9" s="20"/>
      <c r="J9" s="20" t="s">
        <v>163</v>
      </c>
      <c r="K9">
        <f>(H10-0.000003)*H2/2</f>
        <v>752.00000000000011</v>
      </c>
    </row>
    <row r="10" spans="1:12" x14ac:dyDescent="0.3">
      <c r="F10" s="20"/>
      <c r="G10" s="20" t="s">
        <v>160</v>
      </c>
      <c r="H10" s="20">
        <v>5.0000000000000002E-5</v>
      </c>
      <c r="I10" s="20"/>
      <c r="J10" s="20" t="s">
        <v>164</v>
      </c>
      <c r="K10">
        <f>(-H10+0.000003)*H2/2</f>
        <v>-752.00000000000011</v>
      </c>
    </row>
    <row r="11" spans="1:12" x14ac:dyDescent="0.3">
      <c r="A11" t="s">
        <v>123</v>
      </c>
      <c r="B11" s="5">
        <v>40</v>
      </c>
      <c r="D11" t="s">
        <v>140</v>
      </c>
      <c r="E11">
        <f>B11*B6*B7*B5/0.1</f>
        <v>19.05752143297547</v>
      </c>
      <c r="F11" s="20"/>
      <c r="G11" s="20"/>
      <c r="H11" s="20"/>
      <c r="I11" s="20"/>
      <c r="J11" s="20"/>
    </row>
    <row r="12" spans="1:12" x14ac:dyDescent="0.3">
      <c r="A12" t="s">
        <v>125</v>
      </c>
      <c r="B12" s="5">
        <v>40</v>
      </c>
      <c r="D12" t="s">
        <v>141</v>
      </c>
      <c r="E12">
        <f>B11*B6*B7*B5/0.4</f>
        <v>4.7643803582438675</v>
      </c>
      <c r="F12" s="20"/>
      <c r="G12" s="20"/>
      <c r="H12" s="20"/>
      <c r="I12" s="20"/>
      <c r="J12" s="20"/>
    </row>
    <row r="13" spans="1:12" x14ac:dyDescent="0.3">
      <c r="A13" t="s">
        <v>129</v>
      </c>
      <c r="B13" s="5">
        <v>40</v>
      </c>
      <c r="D13" s="15" t="s">
        <v>145</v>
      </c>
      <c r="E13" s="15">
        <f>100*B11*$B$6*B7*B5/B8/1024</f>
        <v>2.8433714965549952</v>
      </c>
      <c r="F13" s="20"/>
      <c r="G13" s="20"/>
      <c r="H13" s="20"/>
      <c r="I13" s="20"/>
      <c r="J13" s="20"/>
    </row>
    <row r="14" spans="1:12" x14ac:dyDescent="0.3">
      <c r="A14" t="s">
        <v>130</v>
      </c>
      <c r="B14" s="5">
        <v>40</v>
      </c>
      <c r="D14" t="s">
        <v>142</v>
      </c>
      <c r="E14">
        <f>B12*$B$6*B7*B5/B21</f>
        <v>3.1762535721625791</v>
      </c>
    </row>
    <row r="15" spans="1:12" ht="15" customHeight="1" x14ac:dyDescent="0.3">
      <c r="A15" t="s">
        <v>143</v>
      </c>
      <c r="B15" s="5">
        <v>120</v>
      </c>
    </row>
    <row r="17" spans="1:2" x14ac:dyDescent="0.3">
      <c r="A17" t="s">
        <v>136</v>
      </c>
      <c r="B17" s="5">
        <v>0.02</v>
      </c>
    </row>
    <row r="18" spans="1:2" x14ac:dyDescent="0.3">
      <c r="A18" t="s">
        <v>137</v>
      </c>
      <c r="B18" s="5">
        <v>0.2</v>
      </c>
    </row>
    <row r="19" spans="1:2" x14ac:dyDescent="0.3">
      <c r="A19" t="s">
        <v>138</v>
      </c>
      <c r="B19" s="5">
        <v>0.02</v>
      </c>
    </row>
    <row r="20" spans="1:2" x14ac:dyDescent="0.3">
      <c r="A20" t="s">
        <v>139</v>
      </c>
      <c r="B20" s="5">
        <v>0.02</v>
      </c>
    </row>
    <row r="21" spans="1:2" x14ac:dyDescent="0.3">
      <c r="A21" t="s">
        <v>144</v>
      </c>
      <c r="B21" s="5">
        <v>0.6</v>
      </c>
    </row>
  </sheetData>
  <mergeCells count="1">
    <mergeCell ref="G3:G4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"/>
  <sheetViews>
    <sheetView zoomScaleNormal="100" workbookViewId="0">
      <selection activeCell="E49" sqref="E49"/>
    </sheetView>
  </sheetViews>
  <sheetFormatPr defaultRowHeight="14.4" x14ac:dyDescent="0.3"/>
  <cols>
    <col min="1" max="1" width="37.6640625" bestFit="1" customWidth="1"/>
    <col min="2" max="2" width="10.5546875" bestFit="1" customWidth="1"/>
    <col min="3" max="3" width="5.6640625" customWidth="1"/>
    <col min="4" max="4" width="37.6640625" bestFit="1" customWidth="1"/>
    <col min="6" max="6" width="9.109375" customWidth="1"/>
    <col min="7" max="7" width="34.44140625" bestFit="1" customWidth="1"/>
    <col min="8" max="8" width="9.109375" customWidth="1"/>
    <col min="9" max="9" width="5" customWidth="1"/>
    <col min="10" max="10" width="28.6640625" bestFit="1" customWidth="1"/>
  </cols>
  <sheetData>
    <row r="1" spans="1:12" x14ac:dyDescent="0.3">
      <c r="A1" t="s">
        <v>118</v>
      </c>
      <c r="B1" s="5">
        <v>64</v>
      </c>
      <c r="D1" t="s">
        <v>122</v>
      </c>
      <c r="E1">
        <f>B11*$B$6*$B$5</f>
        <v>11708.227940691688</v>
      </c>
      <c r="F1" s="20"/>
      <c r="G1" s="20" t="s">
        <v>149</v>
      </c>
      <c r="H1" s="21">
        <v>5.1000000000000004E-3</v>
      </c>
      <c r="I1" s="20" t="s">
        <v>155</v>
      </c>
      <c r="J1" s="20" t="s">
        <v>147</v>
      </c>
      <c r="K1">
        <f>H1*H2*H3/H5/2*POWER(2,H6)</f>
        <v>1435.7771260997067</v>
      </c>
    </row>
    <row r="2" spans="1:12" x14ac:dyDescent="0.3">
      <c r="A2" t="s">
        <v>119</v>
      </c>
      <c r="B2" s="5">
        <v>5.8000000000000003E-2</v>
      </c>
      <c r="D2" t="s">
        <v>126</v>
      </c>
      <c r="E2">
        <f>B12*$B$6*$B$5</f>
        <v>23416.455881383376</v>
      </c>
      <c r="F2" s="20"/>
      <c r="G2" s="20" t="s">
        <v>150</v>
      </c>
      <c r="H2" s="21">
        <v>32000000</v>
      </c>
      <c r="I2" s="20" t="s">
        <v>156</v>
      </c>
      <c r="J2" s="20" t="s">
        <v>148</v>
      </c>
      <c r="K2">
        <f>K1*H7/H8</f>
        <v>239.2961876832845</v>
      </c>
    </row>
    <row r="3" spans="1:12" x14ac:dyDescent="0.3">
      <c r="A3" s="3" t="s">
        <v>120</v>
      </c>
      <c r="B3" s="5">
        <v>172.07</v>
      </c>
      <c r="D3" t="s">
        <v>127</v>
      </c>
      <c r="E3">
        <f>B13*$B$6*$B$5</f>
        <v>7317.6424629323055</v>
      </c>
      <c r="F3" s="20"/>
      <c r="G3" s="37" t="s">
        <v>159</v>
      </c>
      <c r="H3" s="21">
        <f>27/2046</f>
        <v>1.3196480938416423E-2</v>
      </c>
      <c r="I3" s="20"/>
      <c r="J3" s="20"/>
    </row>
    <row r="4" spans="1:12" x14ac:dyDescent="0.3">
      <c r="A4" t="s">
        <v>121</v>
      </c>
      <c r="B4" s="5">
        <v>3.1415899999999999</v>
      </c>
      <c r="D4" t="s">
        <v>128</v>
      </c>
      <c r="E4">
        <f>B14*$B$6*$B$5</f>
        <v>5854.1139703458439</v>
      </c>
      <c r="F4" s="20"/>
      <c r="G4" s="37"/>
      <c r="I4" s="20"/>
      <c r="J4" s="20" t="s">
        <v>157</v>
      </c>
      <c r="K4">
        <f>K1*1023/40/8/102.3</f>
        <v>44.868035190615835</v>
      </c>
      <c r="L4">
        <f>K4/POWER(2,H6)</f>
        <v>1.4021260997067448</v>
      </c>
    </row>
    <row r="5" spans="1:12" x14ac:dyDescent="0.3">
      <c r="A5" t="s">
        <v>124</v>
      </c>
      <c r="B5" s="5">
        <v>512</v>
      </c>
      <c r="F5" s="20"/>
      <c r="G5" s="20" t="s">
        <v>151</v>
      </c>
      <c r="H5" s="21">
        <v>24</v>
      </c>
      <c r="I5" s="20"/>
      <c r="J5" s="20" t="s">
        <v>158</v>
      </c>
      <c r="K5">
        <f>K2*1023/40/8/102.3</f>
        <v>7.4780058651026415</v>
      </c>
      <c r="L5">
        <f>K5/POWER(2,H6)</f>
        <v>0.23368768328445755</v>
      </c>
    </row>
    <row r="6" spans="1:12" x14ac:dyDescent="0.3">
      <c r="A6" t="s">
        <v>117</v>
      </c>
      <c r="B6">
        <f>2000*B4/B2/B3/B3/B1</f>
        <v>5.7169081741658634E-2</v>
      </c>
      <c r="D6" t="s">
        <v>131</v>
      </c>
      <c r="E6">
        <f>B12*$B$6*B7*B5/B17</f>
        <v>2341.6455881383372</v>
      </c>
      <c r="F6" s="20"/>
      <c r="G6" s="20" t="s">
        <v>152</v>
      </c>
      <c r="H6" s="21">
        <v>5</v>
      </c>
      <c r="I6" s="20"/>
      <c r="J6" s="20"/>
    </row>
    <row r="7" spans="1:12" x14ac:dyDescent="0.3">
      <c r="A7" t="s">
        <v>135</v>
      </c>
      <c r="B7">
        <v>2E-3</v>
      </c>
      <c r="D7" t="s">
        <v>132</v>
      </c>
      <c r="E7">
        <f>B12*$B$6*B7*B5/B18</f>
        <v>234.16455881383374</v>
      </c>
      <c r="F7" s="20"/>
      <c r="G7" s="20" t="s">
        <v>153</v>
      </c>
      <c r="H7" s="21">
        <v>1E-4</v>
      </c>
      <c r="I7" s="20" t="s">
        <v>70</v>
      </c>
      <c r="J7" s="20" t="s">
        <v>161</v>
      </c>
      <c r="K7">
        <f>H10*H2/2</f>
        <v>800</v>
      </c>
    </row>
    <row r="8" spans="1:12" x14ac:dyDescent="0.3">
      <c r="A8" t="s">
        <v>146</v>
      </c>
      <c r="B8">
        <f>4/(B11*(1+0.7265*0.7265))</f>
        <v>6.5453497008529735E-3</v>
      </c>
      <c r="D8" t="s">
        <v>133</v>
      </c>
      <c r="E8">
        <f>B12*$B$6*B7*B5/B19</f>
        <v>2341.6455881383372</v>
      </c>
      <c r="F8" s="20"/>
      <c r="G8" s="20" t="s">
        <v>154</v>
      </c>
      <c r="H8" s="21">
        <v>5.9999999999999995E-4</v>
      </c>
      <c r="I8" s="20" t="s">
        <v>70</v>
      </c>
      <c r="J8" s="20" t="s">
        <v>162</v>
      </c>
      <c r="K8">
        <f>-K7</f>
        <v>-800</v>
      </c>
    </row>
    <row r="9" spans="1:12" x14ac:dyDescent="0.3">
      <c r="D9" t="s">
        <v>134</v>
      </c>
      <c r="E9">
        <f>B12*$B$6*B7*B5/B20</f>
        <v>2341.6455881383372</v>
      </c>
      <c r="F9" s="20"/>
      <c r="G9" s="20"/>
      <c r="H9" s="20"/>
      <c r="I9" s="20"/>
      <c r="J9" s="20" t="s">
        <v>163</v>
      </c>
      <c r="K9">
        <f>(H10-0.000003)*H2/2</f>
        <v>752.00000000000011</v>
      </c>
    </row>
    <row r="10" spans="1:12" x14ac:dyDescent="0.3">
      <c r="F10" s="20"/>
      <c r="G10" s="20" t="s">
        <v>160</v>
      </c>
      <c r="H10" s="20">
        <v>5.0000000000000002E-5</v>
      </c>
      <c r="I10" s="20"/>
      <c r="J10" s="20" t="s">
        <v>164</v>
      </c>
      <c r="K10">
        <f>(-H10+0.000003)*H2/2</f>
        <v>-752.00000000000011</v>
      </c>
    </row>
    <row r="11" spans="1:12" x14ac:dyDescent="0.3">
      <c r="A11" t="s">
        <v>123</v>
      </c>
      <c r="B11" s="5">
        <v>400</v>
      </c>
      <c r="D11" t="s">
        <v>140</v>
      </c>
      <c r="E11">
        <f>B11*B6*B7*B5/0.4</f>
        <v>58.541139703458434</v>
      </c>
      <c r="F11" s="20"/>
      <c r="G11" s="20"/>
      <c r="H11" s="20"/>
      <c r="I11" s="20"/>
      <c r="J11" s="20"/>
    </row>
    <row r="12" spans="1:12" x14ac:dyDescent="0.3">
      <c r="A12" t="s">
        <v>125</v>
      </c>
      <c r="B12" s="5">
        <v>800</v>
      </c>
      <c r="D12" t="s">
        <v>141</v>
      </c>
      <c r="E12">
        <f>B11*B6*B7*B5/2.2</f>
        <v>10.643843582446987</v>
      </c>
      <c r="F12" s="20"/>
      <c r="G12" s="20"/>
      <c r="H12" s="20"/>
      <c r="I12" s="20"/>
      <c r="J12" s="20"/>
    </row>
    <row r="13" spans="1:12" x14ac:dyDescent="0.3">
      <c r="A13" t="s">
        <v>129</v>
      </c>
      <c r="B13" s="5">
        <v>250</v>
      </c>
      <c r="D13" t="s">
        <v>145</v>
      </c>
      <c r="E13">
        <f>100*B11*$B$6*B7*B5/B8/1024</f>
        <v>349.37220686135993</v>
      </c>
      <c r="F13" s="20"/>
      <c r="G13" s="20"/>
      <c r="H13" s="20"/>
      <c r="I13" s="20"/>
      <c r="J13" s="20"/>
    </row>
    <row r="14" spans="1:12" x14ac:dyDescent="0.3">
      <c r="A14" t="s">
        <v>130</v>
      </c>
      <c r="B14" s="5">
        <v>200</v>
      </c>
      <c r="D14" t="s">
        <v>142</v>
      </c>
      <c r="E14">
        <f>B12*$B$6*B7*B5/B21</f>
        <v>78.054852937944588</v>
      </c>
    </row>
    <row r="15" spans="1:12" ht="15" customHeight="1" x14ac:dyDescent="0.3">
      <c r="A15" t="s">
        <v>143</v>
      </c>
      <c r="B15" s="5">
        <v>120</v>
      </c>
    </row>
    <row r="17" spans="1:2" x14ac:dyDescent="0.3">
      <c r="A17" t="s">
        <v>136</v>
      </c>
      <c r="B17" s="5">
        <v>0.02</v>
      </c>
    </row>
    <row r="18" spans="1:2" x14ac:dyDescent="0.3">
      <c r="A18" t="s">
        <v>137</v>
      </c>
      <c r="B18" s="5">
        <v>0.2</v>
      </c>
    </row>
    <row r="19" spans="1:2" x14ac:dyDescent="0.3">
      <c r="A19" t="s">
        <v>138</v>
      </c>
      <c r="B19" s="5">
        <v>0.02</v>
      </c>
    </row>
    <row r="20" spans="1:2" x14ac:dyDescent="0.3">
      <c r="A20" t="s">
        <v>139</v>
      </c>
      <c r="B20" s="5">
        <v>0.02</v>
      </c>
    </row>
    <row r="21" spans="1:2" x14ac:dyDescent="0.3">
      <c r="A21" t="s">
        <v>144</v>
      </c>
      <c r="B21" s="5">
        <v>0.6</v>
      </c>
    </row>
  </sheetData>
  <mergeCells count="1">
    <mergeCell ref="G3:G4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8"/>
  <sheetViews>
    <sheetView topLeftCell="A16" workbookViewId="0">
      <selection activeCell="C20" sqref="C20"/>
    </sheetView>
  </sheetViews>
  <sheetFormatPr defaultRowHeight="14.4" x14ac:dyDescent="0.3"/>
  <cols>
    <col min="1" max="1" width="32.6640625" style="11" bestFit="1" customWidth="1"/>
    <col min="2" max="2" width="41.44140625" style="32" customWidth="1"/>
    <col min="3" max="3" width="20.6640625" bestFit="1" customWidth="1"/>
    <col min="4" max="4" width="23.109375" bestFit="1" customWidth="1"/>
  </cols>
  <sheetData>
    <row r="1" spans="1:4" ht="15" customHeight="1" x14ac:dyDescent="0.3">
      <c r="A1" s="39" t="s">
        <v>165</v>
      </c>
      <c r="B1" s="39"/>
      <c r="C1" s="39"/>
      <c r="D1" s="39"/>
    </row>
    <row r="2" spans="1:4" ht="15" customHeight="1" x14ac:dyDescent="0.3">
      <c r="A2" s="39"/>
      <c r="B2" s="39"/>
      <c r="C2" s="39"/>
      <c r="D2" s="39"/>
    </row>
    <row r="3" spans="1:4" ht="15" customHeight="1" x14ac:dyDescent="0.3">
      <c r="A3" s="39"/>
      <c r="B3" s="39"/>
      <c r="C3" s="39"/>
      <c r="D3" s="39"/>
    </row>
    <row r="4" spans="1:4" ht="15" customHeight="1" x14ac:dyDescent="0.3">
      <c r="A4" s="39"/>
      <c r="B4" s="39"/>
      <c r="C4" s="39"/>
      <c r="D4" s="39"/>
    </row>
    <row r="5" spans="1:4" x14ac:dyDescent="0.3">
      <c r="A5" s="39"/>
      <c r="B5" s="39"/>
      <c r="C5" s="39"/>
      <c r="D5" s="39"/>
    </row>
    <row r="6" spans="1:4" x14ac:dyDescent="0.3">
      <c r="C6" t="s">
        <v>173</v>
      </c>
      <c r="D6" t="s">
        <v>174</v>
      </c>
    </row>
    <row r="7" spans="1:4" x14ac:dyDescent="0.3">
      <c r="A7" s="38" t="s">
        <v>197</v>
      </c>
      <c r="B7" s="33" t="s">
        <v>199</v>
      </c>
      <c r="C7" s="24" t="s">
        <v>175</v>
      </c>
      <c r="D7" s="24" t="s">
        <v>175</v>
      </c>
    </row>
    <row r="8" spans="1:4" x14ac:dyDescent="0.3">
      <c r="A8" s="38"/>
      <c r="B8" s="33" t="s">
        <v>200</v>
      </c>
      <c r="C8" s="24" t="s">
        <v>175</v>
      </c>
      <c r="D8" s="24" t="s">
        <v>175</v>
      </c>
    </row>
    <row r="9" spans="1:4" x14ac:dyDescent="0.3">
      <c r="A9" s="38"/>
      <c r="B9" s="33" t="s">
        <v>234</v>
      </c>
      <c r="C9" s="24" t="s">
        <v>175</v>
      </c>
      <c r="D9" s="24" t="s">
        <v>175</v>
      </c>
    </row>
    <row r="10" spans="1:4" x14ac:dyDescent="0.3">
      <c r="A10" s="38"/>
      <c r="B10" s="33" t="s">
        <v>198</v>
      </c>
      <c r="C10" s="24" t="s">
        <v>175</v>
      </c>
      <c r="D10" s="24" t="s">
        <v>175</v>
      </c>
    </row>
    <row r="11" spans="1:4" x14ac:dyDescent="0.3">
      <c r="A11" s="40" t="s">
        <v>220</v>
      </c>
      <c r="B11" s="33" t="s">
        <v>221</v>
      </c>
      <c r="C11" s="24" t="s">
        <v>175</v>
      </c>
      <c r="D11" s="24" t="s">
        <v>175</v>
      </c>
    </row>
    <row r="12" spans="1:4" x14ac:dyDescent="0.3">
      <c r="A12" s="41"/>
      <c r="B12" s="33" t="s">
        <v>222</v>
      </c>
      <c r="C12" s="24" t="s">
        <v>175</v>
      </c>
      <c r="D12" s="24" t="s">
        <v>175</v>
      </c>
    </row>
    <row r="13" spans="1:4" x14ac:dyDescent="0.3">
      <c r="A13" s="27" t="s">
        <v>166</v>
      </c>
      <c r="B13" s="34" t="s">
        <v>223</v>
      </c>
      <c r="C13" s="30" t="s">
        <v>167</v>
      </c>
      <c r="D13" s="24" t="s">
        <v>175</v>
      </c>
    </row>
    <row r="14" spans="1:4" x14ac:dyDescent="0.3">
      <c r="A14" s="38" t="s">
        <v>168</v>
      </c>
      <c r="B14" s="33" t="s">
        <v>169</v>
      </c>
      <c r="C14" s="24" t="s">
        <v>175</v>
      </c>
      <c r="D14" s="24" t="s">
        <v>175</v>
      </c>
    </row>
    <row r="15" spans="1:4" x14ac:dyDescent="0.3">
      <c r="A15" s="38"/>
      <c r="B15" s="33" t="s">
        <v>170</v>
      </c>
      <c r="C15" s="24" t="s">
        <v>175</v>
      </c>
      <c r="D15" s="24" t="s">
        <v>175</v>
      </c>
    </row>
    <row r="16" spans="1:4" x14ac:dyDescent="0.3">
      <c r="A16" s="38"/>
      <c r="B16" s="34" t="s">
        <v>189</v>
      </c>
      <c r="C16" s="30" t="s">
        <v>167</v>
      </c>
      <c r="D16" s="24" t="s">
        <v>175</v>
      </c>
    </row>
    <row r="17" spans="1:4" x14ac:dyDescent="0.3">
      <c r="A17" s="38"/>
      <c r="B17" s="33" t="s">
        <v>171</v>
      </c>
      <c r="C17" s="24" t="s">
        <v>175</v>
      </c>
      <c r="D17" s="24" t="s">
        <v>175</v>
      </c>
    </row>
    <row r="18" spans="1:4" x14ac:dyDescent="0.3">
      <c r="A18" s="27" t="s">
        <v>172</v>
      </c>
      <c r="B18" s="33" t="s">
        <v>178</v>
      </c>
      <c r="C18" s="24" t="s">
        <v>167</v>
      </c>
      <c r="D18" s="24" t="s">
        <v>175</v>
      </c>
    </row>
    <row r="19" spans="1:4" x14ac:dyDescent="0.3">
      <c r="A19" s="27" t="s">
        <v>176</v>
      </c>
      <c r="B19" s="33" t="s">
        <v>177</v>
      </c>
      <c r="C19" s="24" t="s">
        <v>167</v>
      </c>
      <c r="D19" s="24" t="s">
        <v>175</v>
      </c>
    </row>
    <row r="20" spans="1:4" ht="28.8" x14ac:dyDescent="0.3">
      <c r="A20" s="27" t="s">
        <v>235</v>
      </c>
      <c r="B20" s="33"/>
      <c r="C20" s="25" t="s">
        <v>236</v>
      </c>
      <c r="D20" s="25" t="s">
        <v>237</v>
      </c>
    </row>
    <row r="21" spans="1:4" x14ac:dyDescent="0.3">
      <c r="A21" s="45" t="s">
        <v>241</v>
      </c>
      <c r="B21" s="33" t="s">
        <v>242</v>
      </c>
      <c r="C21" s="25" t="s">
        <v>175</v>
      </c>
      <c r="D21" s="24" t="s">
        <v>175</v>
      </c>
    </row>
    <row r="22" spans="1:4" x14ac:dyDescent="0.3">
      <c r="A22" s="46"/>
      <c r="B22" s="33" t="s">
        <v>243</v>
      </c>
      <c r="C22" s="25" t="s">
        <v>175</v>
      </c>
      <c r="D22" s="24" t="s">
        <v>175</v>
      </c>
    </row>
    <row r="23" spans="1:4" x14ac:dyDescent="0.3">
      <c r="A23" s="46"/>
      <c r="B23" s="33" t="s">
        <v>244</v>
      </c>
      <c r="C23" s="25" t="s">
        <v>175</v>
      </c>
      <c r="D23" s="24" t="s">
        <v>175</v>
      </c>
    </row>
    <row r="24" spans="1:4" x14ac:dyDescent="0.3">
      <c r="A24" s="47"/>
      <c r="B24" s="33" t="s">
        <v>238</v>
      </c>
      <c r="C24" s="24" t="s">
        <v>175</v>
      </c>
      <c r="D24" s="24" t="s">
        <v>175</v>
      </c>
    </row>
    <row r="25" spans="1:4" x14ac:dyDescent="0.3">
      <c r="A25" s="29"/>
      <c r="B25" s="34" t="s">
        <v>239</v>
      </c>
      <c r="C25" s="30" t="s">
        <v>167</v>
      </c>
      <c r="D25" s="24" t="s">
        <v>175</v>
      </c>
    </row>
    <row r="26" spans="1:4" x14ac:dyDescent="0.3">
      <c r="A26" s="29"/>
      <c r="B26" s="34" t="s">
        <v>240</v>
      </c>
      <c r="C26" s="30" t="s">
        <v>167</v>
      </c>
      <c r="D26" s="24" t="s">
        <v>175</v>
      </c>
    </row>
    <row r="27" spans="1:4" ht="28.8" x14ac:dyDescent="0.3">
      <c r="A27" s="40" t="s">
        <v>214</v>
      </c>
      <c r="B27" s="28" t="s">
        <v>201</v>
      </c>
      <c r="C27" s="24" t="s">
        <v>175</v>
      </c>
      <c r="D27" s="24" t="s">
        <v>175</v>
      </c>
    </row>
    <row r="28" spans="1:4" ht="28.8" x14ac:dyDescent="0.3">
      <c r="A28" s="42"/>
      <c r="B28" s="28" t="s">
        <v>202</v>
      </c>
      <c r="C28" s="24" t="s">
        <v>175</v>
      </c>
      <c r="D28" s="24" t="s">
        <v>175</v>
      </c>
    </row>
    <row r="29" spans="1:4" ht="57.6" x14ac:dyDescent="0.3">
      <c r="A29" s="42"/>
      <c r="B29" s="28" t="s">
        <v>203</v>
      </c>
      <c r="C29" s="24" t="s">
        <v>179</v>
      </c>
      <c r="D29" s="24" t="s">
        <v>175</v>
      </c>
    </row>
    <row r="30" spans="1:4" ht="28.8" x14ac:dyDescent="0.3">
      <c r="A30" s="42"/>
      <c r="B30" s="28" t="s">
        <v>204</v>
      </c>
      <c r="C30" s="24" t="s">
        <v>175</v>
      </c>
      <c r="D30" s="24" t="s">
        <v>175</v>
      </c>
    </row>
    <row r="31" spans="1:4" ht="28.8" x14ac:dyDescent="0.3">
      <c r="A31" s="42"/>
      <c r="B31" s="28" t="s">
        <v>205</v>
      </c>
      <c r="C31" s="24" t="s">
        <v>175</v>
      </c>
      <c r="D31" s="24" t="s">
        <v>175</v>
      </c>
    </row>
    <row r="32" spans="1:4" ht="28.8" x14ac:dyDescent="0.3">
      <c r="A32" s="42"/>
      <c r="B32" s="28" t="s">
        <v>206</v>
      </c>
      <c r="C32" s="24" t="s">
        <v>175</v>
      </c>
      <c r="D32" s="24" t="s">
        <v>175</v>
      </c>
    </row>
    <row r="33" spans="1:4" ht="43.2" x14ac:dyDescent="0.3">
      <c r="A33" s="42"/>
      <c r="B33" s="28" t="s">
        <v>207</v>
      </c>
      <c r="C33" s="24" t="s">
        <v>175</v>
      </c>
      <c r="D33" s="24" t="s">
        <v>175</v>
      </c>
    </row>
    <row r="34" spans="1:4" ht="28.8" x14ac:dyDescent="0.3">
      <c r="A34" s="42"/>
      <c r="B34" s="35" t="s">
        <v>208</v>
      </c>
      <c r="C34" s="30" t="s">
        <v>167</v>
      </c>
      <c r="D34" s="24" t="s">
        <v>175</v>
      </c>
    </row>
    <row r="35" spans="1:4" ht="43.2" x14ac:dyDescent="0.3">
      <c r="A35" s="42"/>
      <c r="B35" s="28" t="s">
        <v>209</v>
      </c>
      <c r="C35" s="24" t="s">
        <v>175</v>
      </c>
      <c r="D35" s="24" t="s">
        <v>175</v>
      </c>
    </row>
    <row r="36" spans="1:4" ht="43.2" x14ac:dyDescent="0.3">
      <c r="A36" s="42"/>
      <c r="B36" s="28" t="s">
        <v>210</v>
      </c>
      <c r="C36" s="26" t="s">
        <v>175</v>
      </c>
      <c r="D36" s="24" t="s">
        <v>175</v>
      </c>
    </row>
    <row r="37" spans="1:4" ht="95.25" customHeight="1" x14ac:dyDescent="0.3">
      <c r="A37" s="42"/>
      <c r="B37" s="28" t="s">
        <v>211</v>
      </c>
      <c r="C37" s="24" t="s">
        <v>175</v>
      </c>
      <c r="D37" s="24" t="s">
        <v>175</v>
      </c>
    </row>
    <row r="38" spans="1:4" x14ac:dyDescent="0.3">
      <c r="A38" s="42"/>
      <c r="B38" s="28" t="s">
        <v>227</v>
      </c>
      <c r="C38" s="24" t="s">
        <v>175</v>
      </c>
      <c r="D38" s="24" t="s">
        <v>175</v>
      </c>
    </row>
    <row r="39" spans="1:4" ht="28.8" x14ac:dyDescent="0.3">
      <c r="A39" s="42"/>
      <c r="B39" s="28" t="s">
        <v>229</v>
      </c>
      <c r="C39" s="24" t="s">
        <v>175</v>
      </c>
      <c r="D39" s="24" t="s">
        <v>175</v>
      </c>
    </row>
    <row r="40" spans="1:4" x14ac:dyDescent="0.3">
      <c r="A40" s="42"/>
      <c r="B40" s="35" t="s">
        <v>230</v>
      </c>
      <c r="C40" s="30" t="s">
        <v>167</v>
      </c>
      <c r="D40" s="24" t="s">
        <v>175</v>
      </c>
    </row>
    <row r="41" spans="1:4" x14ac:dyDescent="0.3">
      <c r="A41" s="42"/>
      <c r="B41" s="35" t="s">
        <v>231</v>
      </c>
      <c r="C41" s="30" t="s">
        <v>167</v>
      </c>
      <c r="D41" s="24" t="s">
        <v>175</v>
      </c>
    </row>
    <row r="42" spans="1:4" x14ac:dyDescent="0.3">
      <c r="A42" s="42"/>
      <c r="B42" s="35" t="s">
        <v>232</v>
      </c>
      <c r="C42" s="30" t="s">
        <v>167</v>
      </c>
      <c r="D42" s="24" t="s">
        <v>175</v>
      </c>
    </row>
    <row r="43" spans="1:4" ht="28.8" x14ac:dyDescent="0.3">
      <c r="A43" s="42"/>
      <c r="B43" s="35" t="s">
        <v>196</v>
      </c>
      <c r="C43" s="30" t="s">
        <v>167</v>
      </c>
      <c r="D43" s="24" t="s">
        <v>175</v>
      </c>
    </row>
    <row r="44" spans="1:4" ht="27.75" customHeight="1" x14ac:dyDescent="0.3">
      <c r="A44" s="42"/>
      <c r="B44" s="35" t="s">
        <v>228</v>
      </c>
      <c r="C44" s="30" t="s">
        <v>167</v>
      </c>
      <c r="D44" s="24" t="s">
        <v>175</v>
      </c>
    </row>
    <row r="45" spans="1:4" x14ac:dyDescent="0.3">
      <c r="A45" s="42"/>
      <c r="B45" s="35" t="s">
        <v>226</v>
      </c>
      <c r="C45" s="30" t="s">
        <v>167</v>
      </c>
      <c r="D45" s="24" t="s">
        <v>175</v>
      </c>
    </row>
    <row r="46" spans="1:4" x14ac:dyDescent="0.3">
      <c r="A46" s="42"/>
      <c r="B46" s="28" t="s">
        <v>233</v>
      </c>
      <c r="C46" s="24" t="s">
        <v>175</v>
      </c>
      <c r="D46" s="24" t="s">
        <v>175</v>
      </c>
    </row>
    <row r="47" spans="1:4" ht="31.5" customHeight="1" x14ac:dyDescent="0.3">
      <c r="A47" s="41"/>
      <c r="B47" s="35" t="s">
        <v>225</v>
      </c>
      <c r="C47" s="30" t="s">
        <v>167</v>
      </c>
      <c r="D47" s="24" t="s">
        <v>175</v>
      </c>
    </row>
    <row r="48" spans="1:4" ht="28.8" x14ac:dyDescent="0.3">
      <c r="A48" s="40" t="s">
        <v>217</v>
      </c>
      <c r="B48" s="28" t="s">
        <v>212</v>
      </c>
      <c r="C48" s="24" t="s">
        <v>175</v>
      </c>
      <c r="D48" s="24" t="s">
        <v>175</v>
      </c>
    </row>
    <row r="49" spans="1:4" ht="72" x14ac:dyDescent="0.3">
      <c r="A49" s="42"/>
      <c r="B49" s="28" t="s">
        <v>213</v>
      </c>
      <c r="C49" s="24" t="s">
        <v>175</v>
      </c>
      <c r="D49" s="24" t="s">
        <v>175</v>
      </c>
    </row>
    <row r="50" spans="1:4" x14ac:dyDescent="0.3">
      <c r="A50" s="42"/>
      <c r="B50" s="34" t="s">
        <v>187</v>
      </c>
      <c r="C50" s="30" t="s">
        <v>167</v>
      </c>
      <c r="D50" s="24" t="s">
        <v>175</v>
      </c>
    </row>
    <row r="51" spans="1:4" x14ac:dyDescent="0.3">
      <c r="A51" s="42"/>
      <c r="B51" s="34" t="s">
        <v>191</v>
      </c>
      <c r="C51" s="30" t="s">
        <v>167</v>
      </c>
      <c r="D51" s="24" t="s">
        <v>175</v>
      </c>
    </row>
    <row r="52" spans="1:4" x14ac:dyDescent="0.3">
      <c r="A52" s="42"/>
      <c r="B52" s="34" t="s">
        <v>188</v>
      </c>
      <c r="C52" s="30" t="s">
        <v>167</v>
      </c>
      <c r="D52" s="24" t="s">
        <v>175</v>
      </c>
    </row>
    <row r="53" spans="1:4" ht="28.8" x14ac:dyDescent="0.3">
      <c r="A53" s="42"/>
      <c r="B53" s="35" t="s">
        <v>193</v>
      </c>
      <c r="C53" s="30" t="s">
        <v>167</v>
      </c>
      <c r="D53" s="24" t="s">
        <v>175</v>
      </c>
    </row>
    <row r="54" spans="1:4" x14ac:dyDescent="0.3">
      <c r="A54" s="42"/>
      <c r="B54" s="34" t="s">
        <v>192</v>
      </c>
      <c r="C54" s="30" t="s">
        <v>167</v>
      </c>
      <c r="D54" s="24" t="s">
        <v>175</v>
      </c>
    </row>
    <row r="55" spans="1:4" x14ac:dyDescent="0.3">
      <c r="A55" s="42"/>
      <c r="B55" s="34" t="s">
        <v>195</v>
      </c>
      <c r="C55" s="30" t="s">
        <v>167</v>
      </c>
      <c r="D55" s="24" t="s">
        <v>175</v>
      </c>
    </row>
    <row r="56" spans="1:4" x14ac:dyDescent="0.3">
      <c r="A56" s="42"/>
      <c r="B56" s="34" t="s">
        <v>194</v>
      </c>
      <c r="C56" s="30" t="s">
        <v>167</v>
      </c>
      <c r="D56" s="24" t="s">
        <v>175</v>
      </c>
    </row>
    <row r="57" spans="1:4" x14ac:dyDescent="0.3">
      <c r="A57" s="40" t="s">
        <v>224</v>
      </c>
      <c r="B57" s="34" t="s">
        <v>181</v>
      </c>
      <c r="C57" s="30" t="s">
        <v>167</v>
      </c>
      <c r="D57" s="24" t="s">
        <v>175</v>
      </c>
    </row>
    <row r="58" spans="1:4" x14ac:dyDescent="0.3">
      <c r="A58" s="41"/>
      <c r="B58" s="34" t="s">
        <v>186</v>
      </c>
      <c r="C58" s="30" t="s">
        <v>167</v>
      </c>
      <c r="D58" s="24" t="s">
        <v>175</v>
      </c>
    </row>
    <row r="59" spans="1:4" x14ac:dyDescent="0.3">
      <c r="A59" s="40" t="s">
        <v>180</v>
      </c>
      <c r="B59" s="34" t="s">
        <v>218</v>
      </c>
      <c r="C59" s="30" t="s">
        <v>167</v>
      </c>
      <c r="D59" s="24" t="s">
        <v>175</v>
      </c>
    </row>
    <row r="60" spans="1:4" x14ac:dyDescent="0.3">
      <c r="A60" s="42"/>
      <c r="B60" s="34" t="s">
        <v>219</v>
      </c>
      <c r="C60" s="30" t="s">
        <v>167</v>
      </c>
      <c r="D60" s="24" t="s">
        <v>175</v>
      </c>
    </row>
    <row r="61" spans="1:4" x14ac:dyDescent="0.3">
      <c r="A61" s="42"/>
      <c r="B61" s="34" t="s">
        <v>182</v>
      </c>
      <c r="C61" s="30" t="s">
        <v>167</v>
      </c>
      <c r="D61" s="24" t="s">
        <v>175</v>
      </c>
    </row>
    <row r="62" spans="1:4" x14ac:dyDescent="0.3">
      <c r="A62" s="42"/>
      <c r="B62" s="34" t="s">
        <v>183</v>
      </c>
      <c r="C62" s="30" t="s">
        <v>167</v>
      </c>
      <c r="D62" s="24" t="s">
        <v>175</v>
      </c>
    </row>
    <row r="63" spans="1:4" x14ac:dyDescent="0.3">
      <c r="A63" s="42"/>
      <c r="B63" s="34" t="s">
        <v>185</v>
      </c>
      <c r="C63" s="30" t="s">
        <v>167</v>
      </c>
      <c r="D63" s="24" t="s">
        <v>175</v>
      </c>
    </row>
    <row r="64" spans="1:4" x14ac:dyDescent="0.3">
      <c r="A64" s="41"/>
      <c r="B64" s="34" t="s">
        <v>190</v>
      </c>
      <c r="C64" s="30" t="s">
        <v>167</v>
      </c>
      <c r="D64" s="24" t="s">
        <v>175</v>
      </c>
    </row>
    <row r="65" spans="1:4" x14ac:dyDescent="0.3">
      <c r="A65" s="43" t="s">
        <v>216</v>
      </c>
      <c r="B65" s="34" t="s">
        <v>215</v>
      </c>
      <c r="C65" s="30" t="s">
        <v>167</v>
      </c>
      <c r="D65" s="24" t="s">
        <v>175</v>
      </c>
    </row>
    <row r="66" spans="1:4" x14ac:dyDescent="0.3">
      <c r="A66" s="44"/>
      <c r="B66" s="34" t="s">
        <v>184</v>
      </c>
      <c r="C66" s="30" t="s">
        <v>167</v>
      </c>
      <c r="D66" s="24" t="s">
        <v>175</v>
      </c>
    </row>
    <row r="67" spans="1:4" x14ac:dyDescent="0.3">
      <c r="A67" s="31"/>
      <c r="B67" s="36"/>
      <c r="C67" s="23"/>
      <c r="D67" s="23"/>
    </row>
    <row r="68" spans="1:4" x14ac:dyDescent="0.3">
      <c r="A68" s="31"/>
      <c r="B68" s="36"/>
      <c r="C68" s="23"/>
      <c r="D68" s="23"/>
    </row>
  </sheetData>
  <mergeCells count="10">
    <mergeCell ref="A7:A10"/>
    <mergeCell ref="A1:D5"/>
    <mergeCell ref="A57:A58"/>
    <mergeCell ref="A59:A64"/>
    <mergeCell ref="A65:A66"/>
    <mergeCell ref="A48:A56"/>
    <mergeCell ref="A11:A12"/>
    <mergeCell ref="A21:A24"/>
    <mergeCell ref="A27:A47"/>
    <mergeCell ref="A14:A17"/>
  </mergeCells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58"/>
  <sheetViews>
    <sheetView topLeftCell="A2" zoomScale="70" zoomScaleNormal="70" workbookViewId="0">
      <selection activeCell="E11" sqref="E11"/>
    </sheetView>
  </sheetViews>
  <sheetFormatPr defaultRowHeight="14.4" x14ac:dyDescent="0.3"/>
  <cols>
    <col min="1" max="1" width="25" bestFit="1" customWidth="1"/>
    <col min="3" max="3" width="7.109375" bestFit="1" customWidth="1"/>
    <col min="4" max="4" width="25" bestFit="1" customWidth="1"/>
    <col min="5" max="5" width="10.6640625" customWidth="1"/>
    <col min="6" max="6" width="6.6640625" bestFit="1" customWidth="1"/>
    <col min="7" max="7" width="17" customWidth="1"/>
    <col min="9" max="9" width="10" bestFit="1" customWidth="1"/>
    <col min="10" max="10" width="12" bestFit="1" customWidth="1"/>
    <col min="11" max="11" width="10" bestFit="1" customWidth="1"/>
    <col min="13" max="13" width="12.44140625" customWidth="1"/>
    <col min="14" max="15" width="16.6640625" bestFit="1" customWidth="1"/>
    <col min="17" max="17" width="14.88671875" customWidth="1"/>
    <col min="18" max="18" width="13.88671875" style="17" customWidth="1"/>
    <col min="19" max="20" width="14.88671875" style="10" customWidth="1"/>
    <col min="21" max="21" width="17.33203125" style="10" bestFit="1" customWidth="1"/>
    <col min="22" max="22" width="11.44140625" style="10" customWidth="1"/>
    <col min="23" max="23" width="14.88671875" style="10" customWidth="1"/>
    <col min="24" max="31" width="9.109375" style="10" customWidth="1"/>
    <col min="32" max="34" width="8.88671875" style="10"/>
  </cols>
  <sheetData>
    <row r="1" spans="1:37" x14ac:dyDescent="0.3">
      <c r="A1" s="3" t="s">
        <v>21</v>
      </c>
      <c r="D1" s="3" t="s">
        <v>23</v>
      </c>
      <c r="J1" t="s">
        <v>97</v>
      </c>
      <c r="K1" t="s">
        <v>98</v>
      </c>
      <c r="L1" t="s">
        <v>99</v>
      </c>
      <c r="M1" t="s">
        <v>15</v>
      </c>
      <c r="N1" t="s">
        <v>115</v>
      </c>
      <c r="O1" t="s">
        <v>114</v>
      </c>
      <c r="P1" t="s">
        <v>113</v>
      </c>
      <c r="Q1" t="s">
        <v>103</v>
      </c>
      <c r="R1" s="17" t="str">
        <f>PUSHArm!M1</f>
        <v>Shaft Degree</v>
      </c>
      <c r="S1" s="10" t="str">
        <f>PUSHArm!N1</f>
        <v>Door degree</v>
      </c>
      <c r="T1" s="10" t="str">
        <f>PUSHArm!O1</f>
        <v>GearRatio</v>
      </c>
      <c r="U1" s="10" t="s">
        <v>297</v>
      </c>
      <c r="V1" s="10" t="s">
        <v>298</v>
      </c>
      <c r="W1" s="10" t="s">
        <v>286</v>
      </c>
      <c r="X1" s="16" t="s">
        <v>94</v>
      </c>
      <c r="Y1" s="10" t="s">
        <v>95</v>
      </c>
      <c r="Z1" s="10" t="s">
        <v>257</v>
      </c>
      <c r="AA1" s="10" t="s">
        <v>263</v>
      </c>
      <c r="AB1" s="10" t="s">
        <v>96</v>
      </c>
      <c r="AC1" s="10" t="s">
        <v>287</v>
      </c>
      <c r="AD1" s="10" t="s">
        <v>288</v>
      </c>
      <c r="AE1" s="10" t="s">
        <v>289</v>
      </c>
      <c r="AF1" s="10" t="s">
        <v>294</v>
      </c>
      <c r="AG1" s="10" t="s">
        <v>285</v>
      </c>
      <c r="AH1" s="10" t="s">
        <v>290</v>
      </c>
      <c r="AI1" s="10" t="s">
        <v>291</v>
      </c>
      <c r="AJ1" s="10" t="s">
        <v>292</v>
      </c>
      <c r="AK1" s="10" t="s">
        <v>293</v>
      </c>
    </row>
    <row r="2" spans="1:37" x14ac:dyDescent="0.3">
      <c r="A2" t="s">
        <v>0</v>
      </c>
      <c r="B2" s="5">
        <v>24</v>
      </c>
      <c r="C2" t="s">
        <v>2</v>
      </c>
      <c r="D2" t="s">
        <v>12</v>
      </c>
      <c r="E2" s="1">
        <f>1000/((B6*B21*B12*B15))</f>
        <v>0.88195213087775315</v>
      </c>
      <c r="F2" t="s">
        <v>16</v>
      </c>
      <c r="G2" t="s">
        <v>31</v>
      </c>
      <c r="H2" s="5">
        <v>4</v>
      </c>
      <c r="I2" t="s">
        <v>32</v>
      </c>
      <c r="J2">
        <f>H2/3</f>
        <v>1.3333333333333333</v>
      </c>
      <c r="K2">
        <f>H2/3*2</f>
        <v>2.6666666666666665</v>
      </c>
      <c r="L2">
        <f>H2</f>
        <v>4</v>
      </c>
      <c r="M2" s="18">
        <f>MAX(O2:O300)/MAX(N2:N300)*B12*B15</f>
        <v>0.57771605913539614</v>
      </c>
      <c r="N2">
        <f>(Q2+P2)*T3</f>
        <v>75.356738514871523</v>
      </c>
      <c r="O2">
        <f>(Q2-P2)*T2</f>
        <v>56.658457619297771</v>
      </c>
      <c r="P2" s="10">
        <f>$B$20*$B$19/1000</f>
        <v>2.1317999999999997</v>
      </c>
      <c r="Q2">
        <f t="shared" ref="Q2:Q65" si="0">(R2/360*2*3.1415*$B$19+$E$10)*$E$9*$B$19/1000</f>
        <v>14.758379999999999</v>
      </c>
      <c r="R2" s="17">
        <f>PUSHArm!M2</f>
        <v>0</v>
      </c>
      <c r="S2" s="10">
        <f>PUSHArm!N2</f>
        <v>2.6544081112093369E-3</v>
      </c>
      <c r="T2" s="10">
        <f>PUSHArm!O2</f>
        <v>4.4872370522578384</v>
      </c>
      <c r="U2" s="10">
        <f t="shared" ref="U2:U65" si="1">(V3-V2)/(W3-W2)*(2*PI())/360</f>
        <v>0.17383577972226005</v>
      </c>
      <c r="V2" s="10">
        <f>IF(R2&lt;=$H$7,W2*$H$34/T2,IF(R2&lt;$H$8,((W2-$J$2)*$H$38+$H$35)/T2,IF(R2&lt;=$H$9,((W2-$K$2)*$H$42+$H$39)/T2,IF(R2&lt;=$H$10,($H$43-(W2-$L$2)*$H$46)/T2))))</f>
        <v>0</v>
      </c>
      <c r="W2" s="10">
        <f t="shared" ref="W2:W65" si="2">IF(R2&lt;=$H$7,SQRT(2*R2/$H$34),AC2)</f>
        <v>0</v>
      </c>
      <c r="X2" s="10">
        <f t="shared" ref="X2:X65" si="3">ABS(S2-$E$19)</f>
        <v>11.997345591888791</v>
      </c>
      <c r="Y2" s="10">
        <f t="shared" ref="Y2:Y65" si="4">ABS(S2-$E$20)</f>
        <v>109.99734559188879</v>
      </c>
      <c r="Z2" s="10">
        <f>ABS(S2-$E$20+5)</f>
        <v>104.99734559188879</v>
      </c>
      <c r="AA2" s="10">
        <f t="shared" ref="AA2:AA65" si="5">ABS(S2-$E$21)</f>
        <v>10.997345591888791</v>
      </c>
      <c r="AB2" s="10">
        <f t="shared" ref="AB2:AB65" si="6">ABS(S2-$E$20+10)</f>
        <v>99.997345591888788</v>
      </c>
      <c r="AC2" s="10">
        <f t="shared" ref="AC2:AC65" si="7">IF(R2&lt;=$H$8,$J$2+ABS(SQRT(4*$H$35*$H$35/$H$38/$H$38+8*(R2-$H$7)/$H$38)/2-ABS($H$35/$H$38)),AD2)</f>
        <v>1.9772051586570598</v>
      </c>
      <c r="AD2" s="10">
        <f t="shared" ref="AD2:AD65" si="8">IF(R2&lt;=$H$9,$K$2+ABS(-$H$39/$H$42-SQRT(4*$H$39*$H$39/$H$42/$H$42+8*(R2-$H$8)/$H$42)/2),AE2)</f>
        <v>4.2353328176284553</v>
      </c>
      <c r="AE2" s="10">
        <f>IF(R2&lt;=$H$10,$L$2+ABS($H$43/$H$46-SQRT(4*$H$43*$H$43/$H$46/$H$46-8*(R2-$H$9)/$H$46)/2),#REF!)</f>
        <v>8.5063046535313926</v>
      </c>
      <c r="AF2" s="10">
        <f t="shared" ref="AF2:AF65" si="9">IF(R2&gt;=$H$12,AG2*$H$49/T2,IF(R2&gt;=$H$13,((AG2-$I$28)*$H$53+$H$50)/T2,IF(R2&gt;=$H$14,((AG2-$I$29)*$H$57+$H$54)/T2,IF(R2&gt;=$H$15,($H$58-(AG2-$I$30)*$H$61)/T2,(IF(R2&gt;=$H$16,($H$62+(AG2-$I$31)*$H$65)/T2))))))</f>
        <v>0</v>
      </c>
      <c r="AG2" s="10">
        <f t="shared" ref="AG2:AG65" si="10">IF(R2&gt;=$H$12,SQRT(2*(R2-$H$11)/$H$49),AH2)</f>
        <v>7.05</v>
      </c>
      <c r="AH2" s="10">
        <f t="shared" ref="AH2:AH65" si="11">IF(R2&gt;=$H$13,$J$4+ABS(SQRT(4*$H$50*$H$50/$H$53/$H$53+8*(R2-$H$12)/$H$53)/2-ABS($H$50/$H$53)),AI2)</f>
        <v>7.05</v>
      </c>
      <c r="AI2">
        <f t="shared" ref="AI2:AI65" si="12">IF(R2&gt;=$H$14,$I$29+ABS(SQRT(4*$H$54*$H$54/$H$57/$H$57+8*(R2-$H$13)/$H$57)/2-ABS($H$54/$H$57)),AJ2)</f>
        <v>7.05</v>
      </c>
      <c r="AJ2" s="10">
        <f t="shared" ref="AJ2:AJ65" si="13">IF(R2&gt;=$H$15,$I$30+(R2-$H$14)/$H$58,AK2)</f>
        <v>7.05</v>
      </c>
      <c r="AK2">
        <f>IF(R2&gt;=$H$16,$I$31+SQRT(2*(R2-$H$15)/-$H$65),AL2)</f>
        <v>7.05</v>
      </c>
    </row>
    <row r="3" spans="1:37" x14ac:dyDescent="0.3">
      <c r="A3" t="s">
        <v>1</v>
      </c>
      <c r="B3" s="5">
        <v>1.2</v>
      </c>
      <c r="C3" t="s">
        <v>3</v>
      </c>
      <c r="D3" t="s">
        <v>19</v>
      </c>
      <c r="E3" s="1">
        <f>10*(B6*B21)/B19</f>
        <v>1444.5952755905514</v>
      </c>
      <c r="F3" t="s">
        <v>296</v>
      </c>
      <c r="G3" t="s">
        <v>46</v>
      </c>
      <c r="H3" s="5">
        <v>1.6</v>
      </c>
      <c r="I3" t="s">
        <v>32</v>
      </c>
      <c r="J3" t="s">
        <v>278</v>
      </c>
      <c r="K3" t="s">
        <v>279</v>
      </c>
      <c r="L3" t="s">
        <v>280</v>
      </c>
      <c r="N3">
        <f t="shared" ref="N3:N66" si="14">(Q3+P3)*T3</f>
        <v>75.467320751476038</v>
      </c>
      <c r="O3">
        <f t="shared" ref="O3:O66" si="15">(Q3-P3)*T3</f>
        <v>56.444966322333997</v>
      </c>
      <c r="P3">
        <f>P2</f>
        <v>2.1317999999999997</v>
      </c>
      <c r="Q3">
        <f t="shared" si="0"/>
        <v>14.783165492549999</v>
      </c>
      <c r="R3" s="17">
        <f>PUSHArm!M3</f>
        <v>0.5</v>
      </c>
      <c r="S3" s="10">
        <f>PUSHArm!N3</f>
        <v>0.11408155006450006</v>
      </c>
      <c r="T3" s="10">
        <f>PUSHArm!O3</f>
        <v>4.4615710735392717</v>
      </c>
      <c r="U3" s="10">
        <f t="shared" si="1"/>
        <v>0.17730206718524502</v>
      </c>
      <c r="V3" s="10">
        <f t="shared" ref="V3:V66" si="16">IF(R3&lt;=$H$7,W3*$H$34/T3,IF(R3&lt;$H$8,((W3-$J$2)*$H$38+$H$35)/T3,IF(R3&lt;=$H$9,((W3-$K$2)*$H$42+$H$39)/T3,IF(R3&lt;=$H$10,($H$43-(W3-$L$2)*$H$46)/T3))))</f>
        <v>1.4941252090597261</v>
      </c>
      <c r="W3" s="10">
        <f t="shared" si="2"/>
        <v>0.15001172012346986</v>
      </c>
      <c r="X3" s="10">
        <f t="shared" si="3"/>
        <v>11.885918449935501</v>
      </c>
      <c r="Y3" s="10">
        <f t="shared" si="4"/>
        <v>109.8859184499355</v>
      </c>
      <c r="Z3" s="10">
        <f t="shared" ref="Z3:Z66" si="17">ABS(S3-$E$20+5)</f>
        <v>104.8859184499355</v>
      </c>
      <c r="AA3" s="10">
        <f t="shared" si="5"/>
        <v>10.885918449935501</v>
      </c>
      <c r="AB3" s="10">
        <f t="shared" si="6"/>
        <v>99.885918449935502</v>
      </c>
      <c r="AC3" s="10">
        <f t="shared" si="7"/>
        <v>1.9693211535332804</v>
      </c>
      <c r="AD3" s="10">
        <f t="shared" si="8"/>
        <v>4.2299601807422977</v>
      </c>
      <c r="AE3" s="10">
        <f>IF(R3&lt;=$H$10,$L$2+ABS($H$43/$H$46-SQRT(4*$H$43*$H$43/$H$46/$H$46-8*(R3-$H$9)/$H$46)/2),#REF!)</f>
        <v>8.4971839544098593</v>
      </c>
      <c r="AF3" s="10">
        <f t="shared" si="9"/>
        <v>-9.0861575710774037E-2</v>
      </c>
      <c r="AG3" s="10">
        <f t="shared" si="10"/>
        <v>7.0167885290075365</v>
      </c>
      <c r="AH3" s="10">
        <f t="shared" si="11"/>
        <v>7.0167885290075365</v>
      </c>
      <c r="AI3">
        <f t="shared" si="12"/>
        <v>7.0167885290075365</v>
      </c>
      <c r="AJ3" s="10">
        <f t="shared" si="13"/>
        <v>7.0167885290075365</v>
      </c>
      <c r="AK3">
        <f t="shared" ref="AK3:AK66" si="18">IF(R3&gt;=$H$16,$I$31+SQRT(2*(R3-$H$15)/-$H$65),AL3)</f>
        <v>7.0167885290075365</v>
      </c>
    </row>
    <row r="4" spans="1:37" x14ac:dyDescent="0.3">
      <c r="A4" t="s">
        <v>4</v>
      </c>
      <c r="B4" s="5">
        <v>3800</v>
      </c>
      <c r="C4" t="s">
        <v>6</v>
      </c>
      <c r="D4" t="s">
        <v>17</v>
      </c>
      <c r="E4" s="1">
        <f>B4/B2</f>
        <v>158.33333333333334</v>
      </c>
      <c r="F4" t="s">
        <v>18</v>
      </c>
      <c r="G4" t="s">
        <v>245</v>
      </c>
      <c r="H4" s="5">
        <v>4</v>
      </c>
      <c r="I4" t="s">
        <v>32</v>
      </c>
      <c r="J4">
        <f>0.14*H4</f>
        <v>0.56000000000000005</v>
      </c>
      <c r="K4">
        <f>0.6667*H4-J4</f>
        <v>2.1067999999999998</v>
      </c>
      <c r="L4">
        <f>H4*0.3333</f>
        <v>1.3331999999999999</v>
      </c>
      <c r="N4">
        <f t="shared" si="14"/>
        <v>75.139068722425989</v>
      </c>
      <c r="O4">
        <f t="shared" si="15"/>
        <v>56.227165372328166</v>
      </c>
      <c r="P4">
        <f t="shared" ref="P4:P67" si="19">P3</f>
        <v>2.1317999999999997</v>
      </c>
      <c r="Q4">
        <f t="shared" si="0"/>
        <v>14.807950985099998</v>
      </c>
      <c r="R4" s="17">
        <f>PUSHArm!M4</f>
        <v>1</v>
      </c>
      <c r="S4" s="10">
        <f>PUSHArm!N4</f>
        <v>0.22614969640994434</v>
      </c>
      <c r="T4" s="10">
        <f>PUSHArm!O4</f>
        <v>4.4356654822445387</v>
      </c>
      <c r="U4" s="10">
        <f t="shared" si="1"/>
        <v>0.18049886141195215</v>
      </c>
      <c r="V4" s="10">
        <f t="shared" si="16"/>
        <v>2.1253527470047096</v>
      </c>
      <c r="W4" s="10">
        <f t="shared" si="2"/>
        <v>0.21214860911352801</v>
      </c>
      <c r="X4" s="10">
        <f t="shared" si="3"/>
        <v>11.773850303590056</v>
      </c>
      <c r="Y4" s="10">
        <f t="shared" si="4"/>
        <v>109.77385030359005</v>
      </c>
      <c r="Z4" s="10">
        <f t="shared" si="17"/>
        <v>104.77385030359005</v>
      </c>
      <c r="AA4" s="10">
        <f t="shared" si="5"/>
        <v>10.773850303590056</v>
      </c>
      <c r="AB4" s="10">
        <f t="shared" si="6"/>
        <v>99.773850303590052</v>
      </c>
      <c r="AC4" s="10">
        <f t="shared" si="7"/>
        <v>1.9614307546706276</v>
      </c>
      <c r="AD4" s="10">
        <f t="shared" si="8"/>
        <v>4.2245791059488251</v>
      </c>
      <c r="AE4" s="10">
        <f>IF(R4&lt;=$H$10,$L$2+ABS($H$43/$H$46-SQRT(4*$H$43*$H$43/$H$46/$H$46-8*(R4-$H$9)/$H$46)/2),#REF!)</f>
        <v>8.4880495912966207</v>
      </c>
      <c r="AF4" s="10">
        <f t="shared" si="9"/>
        <v>-0.18534996764691575</v>
      </c>
      <c r="AG4" s="10">
        <f t="shared" si="10"/>
        <v>6.9826447685795801</v>
      </c>
      <c r="AH4" s="10">
        <f t="shared" si="11"/>
        <v>6.9826447685795801</v>
      </c>
      <c r="AI4">
        <f t="shared" si="12"/>
        <v>6.9826447685795801</v>
      </c>
      <c r="AJ4" s="10">
        <f t="shared" si="13"/>
        <v>6.9826447685795801</v>
      </c>
      <c r="AK4">
        <f t="shared" si="18"/>
        <v>6.9826447685795801</v>
      </c>
    </row>
    <row r="5" spans="1:37" x14ac:dyDescent="0.3">
      <c r="A5" t="s">
        <v>5</v>
      </c>
      <c r="B5" s="5">
        <v>4.2</v>
      </c>
      <c r="C5" t="s">
        <v>7</v>
      </c>
      <c r="E5" s="1"/>
      <c r="G5" t="s">
        <v>246</v>
      </c>
      <c r="H5" s="5">
        <v>1.8</v>
      </c>
      <c r="I5" t="s">
        <v>32</v>
      </c>
      <c r="N5">
        <f t="shared" si="14"/>
        <v>74.805612916213732</v>
      </c>
      <c r="O5">
        <f t="shared" si="15"/>
        <v>56.005145738713225</v>
      </c>
      <c r="P5">
        <f t="shared" si="19"/>
        <v>2.1317999999999997</v>
      </c>
      <c r="Q5">
        <f t="shared" si="0"/>
        <v>14.83273647765</v>
      </c>
      <c r="R5" s="17">
        <f>PUSHArm!M5</f>
        <v>1.5</v>
      </c>
      <c r="S5" s="10">
        <f>PUSHArm!N5</f>
        <v>0.33887235369811064</v>
      </c>
      <c r="T5" s="10">
        <f>PUSHArm!O5</f>
        <v>4.409528843583006</v>
      </c>
      <c r="U5" s="10">
        <f t="shared" si="1"/>
        <v>0.18378247136238837</v>
      </c>
      <c r="V5" s="10">
        <f t="shared" si="16"/>
        <v>2.6184437495080743</v>
      </c>
      <c r="W5" s="10">
        <f t="shared" si="2"/>
        <v>0.25982792098465235</v>
      </c>
      <c r="X5" s="10">
        <f t="shared" si="3"/>
        <v>11.661127646301889</v>
      </c>
      <c r="Y5" s="10">
        <f t="shared" si="4"/>
        <v>109.66112764630189</v>
      </c>
      <c r="Z5" s="10">
        <f t="shared" si="17"/>
        <v>104.66112764630189</v>
      </c>
      <c r="AA5" s="10">
        <f t="shared" si="5"/>
        <v>10.661127646301889</v>
      </c>
      <c r="AB5" s="10">
        <f t="shared" si="6"/>
        <v>99.661127646301892</v>
      </c>
      <c r="AC5" s="10">
        <f t="shared" si="7"/>
        <v>1.9535339464883166</v>
      </c>
      <c r="AD5" s="10">
        <f t="shared" si="8"/>
        <v>4.2191895533666619</v>
      </c>
      <c r="AE5" s="10">
        <f>IF(R5&lt;=$H$10,$L$2+ABS($H$43/$H$46-SQRT(4*$H$43*$H$43/$H$46/$H$46-8*(R5-$H$9)/$H$46)/2),#REF!)</f>
        <v>8.4789015025957504</v>
      </c>
      <c r="AF5" s="10">
        <f t="shared" si="9"/>
        <v>-0.28377431088423932</v>
      </c>
      <c r="AG5" s="10">
        <f t="shared" si="10"/>
        <v>6.9474855001144773</v>
      </c>
      <c r="AH5" s="10">
        <f t="shared" si="11"/>
        <v>6.9474855001144773</v>
      </c>
      <c r="AI5">
        <f t="shared" si="12"/>
        <v>6.9474855001144773</v>
      </c>
      <c r="AJ5" s="10">
        <f t="shared" si="13"/>
        <v>6.9474855001144773</v>
      </c>
      <c r="AK5">
        <f t="shared" si="18"/>
        <v>6.9474855001144773</v>
      </c>
    </row>
    <row r="6" spans="1:37" x14ac:dyDescent="0.3">
      <c r="A6" t="s">
        <v>8</v>
      </c>
      <c r="B6" s="5">
        <v>5.84</v>
      </c>
      <c r="C6" t="s">
        <v>9</v>
      </c>
      <c r="D6" s="3" t="s">
        <v>24</v>
      </c>
      <c r="E6" s="1"/>
      <c r="G6" t="s">
        <v>275</v>
      </c>
      <c r="H6" s="5">
        <v>1.25</v>
      </c>
      <c r="I6" t="s">
        <v>32</v>
      </c>
      <c r="N6">
        <f t="shared" si="14"/>
        <v>74.467082127999348</v>
      </c>
      <c r="O6">
        <f t="shared" si="15"/>
        <v>55.77899958310185</v>
      </c>
      <c r="P6">
        <f t="shared" si="19"/>
        <v>2.1317999999999997</v>
      </c>
      <c r="Q6">
        <f t="shared" si="0"/>
        <v>14.857521970199999</v>
      </c>
      <c r="R6" s="17">
        <f>PUSHArm!M6</f>
        <v>2</v>
      </c>
      <c r="S6" s="10">
        <f>PUSHArm!N6</f>
        <v>0.45226315297310077</v>
      </c>
      <c r="T6" s="10">
        <f>PUSHArm!O6</f>
        <v>4.3831697497179585</v>
      </c>
      <c r="U6" s="10">
        <f t="shared" si="1"/>
        <v>0.18716817225865512</v>
      </c>
      <c r="V6" s="10">
        <f t="shared" si="16"/>
        <v>3.0417009578128407</v>
      </c>
      <c r="W6" s="10">
        <f t="shared" si="2"/>
        <v>0.30002344024693972</v>
      </c>
      <c r="X6" s="10">
        <f t="shared" si="3"/>
        <v>11.547736847026899</v>
      </c>
      <c r="Y6" s="10">
        <f t="shared" si="4"/>
        <v>109.5477368470269</v>
      </c>
      <c r="Z6" s="10">
        <f t="shared" si="17"/>
        <v>104.5477368470269</v>
      </c>
      <c r="AA6" s="10">
        <f t="shared" si="5"/>
        <v>10.547736847026899</v>
      </c>
      <c r="AB6" s="10">
        <f t="shared" si="6"/>
        <v>99.547736847026897</v>
      </c>
      <c r="AC6" s="10">
        <f t="shared" si="7"/>
        <v>1.9456307133421806</v>
      </c>
      <c r="AD6" s="10">
        <f t="shared" si="8"/>
        <v>4.2137914827992802</v>
      </c>
      <c r="AE6" s="10">
        <f>IF(R6&lt;=$H$10,$L$2+ABS($H$43/$H$46-SQRT(4*$H$43*$H$43/$H$46/$H$46-8*(R6-$H$9)/$H$46)/2),#REF!)</f>
        <v>8.4697396262471401</v>
      </c>
      <c r="AF6" s="10">
        <f t="shared" si="9"/>
        <v>-0.38648824556685013</v>
      </c>
      <c r="AG6" s="10">
        <f t="shared" si="10"/>
        <v>6.911214334544554</v>
      </c>
      <c r="AH6" s="10">
        <f t="shared" si="11"/>
        <v>6.911214334544554</v>
      </c>
      <c r="AI6">
        <f t="shared" si="12"/>
        <v>6.911214334544554</v>
      </c>
      <c r="AJ6" s="10">
        <f t="shared" si="13"/>
        <v>6.911214334544554</v>
      </c>
      <c r="AK6">
        <f t="shared" si="18"/>
        <v>6.911214334544554</v>
      </c>
    </row>
    <row r="7" spans="1:37" x14ac:dyDescent="0.3">
      <c r="A7" t="s">
        <v>10</v>
      </c>
      <c r="B7" s="5">
        <v>5.0999999999999996</v>
      </c>
      <c r="C7" t="s">
        <v>11</v>
      </c>
      <c r="D7" t="s">
        <v>30</v>
      </c>
      <c r="E7" s="19">
        <f>E3*B3</f>
        <v>1733.5143307086616</v>
      </c>
      <c r="F7" t="s">
        <v>20</v>
      </c>
      <c r="G7" t="s">
        <v>33</v>
      </c>
      <c r="H7" s="10">
        <f>INDEX(R2:R360,MATCH(MIN(X2:X360),X2:X360,0))</f>
        <v>39.5</v>
      </c>
      <c r="I7" t="s">
        <v>34</v>
      </c>
      <c r="K7" t="s">
        <v>68</v>
      </c>
      <c r="L7">
        <f>$E$9*(H7/360*2*3.1415*$B$19+$E$10)/1000*$B$19+P2</f>
        <v>18.848233911449995</v>
      </c>
      <c r="M7" t="s">
        <v>60</v>
      </c>
      <c r="N7">
        <f t="shared" si="14"/>
        <v>74.123606403417298</v>
      </c>
      <c r="O7">
        <f t="shared" si="15"/>
        <v>55.548820217687556</v>
      </c>
      <c r="P7">
        <f t="shared" si="19"/>
        <v>2.1317999999999997</v>
      </c>
      <c r="Q7">
        <f t="shared" si="0"/>
        <v>14.882307462749999</v>
      </c>
      <c r="R7" s="17">
        <f>PUSHArm!M7</f>
        <v>2.5</v>
      </c>
      <c r="S7" s="10">
        <f>PUSHArm!N7</f>
        <v>0.56633585116877827</v>
      </c>
      <c r="T7" s="10">
        <f>PUSHArm!O7</f>
        <v>4.3565968162420825</v>
      </c>
      <c r="U7" s="10">
        <f t="shared" si="1"/>
        <v>0.19066094629660166</v>
      </c>
      <c r="V7" s="10">
        <f t="shared" si="16"/>
        <v>3.4214676763734668</v>
      </c>
      <c r="W7" s="10">
        <f t="shared" si="2"/>
        <v>0.33543640361775173</v>
      </c>
      <c r="X7" s="10">
        <f t="shared" si="3"/>
        <v>11.433664148831221</v>
      </c>
      <c r="Y7" s="10">
        <f t="shared" si="4"/>
        <v>109.43366414883123</v>
      </c>
      <c r="Z7" s="10">
        <f t="shared" si="17"/>
        <v>104.43366414883123</v>
      </c>
      <c r="AA7" s="10">
        <f t="shared" si="5"/>
        <v>10.433664148831221</v>
      </c>
      <c r="AB7" s="10">
        <f t="shared" si="6"/>
        <v>99.433664148831227</v>
      </c>
      <c r="AC7" s="10">
        <f t="shared" si="7"/>
        <v>1.9377210395243101</v>
      </c>
      <c r="AD7" s="10">
        <f t="shared" si="8"/>
        <v>4.2083848537314976</v>
      </c>
      <c r="AE7" s="10">
        <f>IF(R7&lt;=$H$10,$L$2+ABS($H$43/$H$46-SQRT(4*$H$43*$H$43/$H$46/$H$46-8*(R7-$H$9)/$H$46)/2),#REF!)</f>
        <v>8.4605638997216008</v>
      </c>
      <c r="AF7" s="10">
        <f t="shared" si="9"/>
        <v>-0.49390008533772017</v>
      </c>
      <c r="AG7" s="10">
        <f t="shared" si="10"/>
        <v>6.8737185951736244</v>
      </c>
      <c r="AH7" s="10">
        <f t="shared" si="11"/>
        <v>6.8737185951736244</v>
      </c>
      <c r="AI7">
        <f t="shared" si="12"/>
        <v>6.8737185951736244</v>
      </c>
      <c r="AJ7" s="10">
        <f t="shared" si="13"/>
        <v>6.8737185951736244</v>
      </c>
      <c r="AK7">
        <f t="shared" si="18"/>
        <v>6.8737185951736244</v>
      </c>
    </row>
    <row r="8" spans="1:37" x14ac:dyDescent="0.3">
      <c r="G8" t="s">
        <v>38</v>
      </c>
      <c r="H8">
        <f>(H7+H35*J2/2+H39*J2/2)</f>
        <v>112.70833333333334</v>
      </c>
      <c r="I8" t="s">
        <v>34</v>
      </c>
      <c r="K8" t="s">
        <v>110</v>
      </c>
      <c r="L8">
        <f t="shared" ref="L8:L16" si="20">$E$9*(H8/360*2*3.1415*$B$19+$E$10)/1000*$B$19+P3</f>
        <v>22.4772431123125</v>
      </c>
      <c r="M8" t="s">
        <v>60</v>
      </c>
      <c r="N8">
        <f t="shared" si="14"/>
        <v>73.775316980829757</v>
      </c>
      <c r="O8">
        <f t="shared" si="15"/>
        <v>55.314702062674264</v>
      </c>
      <c r="P8">
        <f t="shared" si="19"/>
        <v>2.1317999999999997</v>
      </c>
      <c r="Q8">
        <f t="shared" si="0"/>
        <v>14.907092955300001</v>
      </c>
      <c r="R8" s="17">
        <f>PUSHArm!M8</f>
        <v>3</v>
      </c>
      <c r="S8" s="10">
        <f>PUSHArm!N8</f>
        <v>0.68110433241448842</v>
      </c>
      <c r="T8" s="10">
        <f>PUSHArm!O8</f>
        <v>4.3298186786179507</v>
      </c>
      <c r="U8" s="10">
        <f t="shared" si="1"/>
        <v>0.19426356066759809</v>
      </c>
      <c r="V8" s="10">
        <f t="shared" si="16"/>
        <v>3.7712100678589913</v>
      </c>
      <c r="W8" s="10">
        <f t="shared" si="2"/>
        <v>0.36745216973970024</v>
      </c>
      <c r="X8" s="10">
        <f t="shared" si="3"/>
        <v>11.318895667585512</v>
      </c>
      <c r="Y8" s="10">
        <f t="shared" si="4"/>
        <v>109.31889566758551</v>
      </c>
      <c r="Z8" s="10">
        <f t="shared" si="17"/>
        <v>104.31889566758551</v>
      </c>
      <c r="AA8" s="10">
        <f t="shared" si="5"/>
        <v>10.318895667585512</v>
      </c>
      <c r="AB8" s="10">
        <f t="shared" si="6"/>
        <v>99.318895667585508</v>
      </c>
      <c r="AC8" s="10">
        <f t="shared" si="7"/>
        <v>1.9298049092626812</v>
      </c>
      <c r="AD8" s="10">
        <f t="shared" si="8"/>
        <v>4.202969625325931</v>
      </c>
      <c r="AE8" s="10">
        <f>IF(R8&lt;=$H$10,$L$2+ABS($H$43/$H$46-SQRT(4*$H$43*$H$43/$H$46/$H$46-8*(R8-$H$9)/$H$46)/2),#REF!)</f>
        <v>8.4513742600158697</v>
      </c>
      <c r="AF8" s="10">
        <f t="shared" si="9"/>
        <v>-0.60648625249047927</v>
      </c>
      <c r="AG8" s="10">
        <f t="shared" si="10"/>
        <v>6.8348651824976745</v>
      </c>
      <c r="AH8" s="10">
        <f t="shared" si="11"/>
        <v>6.8348651824976745</v>
      </c>
      <c r="AI8">
        <f t="shared" si="12"/>
        <v>6.8348651824976745</v>
      </c>
      <c r="AJ8" s="10">
        <f t="shared" si="13"/>
        <v>6.8348651824976745</v>
      </c>
      <c r="AK8">
        <f t="shared" si="18"/>
        <v>6.8348651824976745</v>
      </c>
    </row>
    <row r="9" spans="1:37" x14ac:dyDescent="0.3">
      <c r="D9" s="3" t="s">
        <v>100</v>
      </c>
      <c r="E9" s="5">
        <v>27.3</v>
      </c>
      <c r="F9" t="s">
        <v>101</v>
      </c>
      <c r="G9" t="s">
        <v>104</v>
      </c>
      <c r="H9" s="10">
        <f>INDEX(R2:R360,MATCH(MIN(AB2:AB360),AB2:AB360,0))</f>
        <v>156</v>
      </c>
      <c r="I9" t="s">
        <v>34</v>
      </c>
      <c r="K9" t="s">
        <v>111</v>
      </c>
      <c r="L9">
        <f t="shared" si="20"/>
        <v>24.623253675600001</v>
      </c>
      <c r="M9" t="s">
        <v>60</v>
      </c>
      <c r="N9">
        <f t="shared" si="14"/>
        <v>73.422346233113117</v>
      </c>
      <c r="O9">
        <f t="shared" si="15"/>
        <v>55.07674060322362</v>
      </c>
      <c r="P9">
        <f t="shared" si="19"/>
        <v>2.1317999999999997</v>
      </c>
      <c r="Q9">
        <f t="shared" si="0"/>
        <v>14.931878447849998</v>
      </c>
      <c r="R9" s="17">
        <f>PUSHArm!M9</f>
        <v>3.5</v>
      </c>
      <c r="S9" s="10">
        <f>PUSHArm!N9</f>
        <v>0.79658260924607083</v>
      </c>
      <c r="T9" s="10">
        <f>PUSHArm!O9</f>
        <v>4.3028439886221745</v>
      </c>
      <c r="U9" s="10">
        <f t="shared" si="1"/>
        <v>0.19797806970430157</v>
      </c>
      <c r="V9" s="10">
        <f t="shared" si="16"/>
        <v>4.0989085523653515</v>
      </c>
      <c r="W9" s="10">
        <f t="shared" si="2"/>
        <v>0.39689370519172479</v>
      </c>
      <c r="X9" s="10">
        <f t="shared" si="3"/>
        <v>11.203417390753929</v>
      </c>
      <c r="Y9" s="10">
        <f t="shared" si="4"/>
        <v>109.20341739075393</v>
      </c>
      <c r="Z9" s="10">
        <f t="shared" si="17"/>
        <v>104.20341739075393</v>
      </c>
      <c r="AA9" s="10">
        <f t="shared" si="5"/>
        <v>10.203417390753929</v>
      </c>
      <c r="AB9" s="10">
        <f t="shared" si="6"/>
        <v>99.203417390753927</v>
      </c>
      <c r="AC9" s="10">
        <f t="shared" si="7"/>
        <v>1.9218823067207993</v>
      </c>
      <c r="AD9" s="10">
        <f t="shared" si="8"/>
        <v>4.1975457564193954</v>
      </c>
      <c r="AE9" s="10">
        <f>IF(R9&lt;=$H$10,$L$2+ABS($H$43/$H$46-SQRT(4*$H$43*$H$43/$H$46/$H$46-8*(R9-$H$9)/$H$46)/2),#REF!)</f>
        <v>8.4421706436475734</v>
      </c>
      <c r="AF9" s="10">
        <f t="shared" si="9"/>
        <v>-0.72480937371450216</v>
      </c>
      <c r="AG9" s="10">
        <f t="shared" si="10"/>
        <v>6.7944949825264427</v>
      </c>
      <c r="AH9" s="10">
        <f t="shared" si="11"/>
        <v>6.7944949825264427</v>
      </c>
      <c r="AI9">
        <f t="shared" si="12"/>
        <v>6.7944949825264427</v>
      </c>
      <c r="AJ9" s="10">
        <f t="shared" si="13"/>
        <v>6.7944949825264427</v>
      </c>
      <c r="AK9">
        <f t="shared" si="18"/>
        <v>6.7944949825264427</v>
      </c>
    </row>
    <row r="10" spans="1:37" x14ac:dyDescent="0.3">
      <c r="A10" s="3" t="s">
        <v>13</v>
      </c>
      <c r="D10" t="s">
        <v>102</v>
      </c>
      <c r="E10" s="5">
        <v>53</v>
      </c>
      <c r="F10" t="s">
        <v>14</v>
      </c>
      <c r="G10" t="s">
        <v>105</v>
      </c>
      <c r="H10" s="10">
        <f>INDEX(R2:R360,MATCH(MIN(Y2:Y360),Y2:Y360,0))</f>
        <v>167.5</v>
      </c>
      <c r="I10" t="s">
        <v>34</v>
      </c>
      <c r="K10" t="s">
        <v>112</v>
      </c>
      <c r="L10">
        <f t="shared" si="20"/>
        <v>25.193320004249998</v>
      </c>
      <c r="M10" t="s">
        <v>60</v>
      </c>
      <c r="N10">
        <f t="shared" si="14"/>
        <v>73.064827608489438</v>
      </c>
      <c r="O10">
        <f t="shared" si="15"/>
        <v>54.835032345553493</v>
      </c>
      <c r="P10">
        <f t="shared" si="19"/>
        <v>2.1317999999999997</v>
      </c>
      <c r="Q10">
        <f t="shared" si="0"/>
        <v>14.9566639404</v>
      </c>
      <c r="R10" s="17">
        <f>PUSHArm!M10</f>
        <v>4</v>
      </c>
      <c r="S10" s="10">
        <f>PUSHArm!N10</f>
        <v>0.91278482371680891</v>
      </c>
      <c r="T10" s="10">
        <f>PUSHArm!O10</f>
        <v>4.275681410764598</v>
      </c>
      <c r="U10" s="10">
        <f t="shared" si="1"/>
        <v>0.20180624344724021</v>
      </c>
      <c r="V10" s="10">
        <f t="shared" si="16"/>
        <v>4.4097550363541025</v>
      </c>
      <c r="W10" s="10">
        <f t="shared" si="2"/>
        <v>0.42429721822705602</v>
      </c>
      <c r="X10" s="10">
        <f t="shared" si="3"/>
        <v>11.087215176283191</v>
      </c>
      <c r="Y10" s="10">
        <f t="shared" si="4"/>
        <v>109.08721517628319</v>
      </c>
      <c r="Z10" s="10">
        <f t="shared" si="17"/>
        <v>104.08721517628319</v>
      </c>
      <c r="AA10" s="10">
        <f t="shared" si="5"/>
        <v>10.087215176283191</v>
      </c>
      <c r="AB10" s="10">
        <f t="shared" si="6"/>
        <v>99.087215176283195</v>
      </c>
      <c r="AC10" s="10">
        <f t="shared" si="7"/>
        <v>1.9139532159973147</v>
      </c>
      <c r="AD10" s="10">
        <f t="shared" si="8"/>
        <v>4.1921132055192576</v>
      </c>
      <c r="AE10" s="10">
        <f>IF(R10&lt;=$H$10,$L$2+ABS($H$43/$H$46-SQRT(4*$H$43*$H$43/$H$46/$H$46-8*(R10-$H$9)/$H$46)/2),#REF!)</f>
        <v>8.4329529866501058</v>
      </c>
      <c r="AF10" s="10">
        <f t="shared" si="9"/>
        <v>-0.8495431959791766</v>
      </c>
      <c r="AG10" s="10">
        <f t="shared" si="10"/>
        <v>6.7524151377391028</v>
      </c>
      <c r="AH10" s="10">
        <f t="shared" si="11"/>
        <v>6.7524151377391028</v>
      </c>
      <c r="AI10">
        <f t="shared" si="12"/>
        <v>6.7524151377391028</v>
      </c>
      <c r="AJ10" s="10">
        <f t="shared" si="13"/>
        <v>6.7524151377391028</v>
      </c>
      <c r="AK10">
        <f t="shared" si="18"/>
        <v>6.7524151377391028</v>
      </c>
    </row>
    <row r="11" spans="1:37" x14ac:dyDescent="0.3">
      <c r="A11" t="s">
        <v>22</v>
      </c>
      <c r="B11" s="5">
        <v>50</v>
      </c>
      <c r="D11" t="s">
        <v>109</v>
      </c>
      <c r="E11">
        <f>E10+H10/360*2*B19*3.1415</f>
        <v>82.818070833333337</v>
      </c>
      <c r="F11" t="s">
        <v>14</v>
      </c>
      <c r="G11" t="s">
        <v>255</v>
      </c>
      <c r="H11">
        <f>INDEX(R2:R360,MATCH(MIN(Y2:Y360),Y2:Y360,0))</f>
        <v>167.5</v>
      </c>
      <c r="I11" t="s">
        <v>34</v>
      </c>
      <c r="K11" t="s">
        <v>256</v>
      </c>
      <c r="L11">
        <f t="shared" si="20"/>
        <v>25.193320004249998</v>
      </c>
      <c r="M11" t="s">
        <v>60</v>
      </c>
      <c r="N11">
        <f t="shared" si="14"/>
        <v>72.702895570337489</v>
      </c>
      <c r="O11">
        <f t="shared" si="15"/>
        <v>54.589674772137684</v>
      </c>
      <c r="P11">
        <f t="shared" si="19"/>
        <v>2.1317999999999997</v>
      </c>
      <c r="Q11">
        <f t="shared" si="0"/>
        <v>14.981449432949999</v>
      </c>
      <c r="R11" s="17">
        <f>PUSHArm!M11</f>
        <v>4.5</v>
      </c>
      <c r="S11" s="10">
        <f>PUSHArm!N11</f>
        <v>1.0297252484035462</v>
      </c>
      <c r="T11" s="10">
        <f>PUSHArm!O11</f>
        <v>4.2483396186790046</v>
      </c>
      <c r="U11" s="10">
        <f t="shared" si="1"/>
        <v>0.20574972201219655</v>
      </c>
      <c r="V11" s="10">
        <f t="shared" si="16"/>
        <v>4.707353750870432</v>
      </c>
      <c r="W11" s="10">
        <f t="shared" si="2"/>
        <v>0.45003516037040958</v>
      </c>
      <c r="X11" s="10">
        <f t="shared" si="3"/>
        <v>10.970274751596454</v>
      </c>
      <c r="Y11" s="10">
        <f t="shared" si="4"/>
        <v>108.97027475159645</v>
      </c>
      <c r="Z11" s="10">
        <f t="shared" si="17"/>
        <v>103.97027475159645</v>
      </c>
      <c r="AA11" s="10">
        <f t="shared" si="5"/>
        <v>9.9702747515964543</v>
      </c>
      <c r="AB11" s="10">
        <f t="shared" si="6"/>
        <v>98.970274751596449</v>
      </c>
      <c r="AC11" s="10">
        <f t="shared" si="7"/>
        <v>1.9060176211256696</v>
      </c>
      <c r="AD11" s="10">
        <f t="shared" si="8"/>
        <v>4.1866719307997293</v>
      </c>
      <c r="AE11" s="10">
        <f>IF(R11&lt;=$H$10,$L$2+ABS($H$43/$H$46-SQRT(4*$H$43*$H$43/$H$46/$H$46-8*(R11-$H$9)/$H$46)/2),#REF!)</f>
        <v>8.4237212245674478</v>
      </c>
      <c r="AF11" s="10">
        <f t="shared" si="9"/>
        <v>-0.98150777967221836</v>
      </c>
      <c r="AG11" s="10">
        <f t="shared" si="10"/>
        <v>6.7083880882744547</v>
      </c>
      <c r="AH11" s="10">
        <f t="shared" si="11"/>
        <v>6.7083880882744547</v>
      </c>
      <c r="AI11">
        <f t="shared" si="12"/>
        <v>6.7083880882744547</v>
      </c>
      <c r="AJ11" s="10">
        <f t="shared" si="13"/>
        <v>6.7083880882744547</v>
      </c>
      <c r="AK11">
        <f t="shared" si="18"/>
        <v>6.7083880882744547</v>
      </c>
    </row>
    <row r="12" spans="1:37" x14ac:dyDescent="0.3">
      <c r="A12" t="s">
        <v>15</v>
      </c>
      <c r="B12" s="5">
        <v>0.81</v>
      </c>
      <c r="D12" t="s">
        <v>106</v>
      </c>
      <c r="E12" s="15">
        <f>E11*E9</f>
        <v>2260.9333337500002</v>
      </c>
      <c r="F12" t="s">
        <v>20</v>
      </c>
      <c r="G12" t="s">
        <v>259</v>
      </c>
      <c r="H12">
        <f>INDEX(R2:R360,MATCH(MIN(Z2:Z360),Z2:Z360,0))</f>
        <v>162</v>
      </c>
      <c r="I12" t="s">
        <v>34</v>
      </c>
      <c r="K12" t="s">
        <v>258</v>
      </c>
      <c r="L12">
        <f t="shared" si="20"/>
        <v>24.920679586200002</v>
      </c>
      <c r="M12" t="s">
        <v>60</v>
      </c>
      <c r="N12">
        <f t="shared" si="14"/>
        <v>72.336685536513301</v>
      </c>
      <c r="O12">
        <f t="shared" si="15"/>
        <v>54.340766296403558</v>
      </c>
      <c r="P12">
        <f t="shared" si="19"/>
        <v>2.1317999999999997</v>
      </c>
      <c r="Q12">
        <f t="shared" si="0"/>
        <v>15.006234925499998</v>
      </c>
      <c r="R12" s="17">
        <f>PUSHArm!M12</f>
        <v>5</v>
      </c>
      <c r="S12" s="10">
        <f>PUSHArm!N12</f>
        <v>1.1474182873031697</v>
      </c>
      <c r="T12" s="10">
        <f>PUSHArm!O12</f>
        <v>4.2208272915164979</v>
      </c>
      <c r="U12" s="10">
        <f t="shared" si="1"/>
        <v>0.20981007992402137</v>
      </c>
      <c r="V12" s="10">
        <f t="shared" si="16"/>
        <v>4.9943299092578846</v>
      </c>
      <c r="W12" s="10">
        <f t="shared" si="2"/>
        <v>0.47437871130988002</v>
      </c>
      <c r="X12" s="10">
        <f t="shared" si="3"/>
        <v>10.85258171269683</v>
      </c>
      <c r="Y12" s="10">
        <f t="shared" si="4"/>
        <v>108.85258171269683</v>
      </c>
      <c r="Z12" s="10">
        <f t="shared" si="17"/>
        <v>103.85258171269683</v>
      </c>
      <c r="AA12" s="10">
        <f t="shared" si="5"/>
        <v>9.8525817126968303</v>
      </c>
      <c r="AB12" s="10">
        <f t="shared" si="6"/>
        <v>98.852581712696832</v>
      </c>
      <c r="AC12" s="10">
        <f t="shared" si="7"/>
        <v>1.8980755060737036</v>
      </c>
      <c r="AD12" s="10">
        <f t="shared" si="8"/>
        <v>4.1812218900981097</v>
      </c>
      <c r="AE12" s="10">
        <f>IF(R12&lt;=$H$10,$L$2+ABS($H$43/$H$46-SQRT(4*$H$43*$H$43/$H$46/$H$46-8*(R12-$H$9)/$H$46)/2),#REF!)</f>
        <v>8.4144752924488984</v>
      </c>
      <c r="AF12" s="10">
        <f t="shared" si="9"/>
        <v>-1.1217207184041134</v>
      </c>
      <c r="AG12" s="10">
        <f t="shared" si="10"/>
        <v>6.6621155625803556</v>
      </c>
      <c r="AH12" s="10">
        <f t="shared" si="11"/>
        <v>6.6621155625803556</v>
      </c>
      <c r="AI12">
        <f t="shared" si="12"/>
        <v>6.6621155625803556</v>
      </c>
      <c r="AJ12" s="10">
        <f t="shared" si="13"/>
        <v>6.6621155625803556</v>
      </c>
      <c r="AK12">
        <f t="shared" si="18"/>
        <v>6.6621155625803556</v>
      </c>
    </row>
    <row r="13" spans="1:37" x14ac:dyDescent="0.3">
      <c r="D13" s="3"/>
      <c r="G13" t="s">
        <v>266</v>
      </c>
      <c r="H13">
        <f>(H12+H50*K4/2+H54*K4/2)</f>
        <v>83.65452366672946</v>
      </c>
      <c r="I13" t="s">
        <v>34</v>
      </c>
      <c r="K13" t="s">
        <v>281</v>
      </c>
      <c r="L13">
        <f t="shared" si="20"/>
        <v>21.03701714623104</v>
      </c>
      <c r="M13" t="s">
        <v>60</v>
      </c>
      <c r="N13">
        <f t="shared" si="14"/>
        <v>71.966333817876134</v>
      </c>
      <c r="O13">
        <f t="shared" si="15"/>
        <v>54.08840621669934</v>
      </c>
      <c r="P13">
        <f t="shared" si="19"/>
        <v>2.1317999999999997</v>
      </c>
      <c r="Q13">
        <f t="shared" si="0"/>
        <v>15.03102041805</v>
      </c>
      <c r="R13" s="17">
        <f>PUSHArm!M13</f>
        <v>5.5</v>
      </c>
      <c r="S13" s="10">
        <f>PUSHArm!N13</f>
        <v>1.265878476613677</v>
      </c>
      <c r="T13" s="10">
        <f>PUSHArm!O13</f>
        <v>4.1931531103238555</v>
      </c>
      <c r="U13" s="10">
        <f t="shared" si="1"/>
        <v>0.21398885548685453</v>
      </c>
      <c r="V13" s="10">
        <f t="shared" si="16"/>
        <v>5.2726680561797874</v>
      </c>
      <c r="W13" s="10">
        <f t="shared" si="2"/>
        <v>0.49753258980535614</v>
      </c>
      <c r="X13" s="10">
        <f t="shared" si="3"/>
        <v>10.734121523386323</v>
      </c>
      <c r="Y13" s="10">
        <f t="shared" si="4"/>
        <v>108.73412152338632</v>
      </c>
      <c r="Z13" s="10">
        <f t="shared" si="17"/>
        <v>103.73412152338632</v>
      </c>
      <c r="AA13" s="10">
        <f t="shared" si="5"/>
        <v>9.7341215233863227</v>
      </c>
      <c r="AB13" s="10">
        <f t="shared" si="6"/>
        <v>98.734121523386321</v>
      </c>
      <c r="AC13" s="10">
        <f t="shared" si="7"/>
        <v>1.890126854743291</v>
      </c>
      <c r="AD13" s="10">
        <f t="shared" si="8"/>
        <v>4.1757630409109785</v>
      </c>
      <c r="AE13" s="10">
        <f>IF(R13&lt;=$H$10,$L$2+ABS($H$43/$H$46-SQRT(4*$H$43*$H$43/$H$46/$H$46-8*(R13-$H$9)/$H$46)/2),#REF!)</f>
        <v>8.4052151248437532</v>
      </c>
      <c r="AF13" s="10">
        <f t="shared" si="9"/>
        <v>-1.2714743875973935</v>
      </c>
      <c r="AG13" s="10">
        <f t="shared" si="10"/>
        <v>6.6132143429426016</v>
      </c>
      <c r="AH13" s="10">
        <f t="shared" si="11"/>
        <v>6.6132143429426016</v>
      </c>
      <c r="AI13">
        <f t="shared" si="12"/>
        <v>6.6132143429426016</v>
      </c>
      <c r="AJ13" s="10">
        <f t="shared" si="13"/>
        <v>6.6132143429426016</v>
      </c>
      <c r="AK13">
        <f t="shared" si="18"/>
        <v>6.6132143429426016</v>
      </c>
    </row>
    <row r="14" spans="1:37" x14ac:dyDescent="0.3">
      <c r="A14" s="3" t="s">
        <v>25</v>
      </c>
      <c r="B14" s="1"/>
      <c r="D14" s="3" t="s">
        <v>59</v>
      </c>
      <c r="E14" s="2"/>
      <c r="G14" t="s">
        <v>260</v>
      </c>
      <c r="H14">
        <f>INDEX(R2:R360,MATCH(MIN(AA2:AA360),AA2:AA360,0))</f>
        <v>37</v>
      </c>
      <c r="I14" t="s">
        <v>34</v>
      </c>
      <c r="K14" t="s">
        <v>282</v>
      </c>
      <c r="L14">
        <f t="shared" si="20"/>
        <v>18.724306448699998</v>
      </c>
      <c r="M14" t="s">
        <v>60</v>
      </c>
      <c r="N14">
        <f t="shared" si="14"/>
        <v>71.591977555883219</v>
      </c>
      <c r="O14">
        <f t="shared" si="15"/>
        <v>53.832694669427504</v>
      </c>
      <c r="P14">
        <f t="shared" si="19"/>
        <v>2.1317999999999997</v>
      </c>
      <c r="Q14">
        <f t="shared" si="0"/>
        <v>15.055805910599998</v>
      </c>
      <c r="R14" s="17">
        <f>PUSHArm!M14</f>
        <v>6</v>
      </c>
      <c r="S14" s="10">
        <f>PUSHArm!N14</f>
        <v>1.3851204853943635</v>
      </c>
      <c r="T14" s="10">
        <f>PUSHArm!O14</f>
        <v>4.1653257543990332</v>
      </c>
      <c r="U14" s="10">
        <f t="shared" si="1"/>
        <v>0.21828756477398276</v>
      </c>
      <c r="V14" s="10">
        <f t="shared" si="16"/>
        <v>5.5439136910536027</v>
      </c>
      <c r="W14" s="10">
        <f t="shared" si="2"/>
        <v>0.5196558419693047</v>
      </c>
      <c r="X14" s="10">
        <f t="shared" si="3"/>
        <v>10.614879514605637</v>
      </c>
      <c r="Y14" s="10">
        <f t="shared" si="4"/>
        <v>108.61487951460563</v>
      </c>
      <c r="Z14" s="10">
        <f t="shared" si="17"/>
        <v>103.61487951460563</v>
      </c>
      <c r="AA14" s="10">
        <f t="shared" si="5"/>
        <v>9.6148795146056365</v>
      </c>
      <c r="AB14" s="10">
        <f t="shared" si="6"/>
        <v>98.614879514605633</v>
      </c>
      <c r="AC14" s="10">
        <f t="shared" si="7"/>
        <v>1.8821716509699524</v>
      </c>
      <c r="AD14" s="10">
        <f t="shared" si="8"/>
        <v>4.1702953403903233</v>
      </c>
      <c r="AE14" s="10">
        <f>IF(R14&lt;=$H$10,$L$2+ABS($H$43/$H$46-SQRT(4*$H$43*$H$43/$H$46/$H$46-8*(R14-$H$9)/$H$46)/2),#REF!)</f>
        <v>8.3959406557958935</v>
      </c>
      <c r="AF14" s="10">
        <f t="shared" si="9"/>
        <v>-1.4324575892472386</v>
      </c>
      <c r="AG14" s="10">
        <f t="shared" si="10"/>
        <v>6.5611779633514695</v>
      </c>
      <c r="AH14" s="10">
        <f t="shared" si="11"/>
        <v>6.5611779633514695</v>
      </c>
      <c r="AI14">
        <f t="shared" si="12"/>
        <v>6.5611779633514695</v>
      </c>
      <c r="AJ14" s="10">
        <f t="shared" si="13"/>
        <v>6.5611779633514695</v>
      </c>
      <c r="AK14">
        <f t="shared" si="18"/>
        <v>6.5611779633514695</v>
      </c>
    </row>
    <row r="15" spans="1:37" x14ac:dyDescent="0.3">
      <c r="A15" s="4" t="s">
        <v>15</v>
      </c>
      <c r="B15" s="5">
        <v>0.95</v>
      </c>
      <c r="D15" t="s">
        <v>53</v>
      </c>
      <c r="E15" s="7">
        <v>80</v>
      </c>
      <c r="F15" t="s">
        <v>55</v>
      </c>
      <c r="G15" t="s">
        <v>264</v>
      </c>
      <c r="H15">
        <f>H14+H58*H5</f>
        <v>9.5360824742268022</v>
      </c>
      <c r="I15" t="s">
        <v>34</v>
      </c>
      <c r="K15" t="s">
        <v>283</v>
      </c>
      <c r="L15">
        <f t="shared" si="20"/>
        <v>17.362893002242267</v>
      </c>
      <c r="M15" t="s">
        <v>60</v>
      </c>
      <c r="N15">
        <f t="shared" si="14"/>
        <v>71.213754659640514</v>
      </c>
      <c r="O15">
        <f t="shared" si="15"/>
        <v>53.573732581634715</v>
      </c>
      <c r="P15">
        <f t="shared" si="19"/>
        <v>2.1317999999999997</v>
      </c>
      <c r="Q15">
        <f t="shared" si="0"/>
        <v>15.080591403149999</v>
      </c>
      <c r="R15" s="17">
        <f>PUSHArm!M15</f>
        <v>6.5</v>
      </c>
      <c r="S15" s="10">
        <f>PUSHArm!N15</f>
        <v>1.5051591160997642</v>
      </c>
      <c r="T15" s="10">
        <f>PUSHArm!O15</f>
        <v>4.1373538976465447</v>
      </c>
      <c r="U15" s="10">
        <f t="shared" si="1"/>
        <v>0.22270770819137142</v>
      </c>
      <c r="V15" s="10">
        <f t="shared" si="16"/>
        <v>5.8093001307224474</v>
      </c>
      <c r="W15" s="10">
        <f t="shared" si="2"/>
        <v>0.54087494882572373</v>
      </c>
      <c r="X15" s="10">
        <f t="shared" si="3"/>
        <v>10.494840883900237</v>
      </c>
      <c r="Y15" s="10">
        <f t="shared" si="4"/>
        <v>108.49484088390024</v>
      </c>
      <c r="Z15" s="10">
        <f t="shared" si="17"/>
        <v>103.49484088390024</v>
      </c>
      <c r="AA15" s="10">
        <f t="shared" si="5"/>
        <v>9.4948408839002365</v>
      </c>
      <c r="AB15" s="10">
        <f t="shared" si="6"/>
        <v>98.494840883900238</v>
      </c>
      <c r="AC15" s="10">
        <f t="shared" si="7"/>
        <v>1.874209878522467</v>
      </c>
      <c r="AD15" s="10">
        <f t="shared" si="8"/>
        <v>4.1648187453396179</v>
      </c>
      <c r="AE15" s="10">
        <f>IF(R15&lt;=$H$10,$L$2+ABS($H$43/$H$46-SQRT(4*$H$43*$H$43/$H$46/$H$46-8*(R15-$H$9)/$H$46)/2),#REF!)</f>
        <v>8.3866518188383061</v>
      </c>
      <c r="AF15" s="10">
        <f t="shared" si="9"/>
        <v>-1.6069576339657357</v>
      </c>
      <c r="AG15" s="10">
        <f t="shared" si="10"/>
        <v>6.5053128498873498</v>
      </c>
      <c r="AH15" s="10">
        <f t="shared" si="11"/>
        <v>6.5053128498873498</v>
      </c>
      <c r="AI15">
        <f t="shared" si="12"/>
        <v>6.5053128498873498</v>
      </c>
      <c r="AJ15" s="10">
        <f t="shared" si="13"/>
        <v>6.5053128498873498</v>
      </c>
      <c r="AK15">
        <f t="shared" si="18"/>
        <v>6.5053128498873498</v>
      </c>
    </row>
    <row r="16" spans="1:37" x14ac:dyDescent="0.3">
      <c r="A16" s="4" t="s">
        <v>28</v>
      </c>
      <c r="B16" s="6">
        <v>12.7</v>
      </c>
      <c r="C16" t="s">
        <v>14</v>
      </c>
      <c r="D16" t="s">
        <v>54</v>
      </c>
      <c r="E16" s="5">
        <v>1.1000000000000001</v>
      </c>
      <c r="F16" t="s">
        <v>56</v>
      </c>
      <c r="G16" t="s">
        <v>265</v>
      </c>
      <c r="H16">
        <v>0</v>
      </c>
      <c r="I16" t="s">
        <v>34</v>
      </c>
      <c r="K16" t="s">
        <v>284</v>
      </c>
      <c r="L16">
        <f t="shared" si="20"/>
        <v>16.890179999999997</v>
      </c>
      <c r="M16" t="s">
        <v>60</v>
      </c>
      <c r="N16">
        <f t="shared" si="14"/>
        <v>70.83180374226265</v>
      </c>
      <c r="O16">
        <f t="shared" si="15"/>
        <v>53.311621622947747</v>
      </c>
      <c r="P16">
        <f t="shared" si="19"/>
        <v>2.1317999999999997</v>
      </c>
      <c r="Q16">
        <f t="shared" si="0"/>
        <v>15.105376895699999</v>
      </c>
      <c r="R16" s="17">
        <f>PUSHArm!M16</f>
        <v>7</v>
      </c>
      <c r="S16" s="10">
        <f>PUSHArm!N16</f>
        <v>1.626009304981217</v>
      </c>
      <c r="T16" s="10">
        <f>PUSHArm!O16</f>
        <v>4.1092462049242187</v>
      </c>
      <c r="U16" s="10">
        <f t="shared" si="1"/>
        <v>0.2272507731578427</v>
      </c>
      <c r="V16" s="10">
        <f t="shared" si="16"/>
        <v>6.0698319055657119</v>
      </c>
      <c r="W16" s="10">
        <f t="shared" si="2"/>
        <v>0.56129246070264616</v>
      </c>
      <c r="X16" s="10">
        <f t="shared" si="3"/>
        <v>10.373990695018783</v>
      </c>
      <c r="Y16" s="10">
        <f t="shared" si="4"/>
        <v>108.37399069501879</v>
      </c>
      <c r="Z16" s="10">
        <f t="shared" si="17"/>
        <v>103.37399069501879</v>
      </c>
      <c r="AA16" s="10">
        <f t="shared" si="5"/>
        <v>9.373990695018783</v>
      </c>
      <c r="AB16" s="10">
        <f t="shared" si="6"/>
        <v>98.37399069501879</v>
      </c>
      <c r="AC16" s="10">
        <f t="shared" si="7"/>
        <v>1.8662415211025014</v>
      </c>
      <c r="AD16" s="10">
        <f t="shared" si="8"/>
        <v>4.1593332122098401</v>
      </c>
      <c r="AE16" s="10">
        <f>IF(R16&lt;=$H$10,$L$2+ABS($H$43/$H$46-SQRT(4*$H$43*$H$43/$H$46/$H$46-8*(R16-$H$9)/$H$46)/2),#REF!)</f>
        <v>8.3773485469875286</v>
      </c>
      <c r="AF16" s="10">
        <f t="shared" si="9"/>
        <v>-1.798219738474669</v>
      </c>
      <c r="AG16" s="10">
        <f t="shared" si="10"/>
        <v>6.4446243406361106</v>
      </c>
      <c r="AH16" s="10">
        <f t="shared" si="11"/>
        <v>6.4446243406361106</v>
      </c>
      <c r="AI16">
        <f t="shared" si="12"/>
        <v>6.4446243406361106</v>
      </c>
      <c r="AJ16" s="10">
        <f t="shared" si="13"/>
        <v>6.4446243406361106</v>
      </c>
      <c r="AK16">
        <f t="shared" si="18"/>
        <v>6.4446243406361106</v>
      </c>
    </row>
    <row r="17" spans="1:37" x14ac:dyDescent="0.3">
      <c r="A17" s="3"/>
      <c r="B17" s="1"/>
      <c r="D17" t="s">
        <v>57</v>
      </c>
      <c r="E17" s="10">
        <f>E15*E16*E16/3+B40</f>
        <v>32.266666666666673</v>
      </c>
      <c r="F17" t="s">
        <v>58</v>
      </c>
      <c r="N17">
        <f t="shared" si="14"/>
        <v>70.446264056399087</v>
      </c>
      <c r="O17">
        <f t="shared" si="15"/>
        <v>53.046464156747419</v>
      </c>
      <c r="P17">
        <f t="shared" si="19"/>
        <v>2.1317999999999997</v>
      </c>
      <c r="Q17">
        <f t="shared" si="0"/>
        <v>15.130162388250001</v>
      </c>
      <c r="R17" s="17">
        <f>PUSHArm!M17</f>
        <v>7.5</v>
      </c>
      <c r="S17" s="10">
        <f>PUSHArm!N17</f>
        <v>1.7476861223500173</v>
      </c>
      <c r="T17" s="10">
        <f>PUSHArm!O17</f>
        <v>4.0810113283731262</v>
      </c>
      <c r="U17" s="10">
        <f t="shared" si="1"/>
        <v>0.23191823454661398</v>
      </c>
      <c r="V17" s="10">
        <f t="shared" si="16"/>
        <v>6.3263415951800157</v>
      </c>
      <c r="W17" s="10">
        <f t="shared" si="2"/>
        <v>0.58099289377412677</v>
      </c>
      <c r="X17" s="10">
        <f t="shared" si="3"/>
        <v>10.252313877649982</v>
      </c>
      <c r="Y17" s="10">
        <f t="shared" si="4"/>
        <v>108.25231387764998</v>
      </c>
      <c r="Z17" s="10">
        <f t="shared" si="17"/>
        <v>103.25231387764998</v>
      </c>
      <c r="AA17" s="10">
        <f t="shared" si="5"/>
        <v>9.252313877649982</v>
      </c>
      <c r="AB17" s="10">
        <f t="shared" si="6"/>
        <v>98.252313877649982</v>
      </c>
      <c r="AC17" s="10">
        <f t="shared" si="7"/>
        <v>1.8582665623442047</v>
      </c>
      <c r="AD17" s="10">
        <f t="shared" si="8"/>
        <v>4.1538386970954342</v>
      </c>
      <c r="AE17" s="10">
        <f>IF(R17&lt;=$H$10,$L$2+ABS($H$43/$H$46-SQRT(4*$H$43*$H$43/$H$46/$H$46-8*(R17-$H$9)/$H$46)/2),#REF!)</f>
        <v>8.3680307727380079</v>
      </c>
      <c r="AF17" s="10">
        <f t="shared" si="9"/>
        <v>-2.011146593642859</v>
      </c>
      <c r="AG17" s="10">
        <f t="shared" si="10"/>
        <v>6.3775940311887442</v>
      </c>
      <c r="AH17" s="10">
        <f t="shared" si="11"/>
        <v>6.3775940311887442</v>
      </c>
      <c r="AI17">
        <f t="shared" si="12"/>
        <v>6.3775940311887442</v>
      </c>
      <c r="AJ17" s="10">
        <f t="shared" si="13"/>
        <v>6.3775940311887442</v>
      </c>
      <c r="AK17">
        <f t="shared" si="18"/>
        <v>6.3775940311887442</v>
      </c>
    </row>
    <row r="18" spans="1:37" x14ac:dyDescent="0.3">
      <c r="A18" s="3" t="s">
        <v>26</v>
      </c>
      <c r="F18" s="1"/>
      <c r="N18">
        <f t="shared" si="14"/>
        <v>70.057275429555531</v>
      </c>
      <c r="O18">
        <f t="shared" si="15"/>
        <v>52.778363191053572</v>
      </c>
      <c r="P18">
        <f t="shared" si="19"/>
        <v>2.1317999999999997</v>
      </c>
      <c r="Q18">
        <f t="shared" si="0"/>
        <v>15.154947880799998</v>
      </c>
      <c r="R18" s="17">
        <f>PUSHArm!M18</f>
        <v>8</v>
      </c>
      <c r="S18" s="10">
        <f>PUSHArm!N18</f>
        <v>1.8702047726962594</v>
      </c>
      <c r="T18" s="10">
        <f>PUSHArm!O18</f>
        <v>4.0526579037672308</v>
      </c>
      <c r="U18" s="10">
        <f t="shared" si="1"/>
        <v>0.23671155389303508</v>
      </c>
      <c r="V18" s="10">
        <f t="shared" si="16"/>
        <v>6.5795297518599236</v>
      </c>
      <c r="W18" s="10">
        <f t="shared" si="2"/>
        <v>0.60004688049387944</v>
      </c>
      <c r="X18" s="10">
        <f t="shared" si="3"/>
        <v>10.12979522730374</v>
      </c>
      <c r="Y18" s="10">
        <f t="shared" si="4"/>
        <v>108.12979522730375</v>
      </c>
      <c r="Z18" s="10">
        <f t="shared" si="17"/>
        <v>103.12979522730375</v>
      </c>
      <c r="AA18" s="10">
        <f t="shared" si="5"/>
        <v>9.1297952273037399</v>
      </c>
      <c r="AB18" s="10">
        <f t="shared" si="6"/>
        <v>98.129795227303745</v>
      </c>
      <c r="AC18" s="10">
        <f t="shared" si="7"/>
        <v>1.8502849858138231</v>
      </c>
      <c r="AD18" s="10">
        <f t="shared" si="8"/>
        <v>4.1483351557302077</v>
      </c>
      <c r="AE18" s="10">
        <f>IF(R18&lt;=$H$10,$L$2+ABS($H$43/$H$46-SQRT(4*$H$43*$H$43/$H$46/$H$46-8*(R18-$H$9)/$H$46)/2),#REF!)</f>
        <v>8.3586984280563943</v>
      </c>
      <c r="AF18" s="10">
        <f t="shared" si="9"/>
        <v>-2.2538431683412643</v>
      </c>
      <c r="AG18" s="10">
        <f t="shared" si="10"/>
        <v>6.3016863454282852</v>
      </c>
      <c r="AH18" s="10">
        <f t="shared" si="11"/>
        <v>6.3016863454282852</v>
      </c>
      <c r="AI18">
        <f t="shared" si="12"/>
        <v>6.3016863454282852</v>
      </c>
      <c r="AJ18" s="10">
        <f t="shared" si="13"/>
        <v>6.3016863454282852</v>
      </c>
      <c r="AK18">
        <f t="shared" si="18"/>
        <v>6.3016863454282852</v>
      </c>
    </row>
    <row r="19" spans="1:37" x14ac:dyDescent="0.3">
      <c r="A19" t="s">
        <v>27</v>
      </c>
      <c r="B19" s="5">
        <v>10.199999999999999</v>
      </c>
      <c r="C19" t="s">
        <v>14</v>
      </c>
      <c r="D19" s="10" t="s">
        <v>262</v>
      </c>
      <c r="E19" s="5">
        <v>12</v>
      </c>
      <c r="F19" s="1" t="s">
        <v>108</v>
      </c>
      <c r="N19">
        <f t="shared" si="14"/>
        <v>69.664978198101039</v>
      </c>
      <c r="O19">
        <f t="shared" si="15"/>
        <v>52.507422328285806</v>
      </c>
      <c r="P19">
        <f t="shared" si="19"/>
        <v>2.1317999999999997</v>
      </c>
      <c r="Q19">
        <f t="shared" si="0"/>
        <v>15.179733373350002</v>
      </c>
      <c r="R19" s="17">
        <f>PUSHArm!M19</f>
        <v>8.5</v>
      </c>
      <c r="S19" s="10">
        <f>PUSHArm!N19</f>
        <v>1.9935805946562661</v>
      </c>
      <c r="T19" s="10">
        <f>PUSHArm!O19</f>
        <v>4.0241945468184701</v>
      </c>
      <c r="U19" s="10">
        <f t="shared" si="1"/>
        <v>0.24163217763868058</v>
      </c>
      <c r="V19" s="10">
        <f t="shared" si="16"/>
        <v>6.8299936752418864</v>
      </c>
      <c r="W19" s="10">
        <f t="shared" si="2"/>
        <v>0.61851416714966057</v>
      </c>
      <c r="X19" s="10">
        <f t="shared" si="3"/>
        <v>10.006419405343735</v>
      </c>
      <c r="Y19" s="10">
        <f t="shared" si="4"/>
        <v>108.00641940534373</v>
      </c>
      <c r="Z19" s="10">
        <f t="shared" si="17"/>
        <v>103.00641940534373</v>
      </c>
      <c r="AA19" s="10">
        <f t="shared" si="5"/>
        <v>9.0064194053437348</v>
      </c>
      <c r="AB19" s="10">
        <f t="shared" si="6"/>
        <v>98.006419405343735</v>
      </c>
      <c r="AC19" s="10">
        <f t="shared" si="7"/>
        <v>1.8422967750093051</v>
      </c>
      <c r="AD19" s="10">
        <f t="shared" si="8"/>
        <v>4.1428225434831703</v>
      </c>
      <c r="AE19" s="10">
        <f>IF(R19&lt;=$H$10,$L$2+ABS($H$43/$H$46-SQRT(4*$H$43*$H$43/$H$46/$H$46-8*(R19-$H$9)/$H$46)/2),#REF!)</f>
        <v>8.3493514443757366</v>
      </c>
      <c r="AF19" s="10">
        <f t="shared" si="9"/>
        <v>-2.5417494940432634</v>
      </c>
      <c r="AG19" s="10">
        <f t="shared" si="10"/>
        <v>6.2120236807678815</v>
      </c>
      <c r="AH19" s="10">
        <f t="shared" si="11"/>
        <v>6.2120236807678815</v>
      </c>
      <c r="AI19">
        <f t="shared" si="12"/>
        <v>6.2120236807678815</v>
      </c>
      <c r="AJ19" s="10">
        <f t="shared" si="13"/>
        <v>6.2120236807678815</v>
      </c>
      <c r="AK19">
        <f t="shared" si="18"/>
        <v>6.2120236807678815</v>
      </c>
    </row>
    <row r="20" spans="1:37" x14ac:dyDescent="0.3">
      <c r="A20" t="s">
        <v>116</v>
      </c>
      <c r="B20" s="5">
        <v>209</v>
      </c>
      <c r="C20" t="s">
        <v>20</v>
      </c>
      <c r="D20" s="10" t="s">
        <v>107</v>
      </c>
      <c r="E20" s="5">
        <v>110</v>
      </c>
      <c r="F20" t="s">
        <v>108</v>
      </c>
      <c r="N20">
        <f t="shared" si="14"/>
        <v>69.269513141449139</v>
      </c>
      <c r="O20">
        <f t="shared" si="15"/>
        <v>52.233745715020326</v>
      </c>
      <c r="P20">
        <f t="shared" si="19"/>
        <v>2.1317999999999997</v>
      </c>
      <c r="Q20">
        <f t="shared" si="0"/>
        <v>15.204518865899999</v>
      </c>
      <c r="R20" s="17">
        <f>PUSHArm!M20</f>
        <v>9</v>
      </c>
      <c r="S20" s="10">
        <f>PUSHArm!N20</f>
        <v>2.1178290608233157</v>
      </c>
      <c r="T20" s="10">
        <f>PUSHArm!O20</f>
        <v>3.9956298495235991</v>
      </c>
      <c r="U20" s="10">
        <f t="shared" si="1"/>
        <v>0.24668153488947664</v>
      </c>
      <c r="V20" s="10">
        <f t="shared" si="16"/>
        <v>7.0782486160021278</v>
      </c>
      <c r="W20" s="10">
        <f t="shared" si="2"/>
        <v>0.63644582734058408</v>
      </c>
      <c r="X20" s="10">
        <f t="shared" si="3"/>
        <v>9.8821709391766852</v>
      </c>
      <c r="Y20" s="10">
        <f t="shared" si="4"/>
        <v>107.88217093917669</v>
      </c>
      <c r="Z20" s="10">
        <f t="shared" si="17"/>
        <v>102.88217093917669</v>
      </c>
      <c r="AA20" s="10">
        <f t="shared" si="5"/>
        <v>8.8821709391766852</v>
      </c>
      <c r="AB20" s="10">
        <f t="shared" si="6"/>
        <v>97.882170939176689</v>
      </c>
      <c r="AC20" s="10">
        <f t="shared" si="7"/>
        <v>1.8343019133599043</v>
      </c>
      <c r="AD20" s="10">
        <f t="shared" si="8"/>
        <v>4.1373008153543145</v>
      </c>
      <c r="AE20" s="10">
        <f>IF(R20&lt;=$H$10,$L$2+ABS($H$43/$H$46-SQRT(4*$H$43*$H$43/$H$46/$H$46-8*(R20-$H$9)/$H$46)/2),#REF!)</f>
        <v>8.3399897525896094</v>
      </c>
      <c r="AF20" s="10">
        <f t="shared" si="9"/>
        <v>-2.9132152839103629</v>
      </c>
      <c r="AG20" s="10">
        <f t="shared" si="10"/>
        <v>6.0963744891819092</v>
      </c>
      <c r="AH20" s="10">
        <f t="shared" si="11"/>
        <v>6.0963744891819092</v>
      </c>
      <c r="AI20">
        <f t="shared" si="12"/>
        <v>6.0963744891819092</v>
      </c>
      <c r="AJ20" s="10">
        <f t="shared" si="13"/>
        <v>6.0963744891819092</v>
      </c>
      <c r="AK20">
        <f t="shared" si="18"/>
        <v>6.0963744891819092</v>
      </c>
    </row>
    <row r="21" spans="1:37" x14ac:dyDescent="0.3">
      <c r="A21" s="3" t="s">
        <v>29</v>
      </c>
      <c r="B21">
        <f>B11*B19*2*3.1415/B16</f>
        <v>252.30944881889764</v>
      </c>
      <c r="D21" s="10" t="s">
        <v>261</v>
      </c>
      <c r="E21" s="5">
        <v>11</v>
      </c>
      <c r="F21" t="s">
        <v>108</v>
      </c>
      <c r="H21" t="s">
        <v>51</v>
      </c>
      <c r="I21">
        <v>0</v>
      </c>
      <c r="J21">
        <v>0</v>
      </c>
      <c r="K21">
        <f t="shared" ref="K21:K32" si="21">J21/$B$21/60*360</f>
        <v>0</v>
      </c>
      <c r="N21">
        <f t="shared" si="14"/>
        <v>68.871021415219573</v>
      </c>
      <c r="O21">
        <f t="shared" si="15"/>
        <v>51.957437990844248</v>
      </c>
      <c r="P21">
        <f t="shared" si="19"/>
        <v>2.1317999999999997</v>
      </c>
      <c r="Q21">
        <f t="shared" si="0"/>
        <v>15.229304358449999</v>
      </c>
      <c r="R21" s="17">
        <f>PUSHArm!M21</f>
        <v>9.5</v>
      </c>
      <c r="S21" s="10">
        <f>PUSHArm!N21</f>
        <v>2.2429657773936995</v>
      </c>
      <c r="T21" s="10">
        <f>PUSHArm!O21</f>
        <v>3.9669723764835654</v>
      </c>
      <c r="U21" s="10">
        <f t="shared" si="1"/>
        <v>0.25186103470700216</v>
      </c>
      <c r="V21" s="10">
        <f t="shared" si="16"/>
        <v>7.3247437047879727</v>
      </c>
      <c r="W21" s="10">
        <f t="shared" si="2"/>
        <v>0.65388592836491199</v>
      </c>
      <c r="X21" s="10">
        <f t="shared" si="3"/>
        <v>9.7570342226063005</v>
      </c>
      <c r="Y21" s="10">
        <f t="shared" si="4"/>
        <v>107.75703422260631</v>
      </c>
      <c r="Z21" s="10">
        <f t="shared" si="17"/>
        <v>102.75703422260631</v>
      </c>
      <c r="AA21" s="10">
        <f t="shared" si="5"/>
        <v>8.7570342226063005</v>
      </c>
      <c r="AB21" s="10">
        <f t="shared" si="6"/>
        <v>97.757034222606308</v>
      </c>
      <c r="AC21" s="10">
        <f t="shared" si="7"/>
        <v>1.8263003842257721</v>
      </c>
      <c r="AD21" s="10">
        <f t="shared" si="8"/>
        <v>4.1317699259703264</v>
      </c>
      <c r="AE21" s="10">
        <f>IF(R21&lt;=$H$10,$L$2+ABS($H$43/$H$46-SQRT(4*$H$43*$H$43/$H$46/$H$46-8*(R21-$H$9)/$H$46)/2),#REF!)</f>
        <v>8.3306132830461532</v>
      </c>
      <c r="AF21" s="10">
        <f t="shared" si="9"/>
        <v>-3.6096019439921649</v>
      </c>
      <c r="AG21" s="10">
        <f t="shared" si="10"/>
        <v>5.8768905856536531</v>
      </c>
      <c r="AH21" s="10">
        <f t="shared" si="11"/>
        <v>5.8768905856536531</v>
      </c>
      <c r="AI21">
        <f t="shared" si="12"/>
        <v>5.8768905856536531</v>
      </c>
      <c r="AJ21" s="10">
        <f t="shared" si="13"/>
        <v>5.8768905856536531</v>
      </c>
      <c r="AK21">
        <f t="shared" si="18"/>
        <v>5.8768905856536531</v>
      </c>
    </row>
    <row r="22" spans="1:37" x14ac:dyDescent="0.3">
      <c r="H22" t="s">
        <v>47</v>
      </c>
      <c r="I22">
        <f>0.333333*H2</f>
        <v>1.333332</v>
      </c>
      <c r="J22">
        <f>L35</f>
        <v>2491.5558070866145</v>
      </c>
      <c r="K22">
        <f t="shared" si="21"/>
        <v>59.250000000000007</v>
      </c>
      <c r="N22">
        <f t="shared" si="14"/>
        <v>68.469644483944563</v>
      </c>
      <c r="O22">
        <f t="shared" si="15"/>
        <v>51.678604236731971</v>
      </c>
      <c r="P22">
        <f t="shared" si="19"/>
        <v>2.1317999999999997</v>
      </c>
      <c r="Q22">
        <f t="shared" si="0"/>
        <v>15.254089851</v>
      </c>
      <c r="R22" s="17">
        <f>PUSHArm!M22</f>
        <v>10</v>
      </c>
      <c r="S22" s="10">
        <f>PUSHArm!N22</f>
        <v>2.3690064836421292</v>
      </c>
      <c r="T22" s="10">
        <f>PUSHArm!O22</f>
        <v>3.9382306612282112</v>
      </c>
      <c r="U22" s="10">
        <f t="shared" si="1"/>
        <v>0.25717206304004264</v>
      </c>
      <c r="V22" s="10">
        <f t="shared" si="16"/>
        <v>7.5698741226676347</v>
      </c>
      <c r="W22" s="10">
        <f t="shared" si="2"/>
        <v>0.67087280723550347</v>
      </c>
      <c r="X22" s="10">
        <f t="shared" si="3"/>
        <v>9.6309935163578704</v>
      </c>
      <c r="Y22" s="10">
        <f t="shared" si="4"/>
        <v>107.63099351635788</v>
      </c>
      <c r="Z22" s="10">
        <f t="shared" si="17"/>
        <v>102.63099351635788</v>
      </c>
      <c r="AA22" s="10">
        <f t="shared" si="5"/>
        <v>8.6309935163578704</v>
      </c>
      <c r="AB22" s="10">
        <f t="shared" si="6"/>
        <v>97.630993516357876</v>
      </c>
      <c r="AC22" s="10">
        <f t="shared" si="7"/>
        <v>1.8182921708975617</v>
      </c>
      <c r="AD22" s="10">
        <f t="shared" si="8"/>
        <v>4.1262298295802378</v>
      </c>
      <c r="AE22" s="10">
        <f>IF(R22&lt;=$H$10,$L$2+ABS($H$43/$H$46-SQRT(4*$H$43*$H$43/$H$46/$H$46-8*(R22-$H$9)/$H$46)/2),#REF!)</f>
        <v>8.3212219655420281</v>
      </c>
      <c r="AF22" s="10">
        <f t="shared" si="9"/>
        <v>-3.8742606188547821</v>
      </c>
      <c r="AG22" s="10">
        <f t="shared" si="10"/>
        <v>5.7695945945945946</v>
      </c>
      <c r="AH22" s="10">
        <f t="shared" si="11"/>
        <v>5.7695945945945946</v>
      </c>
      <c r="AI22">
        <f t="shared" si="12"/>
        <v>5.7695945945945946</v>
      </c>
      <c r="AJ22" s="10">
        <f t="shared" si="13"/>
        <v>5.7695945945945946</v>
      </c>
      <c r="AK22" t="e">
        <f t="shared" si="18"/>
        <v>#NUM!</v>
      </c>
    </row>
    <row r="23" spans="1:37" x14ac:dyDescent="0.3">
      <c r="H23" t="s">
        <v>48</v>
      </c>
      <c r="I23">
        <f>0.666666*H2</f>
        <v>2.6666639999999999</v>
      </c>
      <c r="J23">
        <f>L39</f>
        <v>2126.2327509842526</v>
      </c>
      <c r="K23">
        <f t="shared" si="21"/>
        <v>50.562500000000007</v>
      </c>
      <c r="N23">
        <f t="shared" si="14"/>
        <v>68.065524053552522</v>
      </c>
      <c r="O23">
        <f t="shared" si="15"/>
        <v>51.397349923119599</v>
      </c>
      <c r="P23">
        <f t="shared" si="19"/>
        <v>2.1317999999999997</v>
      </c>
      <c r="Q23">
        <f t="shared" si="0"/>
        <v>15.278875343549998</v>
      </c>
      <c r="R23" s="17">
        <f>PUSHArm!M23</f>
        <v>10.5</v>
      </c>
      <c r="S23" s="10">
        <f>PUSHArm!N23</f>
        <v>2.4959670512194649</v>
      </c>
      <c r="T23" s="10">
        <f>PUSHArm!O23</f>
        <v>3.9094132025595578</v>
      </c>
      <c r="U23" s="10">
        <f t="shared" si="1"/>
        <v>0.26261597944480281</v>
      </c>
      <c r="V23" s="10">
        <f t="shared" si="16"/>
        <v>7.8139905399675049</v>
      </c>
      <c r="W23" s="10">
        <f t="shared" si="2"/>
        <v>0.68744006259633084</v>
      </c>
      <c r="X23" s="10">
        <f t="shared" si="3"/>
        <v>9.5040329487805355</v>
      </c>
      <c r="Y23" s="10">
        <f t="shared" si="4"/>
        <v>107.50403294878053</v>
      </c>
      <c r="Z23" s="10">
        <f t="shared" si="17"/>
        <v>102.50403294878053</v>
      </c>
      <c r="AA23" s="10">
        <f t="shared" si="5"/>
        <v>8.5040329487805355</v>
      </c>
      <c r="AB23" s="10">
        <f t="shared" si="6"/>
        <v>97.504032948780534</v>
      </c>
      <c r="AC23" s="10">
        <f t="shared" si="7"/>
        <v>1.8102772565960159</v>
      </c>
      <c r="AD23" s="10">
        <f t="shared" si="8"/>
        <v>4.1206804800510106</v>
      </c>
      <c r="AE23" s="10">
        <f>IF(R23&lt;=$H$10,$L$2+ABS($H$43/$H$46-SQRT(4*$H$43*$H$43/$H$46/$H$46-8*(R23-$H$9)/$H$46)/2),#REF!)</f>
        <v>8.3118157293162742</v>
      </c>
      <c r="AF23" s="10">
        <f t="shared" si="9"/>
        <v>-3.9028189572730243</v>
      </c>
      <c r="AG23" s="10">
        <f t="shared" si="10"/>
        <v>5.7368243243243242</v>
      </c>
      <c r="AH23" s="10">
        <f t="shared" si="11"/>
        <v>5.7368243243243242</v>
      </c>
      <c r="AI23">
        <f t="shared" si="12"/>
        <v>5.7368243243243242</v>
      </c>
      <c r="AJ23" s="10">
        <f t="shared" si="13"/>
        <v>5.7368243243243242</v>
      </c>
      <c r="AK23" t="e">
        <f t="shared" si="18"/>
        <v>#NUM!</v>
      </c>
    </row>
    <row r="24" spans="1:37" x14ac:dyDescent="0.3">
      <c r="H24" t="s">
        <v>50</v>
      </c>
      <c r="I24">
        <f>H2</f>
        <v>4</v>
      </c>
      <c r="J24">
        <f>L43</f>
        <v>604.4913877952755</v>
      </c>
      <c r="K24">
        <f t="shared" si="21"/>
        <v>14.374999999999998</v>
      </c>
      <c r="N24">
        <f t="shared" si="14"/>
        <v>67.658802003070818</v>
      </c>
      <c r="O24">
        <f t="shared" si="15"/>
        <v>51.113780857256451</v>
      </c>
      <c r="P24">
        <f t="shared" si="19"/>
        <v>2.1317999999999997</v>
      </c>
      <c r="Q24">
        <f t="shared" si="0"/>
        <v>15.303660836099999</v>
      </c>
      <c r="R24" s="17">
        <f>PUSHArm!M24</f>
        <v>11</v>
      </c>
      <c r="S24" s="10">
        <f>PUSHArm!N24</f>
        <v>2.6238634832652363</v>
      </c>
      <c r="T24" s="10">
        <f>PUSHArm!O24</f>
        <v>3.8805284608815014</v>
      </c>
      <c r="U24" s="10">
        <f t="shared" si="1"/>
        <v>0.2681941135238205</v>
      </c>
      <c r="V24" s="10">
        <f t="shared" si="16"/>
        <v>8.0574065346272796</v>
      </c>
      <c r="W24" s="10">
        <f t="shared" si="2"/>
        <v>0.7036173362253445</v>
      </c>
      <c r="X24" s="10">
        <f t="shared" si="3"/>
        <v>9.3761365167347641</v>
      </c>
      <c r="Y24" s="10">
        <f t="shared" si="4"/>
        <v>107.37613651673476</v>
      </c>
      <c r="Z24" s="10">
        <f t="shared" si="17"/>
        <v>102.37613651673476</v>
      </c>
      <c r="AA24" s="10">
        <f t="shared" si="5"/>
        <v>8.3761365167347641</v>
      </c>
      <c r="AB24" s="10">
        <f t="shared" si="6"/>
        <v>97.376136516734761</v>
      </c>
      <c r="AC24" s="10">
        <f t="shared" si="7"/>
        <v>1.8022556244715606</v>
      </c>
      <c r="AD24" s="10">
        <f t="shared" si="8"/>
        <v>4.1151218308630551</v>
      </c>
      <c r="AE24" s="10">
        <f>IF(R24&lt;=$H$10,$L$2+ABS($H$43/$H$46-SQRT(4*$H$43*$H$43/$H$46/$H$46-8*(R24-$H$9)/$H$46)/2),#REF!)</f>
        <v>8.3023945030441002</v>
      </c>
      <c r="AF24" s="10">
        <f t="shared" si="9"/>
        <v>-3.9318696184222648</v>
      </c>
      <c r="AG24" s="10">
        <f t="shared" si="10"/>
        <v>5.7040540540540539</v>
      </c>
      <c r="AH24" s="10">
        <f t="shared" si="11"/>
        <v>5.7040540540540539</v>
      </c>
      <c r="AI24">
        <f t="shared" si="12"/>
        <v>5.7040540540540539</v>
      </c>
      <c r="AJ24" s="10">
        <f t="shared" si="13"/>
        <v>5.7040540540540539</v>
      </c>
      <c r="AK24" t="e">
        <f t="shared" si="18"/>
        <v>#NUM!</v>
      </c>
    </row>
    <row r="25" spans="1:37" x14ac:dyDescent="0.3">
      <c r="H25" t="s">
        <v>49</v>
      </c>
      <c r="I25">
        <f>H2+H3</f>
        <v>5.6</v>
      </c>
      <c r="J25">
        <v>0</v>
      </c>
      <c r="K25">
        <f t="shared" si="21"/>
        <v>0</v>
      </c>
      <c r="N25">
        <f t="shared" si="14"/>
        <v>67.249620316025826</v>
      </c>
      <c r="O25">
        <f t="shared" si="15"/>
        <v>50.828003130194467</v>
      </c>
      <c r="P25">
        <f t="shared" si="19"/>
        <v>2.1317999999999997</v>
      </c>
      <c r="Q25">
        <f t="shared" si="0"/>
        <v>15.328446328649999</v>
      </c>
      <c r="R25" s="17">
        <f>PUSHArm!M25</f>
        <v>11.5</v>
      </c>
      <c r="S25" s="10">
        <f>PUSHArm!N25</f>
        <v>2.7527119133283984</v>
      </c>
      <c r="T25" s="10">
        <f>PUSHArm!O25</f>
        <v>3.8515848545434279</v>
      </c>
      <c r="U25" s="10">
        <f t="shared" si="1"/>
        <v>0.27390776112506876</v>
      </c>
      <c r="V25" s="10">
        <f t="shared" si="16"/>
        <v>8.3004044922464537</v>
      </c>
      <c r="W25" s="10">
        <f t="shared" si="2"/>
        <v>0.71943093623450183</v>
      </c>
      <c r="X25" s="10">
        <f t="shared" si="3"/>
        <v>9.2472880866716025</v>
      </c>
      <c r="Y25" s="10">
        <f t="shared" si="4"/>
        <v>107.2472880866716</v>
      </c>
      <c r="Z25" s="10">
        <f t="shared" si="17"/>
        <v>102.2472880866716</v>
      </c>
      <c r="AA25" s="10">
        <f t="shared" si="5"/>
        <v>8.2472880866716025</v>
      </c>
      <c r="AB25" s="10">
        <f t="shared" si="6"/>
        <v>97.247288086671603</v>
      </c>
      <c r="AC25" s="10">
        <f t="shared" si="7"/>
        <v>1.7942272576038889</v>
      </c>
      <c r="AD25" s="10">
        <f t="shared" si="8"/>
        <v>4.1095538351056753</v>
      </c>
      <c r="AE25" s="10">
        <f>IF(R25&lt;=$H$10,$L$2+ABS($H$43/$H$46-SQRT(4*$H$43*$H$43/$H$46/$H$46-8*(R25-$H$9)/$H$46)/2),#REF!)</f>
        <v>8.2929582148305734</v>
      </c>
      <c r="AF25" s="10">
        <f t="shared" si="9"/>
        <v>-3.9614165427939301</v>
      </c>
      <c r="AG25" s="10">
        <f t="shared" si="10"/>
        <v>5.6712837837837835</v>
      </c>
      <c r="AH25" s="10">
        <f t="shared" si="11"/>
        <v>5.6712837837837835</v>
      </c>
      <c r="AI25">
        <f t="shared" si="12"/>
        <v>5.6712837837837835</v>
      </c>
      <c r="AJ25" s="10">
        <f t="shared" si="13"/>
        <v>5.6712837837837835</v>
      </c>
      <c r="AK25" t="e">
        <f t="shared" si="18"/>
        <v>#NUM!</v>
      </c>
    </row>
    <row r="26" spans="1:37" x14ac:dyDescent="0.3">
      <c r="F26" s="1"/>
      <c r="K26">
        <f t="shared" si="21"/>
        <v>0</v>
      </c>
      <c r="N26">
        <f t="shared" si="14"/>
        <v>66.838121011727921</v>
      </c>
      <c r="O26">
        <f t="shared" si="15"/>
        <v>50.540123063558013</v>
      </c>
      <c r="P26">
        <f t="shared" si="19"/>
        <v>2.1317999999999997</v>
      </c>
      <c r="Q26">
        <f t="shared" si="0"/>
        <v>15.3532318212</v>
      </c>
      <c r="R26" s="17">
        <f>PUSHArm!M26</f>
        <v>12</v>
      </c>
      <c r="S26" s="10">
        <f>PUSHArm!N26</f>
        <v>2.8825286040888751</v>
      </c>
      <c r="T26" s="10">
        <f>PUSHArm!O26</f>
        <v>3.8225907562083474</v>
      </c>
      <c r="U26" s="10">
        <f t="shared" si="1"/>
        <v>0.2797581804625382</v>
      </c>
      <c r="V26" s="10">
        <f t="shared" si="16"/>
        <v>8.5432403488593316</v>
      </c>
      <c r="W26" s="10">
        <f t="shared" si="2"/>
        <v>0.73490433947940048</v>
      </c>
      <c r="X26" s="10">
        <f t="shared" si="3"/>
        <v>9.1174713959111244</v>
      </c>
      <c r="Y26" s="10">
        <f t="shared" si="4"/>
        <v>107.11747139591112</v>
      </c>
      <c r="Z26" s="10">
        <f t="shared" si="17"/>
        <v>102.11747139591112</v>
      </c>
      <c r="AA26" s="10">
        <f t="shared" si="5"/>
        <v>8.1174713959111244</v>
      </c>
      <c r="AB26" s="10">
        <f t="shared" si="6"/>
        <v>97.117471395911124</v>
      </c>
      <c r="AC26" s="10">
        <f t="shared" si="7"/>
        <v>1.7861921390015418</v>
      </c>
      <c r="AD26" s="10">
        <f t="shared" si="8"/>
        <v>4.1039764454724601</v>
      </c>
      <c r="AE26" s="10">
        <f>IF(R26&lt;=$H$10,$L$2+ABS($H$43/$H$46-SQRT(4*$H$43*$H$43/$H$46/$H$46-8*(R26-$H$9)/$H$46)/2),#REF!)</f>
        <v>8.2835067922042072</v>
      </c>
      <c r="AF26" s="10">
        <f t="shared" si="9"/>
        <v>-3.991463625548326</v>
      </c>
      <c r="AG26" s="10">
        <f t="shared" si="10"/>
        <v>5.6385135135135132</v>
      </c>
      <c r="AH26" s="10">
        <f t="shared" si="11"/>
        <v>5.6385135135135132</v>
      </c>
      <c r="AI26">
        <f t="shared" si="12"/>
        <v>5.6385135135135132</v>
      </c>
      <c r="AJ26" s="10">
        <f t="shared" si="13"/>
        <v>5.6385135135135132</v>
      </c>
      <c r="AK26" t="e">
        <f t="shared" si="18"/>
        <v>#NUM!</v>
      </c>
    </row>
    <row r="27" spans="1:37" x14ac:dyDescent="0.3">
      <c r="F27" s="1"/>
      <c r="H27" t="s">
        <v>247</v>
      </c>
      <c r="I27">
        <v>0</v>
      </c>
      <c r="J27">
        <v>0</v>
      </c>
      <c r="K27">
        <f t="shared" si="21"/>
        <v>0</v>
      </c>
      <c r="N27">
        <f t="shared" si="14"/>
        <v>66.424446075614966</v>
      </c>
      <c r="O27">
        <f t="shared" si="15"/>
        <v>50.250247155469935</v>
      </c>
      <c r="P27">
        <f t="shared" si="19"/>
        <v>2.1317999999999997</v>
      </c>
      <c r="Q27">
        <f t="shared" si="0"/>
        <v>15.378017313749998</v>
      </c>
      <c r="R27" s="17">
        <f>PUSHArm!M27</f>
        <v>12.5</v>
      </c>
      <c r="S27" s="10">
        <f>PUSHArm!N27</f>
        <v>3.0133299458720466</v>
      </c>
      <c r="T27" s="10">
        <f>PUSHArm!O27</f>
        <v>3.7935544891981023</v>
      </c>
      <c r="U27" s="10">
        <f t="shared" si="1"/>
        <v>0.2857465878648241</v>
      </c>
      <c r="V27" s="10">
        <f t="shared" si="16"/>
        <v>8.7861474403071114</v>
      </c>
      <c r="W27" s="10">
        <f t="shared" si="2"/>
        <v>0.7500586006173493</v>
      </c>
      <c r="X27" s="10">
        <f t="shared" si="3"/>
        <v>8.9866700541279538</v>
      </c>
      <c r="Y27" s="10">
        <f t="shared" si="4"/>
        <v>106.98667005412796</v>
      </c>
      <c r="Z27" s="10">
        <f t="shared" si="17"/>
        <v>101.98667005412796</v>
      </c>
      <c r="AA27" s="10">
        <f t="shared" si="5"/>
        <v>7.9866700541279538</v>
      </c>
      <c r="AB27" s="10">
        <f t="shared" si="6"/>
        <v>96.986670054127956</v>
      </c>
      <c r="AC27" s="10">
        <f t="shared" si="7"/>
        <v>1.7781502516014964</v>
      </c>
      <c r="AD27" s="10">
        <f t="shared" si="8"/>
        <v>4.0983896142565843</v>
      </c>
      <c r="AE27" s="10">
        <f>IF(R27&lt;=$H$10,$L$2+ABS($H$43/$H$46-SQRT(4*$H$43*$H$43/$H$46/$H$46-8*(R27-$H$9)/$H$46)/2),#REF!)</f>
        <v>8.2740401621104827</v>
      </c>
      <c r="AF27" s="10">
        <f t="shared" si="9"/>
        <v>-4.0220147100056893</v>
      </c>
      <c r="AG27" s="10">
        <f t="shared" si="10"/>
        <v>5.6057432432432428</v>
      </c>
      <c r="AH27" s="10">
        <f t="shared" si="11"/>
        <v>5.6057432432432428</v>
      </c>
      <c r="AI27">
        <f t="shared" si="12"/>
        <v>5.6057432432432428</v>
      </c>
      <c r="AJ27" s="10">
        <f t="shared" si="13"/>
        <v>5.6057432432432428</v>
      </c>
      <c r="AK27" t="e">
        <f t="shared" si="18"/>
        <v>#NUM!</v>
      </c>
    </row>
    <row r="28" spans="1:37" x14ac:dyDescent="0.3">
      <c r="F28" s="1"/>
      <c r="H28" t="s">
        <v>248</v>
      </c>
      <c r="I28">
        <f>H4*0.14</f>
        <v>0.56000000000000005</v>
      </c>
      <c r="J28">
        <f>L50</f>
        <v>-826.01307649043872</v>
      </c>
      <c r="K28">
        <f t="shared" si="21"/>
        <v>-19.642857142857142</v>
      </c>
      <c r="N28">
        <f t="shared" si="14"/>
        <v>66.008737390063231</v>
      </c>
      <c r="O28">
        <f t="shared" si="15"/>
        <v>49.958482026699258</v>
      </c>
      <c r="P28">
        <f t="shared" si="19"/>
        <v>2.1317999999999997</v>
      </c>
      <c r="Q28">
        <f t="shared" si="0"/>
        <v>15.4028028063</v>
      </c>
      <c r="R28" s="17">
        <f>PUSHArm!M28</f>
        <v>13</v>
      </c>
      <c r="S28" s="10">
        <f>PUSHArm!N28</f>
        <v>3.1451324549499358</v>
      </c>
      <c r="T28" s="10">
        <f>PUSHArm!O28</f>
        <v>3.7644843238962324</v>
      </c>
      <c r="U28" s="10">
        <f t="shared" si="1"/>
        <v>0.29187415354818946</v>
      </c>
      <c r="V28" s="10">
        <f t="shared" si="16"/>
        <v>9.029339653536816</v>
      </c>
      <c r="W28" s="10">
        <f t="shared" si="2"/>
        <v>0.76491268817719227</v>
      </c>
      <c r="X28" s="10">
        <f t="shared" si="3"/>
        <v>8.8548675450500642</v>
      </c>
      <c r="Y28" s="10">
        <f t="shared" si="4"/>
        <v>106.85486754505007</v>
      </c>
      <c r="Z28" s="10">
        <f t="shared" si="17"/>
        <v>101.85486754505007</v>
      </c>
      <c r="AA28" s="10">
        <f t="shared" si="5"/>
        <v>7.8548675450500642</v>
      </c>
      <c r="AB28" s="10">
        <f t="shared" si="6"/>
        <v>96.85486754505007</v>
      </c>
      <c r="AC28" s="10">
        <f t="shared" si="7"/>
        <v>1.7701015782687357</v>
      </c>
      <c r="AD28" s="10">
        <f t="shared" si="8"/>
        <v>4.0927932933460545</v>
      </c>
      <c r="AE28" s="10">
        <f>IF(R28&lt;=$H$10,$L$2+ABS($H$43/$H$46-SQRT(4*$H$43*$H$43/$H$46/$H$46-8*(R28-$H$9)/$H$46)/2),#REF!)</f>
        <v>8.2645582509052513</v>
      </c>
      <c r="AF28" s="10">
        <f t="shared" si="9"/>
        <v>-4.053073580864635</v>
      </c>
      <c r="AG28" s="10">
        <f t="shared" si="10"/>
        <v>5.5729729729729733</v>
      </c>
      <c r="AH28" s="10">
        <f t="shared" si="11"/>
        <v>5.5729729729729733</v>
      </c>
      <c r="AI28">
        <f t="shared" si="12"/>
        <v>5.5729729729729733</v>
      </c>
      <c r="AJ28" s="10">
        <f t="shared" si="13"/>
        <v>5.5729729729729733</v>
      </c>
      <c r="AK28" t="e">
        <f t="shared" si="18"/>
        <v>#NUM!</v>
      </c>
    </row>
    <row r="29" spans="1:37" x14ac:dyDescent="0.3">
      <c r="F29" s="1"/>
      <c r="H29" t="s">
        <v>249</v>
      </c>
      <c r="I29">
        <f>H4*0.6667</f>
        <v>2.6667999999999998</v>
      </c>
      <c r="J29">
        <f>L54</f>
        <v>-2301.5269448850254</v>
      </c>
      <c r="K29">
        <f t="shared" si="21"/>
        <v>-54.731052419769163</v>
      </c>
      <c r="N29">
        <f t="shared" si="14"/>
        <v>65.591136664274615</v>
      </c>
      <c r="O29">
        <f t="shared" si="15"/>
        <v>49.664934365979498</v>
      </c>
      <c r="P29">
        <f t="shared" si="19"/>
        <v>2.1317999999999997</v>
      </c>
      <c r="Q29">
        <f t="shared" si="0"/>
        <v>15.427588298849999</v>
      </c>
      <c r="R29" s="17">
        <f>PUSHArm!M29</f>
        <v>13.5</v>
      </c>
      <c r="S29" s="10">
        <f>PUSHArm!N29</f>
        <v>3.277952771620162</v>
      </c>
      <c r="T29" s="10">
        <f>PUSHArm!O29</f>
        <v>3.735388474128698</v>
      </c>
      <c r="U29" s="10">
        <f t="shared" si="1"/>
        <v>0.29814199708378231</v>
      </c>
      <c r="V29" s="10">
        <f t="shared" si="16"/>
        <v>9.2730140268331969</v>
      </c>
      <c r="W29" s="10">
        <f t="shared" si="2"/>
        <v>0.77948376295395705</v>
      </c>
      <c r="X29" s="10">
        <f t="shared" si="3"/>
        <v>8.7220472283798376</v>
      </c>
      <c r="Y29" s="10">
        <f t="shared" si="4"/>
        <v>106.72204722837984</v>
      </c>
      <c r="Z29" s="10">
        <f t="shared" si="17"/>
        <v>101.72204722837984</v>
      </c>
      <c r="AA29" s="10">
        <f t="shared" si="5"/>
        <v>7.7220472283798376</v>
      </c>
      <c r="AB29" s="10">
        <f t="shared" si="6"/>
        <v>96.722047228379836</v>
      </c>
      <c r="AC29" s="10">
        <f t="shared" si="7"/>
        <v>1.7620461017958278</v>
      </c>
      <c r="AD29" s="10">
        <f t="shared" si="8"/>
        <v>4.087187434218869</v>
      </c>
      <c r="AE29" s="10">
        <f>IF(R29&lt;=$H$10,$L$2+ABS($H$43/$H$46-SQRT(4*$H$43*$H$43/$H$46/$H$46-8*(R29-$H$9)/$H$46)/2),#REF!)</f>
        <v>8.2550609843480522</v>
      </c>
      <c r="AF29" s="10">
        <f t="shared" si="9"/>
        <v>-4.0846439572317434</v>
      </c>
      <c r="AG29" s="10">
        <f t="shared" si="10"/>
        <v>5.5402027027027021</v>
      </c>
      <c r="AH29" s="10">
        <f t="shared" si="11"/>
        <v>5.5402027027027021</v>
      </c>
      <c r="AI29">
        <f t="shared" si="12"/>
        <v>5.5402027027027021</v>
      </c>
      <c r="AJ29" s="10">
        <f t="shared" si="13"/>
        <v>5.5402027027027021</v>
      </c>
      <c r="AK29" t="e">
        <f t="shared" si="18"/>
        <v>#NUM!</v>
      </c>
    </row>
    <row r="30" spans="1:37" x14ac:dyDescent="0.3">
      <c r="F30" s="1"/>
      <c r="H30" t="s">
        <v>250</v>
      </c>
      <c r="I30">
        <f>H4</f>
        <v>4</v>
      </c>
      <c r="J30">
        <f>L58</f>
        <v>-641.61165679032388</v>
      </c>
      <c r="K30">
        <f t="shared" si="21"/>
        <v>-15.257731958762886</v>
      </c>
      <c r="N30">
        <f t="shared" si="14"/>
        <v>65.171785364260685</v>
      </c>
      <c r="O30">
        <f t="shared" si="15"/>
        <v>49.369710875269931</v>
      </c>
      <c r="P30">
        <f t="shared" si="19"/>
        <v>2.1317999999999997</v>
      </c>
      <c r="Q30">
        <f t="shared" si="0"/>
        <v>15.452373791399999</v>
      </c>
      <c r="R30" s="17">
        <f>PUSHArm!M30</f>
        <v>14</v>
      </c>
      <c r="S30" s="10">
        <f>PUSHArm!N30</f>
        <v>3.4118076580564725</v>
      </c>
      <c r="T30" s="10">
        <f>PUSHArm!O30</f>
        <v>3.7062750935807212</v>
      </c>
      <c r="U30" s="10">
        <f t="shared" si="1"/>
        <v>0.30455118273136605</v>
      </c>
      <c r="V30" s="10">
        <f t="shared" si="16"/>
        <v>9.517352910475827</v>
      </c>
      <c r="W30" s="10">
        <f t="shared" si="2"/>
        <v>0.79378741038344958</v>
      </c>
      <c r="X30" s="10">
        <f t="shared" si="3"/>
        <v>8.5881923419435271</v>
      </c>
      <c r="Y30" s="10">
        <f t="shared" si="4"/>
        <v>106.58819234194353</v>
      </c>
      <c r="Z30" s="10">
        <f t="shared" si="17"/>
        <v>101.58819234194353</v>
      </c>
      <c r="AA30" s="10">
        <f t="shared" si="5"/>
        <v>7.5881923419435271</v>
      </c>
      <c r="AB30" s="10">
        <f t="shared" si="6"/>
        <v>96.588192341943525</v>
      </c>
      <c r="AC30" s="10">
        <f t="shared" si="7"/>
        <v>1.7539838049024941</v>
      </c>
      <c r="AD30" s="10">
        <f t="shared" si="8"/>
        <v>4.0815719879381156</v>
      </c>
      <c r="AE30" s="10">
        <f>IF(R30&lt;=$H$10,$L$2+ABS($H$43/$H$46-SQRT(4*$H$43*$H$43/$H$46/$H$46-8*(R30-$H$9)/$H$46)/2),#REF!)</f>
        <v>8.2455482875953301</v>
      </c>
      <c r="AF30" s="10">
        <f t="shared" si="9"/>
        <v>-4.1167294854041794</v>
      </c>
      <c r="AG30" s="10">
        <f t="shared" si="10"/>
        <v>5.5074324324324326</v>
      </c>
      <c r="AH30" s="10">
        <f t="shared" si="11"/>
        <v>5.5074324324324326</v>
      </c>
      <c r="AI30">
        <f t="shared" si="12"/>
        <v>5.5074324324324326</v>
      </c>
      <c r="AJ30" s="10">
        <f t="shared" si="13"/>
        <v>5.5074324324324326</v>
      </c>
      <c r="AK30" t="e">
        <f t="shared" si="18"/>
        <v>#NUM!</v>
      </c>
    </row>
    <row r="31" spans="1:37" x14ac:dyDescent="0.3">
      <c r="F31" s="1"/>
      <c r="H31" t="s">
        <v>251</v>
      </c>
      <c r="I31">
        <f>H4+H5</f>
        <v>5.8</v>
      </c>
      <c r="J31">
        <f>L62</f>
        <v>-641.61165679032388</v>
      </c>
      <c r="K31">
        <f t="shared" si="21"/>
        <v>-15.257731958762886</v>
      </c>
      <c r="N31">
        <f t="shared" si="14"/>
        <v>64.750824642715742</v>
      </c>
      <c r="O31">
        <f t="shared" si="15"/>
        <v>49.0729182148036</v>
      </c>
      <c r="P31">
        <f t="shared" si="19"/>
        <v>2.1317999999999997</v>
      </c>
      <c r="Q31">
        <f t="shared" si="0"/>
        <v>15.47715928395</v>
      </c>
      <c r="R31" s="17">
        <f>PUSHArm!M31</f>
        <v>14.5</v>
      </c>
      <c r="S31" s="10">
        <f>PUSHArm!N31</f>
        <v>3.546713995922758</v>
      </c>
      <c r="T31" s="10">
        <f>PUSHArm!O31</f>
        <v>3.6771522722375782</v>
      </c>
      <c r="U31" s="10">
        <f t="shared" si="1"/>
        <v>0.31110271468452427</v>
      </c>
      <c r="V31" s="10">
        <f t="shared" si="16"/>
        <v>9.7625257736412809</v>
      </c>
      <c r="W31" s="10">
        <f t="shared" si="2"/>
        <v>0.80783783586662072</v>
      </c>
      <c r="X31" s="10">
        <f t="shared" si="3"/>
        <v>8.453286004077242</v>
      </c>
      <c r="Y31" s="10">
        <f t="shared" si="4"/>
        <v>106.45328600407724</v>
      </c>
      <c r="Z31" s="10">
        <f t="shared" si="17"/>
        <v>101.45328600407724</v>
      </c>
      <c r="AA31" s="10">
        <f t="shared" si="5"/>
        <v>7.453286004077242</v>
      </c>
      <c r="AB31" s="10">
        <f t="shared" si="6"/>
        <v>96.453286004077242</v>
      </c>
      <c r="AC31" s="10">
        <f t="shared" si="7"/>
        <v>1.7459146702351795</v>
      </c>
      <c r="AD31" s="10">
        <f t="shared" si="8"/>
        <v>4.0759469051469823</v>
      </c>
      <c r="AE31" s="10">
        <f>IF(R31&lt;=$H$10,$L$2+ABS($H$43/$H$46-SQRT(4*$H$43*$H$43/$H$46/$H$46-8*(R31-$H$9)/$H$46)/2),#REF!)</f>
        <v>8.236020085193557</v>
      </c>
      <c r="AF31" s="10">
        <f t="shared" si="9"/>
        <v>-4.1493337314199472</v>
      </c>
      <c r="AG31" s="10">
        <f t="shared" si="10"/>
        <v>5.4746621621621623</v>
      </c>
      <c r="AH31" s="10">
        <f t="shared" si="11"/>
        <v>5.4746621621621623</v>
      </c>
      <c r="AI31">
        <f t="shared" si="12"/>
        <v>5.4746621621621623</v>
      </c>
      <c r="AJ31" s="10">
        <f t="shared" si="13"/>
        <v>5.4746621621621623</v>
      </c>
      <c r="AK31" t="e">
        <f t="shared" si="18"/>
        <v>#NUM!</v>
      </c>
    </row>
    <row r="32" spans="1:37" x14ac:dyDescent="0.3">
      <c r="F32" s="1"/>
      <c r="H32" t="s">
        <v>252</v>
      </c>
      <c r="I32">
        <f>I31+1.25</f>
        <v>7.05</v>
      </c>
      <c r="J32">
        <f>L66</f>
        <v>0</v>
      </c>
      <c r="K32">
        <f t="shared" si="21"/>
        <v>0</v>
      </c>
      <c r="N32">
        <f t="shared" si="14"/>
        <v>64.328395268452937</v>
      </c>
      <c r="O32">
        <f t="shared" si="15"/>
        <v>48.774662947676198</v>
      </c>
      <c r="P32">
        <f t="shared" si="19"/>
        <v>2.1317999999999997</v>
      </c>
      <c r="Q32">
        <f t="shared" si="0"/>
        <v>15.501944776499998</v>
      </c>
      <c r="R32" s="17">
        <f>PUSHArm!M32</f>
        <v>15</v>
      </c>
      <c r="S32" s="10">
        <f>PUSHArm!N32</f>
        <v>3.6826887837429387</v>
      </c>
      <c r="T32" s="10">
        <f>PUSHArm!O32</f>
        <v>3.648028032830644</v>
      </c>
      <c r="U32" s="10">
        <f t="shared" si="1"/>
        <v>0.31779753204465394</v>
      </c>
      <c r="V32" s="10">
        <f t="shared" si="16"/>
        <v>10.008690724227581</v>
      </c>
      <c r="W32" s="10">
        <f t="shared" si="2"/>
        <v>0.82164803001776099</v>
      </c>
      <c r="X32" s="10">
        <f t="shared" si="3"/>
        <v>8.3173112162570604</v>
      </c>
      <c r="Y32" s="10">
        <f t="shared" si="4"/>
        <v>106.31731121625707</v>
      </c>
      <c r="Z32" s="10">
        <f t="shared" si="17"/>
        <v>101.31731121625707</v>
      </c>
      <c r="AA32" s="10">
        <f t="shared" si="5"/>
        <v>7.3173112162570613</v>
      </c>
      <c r="AB32" s="10">
        <f t="shared" si="6"/>
        <v>96.317311216257067</v>
      </c>
      <c r="AC32" s="10">
        <f t="shared" si="7"/>
        <v>1.7378386803666086</v>
      </c>
      <c r="AD32" s="10">
        <f t="shared" si="8"/>
        <v>4.0703121360637002</v>
      </c>
      <c r="AE32" s="10">
        <f>IF(R32&lt;=$H$10,$L$2+ABS($H$43/$H$46-SQRT(4*$H$43*$H$43/$H$46/$H$46-8*(R32-$H$9)/$H$46)/2),#REF!)</f>
        <v>8.2264763010722461</v>
      </c>
      <c r="AF32" s="10">
        <f t="shared" si="9"/>
        <v>-4.18246017340054</v>
      </c>
      <c r="AG32" s="10">
        <f t="shared" si="10"/>
        <v>5.4418918918918919</v>
      </c>
      <c r="AH32" s="10">
        <f t="shared" si="11"/>
        <v>5.4418918918918919</v>
      </c>
      <c r="AI32">
        <f t="shared" si="12"/>
        <v>5.4418918918918919</v>
      </c>
      <c r="AJ32" s="10">
        <f t="shared" si="13"/>
        <v>5.4418918918918919</v>
      </c>
      <c r="AK32" t="e">
        <f t="shared" si="18"/>
        <v>#NUM!</v>
      </c>
    </row>
    <row r="33" spans="2:37" x14ac:dyDescent="0.3">
      <c r="F33" s="1"/>
      <c r="N33">
        <f t="shared" si="14"/>
        <v>63.90463755612209</v>
      </c>
      <c r="O33">
        <f t="shared" si="15"/>
        <v>48.47505148452089</v>
      </c>
      <c r="P33">
        <f t="shared" si="19"/>
        <v>2.1317999999999997</v>
      </c>
      <c r="Q33">
        <f t="shared" si="0"/>
        <v>15.526730269049999</v>
      </c>
      <c r="R33" s="17">
        <f>PUSHArm!M33</f>
        <v>15.5</v>
      </c>
      <c r="S33" s="10">
        <f>PUSHArm!N33</f>
        <v>3.8197491340199159</v>
      </c>
      <c r="T33" s="10">
        <f>PUSHArm!O33</f>
        <v>3.6189103273293006</v>
      </c>
      <c r="U33" s="10">
        <f t="shared" si="1"/>
        <v>0.32463650377253767</v>
      </c>
      <c r="V33" s="10">
        <f t="shared" si="16"/>
        <v>10.25599579373014</v>
      </c>
      <c r="W33" s="10">
        <f t="shared" si="2"/>
        <v>0.83522990931028673</v>
      </c>
      <c r="X33" s="10">
        <f t="shared" si="3"/>
        <v>8.180250865980085</v>
      </c>
      <c r="Y33" s="10">
        <f t="shared" si="4"/>
        <v>106.18025086598008</v>
      </c>
      <c r="Z33" s="10">
        <f t="shared" si="17"/>
        <v>101.18025086598008</v>
      </c>
      <c r="AA33" s="10">
        <f t="shared" si="5"/>
        <v>7.1802508659800841</v>
      </c>
      <c r="AB33" s="10">
        <f t="shared" si="6"/>
        <v>96.180250865980085</v>
      </c>
      <c r="AC33" s="10">
        <f t="shared" si="7"/>
        <v>1.7297558177953587</v>
      </c>
      <c r="AD33" s="10">
        <f t="shared" si="8"/>
        <v>4.0646676304763982</v>
      </c>
      <c r="AE33" s="10">
        <f>IF(R33&lt;=$H$10,$L$2+ABS($H$43/$H$46-SQRT(4*$H$43*$H$43/$H$46/$H$46-8*(R33-$H$9)/$H$46)/2),#REF!)</f>
        <v>8.2169168585368677</v>
      </c>
      <c r="AF33" s="10">
        <f t="shared" si="9"/>
        <v>-4.2161121936455537</v>
      </c>
      <c r="AG33" s="10">
        <f t="shared" si="10"/>
        <v>5.4091216216216216</v>
      </c>
      <c r="AH33" s="10">
        <f t="shared" si="11"/>
        <v>5.4091216216216216</v>
      </c>
      <c r="AI33">
        <f t="shared" si="12"/>
        <v>5.4091216216216216</v>
      </c>
      <c r="AJ33" s="10">
        <f t="shared" si="13"/>
        <v>5.4091216216216216</v>
      </c>
      <c r="AK33" t="e">
        <f t="shared" si="18"/>
        <v>#NUM!</v>
      </c>
    </row>
    <row r="34" spans="2:37" x14ac:dyDescent="0.3">
      <c r="F34" s="1"/>
      <c r="G34" t="s">
        <v>39</v>
      </c>
      <c r="H34">
        <f>H7*2/J2/J2</f>
        <v>44.4375</v>
      </c>
      <c r="I34" t="s">
        <v>36</v>
      </c>
      <c r="J34">
        <f>H34*2*3.14159/360</f>
        <v>0.77558003124999997</v>
      </c>
      <c r="K34" t="s">
        <v>52</v>
      </c>
      <c r="N34">
        <f t="shared" si="14"/>
        <v>63.47969129557886</v>
      </c>
      <c r="O34">
        <f t="shared" si="15"/>
        <v>48.174190027792797</v>
      </c>
      <c r="P34">
        <f t="shared" si="19"/>
        <v>2.1317999999999997</v>
      </c>
      <c r="Q34">
        <f t="shared" si="0"/>
        <v>15.551515761599999</v>
      </c>
      <c r="R34" s="17">
        <f>PUSHArm!M34</f>
        <v>16</v>
      </c>
      <c r="S34" s="10">
        <f>PUSHArm!N34</f>
        <v>3.9579122700954628</v>
      </c>
      <c r="T34" s="10">
        <f>PUSHArm!O34</f>
        <v>3.5898070334426451</v>
      </c>
      <c r="U34" s="10">
        <f t="shared" si="1"/>
        <v>0.33162042340210035</v>
      </c>
      <c r="V34" s="10">
        <f t="shared" si="16"/>
        <v>10.504580028572192</v>
      </c>
      <c r="W34" s="10">
        <f t="shared" si="2"/>
        <v>0.84859443645411203</v>
      </c>
      <c r="X34" s="10">
        <f t="shared" si="3"/>
        <v>8.0420877299045372</v>
      </c>
      <c r="Y34" s="10">
        <f t="shared" si="4"/>
        <v>106.04208772990454</v>
      </c>
      <c r="Z34" s="10">
        <f t="shared" si="17"/>
        <v>101.04208772990454</v>
      </c>
      <c r="AA34" s="10">
        <f t="shared" si="5"/>
        <v>7.0420877299045372</v>
      </c>
      <c r="AB34" s="10">
        <f t="shared" si="6"/>
        <v>96.042087729904537</v>
      </c>
      <c r="AC34" s="10">
        <f t="shared" si="7"/>
        <v>1.7216660649454092</v>
      </c>
      <c r="AD34" s="10">
        <f t="shared" si="8"/>
        <v>4.0590133377378912</v>
      </c>
      <c r="AE34" s="10">
        <f>IF(R34&lt;=$H$10,$L$2+ABS($H$43/$H$46-SQRT(4*$H$43*$H$43/$H$46/$H$46-8*(R34-$H$9)/$H$46)/2),#REF!)</f>
        <v>8.2073416802616617</v>
      </c>
      <c r="AF34" s="10">
        <f t="shared" si="9"/>
        <v>-4.2502930705249184</v>
      </c>
      <c r="AG34" s="10">
        <f t="shared" si="10"/>
        <v>5.3763513513513512</v>
      </c>
      <c r="AH34" s="10">
        <f t="shared" si="11"/>
        <v>5.3763513513513512</v>
      </c>
      <c r="AI34">
        <f t="shared" si="12"/>
        <v>5.3763513513513512</v>
      </c>
      <c r="AJ34" s="10">
        <f t="shared" si="13"/>
        <v>5.3763513513513512</v>
      </c>
      <c r="AK34" t="e">
        <f t="shared" si="18"/>
        <v>#NUM!</v>
      </c>
    </row>
    <row r="35" spans="2:37" x14ac:dyDescent="0.3">
      <c r="F35" s="1"/>
      <c r="G35" t="s">
        <v>35</v>
      </c>
      <c r="H35">
        <f>H34*J2</f>
        <v>59.25</v>
      </c>
      <c r="I35" t="s">
        <v>37</v>
      </c>
      <c r="K35" t="s">
        <v>61</v>
      </c>
      <c r="L35" s="15">
        <f>H35/360*B21*60</f>
        <v>2491.5558070866145</v>
      </c>
      <c r="M35" t="s">
        <v>6</v>
      </c>
      <c r="N35">
        <f t="shared" si="14"/>
        <v>63.053695681477969</v>
      </c>
      <c r="O35">
        <f t="shared" si="15"/>
        <v>47.872184516098443</v>
      </c>
      <c r="P35">
        <f t="shared" si="19"/>
        <v>2.1317999999999997</v>
      </c>
      <c r="Q35">
        <f t="shared" si="0"/>
        <v>15.57630125415</v>
      </c>
      <c r="R35" s="17">
        <f>PUSHArm!M35</f>
        <v>16.5</v>
      </c>
      <c r="S35" s="10">
        <f>PUSHArm!N35</f>
        <v>4.0971955227444212</v>
      </c>
      <c r="T35" s="10">
        <f>PUSHArm!O35</f>
        <v>3.5607259511632261</v>
      </c>
      <c r="U35" s="10">
        <f t="shared" si="1"/>
        <v>0.33875000367205149</v>
      </c>
      <c r="V35" s="10">
        <f t="shared" si="16"/>
        <v>10.754574420743957</v>
      </c>
      <c r="W35" s="10">
        <f t="shared" si="2"/>
        <v>0.86175172396420208</v>
      </c>
      <c r="X35" s="10">
        <f t="shared" si="3"/>
        <v>7.9028044772555788</v>
      </c>
      <c r="Y35" s="10">
        <f t="shared" si="4"/>
        <v>105.90280447725559</v>
      </c>
      <c r="Z35" s="10">
        <f t="shared" si="17"/>
        <v>100.90280447725559</v>
      </c>
      <c r="AA35" s="10">
        <f t="shared" si="5"/>
        <v>6.9028044772555788</v>
      </c>
      <c r="AB35" s="10">
        <f t="shared" si="6"/>
        <v>95.902804477255586</v>
      </c>
      <c r="AC35" s="10">
        <f t="shared" si="7"/>
        <v>1.7135694041656937</v>
      </c>
      <c r="AD35" s="10">
        <f t="shared" si="8"/>
        <v>4.053349206760366</v>
      </c>
      <c r="AE35" s="10">
        <f>IF(R35&lt;=$H$10,$L$2+ABS($H$43/$H$46-SQRT(4*$H$43*$H$43/$H$46/$H$46-8*(R35-$H$9)/$H$46)/2),#REF!)</f>
        <v>8.1977506882823334</v>
      </c>
      <c r="AF35" s="10">
        <f t="shared" si="9"/>
        <v>-4.2850059701388856</v>
      </c>
      <c r="AG35" s="10">
        <f t="shared" si="10"/>
        <v>5.3435810810810809</v>
      </c>
      <c r="AH35" s="10">
        <f t="shared" si="11"/>
        <v>5.3435810810810809</v>
      </c>
      <c r="AI35">
        <f t="shared" si="12"/>
        <v>5.3435810810810809</v>
      </c>
      <c r="AJ35" s="10">
        <f t="shared" si="13"/>
        <v>5.3435810810810809</v>
      </c>
      <c r="AK35" t="e">
        <f t="shared" si="18"/>
        <v>#NUM!</v>
      </c>
    </row>
    <row r="36" spans="2:37" x14ac:dyDescent="0.3">
      <c r="G36" s="10" t="s">
        <v>47</v>
      </c>
      <c r="H36" s="10">
        <f>J34*$E$17+L7</f>
        <v>43.873616253116666</v>
      </c>
      <c r="I36" s="10" t="s">
        <v>60</v>
      </c>
      <c r="J36" s="10"/>
      <c r="K36" s="10" t="s">
        <v>62</v>
      </c>
      <c r="L36" s="15">
        <f>H36/$B$21*100/$B$12/$B$15</f>
        <v>22.59754673674945</v>
      </c>
      <c r="M36" s="10" t="s">
        <v>63</v>
      </c>
      <c r="N36">
        <f t="shared" si="14"/>
        <v>62.626789242868412</v>
      </c>
      <c r="O36">
        <f t="shared" si="15"/>
        <v>47.569140568402929</v>
      </c>
      <c r="P36">
        <f t="shared" si="19"/>
        <v>2.1317999999999997</v>
      </c>
      <c r="Q36">
        <f t="shared" si="0"/>
        <v>15.601086746699997</v>
      </c>
      <c r="R36" s="17">
        <f>PUSHArm!M36</f>
        <v>17</v>
      </c>
      <c r="S36" s="10">
        <f>PUSHArm!N36</f>
        <v>4.2376163264955942</v>
      </c>
      <c r="T36" s="10">
        <f>PUSHArm!O36</f>
        <v>3.5316747993398736</v>
      </c>
      <c r="U36" s="10">
        <f t="shared" si="1"/>
        <v>0.34602587107032501</v>
      </c>
      <c r="V36" s="10">
        <f t="shared" si="16"/>
        <v>11.006102704251035</v>
      </c>
      <c r="W36" s="10">
        <f t="shared" si="2"/>
        <v>0.87471112370294946</v>
      </c>
      <c r="X36" s="10">
        <f t="shared" si="3"/>
        <v>7.7623836735044058</v>
      </c>
      <c r="Y36" s="10">
        <f t="shared" si="4"/>
        <v>105.7623836735044</v>
      </c>
      <c r="Z36" s="10">
        <f t="shared" si="17"/>
        <v>100.7623836735044</v>
      </c>
      <c r="AA36" s="10">
        <f t="shared" si="5"/>
        <v>6.7623836735044058</v>
      </c>
      <c r="AB36" s="10">
        <f t="shared" si="6"/>
        <v>95.762383673504402</v>
      </c>
      <c r="AC36" s="10">
        <f t="shared" si="7"/>
        <v>1.7054658177296631</v>
      </c>
      <c r="AD36" s="10">
        <f t="shared" si="8"/>
        <v>4.0476751860100073</v>
      </c>
      <c r="AE36" s="10">
        <f>IF(R36&lt;=$H$10,$L$2+ABS($H$43/$H$46-SQRT(4*$H$43*$H$43/$H$46/$H$46-8*(R36-$H$9)/$H$46)/2),#REF!)</f>
        <v>8.1881438039886483</v>
      </c>
      <c r="AF36" s="10">
        <f t="shared" si="9"/>
        <v>-4.3202539377676565</v>
      </c>
      <c r="AG36" s="10">
        <f t="shared" si="10"/>
        <v>5.3108108108108105</v>
      </c>
      <c r="AH36" s="10">
        <f t="shared" si="11"/>
        <v>5.3108108108108105</v>
      </c>
      <c r="AI36">
        <f t="shared" si="12"/>
        <v>5.3108108108108105</v>
      </c>
      <c r="AJ36" s="10">
        <f t="shared" si="13"/>
        <v>5.3108108108108105</v>
      </c>
      <c r="AK36" t="e">
        <f t="shared" si="18"/>
        <v>#NUM!</v>
      </c>
    </row>
    <row r="37" spans="2:37" x14ac:dyDescent="0.3">
      <c r="N37">
        <f t="shared" si="14"/>
        <v>62.199109772706137</v>
      </c>
      <c r="O37">
        <f t="shared" si="15"/>
        <v>47.265163428052219</v>
      </c>
      <c r="P37">
        <f t="shared" si="19"/>
        <v>2.1317999999999997</v>
      </c>
      <c r="Q37">
        <f t="shared" si="0"/>
        <v>15.62587223925</v>
      </c>
      <c r="R37" s="17">
        <f>PUSHArm!M37</f>
        <v>17.5</v>
      </c>
      <c r="S37" s="10">
        <f>PUSHArm!N37</f>
        <v>4.3791922156724397</v>
      </c>
      <c r="T37" s="10">
        <f>PUSHArm!O37</f>
        <v>3.5026612122745844</v>
      </c>
      <c r="U37" s="10">
        <f t="shared" si="1"/>
        <v>0.35344856010967246</v>
      </c>
      <c r="V37" s="10">
        <f t="shared" si="16"/>
        <v>11.259282038811435</v>
      </c>
      <c r="W37" s="10">
        <f t="shared" si="2"/>
        <v>0.88748130465045783</v>
      </c>
      <c r="X37" s="10">
        <f t="shared" si="3"/>
        <v>7.6208077843275603</v>
      </c>
      <c r="Y37" s="10">
        <f t="shared" si="4"/>
        <v>105.62080778432755</v>
      </c>
      <c r="Z37" s="10">
        <f t="shared" si="17"/>
        <v>100.62080778432755</v>
      </c>
      <c r="AA37" s="10">
        <f t="shared" si="5"/>
        <v>6.6208077843275603</v>
      </c>
      <c r="AB37" s="10">
        <f t="shared" si="6"/>
        <v>95.620807784327553</v>
      </c>
      <c r="AC37" s="10">
        <f t="shared" si="7"/>
        <v>1.6973552878348184</v>
      </c>
      <c r="AD37" s="10">
        <f t="shared" si="8"/>
        <v>4.0419912235015198</v>
      </c>
      <c r="AE37" s="10">
        <f>IF(R37&lt;=$H$10,$L$2+ABS($H$43/$H$46-SQRT(4*$H$43*$H$43/$H$46/$H$46-8*(R37-$H$9)/$H$46)/2),#REF!)</f>
        <v>8.1785209481169208</v>
      </c>
      <c r="AF37" s="10">
        <f t="shared" si="9"/>
        <v>-4.3560398891261043</v>
      </c>
      <c r="AG37" s="10">
        <f t="shared" si="10"/>
        <v>5.2780405405405402</v>
      </c>
      <c r="AH37" s="10">
        <f t="shared" si="11"/>
        <v>5.2780405405405402</v>
      </c>
      <c r="AI37">
        <f t="shared" si="12"/>
        <v>5.2780405405405402</v>
      </c>
      <c r="AJ37" s="10">
        <f t="shared" si="13"/>
        <v>5.2780405405405402</v>
      </c>
      <c r="AK37" t="e">
        <f t="shared" si="18"/>
        <v>#NUM!</v>
      </c>
    </row>
    <row r="38" spans="2:37" x14ac:dyDescent="0.3">
      <c r="F38" s="2"/>
      <c r="G38" t="s">
        <v>40</v>
      </c>
      <c r="H38">
        <f>(H39-H35)/J2</f>
        <v>-6.5156249999999947</v>
      </c>
      <c r="I38" t="s">
        <v>36</v>
      </c>
      <c r="J38">
        <f>H38*2*3.14159/360</f>
        <v>-0.11371901302083323</v>
      </c>
      <c r="K38" t="s">
        <v>52</v>
      </c>
      <c r="N38">
        <f t="shared" si="14"/>
        <v>61.77079425798307</v>
      </c>
      <c r="O38">
        <f t="shared" si="15"/>
        <v>46.960357907142502</v>
      </c>
      <c r="P38">
        <f t="shared" si="19"/>
        <v>2.1317999999999997</v>
      </c>
      <c r="Q38">
        <f t="shared" si="0"/>
        <v>15.650657731799997</v>
      </c>
      <c r="R38" s="17">
        <f>PUSHArm!M38</f>
        <v>18</v>
      </c>
      <c r="S38" s="10">
        <f>PUSHArm!N38</f>
        <v>4.5219408201471802</v>
      </c>
      <c r="T38" s="10">
        <f>PUSHArm!O38</f>
        <v>3.4736927363825334</v>
      </c>
      <c r="U38" s="10">
        <f t="shared" si="1"/>
        <v>0.36101850773183225</v>
      </c>
      <c r="V38" s="10">
        <f t="shared" si="16"/>
        <v>11.514223598133341</v>
      </c>
      <c r="W38" s="10">
        <f t="shared" si="2"/>
        <v>0.90007032074081916</v>
      </c>
      <c r="X38" s="10">
        <f t="shared" si="3"/>
        <v>7.4780591798528198</v>
      </c>
      <c r="Y38" s="10">
        <f t="shared" si="4"/>
        <v>105.47805917985282</v>
      </c>
      <c r="Z38" s="10">
        <f t="shared" si="17"/>
        <v>100.47805917985282</v>
      </c>
      <c r="AA38" s="10">
        <f t="shared" si="5"/>
        <v>6.4780591798528198</v>
      </c>
      <c r="AB38" s="10">
        <f t="shared" si="6"/>
        <v>95.478059179852821</v>
      </c>
      <c r="AC38" s="10">
        <f t="shared" si="7"/>
        <v>1.6892377966022576</v>
      </c>
      <c r="AD38" s="10">
        <f t="shared" si="8"/>
        <v>4.0362972667925749</v>
      </c>
      <c r="AE38" s="10">
        <f>IF(R38&lt;=$H$10,$L$2+ABS($H$43/$H$46-SQRT(4*$H$43*$H$43/$H$46/$H$46-8*(R38-$H$9)/$H$46)/2),#REF!)</f>
        <v>8.1688820407423837</v>
      </c>
      <c r="AF38" s="10">
        <f t="shared" si="9"/>
        <v>-4.3923666013857421</v>
      </c>
      <c r="AG38" s="10">
        <f t="shared" si="10"/>
        <v>5.2452702702702698</v>
      </c>
      <c r="AH38" s="10">
        <f t="shared" si="11"/>
        <v>5.2452702702702698</v>
      </c>
      <c r="AI38">
        <f t="shared" si="12"/>
        <v>5.2452702702702698</v>
      </c>
      <c r="AJ38" s="10">
        <f t="shared" si="13"/>
        <v>5.2452702702702698</v>
      </c>
      <c r="AK38" t="e">
        <f t="shared" si="18"/>
        <v>#NUM!</v>
      </c>
    </row>
    <row r="39" spans="2:37" x14ac:dyDescent="0.3">
      <c r="F39" s="2"/>
      <c r="G39" t="s">
        <v>42</v>
      </c>
      <c r="H39">
        <f>(H9-H7-H43*J2/2-H35*J2/2)/J2</f>
        <v>50.562500000000007</v>
      </c>
      <c r="I39" t="s">
        <v>37</v>
      </c>
      <c r="K39" t="s">
        <v>65</v>
      </c>
      <c r="L39">
        <f>H39/360*B21*60</f>
        <v>2126.2327509842526</v>
      </c>
      <c r="M39" t="s">
        <v>6</v>
      </c>
      <c r="N39">
        <f t="shared" si="14"/>
        <v>61.341978809533288</v>
      </c>
      <c r="O39">
        <f t="shared" si="15"/>
        <v>46.65482833052517</v>
      </c>
      <c r="P39">
        <f t="shared" si="19"/>
        <v>2.1317999999999997</v>
      </c>
      <c r="Q39">
        <f t="shared" si="0"/>
        <v>15.675443224349999</v>
      </c>
      <c r="R39" s="17">
        <f>PUSHArm!M39</f>
        <v>18.5</v>
      </c>
      <c r="S39" s="10">
        <f>PUSHArm!N39</f>
        <v>4.6658798608006995</v>
      </c>
      <c r="T39" s="10">
        <f>PUSHArm!O39</f>
        <v>3.4447768268618342</v>
      </c>
      <c r="U39" s="10">
        <f t="shared" si="1"/>
        <v>0.36873604738191357</v>
      </c>
      <c r="V39" s="10">
        <f t="shared" si="16"/>
        <v>11.771033077251412</v>
      </c>
      <c r="W39" s="10">
        <f t="shared" si="2"/>
        <v>0.91248567027262584</v>
      </c>
      <c r="X39" s="10">
        <f t="shared" si="3"/>
        <v>7.3341201391993005</v>
      </c>
      <c r="Y39" s="10">
        <f t="shared" si="4"/>
        <v>105.3341201391993</v>
      </c>
      <c r="Z39" s="10">
        <f t="shared" si="17"/>
        <v>100.3341201391993</v>
      </c>
      <c r="AA39" s="10">
        <f t="shared" si="5"/>
        <v>6.3341201391993005</v>
      </c>
      <c r="AB39" s="10">
        <f t="shared" si="6"/>
        <v>95.3341201391993</v>
      </c>
      <c r="AC39" s="10">
        <f t="shared" si="7"/>
        <v>1.6811133260762265</v>
      </c>
      <c r="AD39" s="10">
        <f t="shared" si="8"/>
        <v>4.030593262978166</v>
      </c>
      <c r="AE39" s="10">
        <f>IF(R39&lt;=$H$10,$L$2+ABS($H$43/$H$46-SQRT(4*$H$43*$H$43/$H$46/$H$46-8*(R39-$H$9)/$H$46)/2),#REF!)</f>
        <v>8.1592270012714305</v>
      </c>
      <c r="AF39" s="10">
        <f t="shared" si="9"/>
        <v>-4.4292367040400018</v>
      </c>
      <c r="AG39" s="10">
        <f t="shared" si="10"/>
        <v>5.2125000000000004</v>
      </c>
      <c r="AH39" s="10">
        <f t="shared" si="11"/>
        <v>5.2125000000000004</v>
      </c>
      <c r="AI39">
        <f t="shared" si="12"/>
        <v>5.2125000000000004</v>
      </c>
      <c r="AJ39" s="10">
        <f t="shared" si="13"/>
        <v>5.2125000000000004</v>
      </c>
      <c r="AK39" t="e">
        <f t="shared" si="18"/>
        <v>#NUM!</v>
      </c>
    </row>
    <row r="40" spans="2:37" x14ac:dyDescent="0.3">
      <c r="B40" s="10"/>
      <c r="G40" t="s">
        <v>48</v>
      </c>
      <c r="H40" s="10">
        <f>J38*$E$17+L8</f>
        <v>18.807909625506948</v>
      </c>
      <c r="I40" t="s">
        <v>60</v>
      </c>
      <c r="K40" t="s">
        <v>64</v>
      </c>
      <c r="L40">
        <f>H40/$B$21*100/$B$12/$B$15</f>
        <v>9.6872027673980803</v>
      </c>
      <c r="M40" t="s">
        <v>63</v>
      </c>
      <c r="N40">
        <f t="shared" si="14"/>
        <v>60.91279859254697</v>
      </c>
      <c r="O40">
        <f t="shared" si="15"/>
        <v>46.348678480231904</v>
      </c>
      <c r="P40">
        <f t="shared" si="19"/>
        <v>2.1317999999999997</v>
      </c>
      <c r="Q40">
        <f t="shared" si="0"/>
        <v>15.7002287169</v>
      </c>
      <c r="R40" s="17">
        <f>PUSHArm!M40</f>
        <v>19</v>
      </c>
      <c r="S40" s="10">
        <f>PUSHArm!N40</f>
        <v>4.8110271446830914</v>
      </c>
      <c r="T40" s="10">
        <f>PUSHArm!O40</f>
        <v>3.4159208444307807</v>
      </c>
      <c r="U40" s="10">
        <f t="shared" si="1"/>
        <v>0.37660140314178076</v>
      </c>
      <c r="V40" s="10">
        <f t="shared" si="16"/>
        <v>12.029811130549126</v>
      </c>
      <c r="W40" s="10">
        <f t="shared" si="2"/>
        <v>0.92473434813858058</v>
      </c>
      <c r="X40" s="10">
        <f t="shared" si="3"/>
        <v>7.1889728553169086</v>
      </c>
      <c r="Y40" s="10">
        <f t="shared" si="4"/>
        <v>105.1889728553169</v>
      </c>
      <c r="Z40" s="10">
        <f t="shared" si="17"/>
        <v>100.1889728553169</v>
      </c>
      <c r="AA40" s="10">
        <f t="shared" si="5"/>
        <v>6.1889728553169086</v>
      </c>
      <c r="AB40" s="10">
        <f t="shared" si="6"/>
        <v>95.188972855316905</v>
      </c>
      <c r="AC40" s="10">
        <f t="shared" si="7"/>
        <v>1.6729818582236426</v>
      </c>
      <c r="AD40" s="10">
        <f t="shared" si="8"/>
        <v>4.02487915868487</v>
      </c>
      <c r="AE40" s="10">
        <f>IF(R40&lt;=$H$10,$L$2+ABS($H$43/$H$46-SQRT(4*$H$43*$H$43/$H$46/$H$46-8*(R40-$H$9)/$H$46)/2),#REF!)</f>
        <v>8.1495557484337713</v>
      </c>
      <c r="AF40" s="10">
        <f t="shared" si="9"/>
        <v>-4.4666526695542892</v>
      </c>
      <c r="AG40" s="10">
        <f t="shared" si="10"/>
        <v>5.1797297297297291</v>
      </c>
      <c r="AH40" s="10">
        <f t="shared" si="11"/>
        <v>5.1797297297297291</v>
      </c>
      <c r="AI40">
        <f t="shared" si="12"/>
        <v>5.1797297297297291</v>
      </c>
      <c r="AJ40" s="10">
        <f t="shared" si="13"/>
        <v>5.1797297297297291</v>
      </c>
      <c r="AK40" t="e">
        <f t="shared" si="18"/>
        <v>#NUM!</v>
      </c>
    </row>
    <row r="41" spans="2:37" x14ac:dyDescent="0.3">
      <c r="B41" s="10"/>
      <c r="N41">
        <f t="shared" si="14"/>
        <v>60.483387757249943</v>
      </c>
      <c r="O41">
        <f t="shared" si="15"/>
        <v>46.042011539909907</v>
      </c>
      <c r="P41">
        <f t="shared" si="19"/>
        <v>2.1317999999999997</v>
      </c>
      <c r="Q41">
        <f t="shared" si="0"/>
        <v>15.725014209449997</v>
      </c>
      <c r="R41" s="17">
        <f>PUSHArm!M41</f>
        <v>19.5</v>
      </c>
      <c r="S41" s="10">
        <f>PUSHArm!N41</f>
        <v>4.9574005598678097</v>
      </c>
      <c r="T41" s="10">
        <f>PUSHArm!O41</f>
        <v>3.3871320521015198</v>
      </c>
      <c r="U41" s="10">
        <f t="shared" si="1"/>
        <v>0.38461468377247171</v>
      </c>
      <c r="V41" s="10">
        <f t="shared" si="16"/>
        <v>12.290653750362257</v>
      </c>
      <c r="W41" s="10">
        <f t="shared" si="2"/>
        <v>0.93682289190737</v>
      </c>
      <c r="X41" s="10">
        <f t="shared" si="3"/>
        <v>7.0425994401321903</v>
      </c>
      <c r="Y41" s="10">
        <f t="shared" si="4"/>
        <v>105.04259944013219</v>
      </c>
      <c r="Z41" s="10">
        <f t="shared" si="17"/>
        <v>100.04259944013219</v>
      </c>
      <c r="AA41" s="10">
        <f t="shared" si="5"/>
        <v>6.0425994401321903</v>
      </c>
      <c r="AB41" s="10">
        <f t="shared" si="6"/>
        <v>95.042599440132193</v>
      </c>
      <c r="AC41" s="10">
        <f t="shared" si="7"/>
        <v>1.6648433749336331</v>
      </c>
      <c r="AD41" s="10">
        <f t="shared" si="8"/>
        <v>4.019154900065022</v>
      </c>
      <c r="AE41" s="10">
        <f>IF(R41&lt;=$H$10,$L$2+ABS($H$43/$H$46-SQRT(4*$H$43*$H$43/$H$46/$H$46-8*(R41-$H$9)/$H$46)/2),#REF!)</f>
        <v>8.1398682002744405</v>
      </c>
      <c r="AF41" s="10">
        <f t="shared" si="9"/>
        <v>-4.5046168038521985</v>
      </c>
      <c r="AG41" s="10">
        <f t="shared" si="10"/>
        <v>5.1469594594594597</v>
      </c>
      <c r="AH41" s="10">
        <f t="shared" si="11"/>
        <v>5.1469594594594597</v>
      </c>
      <c r="AI41">
        <f t="shared" si="12"/>
        <v>5.1469594594594597</v>
      </c>
      <c r="AJ41" s="10">
        <f t="shared" si="13"/>
        <v>5.1469594594594597</v>
      </c>
      <c r="AK41" t="e">
        <f t="shared" si="18"/>
        <v>#NUM!</v>
      </c>
    </row>
    <row r="42" spans="2:37" x14ac:dyDescent="0.3">
      <c r="B42" s="10"/>
      <c r="G42" t="s">
        <v>41</v>
      </c>
      <c r="H42">
        <f>(H43-H39)/J2</f>
        <v>-27.140625000000007</v>
      </c>
      <c r="I42" t="s">
        <v>36</v>
      </c>
      <c r="J42">
        <f>H42*2*3.14159/360</f>
        <v>-0.47369286718750014</v>
      </c>
      <c r="K42" t="s">
        <v>52</v>
      </c>
      <c r="N42">
        <f t="shared" si="14"/>
        <v>60.053879369913247</v>
      </c>
      <c r="O42">
        <f t="shared" si="15"/>
        <v>45.734930039394229</v>
      </c>
      <c r="P42">
        <f t="shared" si="19"/>
        <v>2.1317999999999997</v>
      </c>
      <c r="Q42">
        <f t="shared" si="0"/>
        <v>15.749799702000001</v>
      </c>
      <c r="R42" s="17">
        <f>PUSHArm!M42</f>
        <v>20</v>
      </c>
      <c r="S42" s="10">
        <f>PUSHArm!N42</f>
        <v>5.1050180699940473</v>
      </c>
      <c r="T42" s="10">
        <f>PUSHArm!O42</f>
        <v>3.3584176119990214</v>
      </c>
      <c r="U42" s="10">
        <f t="shared" si="1"/>
        <v>0.39277587663165231</v>
      </c>
      <c r="V42" s="10">
        <f t="shared" si="16"/>
        <v>12.553652594315263</v>
      </c>
      <c r="W42" s="10">
        <f t="shared" si="2"/>
        <v>0.94875742261976004</v>
      </c>
      <c r="X42" s="10">
        <f t="shared" si="3"/>
        <v>6.8949819300059527</v>
      </c>
      <c r="Y42" s="10">
        <f t="shared" si="4"/>
        <v>104.89498193000595</v>
      </c>
      <c r="Z42" s="10">
        <f t="shared" si="17"/>
        <v>99.894981930005954</v>
      </c>
      <c r="AA42" s="10">
        <f t="shared" si="5"/>
        <v>5.8949819300059527</v>
      </c>
      <c r="AB42" s="10">
        <f t="shared" si="6"/>
        <v>94.894981930005954</v>
      </c>
      <c r="AC42" s="10">
        <f t="shared" si="7"/>
        <v>1.6566978580170642</v>
      </c>
      <c r="AD42" s="10">
        <f t="shared" si="8"/>
        <v>4.0134204327907987</v>
      </c>
      <c r="AE42" s="10">
        <f>IF(R42&lt;=$H$10,$L$2+ABS($H$43/$H$46-SQRT(4*$H$43*$H$43/$H$46/$H$46-8*(R42-$H$9)/$H$46)/2),#REF!)</f>
        <v>8.1301642741456952</v>
      </c>
      <c r="AF42" s="10">
        <f t="shared" si="9"/>
        <v>-4.5431312366424468</v>
      </c>
      <c r="AG42" s="10">
        <f t="shared" si="10"/>
        <v>5.1141891891891893</v>
      </c>
      <c r="AH42" s="10">
        <f t="shared" si="11"/>
        <v>5.1141891891891893</v>
      </c>
      <c r="AI42">
        <f t="shared" si="12"/>
        <v>5.1141891891891893</v>
      </c>
      <c r="AJ42" s="10">
        <f t="shared" si="13"/>
        <v>5.1141891891891893</v>
      </c>
      <c r="AK42" t="e">
        <f t="shared" si="18"/>
        <v>#NUM!</v>
      </c>
    </row>
    <row r="43" spans="2:37" x14ac:dyDescent="0.3">
      <c r="G43" t="s">
        <v>43</v>
      </c>
      <c r="H43">
        <f>H46*H3</f>
        <v>14.375</v>
      </c>
      <c r="I43" t="s">
        <v>37</v>
      </c>
      <c r="K43" t="s">
        <v>66</v>
      </c>
      <c r="L43">
        <f>H43/360*B21*60</f>
        <v>604.4913877952755</v>
      </c>
      <c r="M43" t="s">
        <v>6</v>
      </c>
      <c r="N43">
        <f t="shared" si="14"/>
        <v>59.624405344482518</v>
      </c>
      <c r="O43">
        <f t="shared" si="15"/>
        <v>45.42753579963945</v>
      </c>
      <c r="P43">
        <f t="shared" si="19"/>
        <v>2.1317999999999997</v>
      </c>
      <c r="Q43">
        <f t="shared" si="0"/>
        <v>15.774585194549998</v>
      </c>
      <c r="R43" s="17">
        <f>PUSHArm!M43</f>
        <v>20.5</v>
      </c>
      <c r="S43" s="10">
        <f>PUSHArm!N43</f>
        <v>5.2538977084921274</v>
      </c>
      <c r="T43" s="10">
        <f>PUSHArm!O43</f>
        <v>3.3297845822410799</v>
      </c>
      <c r="U43" s="10">
        <f t="shared" si="1"/>
        <v>0.4010848416524056</v>
      </c>
      <c r="V43" s="10">
        <f t="shared" si="16"/>
        <v>12.818895268194321</v>
      </c>
      <c r="W43" s="10">
        <f t="shared" si="2"/>
        <v>0.96054368102158283</v>
      </c>
      <c r="X43" s="10">
        <f t="shared" si="3"/>
        <v>6.7461022915078726</v>
      </c>
      <c r="Y43" s="10">
        <f t="shared" si="4"/>
        <v>104.74610229150787</v>
      </c>
      <c r="Z43" s="10">
        <f t="shared" si="17"/>
        <v>99.746102291507867</v>
      </c>
      <c r="AA43" s="10">
        <f t="shared" si="5"/>
        <v>5.7461022915078726</v>
      </c>
      <c r="AB43" s="10">
        <f t="shared" si="6"/>
        <v>94.746102291507867</v>
      </c>
      <c r="AC43" s="10">
        <f t="shared" si="7"/>
        <v>1.6485452892060686</v>
      </c>
      <c r="AD43" s="10">
        <f t="shared" si="8"/>
        <v>4.0076757020481963</v>
      </c>
      <c r="AE43" s="10">
        <f>IF(R43&lt;=$H$10,$L$2+ABS($H$43/$H$46-SQRT(4*$H$43*$H$43/$H$46/$H$46-8*(R43-$H$9)/$H$46)/2),#REF!)</f>
        <v>8.1204438866987907</v>
      </c>
      <c r="AF43" s="10">
        <f t="shared" si="9"/>
        <v>-4.5821979115819609</v>
      </c>
      <c r="AG43" s="10">
        <f t="shared" si="10"/>
        <v>5.0814189189189189</v>
      </c>
      <c r="AH43" s="10">
        <f t="shared" si="11"/>
        <v>5.0814189189189189</v>
      </c>
      <c r="AI43">
        <f t="shared" si="12"/>
        <v>5.0814189189189189</v>
      </c>
      <c r="AJ43" s="10">
        <f t="shared" si="13"/>
        <v>5.0814189189189189</v>
      </c>
      <c r="AK43" t="e">
        <f t="shared" si="18"/>
        <v>#NUM!</v>
      </c>
    </row>
    <row r="44" spans="2:37" x14ac:dyDescent="0.3">
      <c r="G44" t="s">
        <v>50</v>
      </c>
      <c r="H44" s="10">
        <f>J42*$E$17+L9</f>
        <v>9.3387638276833265</v>
      </c>
      <c r="I44" t="s">
        <v>60</v>
      </c>
      <c r="K44" t="s">
        <v>67</v>
      </c>
      <c r="L44">
        <f>H44/$B$21*100/$B$12/$B$15</f>
        <v>4.8100241120322043</v>
      </c>
      <c r="M44" t="s">
        <v>63</v>
      </c>
      <c r="N44">
        <f t="shared" si="14"/>
        <v>59.195096374535169</v>
      </c>
      <c r="O44">
        <f t="shared" si="15"/>
        <v>45.119929877791158</v>
      </c>
      <c r="P44">
        <f t="shared" si="19"/>
        <v>2.1317999999999997</v>
      </c>
      <c r="Q44">
        <f t="shared" si="0"/>
        <v>15.7993706871</v>
      </c>
      <c r="R44" s="17">
        <f>PUSHArm!M44</f>
        <v>21</v>
      </c>
      <c r="S44" s="10">
        <f>PUSHArm!N44</f>
        <v>5.4040575724865363</v>
      </c>
      <c r="T44" s="10">
        <f>PUSHArm!O44</f>
        <v>3.3012399138624655</v>
      </c>
      <c r="U44" s="10">
        <f t="shared" si="1"/>
        <v>0.40954130518629028</v>
      </c>
      <c r="V44" s="10">
        <f t="shared" si="16"/>
        <v>13.086465570203888</v>
      </c>
      <c r="W44" s="10">
        <f t="shared" si="2"/>
        <v>0.97218705984234044</v>
      </c>
      <c r="X44" s="10">
        <f t="shared" si="3"/>
        <v>6.5959424275134637</v>
      </c>
      <c r="Y44" s="10">
        <f t="shared" si="4"/>
        <v>104.59594242751346</v>
      </c>
      <c r="Z44" s="10">
        <f t="shared" si="17"/>
        <v>99.595942427513464</v>
      </c>
      <c r="AA44" s="10">
        <f t="shared" si="5"/>
        <v>5.5959424275134637</v>
      </c>
      <c r="AB44" s="10">
        <f t="shared" si="6"/>
        <v>94.595942427513464</v>
      </c>
      <c r="AC44" s="10">
        <f t="shared" si="7"/>
        <v>1.6403856501535643</v>
      </c>
      <c r="AD44" s="10">
        <f t="shared" si="8"/>
        <v>4.0019206525309219</v>
      </c>
      <c r="AE44" s="10">
        <f>IF(R44&lt;=$H$10,$L$2+ABS($H$43/$H$46-SQRT(4*$H$43*$H$43/$H$46/$H$46-8*(R44-$H$9)/$H$46)/2),#REF!)</f>
        <v>8.1107069538756296</v>
      </c>
      <c r="AF44" s="10">
        <f t="shared" si="9"/>
        <v>-4.6218185763152464</v>
      </c>
      <c r="AG44" s="10">
        <f t="shared" si="10"/>
        <v>5.0486486486486486</v>
      </c>
      <c r="AH44" s="10">
        <f t="shared" si="11"/>
        <v>5.0486486486486486</v>
      </c>
      <c r="AI44">
        <f t="shared" si="12"/>
        <v>5.0486486486486486</v>
      </c>
      <c r="AJ44" s="10">
        <f t="shared" si="13"/>
        <v>5.0486486486486486</v>
      </c>
      <c r="AK44" t="e">
        <f t="shared" si="18"/>
        <v>#NUM!</v>
      </c>
    </row>
    <row r="45" spans="2:37" x14ac:dyDescent="0.3">
      <c r="N45">
        <f t="shared" si="14"/>
        <v>58.766081865994707</v>
      </c>
      <c r="O45">
        <f t="shared" si="15"/>
        <v>44.812212512725942</v>
      </c>
      <c r="P45">
        <f t="shared" si="19"/>
        <v>2.1317999999999997</v>
      </c>
      <c r="Q45">
        <f t="shared" si="0"/>
        <v>15.824156179649998</v>
      </c>
      <c r="R45" s="17">
        <f>PUSHArm!M45</f>
        <v>21.5</v>
      </c>
      <c r="S45" s="10">
        <f>PUSHArm!N45</f>
        <v>5.5555158163725427</v>
      </c>
      <c r="T45" s="10">
        <f>PUSHArm!O45</f>
        <v>3.2727904478067282</v>
      </c>
      <c r="U45" s="10">
        <f t="shared" si="1"/>
        <v>0.41814485388918532</v>
      </c>
      <c r="V45" s="10">
        <f t="shared" si="16"/>
        <v>13.356443701425407</v>
      </c>
      <c r="W45" s="10">
        <f t="shared" si="2"/>
        <v>0.98369263263445095</v>
      </c>
      <c r="X45" s="10">
        <f t="shared" si="3"/>
        <v>6.4444841836274573</v>
      </c>
      <c r="Y45" s="10">
        <f t="shared" si="4"/>
        <v>104.44448418362745</v>
      </c>
      <c r="Z45" s="10">
        <f t="shared" si="17"/>
        <v>99.444484183627452</v>
      </c>
      <c r="AA45" s="10">
        <f t="shared" si="5"/>
        <v>5.4444841836274573</v>
      </c>
      <c r="AB45" s="10">
        <f t="shared" si="6"/>
        <v>94.444484183627452</v>
      </c>
      <c r="AC45" s="10">
        <f t="shared" si="7"/>
        <v>1.6322189224327748</v>
      </c>
      <c r="AD45" s="10">
        <f t="shared" si="8"/>
        <v>3.9961552284341799</v>
      </c>
      <c r="AE45" s="10">
        <f>IF(R45&lt;=$H$10,$L$2+ABS($H$43/$H$46-SQRT(4*$H$43*$H$43/$H$46/$H$46-8*(R45-$H$9)/$H$46)/2),#REF!)</f>
        <v>8.1009533909002798</v>
      </c>
      <c r="AF45" s="10">
        <f t="shared" si="9"/>
        <v>-4.6619947723777759</v>
      </c>
      <c r="AG45" s="10">
        <f t="shared" si="10"/>
        <v>5.0158783783783782</v>
      </c>
      <c r="AH45" s="10">
        <f t="shared" si="11"/>
        <v>5.0158783783783782</v>
      </c>
      <c r="AI45">
        <f t="shared" si="12"/>
        <v>5.0158783783783782</v>
      </c>
      <c r="AJ45" s="10">
        <f t="shared" si="13"/>
        <v>5.0158783783783782</v>
      </c>
      <c r="AK45" t="e">
        <f t="shared" si="18"/>
        <v>#NUM!</v>
      </c>
    </row>
    <row r="46" spans="2:37" x14ac:dyDescent="0.3">
      <c r="G46" t="s">
        <v>44</v>
      </c>
      <c r="H46">
        <f>(H10-H9)*2/H3/H3</f>
        <v>8.984375</v>
      </c>
      <c r="I46" t="s">
        <v>36</v>
      </c>
      <c r="J46">
        <f>H46*2*3.14159/360</f>
        <v>0.15680679253472224</v>
      </c>
      <c r="K46" t="s">
        <v>52</v>
      </c>
      <c r="N46">
        <f t="shared" si="14"/>
        <v>58.337489870483125</v>
      </c>
      <c r="O46">
        <f t="shared" si="15"/>
        <v>44.504483070972206</v>
      </c>
      <c r="P46">
        <f t="shared" si="19"/>
        <v>2.1317999999999997</v>
      </c>
      <c r="Q46">
        <f t="shared" si="0"/>
        <v>15.8489416722</v>
      </c>
      <c r="R46" s="17">
        <f>PUSHArm!M46</f>
        <v>22</v>
      </c>
      <c r="S46" s="10">
        <f>PUSHArm!N46</f>
        <v>5.7082906450619495</v>
      </c>
      <c r="T46" s="10">
        <f>PUSHArm!O46</f>
        <v>3.2444429119783549</v>
      </c>
      <c r="U46" s="10">
        <f t="shared" si="1"/>
        <v>0.4268949287028726</v>
      </c>
      <c r="V46" s="10">
        <f t="shared" si="16"/>
        <v>13.628906446681231</v>
      </c>
      <c r="W46" s="10">
        <f t="shared" si="2"/>
        <v>0.99506517961071228</v>
      </c>
      <c r="X46" s="10">
        <f t="shared" si="3"/>
        <v>6.2917093549380505</v>
      </c>
      <c r="Y46" s="10">
        <f t="shared" si="4"/>
        <v>104.29170935493805</v>
      </c>
      <c r="Z46" s="10">
        <f t="shared" si="17"/>
        <v>99.29170935493805</v>
      </c>
      <c r="AA46" s="10">
        <f t="shared" si="5"/>
        <v>5.2917093549380505</v>
      </c>
      <c r="AB46" s="10">
        <f t="shared" si="6"/>
        <v>94.29170935493805</v>
      </c>
      <c r="AC46" s="10">
        <f t="shared" si="7"/>
        <v>1.6240450875367405</v>
      </c>
      <c r="AD46" s="10">
        <f t="shared" si="8"/>
        <v>3.9903793734483584</v>
      </c>
      <c r="AE46" s="10">
        <f>IF(R46&lt;=$H$10,$L$2+ABS($H$43/$H$46-SQRT(4*$H$43*$H$43/$H$46/$H$46-8*(R46-$H$9)/$H$46)/2),#REF!)</f>
        <v>8.0911831122703575</v>
      </c>
      <c r="AF46" s="10">
        <f t="shared" si="9"/>
        <v>-4.7027278249932971</v>
      </c>
      <c r="AG46" s="10">
        <f t="shared" si="10"/>
        <v>4.9831081081081079</v>
      </c>
      <c r="AH46" s="10">
        <f t="shared" si="11"/>
        <v>4.9831081081081079</v>
      </c>
      <c r="AI46">
        <f t="shared" si="12"/>
        <v>4.9831081081081079</v>
      </c>
      <c r="AJ46" s="10">
        <f t="shared" si="13"/>
        <v>4.9831081081081079</v>
      </c>
      <c r="AK46" t="e">
        <f t="shared" si="18"/>
        <v>#NUM!</v>
      </c>
    </row>
    <row r="47" spans="2:37" x14ac:dyDescent="0.3">
      <c r="G47" t="s">
        <v>45</v>
      </c>
      <c r="H47" s="10">
        <f>J45*$E$17+L18</f>
        <v>0</v>
      </c>
      <c r="I47" t="s">
        <v>37</v>
      </c>
      <c r="N47">
        <f t="shared" si="14"/>
        <v>57.909447019150576</v>
      </c>
      <c r="O47">
        <f t="shared" si="15"/>
        <v>44.196839992891448</v>
      </c>
      <c r="P47">
        <f t="shared" si="19"/>
        <v>2.1317999999999997</v>
      </c>
      <c r="Q47">
        <f t="shared" si="0"/>
        <v>15.873727164749999</v>
      </c>
      <c r="R47" s="17">
        <f>PUSHArm!M47</f>
        <v>22.5</v>
      </c>
      <c r="S47" s="10">
        <f>PUSHArm!N47</f>
        <v>5.8624003068945001</v>
      </c>
      <c r="T47" s="10">
        <f>PUSHArm!O47</f>
        <v>3.2162039183457938</v>
      </c>
      <c r="U47" s="10">
        <f t="shared" si="1"/>
        <v>0.43579081866485919</v>
      </c>
      <c r="V47" s="10">
        <f t="shared" si="16"/>
        <v>13.903927329424898</v>
      </c>
      <c r="W47" s="10">
        <f t="shared" si="2"/>
        <v>1.0063092108532552</v>
      </c>
      <c r="X47" s="10">
        <f t="shared" si="3"/>
        <v>6.1375996931054999</v>
      </c>
      <c r="Y47" s="10">
        <f t="shared" si="4"/>
        <v>104.1375996931055</v>
      </c>
      <c r="Z47" s="10">
        <f t="shared" si="17"/>
        <v>99.1375996931055</v>
      </c>
      <c r="AA47" s="10">
        <f t="shared" si="5"/>
        <v>5.1375996931054999</v>
      </c>
      <c r="AB47" s="10">
        <f t="shared" si="6"/>
        <v>94.1375996931055</v>
      </c>
      <c r="AC47" s="10">
        <f t="shared" si="7"/>
        <v>1.6158641268778393</v>
      </c>
      <c r="AD47" s="10">
        <f t="shared" si="8"/>
        <v>3.9845930307526132</v>
      </c>
      <c r="AE47" s="10">
        <f>IF(R47&lt;=$H$10,$L$2+ABS($H$43/$H$46-SQRT(4*$H$43*$H$43/$H$46/$H$46-8*(R47-$H$9)/$H$46)/2),#REF!)</f>
        <v>8.0813960317482891</v>
      </c>
      <c r="AF47" s="10">
        <f t="shared" si="9"/>
        <v>-4.7440188328016442</v>
      </c>
      <c r="AG47" s="10">
        <f t="shared" si="10"/>
        <v>4.9503378378378375</v>
      </c>
      <c r="AH47" s="10">
        <f t="shared" si="11"/>
        <v>4.9503378378378375</v>
      </c>
      <c r="AI47">
        <f t="shared" si="12"/>
        <v>4.9503378378378375</v>
      </c>
      <c r="AJ47" s="10">
        <f t="shared" si="13"/>
        <v>4.9503378378378375</v>
      </c>
      <c r="AK47" t="e">
        <f t="shared" si="18"/>
        <v>#NUM!</v>
      </c>
    </row>
    <row r="48" spans="2:37" x14ac:dyDescent="0.3">
      <c r="N48">
        <f t="shared" si="14"/>
        <v>57.482078457633783</v>
      </c>
      <c r="O48">
        <f t="shared" si="15"/>
        <v>43.889380739619412</v>
      </c>
      <c r="P48">
        <f t="shared" si="19"/>
        <v>2.1317999999999997</v>
      </c>
      <c r="Q48">
        <f t="shared" si="0"/>
        <v>15.898512657300001</v>
      </c>
      <c r="R48" s="17">
        <f>PUSHArm!M48</f>
        <v>23</v>
      </c>
      <c r="S48" s="10">
        <f>PUSHArm!N48</f>
        <v>6.0178630862126621</v>
      </c>
      <c r="T48" s="10">
        <f>PUSHArm!O48</f>
        <v>3.1880799601309628</v>
      </c>
      <c r="U48" s="10">
        <f t="shared" si="1"/>
        <v>0.44483165498652916</v>
      </c>
      <c r="V48" s="10">
        <f t="shared" si="16"/>
        <v>14.181576743591885</v>
      </c>
      <c r="W48" s="10">
        <f t="shared" si="2"/>
        <v>1.0174289872136058</v>
      </c>
      <c r="X48" s="10">
        <f t="shared" si="3"/>
        <v>5.9821369137873379</v>
      </c>
      <c r="Y48" s="10">
        <f t="shared" si="4"/>
        <v>103.98213691378734</v>
      </c>
      <c r="Z48" s="10">
        <f t="shared" si="17"/>
        <v>98.982136913787343</v>
      </c>
      <c r="AA48" s="10">
        <f t="shared" si="5"/>
        <v>4.9821369137873379</v>
      </c>
      <c r="AB48" s="10">
        <f t="shared" si="6"/>
        <v>93.982136913787343</v>
      </c>
      <c r="AC48" s="10">
        <f t="shared" si="7"/>
        <v>1.6076760217872768</v>
      </c>
      <c r="AD48" s="10">
        <f t="shared" si="8"/>
        <v>3.9787961430083465</v>
      </c>
      <c r="AE48" s="10">
        <f>IF(R48&lt;=$H$10,$L$2+ABS($H$43/$H$46-SQRT(4*$H$43*$H$43/$H$46/$H$46-8*(R48-$H$9)/$H$46)/2),#REF!)</f>
        <v>8.0715920623524333</v>
      </c>
      <c r="AF48" s="10">
        <f t="shared" si="9"/>
        <v>-4.7858686574900453</v>
      </c>
      <c r="AG48" s="10">
        <f t="shared" si="10"/>
        <v>4.9175675675675672</v>
      </c>
      <c r="AH48" s="10">
        <f t="shared" si="11"/>
        <v>4.9175675675675672</v>
      </c>
      <c r="AI48">
        <f t="shared" si="12"/>
        <v>4.9175675675675672</v>
      </c>
      <c r="AJ48" s="10">
        <f t="shared" si="13"/>
        <v>4.9175675675675672</v>
      </c>
      <c r="AK48" t="e">
        <f t="shared" si="18"/>
        <v>#NUM!</v>
      </c>
    </row>
    <row r="49" spans="7:37" x14ac:dyDescent="0.3">
      <c r="G49" t="s">
        <v>253</v>
      </c>
      <c r="H49">
        <f>-(H11-H12)*2/I28/I28</f>
        <v>-35.076530612244895</v>
      </c>
      <c r="I49" t="s">
        <v>36</v>
      </c>
      <c r="J49">
        <f>H49*2*3.14159/360</f>
        <v>-0.61220043225623577</v>
      </c>
      <c r="K49" t="s">
        <v>52</v>
      </c>
      <c r="N49">
        <f t="shared" si="14"/>
        <v>57.055507781593143</v>
      </c>
      <c r="O49">
        <f t="shared" si="15"/>
        <v>43.582201740350627</v>
      </c>
      <c r="P49">
        <f t="shared" si="19"/>
        <v>2.1317999999999997</v>
      </c>
      <c r="Q49">
        <f t="shared" si="0"/>
        <v>15.92329814985</v>
      </c>
      <c r="R49" s="17">
        <f>PUSHArm!M49</f>
        <v>23.5</v>
      </c>
      <c r="S49" s="10">
        <f>PUSHArm!N49</f>
        <v>6.1746972955966264</v>
      </c>
      <c r="T49" s="10">
        <f>PUSHArm!O49</f>
        <v>3.1600774090539714</v>
      </c>
      <c r="U49" s="10">
        <f t="shared" si="1"/>
        <v>0.45401640507735985</v>
      </c>
      <c r="V49" s="10">
        <f t="shared" si="16"/>
        <v>14.461922065202749</v>
      </c>
      <c r="W49" s="10">
        <f t="shared" si="2"/>
        <v>1.0284285391785399</v>
      </c>
      <c r="X49" s="10">
        <f t="shared" si="3"/>
        <v>5.8253027044033736</v>
      </c>
      <c r="Y49" s="10">
        <f t="shared" si="4"/>
        <v>103.82530270440337</v>
      </c>
      <c r="Z49" s="10">
        <f t="shared" si="17"/>
        <v>98.82530270440337</v>
      </c>
      <c r="AA49" s="10">
        <f t="shared" si="5"/>
        <v>4.8253027044033736</v>
      </c>
      <c r="AB49" s="10">
        <f t="shared" si="6"/>
        <v>93.82530270440337</v>
      </c>
      <c r="AC49" s="10">
        <f t="shared" si="7"/>
        <v>1.5994807535146045</v>
      </c>
      <c r="AD49" s="10">
        <f t="shared" si="8"/>
        <v>3.9729886523525777</v>
      </c>
      <c r="AE49" s="10">
        <f>IF(R49&lt;=$H$10,$L$2+ABS($H$43/$H$46-SQRT(4*$H$43*$H$43/$H$46/$H$46-8*(R49-$H$9)/$H$46)/2),#REF!)</f>
        <v>8.0617711163480497</v>
      </c>
      <c r="AF49" s="10">
        <f t="shared" si="9"/>
        <v>-4.8282779133978799</v>
      </c>
      <c r="AG49" s="10">
        <f t="shared" si="10"/>
        <v>4.8847972972972968</v>
      </c>
      <c r="AH49" s="10">
        <f t="shared" si="11"/>
        <v>4.8847972972972968</v>
      </c>
      <c r="AI49">
        <f t="shared" si="12"/>
        <v>4.8847972972972968</v>
      </c>
      <c r="AJ49" s="10">
        <f t="shared" si="13"/>
        <v>4.8847972972972968</v>
      </c>
      <c r="AK49" t="e">
        <f t="shared" si="18"/>
        <v>#NUM!</v>
      </c>
    </row>
    <row r="50" spans="7:37" x14ac:dyDescent="0.3">
      <c r="G50" t="s">
        <v>254</v>
      </c>
      <c r="H50">
        <f>H49*I28</f>
        <v>-19.642857142857142</v>
      </c>
      <c r="I50" t="s">
        <v>37</v>
      </c>
      <c r="K50" t="s">
        <v>267</v>
      </c>
      <c r="L50">
        <f>H50/360*B21*60</f>
        <v>-826.01307649043872</v>
      </c>
      <c r="M50" t="s">
        <v>6</v>
      </c>
      <c r="N50">
        <f t="shared" si="14"/>
        <v>56.62985697327462</v>
      </c>
      <c r="O50">
        <f t="shared" si="15"/>
        <v>43.275398340309494</v>
      </c>
      <c r="P50">
        <f t="shared" si="19"/>
        <v>2.1317999999999997</v>
      </c>
      <c r="Q50">
        <f t="shared" si="0"/>
        <v>15.948083642399999</v>
      </c>
      <c r="R50" s="17">
        <f>PUSHArm!M50</f>
        <v>24</v>
      </c>
      <c r="S50" s="10">
        <f>PUSHArm!N50</f>
        <v>6.3329212677586515</v>
      </c>
      <c r="T50" s="10">
        <f>PUSHArm!O50</f>
        <v>3.1322025126571744</v>
      </c>
      <c r="U50" s="10">
        <f t="shared" si="1"/>
        <v>0.46334386667901445</v>
      </c>
      <c r="V50" s="10">
        <f t="shared" si="16"/>
        <v>14.745027745936467</v>
      </c>
      <c r="W50" s="10">
        <f t="shared" si="2"/>
        <v>1.0393116839386094</v>
      </c>
      <c r="X50" s="10">
        <f t="shared" si="3"/>
        <v>5.6670787322413485</v>
      </c>
      <c r="Y50" s="10">
        <f t="shared" si="4"/>
        <v>103.66707873224135</v>
      </c>
      <c r="Z50" s="10">
        <f t="shared" si="17"/>
        <v>98.66707873224135</v>
      </c>
      <c r="AA50" s="10">
        <f t="shared" si="5"/>
        <v>4.6670787322413485</v>
      </c>
      <c r="AB50" s="10">
        <f t="shared" si="6"/>
        <v>93.66707873224135</v>
      </c>
      <c r="AC50" s="10">
        <f t="shared" si="7"/>
        <v>1.5912783032272124</v>
      </c>
      <c r="AD50" s="10">
        <f t="shared" si="8"/>
        <v>3.9671705003912034</v>
      </c>
      <c r="AE50" s="10">
        <f>IF(R50&lt;=$H$10,$L$2+ABS($H$43/$H$46-SQRT(4*$H$43*$H$43/$H$46/$H$46-8*(R50-$H$9)/$H$46)/2),#REF!)</f>
        <v>8.0519331052381489</v>
      </c>
      <c r="AF50" s="10">
        <f t="shared" si="9"/>
        <v>-4.8712469570874379</v>
      </c>
      <c r="AG50" s="10">
        <f t="shared" si="10"/>
        <v>4.8520270270270274</v>
      </c>
      <c r="AH50" s="10">
        <f t="shared" si="11"/>
        <v>4.8520270270270274</v>
      </c>
      <c r="AI50">
        <f t="shared" si="12"/>
        <v>4.8520270270270274</v>
      </c>
      <c r="AJ50" s="10">
        <f t="shared" si="13"/>
        <v>4.8520270270270274</v>
      </c>
      <c r="AK50" t="e">
        <f t="shared" si="18"/>
        <v>#NUM!</v>
      </c>
    </row>
    <row r="51" spans="7:37" x14ac:dyDescent="0.3">
      <c r="G51" t="s">
        <v>248</v>
      </c>
      <c r="H51" s="10">
        <f>(J49*$E$17+L12)</f>
        <v>5.1670123053987922</v>
      </c>
      <c r="I51" t="s">
        <v>60</v>
      </c>
      <c r="K51" s="10" t="s">
        <v>268</v>
      </c>
      <c r="L51">
        <f>H51/$B$21*100/$B$12/$B$15</f>
        <v>2.6613215876025333</v>
      </c>
      <c r="M51" t="s">
        <v>63</v>
      </c>
      <c r="N51">
        <f t="shared" si="14"/>
        <v>56.205246339121622</v>
      </c>
      <c r="O51">
        <f t="shared" si="15"/>
        <v>42.969064749430238</v>
      </c>
      <c r="P51">
        <f t="shared" si="19"/>
        <v>2.1317999999999997</v>
      </c>
      <c r="Q51">
        <f t="shared" si="0"/>
        <v>15.972869134950001</v>
      </c>
      <c r="R51" s="17">
        <f>PUSHArm!M51</f>
        <v>24.5</v>
      </c>
      <c r="S51" s="10">
        <f>PUSHArm!N51</f>
        <v>6.4925533470956385</v>
      </c>
      <c r="T51" s="10">
        <f>PUSHArm!O51</f>
        <v>3.1044613917092079</v>
      </c>
      <c r="U51" s="10">
        <f t="shared" si="1"/>
        <v>0.47281266219374968</v>
      </c>
      <c r="V51" s="10">
        <f t="shared" si="16"/>
        <v>15.030955390692043</v>
      </c>
      <c r="W51" s="10">
        <f t="shared" si="2"/>
        <v>1.050082040864289</v>
      </c>
      <c r="X51" s="10">
        <f t="shared" si="3"/>
        <v>5.5074466529043615</v>
      </c>
      <c r="Y51" s="10">
        <f t="shared" si="4"/>
        <v>103.50744665290436</v>
      </c>
      <c r="Z51" s="10">
        <f t="shared" si="17"/>
        <v>98.507446652904363</v>
      </c>
      <c r="AA51" s="10">
        <f t="shared" si="5"/>
        <v>4.5074466529043615</v>
      </c>
      <c r="AB51" s="10">
        <f t="shared" si="6"/>
        <v>93.507446652904363</v>
      </c>
      <c r="AC51" s="10">
        <f t="shared" si="7"/>
        <v>1.5830686520098241</v>
      </c>
      <c r="AD51" s="10">
        <f t="shared" si="8"/>
        <v>3.9613416281921481</v>
      </c>
      <c r="AE51" s="10">
        <f>IF(R51&lt;=$H$10,$L$2+ABS($H$43/$H$46-SQRT(4*$H$43*$H$43/$H$46/$H$46-8*(R51-$H$9)/$H$46)/2),#REF!)</f>
        <v>8.0420779397541882</v>
      </c>
      <c r="AF51" s="10">
        <f t="shared" si="9"/>
        <v>-4.9147758769074317</v>
      </c>
      <c r="AG51" s="10">
        <f t="shared" si="10"/>
        <v>4.819256756756757</v>
      </c>
      <c r="AH51" s="10">
        <f t="shared" si="11"/>
        <v>4.819256756756757</v>
      </c>
      <c r="AI51">
        <f t="shared" si="12"/>
        <v>4.819256756756757</v>
      </c>
      <c r="AJ51" s="10">
        <f t="shared" si="13"/>
        <v>4.819256756756757</v>
      </c>
      <c r="AK51" t="e">
        <f t="shared" si="18"/>
        <v>#NUM!</v>
      </c>
    </row>
    <row r="52" spans="7:37" x14ac:dyDescent="0.3">
      <c r="N52">
        <f t="shared" si="14"/>
        <v>55.781794448342836</v>
      </c>
      <c r="O52">
        <f t="shared" si="15"/>
        <v>42.663293991677378</v>
      </c>
      <c r="P52">
        <f t="shared" si="19"/>
        <v>2.1317999999999997</v>
      </c>
      <c r="Q52">
        <f t="shared" si="0"/>
        <v>15.997654627499998</v>
      </c>
      <c r="R52" s="17">
        <f>PUSHArm!M52</f>
        <v>25</v>
      </c>
      <c r="S52" s="10">
        <f>PUSHArm!N52</f>
        <v>6.6536118808996996</v>
      </c>
      <c r="T52" s="10">
        <f>PUSHArm!O52</f>
        <v>3.0768600376830531</v>
      </c>
      <c r="U52" s="10">
        <f t="shared" si="1"/>
        <v>0.48242123312733598</v>
      </c>
      <c r="V52" s="10">
        <f t="shared" si="16"/>
        <v>15.319763820946203</v>
      </c>
      <c r="W52" s="10">
        <f t="shared" si="2"/>
        <v>1.0607430455676401</v>
      </c>
      <c r="X52" s="10">
        <f t="shared" si="3"/>
        <v>5.3463881191003004</v>
      </c>
      <c r="Y52" s="10">
        <f t="shared" si="4"/>
        <v>103.3463881191003</v>
      </c>
      <c r="Z52" s="10">
        <f t="shared" si="17"/>
        <v>98.346388119100297</v>
      </c>
      <c r="AA52" s="10">
        <f t="shared" si="5"/>
        <v>4.3463881191003004</v>
      </c>
      <c r="AB52" s="10">
        <f t="shared" si="6"/>
        <v>93.346388119100297</v>
      </c>
      <c r="AC52" s="10">
        <f t="shared" si="7"/>
        <v>1.5748517808639886</v>
      </c>
      <c r="AD52" s="10">
        <f t="shared" si="8"/>
        <v>3.9555019762783998</v>
      </c>
      <c r="AE52" s="10">
        <f>IF(R52&lt;=$H$10,$L$2+ABS($H$43/$H$46-SQRT(4*$H$43*$H$43/$H$46/$H$46-8*(R52-$H$9)/$H$46)/2),#REF!)</f>
        <v>8.032205529846614</v>
      </c>
      <c r="AF52" s="10">
        <f t="shared" si="9"/>
        <v>-4.9588644825886563</v>
      </c>
      <c r="AG52" s="10">
        <f t="shared" si="10"/>
        <v>4.7864864864864867</v>
      </c>
      <c r="AH52" s="10">
        <f t="shared" si="11"/>
        <v>4.7864864864864867</v>
      </c>
      <c r="AI52">
        <f t="shared" si="12"/>
        <v>4.7864864864864867</v>
      </c>
      <c r="AJ52" s="10">
        <f t="shared" si="13"/>
        <v>4.7864864864864867</v>
      </c>
      <c r="AK52" t="e">
        <f t="shared" si="18"/>
        <v>#NUM!</v>
      </c>
    </row>
    <row r="53" spans="7:37" x14ac:dyDescent="0.3">
      <c r="G53" t="s">
        <v>269</v>
      </c>
      <c r="H53">
        <f>(H54-H50)/(I29-I28)</f>
        <v>-16.654734800129116</v>
      </c>
      <c r="I53" t="s">
        <v>36</v>
      </c>
      <c r="J53">
        <f>H53*2*3.14159/360</f>
        <v>-0.29067971278187571</v>
      </c>
      <c r="K53" t="s">
        <v>52</v>
      </c>
      <c r="N53">
        <f t="shared" si="14"/>
        <v>55.359618072615511</v>
      </c>
      <c r="O53">
        <f t="shared" si="15"/>
        <v>42.358177855146721</v>
      </c>
      <c r="P53">
        <f t="shared" si="19"/>
        <v>2.1317999999999997</v>
      </c>
      <c r="Q53">
        <f t="shared" si="0"/>
        <v>16.02244012005</v>
      </c>
      <c r="R53" s="17">
        <f>PUSHArm!M53</f>
        <v>25.5</v>
      </c>
      <c r="S53" s="10">
        <f>PUSHArm!N53</f>
        <v>6.8161152102277738</v>
      </c>
      <c r="T53" s="10">
        <f>PUSHArm!O53</f>
        <v>3.0494043103172883</v>
      </c>
      <c r="U53" s="10">
        <f t="shared" si="1"/>
        <v>0.4921678346394886</v>
      </c>
      <c r="V53" s="10">
        <f t="shared" si="16"/>
        <v>15.611509125440207</v>
      </c>
      <c r="W53" s="10">
        <f t="shared" si="2"/>
        <v>1.0712979627043611</v>
      </c>
      <c r="X53" s="10">
        <f t="shared" si="3"/>
        <v>5.1838847897722262</v>
      </c>
      <c r="Y53" s="10">
        <f t="shared" si="4"/>
        <v>103.18388478977222</v>
      </c>
      <c r="Z53" s="10">
        <f t="shared" si="17"/>
        <v>98.183884789772222</v>
      </c>
      <c r="AA53" s="10">
        <f t="shared" si="5"/>
        <v>4.1838847897722262</v>
      </c>
      <c r="AB53" s="10">
        <f t="shared" si="6"/>
        <v>93.183884789772222</v>
      </c>
      <c r="AC53" s="10">
        <f t="shared" si="7"/>
        <v>1.5666276707075657</v>
      </c>
      <c r="AD53" s="10">
        <f t="shared" si="8"/>
        <v>3.9496514846209299</v>
      </c>
      <c r="AE53" s="10">
        <f>IF(R53&lt;=$H$10,$L$2+ABS($H$43/$H$46-SQRT(4*$H$43*$H$43/$H$46/$H$46-8*(R53-$H$9)/$H$46)/2),#REF!)</f>
        <v>8.0223157846752695</v>
      </c>
      <c r="AF53" s="10">
        <f t="shared" si="9"/>
        <v>-5.0035122948899264</v>
      </c>
      <c r="AG53" s="10">
        <f t="shared" si="10"/>
        <v>4.7537162162162163</v>
      </c>
      <c r="AH53" s="10">
        <f t="shared" si="11"/>
        <v>4.7537162162162163</v>
      </c>
      <c r="AI53">
        <f t="shared" si="12"/>
        <v>4.7537162162162163</v>
      </c>
      <c r="AJ53" s="10">
        <f t="shared" si="13"/>
        <v>4.7537162162162163</v>
      </c>
      <c r="AK53" t="e">
        <f t="shared" si="18"/>
        <v>#NUM!</v>
      </c>
    </row>
    <row r="54" spans="7:37" x14ac:dyDescent="0.3">
      <c r="G54" t="s">
        <v>270</v>
      </c>
      <c r="H54">
        <f>(H14-H12-H50*K4/2-H58*L4/2)/(K4+L4)*2</f>
        <v>-54.731052419769163</v>
      </c>
      <c r="I54" t="s">
        <v>37</v>
      </c>
      <c r="K54" t="s">
        <v>267</v>
      </c>
      <c r="L54">
        <f>H54/360*B21*60</f>
        <v>-2301.5269448850254</v>
      </c>
      <c r="M54" t="s">
        <v>6</v>
      </c>
      <c r="N54">
        <f t="shared" si="14"/>
        <v>54.938832127149375</v>
      </c>
      <c r="O54">
        <f t="shared" si="15"/>
        <v>42.053806843122999</v>
      </c>
      <c r="P54">
        <f t="shared" si="19"/>
        <v>2.1317999999999997</v>
      </c>
      <c r="Q54">
        <f t="shared" si="0"/>
        <v>16.047225612599998</v>
      </c>
      <c r="R54" s="17">
        <f>PUSHArm!M54</f>
        <v>26</v>
      </c>
      <c r="S54" s="10">
        <f>PUSHArm!N54</f>
        <v>6.9800816604319369</v>
      </c>
      <c r="T54" s="10">
        <f>PUSHArm!O54</f>
        <v>3.0220999352721591</v>
      </c>
      <c r="U54" s="10">
        <f t="shared" si="1"/>
        <v>0.50205053046612758</v>
      </c>
      <c r="V54" s="10">
        <f t="shared" si="16"/>
        <v>15.906244699534454</v>
      </c>
      <c r="W54" s="10">
        <f t="shared" si="2"/>
        <v>1.0817498976514475</v>
      </c>
      <c r="X54" s="10">
        <f t="shared" si="3"/>
        <v>5.0199183395680631</v>
      </c>
      <c r="Y54" s="10">
        <f t="shared" si="4"/>
        <v>103.01991833956806</v>
      </c>
      <c r="Z54" s="10">
        <f t="shared" si="17"/>
        <v>98.019918339568065</v>
      </c>
      <c r="AA54" s="10">
        <f t="shared" si="5"/>
        <v>4.0199183395680631</v>
      </c>
      <c r="AB54" s="10">
        <f t="shared" si="6"/>
        <v>93.019918339568065</v>
      </c>
      <c r="AC54" s="10">
        <f t="shared" si="7"/>
        <v>1.5583963023742122</v>
      </c>
      <c r="AD54" s="10">
        <f t="shared" si="8"/>
        <v>3.9437900926314926</v>
      </c>
      <c r="AE54" s="10">
        <f>IF(R54&lt;=$H$10,$L$2+ABS($H$43/$H$46-SQRT(4*$H$43*$H$43/$H$46/$H$46-8*(R54-$H$9)/$H$46)/2),#REF!)</f>
        <v>8.0124086125996392</v>
      </c>
      <c r="AF54" s="10">
        <f t="shared" si="9"/>
        <v>-5.0487185353084074</v>
      </c>
      <c r="AG54" s="10">
        <f t="shared" si="10"/>
        <v>4.720945945945946</v>
      </c>
      <c r="AH54" s="10">
        <f t="shared" si="11"/>
        <v>4.720945945945946</v>
      </c>
      <c r="AI54">
        <f t="shared" si="12"/>
        <v>4.720945945945946</v>
      </c>
      <c r="AJ54" s="10">
        <f t="shared" si="13"/>
        <v>4.720945945945946</v>
      </c>
      <c r="AK54" t="e">
        <f t="shared" si="18"/>
        <v>#NUM!</v>
      </c>
    </row>
    <row r="55" spans="7:37" x14ac:dyDescent="0.3">
      <c r="G55" t="s">
        <v>249</v>
      </c>
      <c r="H55" s="10">
        <f>(J53*$E$17+L16)</f>
        <v>7.5109146009048064</v>
      </c>
      <c r="I55" t="s">
        <v>60</v>
      </c>
      <c r="K55" s="10" t="s">
        <v>268</v>
      </c>
      <c r="L55">
        <f>H55/$B$21*100/$B$12/$B$15</f>
        <v>3.8685720080715527</v>
      </c>
      <c r="M55" t="s">
        <v>63</v>
      </c>
      <c r="N55">
        <f t="shared" si="14"/>
        <v>54.519549612826815</v>
      </c>
      <c r="O55">
        <f t="shared" si="15"/>
        <v>41.750270125879901</v>
      </c>
      <c r="P55">
        <f t="shared" si="19"/>
        <v>2.1317999999999997</v>
      </c>
      <c r="Q55">
        <f t="shared" si="0"/>
        <v>16.072011105150001</v>
      </c>
      <c r="R55" s="17">
        <f>PUSHArm!M55</f>
        <v>26.5</v>
      </c>
      <c r="S55" s="10">
        <f>PUSHArm!N55</f>
        <v>7.1455295313525165</v>
      </c>
      <c r="T55" s="10">
        <f>PUSHArm!O55</f>
        <v>2.9949525018638989</v>
      </c>
      <c r="U55" s="10">
        <f t="shared" si="1"/>
        <v>0.51206718793003614</v>
      </c>
      <c r="V55" s="10">
        <f t="shared" si="16"/>
        <v>16.204021274563679</v>
      </c>
      <c r="W55" s="10">
        <f t="shared" si="2"/>
        <v>1.0921018071788542</v>
      </c>
      <c r="X55" s="10">
        <f t="shared" si="3"/>
        <v>4.8544704686474835</v>
      </c>
      <c r="Y55" s="10">
        <f t="shared" si="4"/>
        <v>102.85447046864748</v>
      </c>
      <c r="Z55" s="10">
        <f t="shared" si="17"/>
        <v>97.854470468647477</v>
      </c>
      <c r="AA55" s="10">
        <f t="shared" si="5"/>
        <v>3.8544704686474835</v>
      </c>
      <c r="AB55" s="10">
        <f t="shared" si="6"/>
        <v>92.854470468647477</v>
      </c>
      <c r="AC55" s="10">
        <f t="shared" si="7"/>
        <v>1.5501576566128599</v>
      </c>
      <c r="AD55" s="10">
        <f t="shared" si="8"/>
        <v>3.9379177391553042</v>
      </c>
      <c r="AE55" s="10">
        <f>IF(R55&lt;=$H$10,$L$2+ABS($H$43/$H$46-SQRT(4*$H$43*$H$43/$H$46/$H$46-8*(R55-$H$9)/$H$46)/2),#REF!)</f>
        <v>8.0024839211689418</v>
      </c>
      <c r="AF55" s="10">
        <f t="shared" si="9"/>
        <v>-5.0944821159157909</v>
      </c>
      <c r="AG55" s="10">
        <f t="shared" si="10"/>
        <v>4.6881756756756756</v>
      </c>
      <c r="AH55" s="10">
        <f t="shared" si="11"/>
        <v>4.6881756756756756</v>
      </c>
      <c r="AI55">
        <f t="shared" si="12"/>
        <v>4.6881756756756756</v>
      </c>
      <c r="AJ55" s="10">
        <f t="shared" si="13"/>
        <v>4.6881756756756756</v>
      </c>
      <c r="AK55" t="e">
        <f t="shared" si="18"/>
        <v>#NUM!</v>
      </c>
    </row>
    <row r="56" spans="7:37" x14ac:dyDescent="0.3">
      <c r="N56">
        <f t="shared" si="14"/>
        <v>54.101881559830488</v>
      </c>
      <c r="O56">
        <f t="shared" si="15"/>
        <v>41.447655493540886</v>
      </c>
      <c r="P56">
        <f t="shared" si="19"/>
        <v>2.1317999999999997</v>
      </c>
      <c r="Q56">
        <f t="shared" si="0"/>
        <v>16.096796597699999</v>
      </c>
      <c r="R56" s="17">
        <f>PUSHArm!M56</f>
        <v>27</v>
      </c>
      <c r="S56" s="10">
        <f>PUSHArm!N56</f>
        <v>7.3124770871781353</v>
      </c>
      <c r="T56" s="10">
        <f>PUSHArm!O56</f>
        <v>2.9679674608991466</v>
      </c>
      <c r="U56" s="10">
        <f t="shared" si="1"/>
        <v>0.52221547328250795</v>
      </c>
      <c r="V56" s="10">
        <f t="shared" si="16"/>
        <v>16.504886938209047</v>
      </c>
      <c r="W56" s="10">
        <f t="shared" si="2"/>
        <v>1.1023565092191008</v>
      </c>
      <c r="X56" s="10">
        <f t="shared" si="3"/>
        <v>4.6875229128218647</v>
      </c>
      <c r="Y56" s="10">
        <f t="shared" si="4"/>
        <v>102.68752291282186</v>
      </c>
      <c r="Z56" s="10">
        <f t="shared" si="17"/>
        <v>97.687522912821862</v>
      </c>
      <c r="AA56" s="10">
        <f t="shared" si="5"/>
        <v>3.6875229128218647</v>
      </c>
      <c r="AB56" s="10">
        <f t="shared" si="6"/>
        <v>92.687522912821862</v>
      </c>
      <c r="AC56" s="10">
        <f t="shared" si="7"/>
        <v>1.5419117140871876</v>
      </c>
      <c r="AD56" s="10">
        <f t="shared" si="8"/>
        <v>3.9320343624636003</v>
      </c>
      <c r="AE56" s="10">
        <f>IF(R56&lt;=$H$10,$L$2+ABS($H$43/$H$46-SQRT(4*$H$43*$H$43/$H$46/$H$46-8*(R56-$H$9)/$H$46)/2),#REF!)</f>
        <v>7.9925416171120656</v>
      </c>
      <c r="AF56" s="10">
        <f t="shared" si="9"/>
        <v>-5.1408016293212837</v>
      </c>
      <c r="AG56" s="10">
        <f t="shared" si="10"/>
        <v>4.6554054054054053</v>
      </c>
      <c r="AH56" s="10">
        <f t="shared" si="11"/>
        <v>4.6554054054054053</v>
      </c>
      <c r="AI56">
        <f t="shared" si="12"/>
        <v>4.6554054054054053</v>
      </c>
      <c r="AJ56" s="10">
        <f t="shared" si="13"/>
        <v>4.6554054054054053</v>
      </c>
      <c r="AK56" t="e">
        <f t="shared" si="18"/>
        <v>#NUM!</v>
      </c>
    </row>
    <row r="57" spans="7:37" x14ac:dyDescent="0.3">
      <c r="G57" t="s">
        <v>271</v>
      </c>
      <c r="H57">
        <f>(H58-H54)/(I30-I29)</f>
        <v>29.607951140868789</v>
      </c>
      <c r="I57" t="s">
        <v>36</v>
      </c>
      <c r="J57">
        <f>H57*2*3.14159/360</f>
        <v>0.51675579569245544</v>
      </c>
      <c r="K57" t="s">
        <v>52</v>
      </c>
      <c r="N57">
        <f t="shared" si="14"/>
        <v>53.685936972691799</v>
      </c>
      <c r="O57">
        <f t="shared" si="15"/>
        <v>41.146049309953803</v>
      </c>
      <c r="P57">
        <f t="shared" si="19"/>
        <v>2.1317999999999997</v>
      </c>
      <c r="Q57">
        <f t="shared" si="0"/>
        <v>16.121582090250001</v>
      </c>
      <c r="R57" s="17">
        <f>PUSHArm!M57</f>
        <v>27.5</v>
      </c>
      <c r="S57" s="10">
        <f>PUSHArm!N57</f>
        <v>7.4809425459768395</v>
      </c>
      <c r="T57" s="10">
        <f>PUSHArm!O57</f>
        <v>2.9411501226048413</v>
      </c>
      <c r="U57" s="10">
        <f t="shared" si="1"/>
        <v>0.53249284735368185</v>
      </c>
      <c r="V57" s="10">
        <f t="shared" si="16"/>
        <v>16.808887146925539</v>
      </c>
      <c r="W57" s="10">
        <f t="shared" si="2"/>
        <v>1.1125166918262952</v>
      </c>
      <c r="X57" s="10">
        <f t="shared" si="3"/>
        <v>4.5190574540231605</v>
      </c>
      <c r="Y57" s="10">
        <f t="shared" si="4"/>
        <v>102.51905745402316</v>
      </c>
      <c r="Z57" s="10">
        <f t="shared" si="17"/>
        <v>97.519057454023155</v>
      </c>
      <c r="AA57" s="10">
        <f t="shared" si="5"/>
        <v>3.5190574540231605</v>
      </c>
      <c r="AB57" s="10">
        <f t="shared" si="6"/>
        <v>92.519057454023155</v>
      </c>
      <c r="AC57" s="10">
        <f t="shared" si="7"/>
        <v>1.5336584553750943</v>
      </c>
      <c r="AD57" s="10">
        <f t="shared" si="8"/>
        <v>3.9261399002460631</v>
      </c>
      <c r="AE57" s="10">
        <f>IF(R57&lt;=$H$10,$L$2+ABS($H$43/$H$46-SQRT(4*$H$43*$H$43/$H$46/$H$46-8*(R57-$H$9)/$H$46)/2),#REF!)</f>
        <v>7.98258160632734</v>
      </c>
      <c r="AF57" s="10">
        <f t="shared" si="9"/>
        <v>-5.1876753388058328</v>
      </c>
      <c r="AG57" s="10">
        <f t="shared" si="10"/>
        <v>4.6226351351351349</v>
      </c>
      <c r="AH57" s="10">
        <f t="shared" si="11"/>
        <v>4.6226351351351349</v>
      </c>
      <c r="AI57">
        <f t="shared" si="12"/>
        <v>4.6226351351351349</v>
      </c>
      <c r="AJ57" s="10">
        <f t="shared" si="13"/>
        <v>4.6226351351351349</v>
      </c>
      <c r="AK57" t="e">
        <f t="shared" si="18"/>
        <v>#NUM!</v>
      </c>
    </row>
    <row r="58" spans="7:37" x14ac:dyDescent="0.3">
      <c r="G58" t="s">
        <v>272</v>
      </c>
      <c r="H58">
        <f xml:space="preserve"> -H14/(2*H5+H6)*2</f>
        <v>-15.257731958762887</v>
      </c>
      <c r="I58" t="s">
        <v>37</v>
      </c>
      <c r="K58" t="s">
        <v>267</v>
      </c>
      <c r="L58">
        <f>H58/360*B21*60</f>
        <v>-641.61165679032388</v>
      </c>
      <c r="M58" t="s">
        <v>6</v>
      </c>
      <c r="N58">
        <f t="shared" si="14"/>
        <v>53.271822776823996</v>
      </c>
      <c r="O58">
        <f t="shared" si="15"/>
        <v>40.845536467631888</v>
      </c>
      <c r="P58">
        <f t="shared" si="19"/>
        <v>2.1317999999999997</v>
      </c>
      <c r="Q58">
        <f t="shared" si="0"/>
        <v>16.1463675828</v>
      </c>
      <c r="R58" s="17">
        <f>PUSHArm!M58</f>
        <v>28</v>
      </c>
      <c r="S58" s="10">
        <f>PUSHArm!N58</f>
        <v>7.6509440689039225</v>
      </c>
      <c r="T58" s="10">
        <f>PUSHArm!O58</f>
        <v>2.9145056546561867</v>
      </c>
      <c r="U58" s="10">
        <f t="shared" si="1"/>
        <v>0.54289656157249722</v>
      </c>
      <c r="V58" s="10">
        <f t="shared" si="16"/>
        <v>17.1160647313386</v>
      </c>
      <c r="W58" s="10">
        <f t="shared" si="2"/>
        <v>1.1225849214052923</v>
      </c>
      <c r="X58" s="10">
        <f t="shared" si="3"/>
        <v>4.3490559310960775</v>
      </c>
      <c r="Y58" s="10">
        <f t="shared" si="4"/>
        <v>102.34905593109607</v>
      </c>
      <c r="Z58" s="10">
        <f t="shared" si="17"/>
        <v>97.349055931096075</v>
      </c>
      <c r="AA58" s="10">
        <f t="shared" si="5"/>
        <v>3.3490559310960775</v>
      </c>
      <c r="AB58" s="10">
        <f t="shared" si="6"/>
        <v>92.349055931096075</v>
      </c>
      <c r="AC58" s="10">
        <f t="shared" si="7"/>
        <v>1.5253978609681671</v>
      </c>
      <c r="AD58" s="10">
        <f t="shared" si="8"/>
        <v>3.9202342896031239</v>
      </c>
      <c r="AE58" s="10">
        <f>IF(R58&lt;=$H$10,$L$2+ABS($H$43/$H$46-SQRT(4*$H$43*$H$43/$H$46/$H$46-8*(R58-$H$9)/$H$46)/2),#REF!)</f>
        <v>7.9726037938721479</v>
      </c>
      <c r="AF58" s="10">
        <f t="shared" si="9"/>
        <v>-5.2351011686620952</v>
      </c>
      <c r="AG58" s="10">
        <f t="shared" si="10"/>
        <v>4.5898648648648646</v>
      </c>
      <c r="AH58" s="10">
        <f t="shared" si="11"/>
        <v>4.5898648648648646</v>
      </c>
      <c r="AI58">
        <f t="shared" si="12"/>
        <v>4.5898648648648646</v>
      </c>
      <c r="AJ58" s="10">
        <f t="shared" si="13"/>
        <v>4.5898648648648646</v>
      </c>
      <c r="AK58" t="e">
        <f t="shared" si="18"/>
        <v>#NUM!</v>
      </c>
    </row>
    <row r="59" spans="7:37" x14ac:dyDescent="0.3">
      <c r="G59" t="s">
        <v>250</v>
      </c>
      <c r="H59" s="10">
        <f>(J57*$E$17+L20)</f>
        <v>16.673987007676565</v>
      </c>
      <c r="I59" t="s">
        <v>60</v>
      </c>
      <c r="K59" s="10" t="s">
        <v>268</v>
      </c>
      <c r="L59">
        <f>H59/$B$21*100/$B$12/$B$15</f>
        <v>8.5881044890426157</v>
      </c>
      <c r="M59" t="s">
        <v>63</v>
      </c>
      <c r="N59">
        <f t="shared" si="14"/>
        <v>52.859643766556729</v>
      </c>
      <c r="O59">
        <f t="shared" si="15"/>
        <v>40.546200343778267</v>
      </c>
      <c r="P59">
        <f t="shared" si="19"/>
        <v>2.1317999999999997</v>
      </c>
      <c r="Q59">
        <f t="shared" si="0"/>
        <v>16.171153075349999</v>
      </c>
      <c r="R59" s="17">
        <f>PUSHArm!M59</f>
        <v>28.5</v>
      </c>
      <c r="S59" s="10">
        <f>PUSHArm!N59</f>
        <v>7.8224997490931871</v>
      </c>
      <c r="T59" s="10">
        <f>PUSHArm!O59</f>
        <v>2.8880390803026699</v>
      </c>
      <c r="U59" s="10">
        <f t="shared" si="1"/>
        <v>0.55342365418215311</v>
      </c>
      <c r="V59" s="10">
        <f t="shared" si="16"/>
        <v>17.426459895462493</v>
      </c>
      <c r="W59" s="10">
        <f t="shared" si="2"/>
        <v>1.1325636502823708</v>
      </c>
      <c r="X59" s="10">
        <f t="shared" si="3"/>
        <v>4.1775002509068129</v>
      </c>
      <c r="Y59" s="10">
        <f t="shared" si="4"/>
        <v>102.17750025090682</v>
      </c>
      <c r="Z59" s="10">
        <f t="shared" si="17"/>
        <v>97.177500250906817</v>
      </c>
      <c r="AA59" s="10">
        <f t="shared" si="5"/>
        <v>3.1775002509068129</v>
      </c>
      <c r="AB59" s="10">
        <f t="shared" si="6"/>
        <v>92.177500250906817</v>
      </c>
      <c r="AC59" s="10">
        <f t="shared" si="7"/>
        <v>1.5171299112711349</v>
      </c>
      <c r="AD59" s="10">
        <f t="shared" si="8"/>
        <v>3.9143174670381313</v>
      </c>
      <c r="AE59" s="10">
        <f>IF(R59&lt;=$H$10,$L$2+ABS($H$43/$H$46-SQRT(4*$H$43*$H$43/$H$46/$H$46-8*(R59-$H$9)/$H$46)/2),#REF!)</f>
        <v>7.9626080839523627</v>
      </c>
      <c r="AF59" s="10">
        <f t="shared" si="9"/>
        <v>-5.2830766947806884</v>
      </c>
      <c r="AG59" s="10">
        <f t="shared" si="10"/>
        <v>4.5570945945945942</v>
      </c>
      <c r="AH59" s="10">
        <f t="shared" si="11"/>
        <v>4.5570945945945942</v>
      </c>
      <c r="AI59">
        <f t="shared" si="12"/>
        <v>4.5570945945945942</v>
      </c>
      <c r="AJ59" s="10">
        <f t="shared" si="13"/>
        <v>4.5570945945945942</v>
      </c>
      <c r="AK59" t="e">
        <f t="shared" si="18"/>
        <v>#NUM!</v>
      </c>
    </row>
    <row r="60" spans="7:37" x14ac:dyDescent="0.3">
      <c r="N60">
        <f t="shared" si="14"/>
        <v>52.449502555050671</v>
      </c>
      <c r="O60">
        <f t="shared" si="15"/>
        <v>40.248122757688314</v>
      </c>
      <c r="P60">
        <f t="shared" si="19"/>
        <v>2.1317999999999997</v>
      </c>
      <c r="Q60">
        <f t="shared" si="0"/>
        <v>16.195938567900001</v>
      </c>
      <c r="R60" s="17">
        <f>PUSHArm!M60</f>
        <v>29</v>
      </c>
      <c r="S60" s="10">
        <f>PUSHArm!N60</f>
        <v>7.9956276002397164</v>
      </c>
      <c r="T60" s="10">
        <f>PUSHArm!O60</f>
        <v>2.8617552766118686</v>
      </c>
      <c r="U60" s="10">
        <f t="shared" si="1"/>
        <v>0.56407094712794115</v>
      </c>
      <c r="V60" s="10">
        <f t="shared" si="16"/>
        <v>17.740110210408055</v>
      </c>
      <c r="W60" s="10">
        <f t="shared" si="2"/>
        <v>1.1424552236807053</v>
      </c>
      <c r="X60" s="10">
        <f t="shared" si="3"/>
        <v>4.0043723997602836</v>
      </c>
      <c r="Y60" s="10">
        <f t="shared" si="4"/>
        <v>102.00437239976029</v>
      </c>
      <c r="Z60" s="10">
        <f t="shared" si="17"/>
        <v>97.004372399760285</v>
      </c>
      <c r="AA60" s="10">
        <f t="shared" si="5"/>
        <v>3.0043723997602836</v>
      </c>
      <c r="AB60" s="10">
        <f t="shared" si="6"/>
        <v>92.004372399760285</v>
      </c>
      <c r="AC60" s="10">
        <f t="shared" si="7"/>
        <v>1.5088545866013405</v>
      </c>
      <c r="AD60" s="10">
        <f t="shared" si="8"/>
        <v>3.9083893684493849</v>
      </c>
      <c r="AE60" s="10">
        <f>IF(R60&lt;=$H$10,$L$2+ABS($H$43/$H$46-SQRT(4*$H$43*$H$43/$H$46/$H$46-8*(R60-$H$9)/$H$46)/2),#REF!)</f>
        <v>7.9525943799116181</v>
      </c>
      <c r="AF60" s="10">
        <f t="shared" si="9"/>
        <v>-5.3315991354882888</v>
      </c>
      <c r="AG60" s="10">
        <f t="shared" si="10"/>
        <v>4.5243243243243239</v>
      </c>
      <c r="AH60" s="10">
        <f t="shared" si="11"/>
        <v>4.5243243243243239</v>
      </c>
      <c r="AI60">
        <f t="shared" si="12"/>
        <v>4.5243243243243239</v>
      </c>
      <c r="AJ60" s="10">
        <f t="shared" si="13"/>
        <v>4.5243243243243239</v>
      </c>
      <c r="AK60" t="e">
        <f t="shared" si="18"/>
        <v>#NUM!</v>
      </c>
    </row>
    <row r="61" spans="7:37" x14ac:dyDescent="0.3">
      <c r="G61" t="s">
        <v>273</v>
      </c>
      <c r="H61">
        <f>(H62-H58)/H5</f>
        <v>0</v>
      </c>
      <c r="I61" t="s">
        <v>36</v>
      </c>
      <c r="J61">
        <f>H61*2*3.14159/360</f>
        <v>0</v>
      </c>
      <c r="K61" t="s">
        <v>52</v>
      </c>
      <c r="N61">
        <f t="shared" si="14"/>
        <v>52.041499525673977</v>
      </c>
      <c r="O61">
        <f t="shared" si="15"/>
        <v>39.951383929213456</v>
      </c>
      <c r="P61">
        <f t="shared" si="19"/>
        <v>2.1317999999999997</v>
      </c>
      <c r="Q61">
        <f t="shared" si="0"/>
        <v>16.220724060449999</v>
      </c>
      <c r="R61" s="17">
        <f>PUSHArm!M61</f>
        <v>29.5</v>
      </c>
      <c r="S61" s="10">
        <f>PUSHArm!N61</f>
        <v>8.1703455448824069</v>
      </c>
      <c r="T61" s="10">
        <f>PUSHArm!O61</f>
        <v>2.8356589728071406</v>
      </c>
      <c r="U61" s="10">
        <f t="shared" si="1"/>
        <v>0.57483504312103617</v>
      </c>
      <c r="V61" s="10">
        <f t="shared" si="16"/>
        <v>18.057050603446214</v>
      </c>
      <c r="W61" s="10">
        <f t="shared" si="2"/>
        <v>1.1522618861568461</v>
      </c>
      <c r="X61" s="10">
        <f t="shared" si="3"/>
        <v>3.8296544551175931</v>
      </c>
      <c r="Y61" s="10">
        <f t="shared" si="4"/>
        <v>101.82965445511759</v>
      </c>
      <c r="Z61" s="10">
        <f t="shared" si="17"/>
        <v>96.829654455117591</v>
      </c>
      <c r="AA61" s="10">
        <f t="shared" si="5"/>
        <v>2.8296544551175931</v>
      </c>
      <c r="AB61" s="10">
        <f t="shared" si="6"/>
        <v>91.829654455117591</v>
      </c>
      <c r="AC61" s="10">
        <f t="shared" si="7"/>
        <v>1.5005718671881774</v>
      </c>
      <c r="AD61" s="10">
        <f t="shared" si="8"/>
        <v>3.9024499291220351</v>
      </c>
      <c r="AE61" s="10">
        <f>IF(R61&lt;=$H$10,$L$2+ABS($H$43/$H$46-SQRT(4*$H$43*$H$43/$H$46/$H$46-8*(R61-$H$9)/$H$46)/2),#REF!)</f>
        <v>7.9425625842204077</v>
      </c>
      <c r="AF61" s="10">
        <f t="shared" si="9"/>
        <v>-5.3806653427222964</v>
      </c>
      <c r="AG61" s="10">
        <f t="shared" si="10"/>
        <v>4.4915540540540544</v>
      </c>
      <c r="AH61" s="10">
        <f t="shared" si="11"/>
        <v>4.4915540540540544</v>
      </c>
      <c r="AI61">
        <f t="shared" si="12"/>
        <v>4.4915540540540544</v>
      </c>
      <c r="AJ61" s="10">
        <f t="shared" si="13"/>
        <v>4.4915540540540544</v>
      </c>
      <c r="AK61" t="e">
        <f t="shared" si="18"/>
        <v>#NUM!</v>
      </c>
    </row>
    <row r="62" spans="7:37" x14ac:dyDescent="0.3">
      <c r="G62" t="s">
        <v>274</v>
      </c>
      <c r="H62">
        <f>H58</f>
        <v>-15.257731958762887</v>
      </c>
      <c r="I62" t="s">
        <v>37</v>
      </c>
      <c r="K62" t="s">
        <v>267</v>
      </c>
      <c r="L62">
        <f>H62/360*B21*60</f>
        <v>-641.61165679032388</v>
      </c>
      <c r="M62" t="s">
        <v>6</v>
      </c>
      <c r="N62">
        <f t="shared" si="14"/>
        <v>51.635732785371829</v>
      </c>
      <c r="O62">
        <f t="shared" si="15"/>
        <v>39.656062438698463</v>
      </c>
      <c r="P62">
        <f t="shared" si="19"/>
        <v>2.1317999999999997</v>
      </c>
      <c r="Q62">
        <f t="shared" si="0"/>
        <v>16.245509552999998</v>
      </c>
      <c r="R62" s="17">
        <f>PUSHArm!M62</f>
        <v>30</v>
      </c>
      <c r="S62" s="10">
        <f>PUSHArm!N62</f>
        <v>8.346671402397293</v>
      </c>
      <c r="T62" s="10">
        <f>PUSHArm!O62</f>
        <v>2.8097547487272192</v>
      </c>
      <c r="U62" s="10">
        <f t="shared" si="1"/>
        <v>0.58571232334280943</v>
      </c>
      <c r="V62" s="10">
        <f t="shared" si="16"/>
        <v>18.377313342940628</v>
      </c>
      <c r="W62" s="10">
        <f t="shared" si="2"/>
        <v>1.1619857875482535</v>
      </c>
      <c r="X62" s="10">
        <f t="shared" si="3"/>
        <v>3.653328597602707</v>
      </c>
      <c r="Y62" s="10">
        <f t="shared" si="4"/>
        <v>101.65332859760271</v>
      </c>
      <c r="Z62" s="10">
        <f t="shared" si="17"/>
        <v>96.653328597602709</v>
      </c>
      <c r="AA62" s="10">
        <f t="shared" si="5"/>
        <v>2.653328597602707</v>
      </c>
      <c r="AB62" s="10">
        <f t="shared" si="6"/>
        <v>91.653328597602709</v>
      </c>
      <c r="AC62" s="10">
        <f t="shared" si="7"/>
        <v>1.4922817331725498</v>
      </c>
      <c r="AD62" s="10">
        <f t="shared" si="8"/>
        <v>3.896499083719839</v>
      </c>
      <c r="AE62" s="10">
        <f>IF(R62&lt;=$H$10,$L$2+ABS($H$43/$H$46-SQRT(4*$H$43*$H$43/$H$46/$H$46-8*(R62-$H$9)/$H$46)/2),#REF!)</f>
        <v>7.9325125984649958</v>
      </c>
      <c r="AF62" s="10">
        <f t="shared" si="9"/>
        <v>-5.4302717935344473</v>
      </c>
      <c r="AG62" s="10">
        <f t="shared" si="10"/>
        <v>4.458783783783784</v>
      </c>
      <c r="AH62" s="10">
        <f t="shared" si="11"/>
        <v>4.458783783783784</v>
      </c>
      <c r="AI62">
        <f t="shared" si="12"/>
        <v>4.458783783783784</v>
      </c>
      <c r="AJ62" s="10">
        <f t="shared" si="13"/>
        <v>4.458783783783784</v>
      </c>
      <c r="AK62" t="e">
        <f t="shared" si="18"/>
        <v>#NUM!</v>
      </c>
    </row>
    <row r="63" spans="7:37" x14ac:dyDescent="0.3">
      <c r="G63" t="s">
        <v>251</v>
      </c>
      <c r="H63" s="10">
        <f>(J61*$E$17+L15)</f>
        <v>17.362893002242267</v>
      </c>
      <c r="I63" t="s">
        <v>60</v>
      </c>
      <c r="K63" s="10" t="s">
        <v>268</v>
      </c>
      <c r="L63">
        <f>H63/$B$21*100/$B$12/$B$15</f>
        <v>8.942932441213518</v>
      </c>
      <c r="M63" t="s">
        <v>63</v>
      </c>
      <c r="N63">
        <f t="shared" si="14"/>
        <v>51.232298119795196</v>
      </c>
      <c r="O63">
        <f t="shared" si="15"/>
        <v>39.36223518821717</v>
      </c>
      <c r="P63">
        <f t="shared" si="19"/>
        <v>2.1317999999999997</v>
      </c>
      <c r="Q63">
        <f t="shared" si="0"/>
        <v>16.27029504555</v>
      </c>
      <c r="R63" s="17">
        <f>PUSHArm!M63</f>
        <v>30.5</v>
      </c>
      <c r="S63" s="10">
        <f>PUSHArm!N63</f>
        <v>8.5246228767124421</v>
      </c>
      <c r="T63" s="10">
        <f>PUSHArm!O63</f>
        <v>2.7840470333938532</v>
      </c>
      <c r="U63" s="10">
        <f t="shared" si="1"/>
        <v>0.59669894549795333</v>
      </c>
      <c r="V63" s="10">
        <f t="shared" si="16"/>
        <v>18.700928019868115</v>
      </c>
      <c r="W63" s="10">
        <f t="shared" si="2"/>
        <v>1.1716289884765301</v>
      </c>
      <c r="X63" s="10">
        <f t="shared" si="3"/>
        <v>3.4753771232875579</v>
      </c>
      <c r="Y63" s="10">
        <f t="shared" si="4"/>
        <v>101.47537712328756</v>
      </c>
      <c r="Z63" s="10">
        <f t="shared" si="17"/>
        <v>96.475377123287558</v>
      </c>
      <c r="AA63" s="10">
        <f t="shared" si="5"/>
        <v>2.4753771232875579</v>
      </c>
      <c r="AB63" s="10">
        <f t="shared" si="6"/>
        <v>91.475377123287558</v>
      </c>
      <c r="AC63" s="10">
        <f t="shared" si="7"/>
        <v>1.4839841646063185</v>
      </c>
      <c r="AD63" s="10">
        <f t="shared" si="8"/>
        <v>3.8905367662767749</v>
      </c>
      <c r="AE63" s="10">
        <f>IF(R63&lt;=$H$10,$L$2+ABS($H$43/$H$46-SQRT(4*$H$43*$H$43/$H$46/$H$46-8*(R63-$H$9)/$H$46)/2),#REF!)</f>
        <v>7.9224443233361637</v>
      </c>
      <c r="AF63" s="10">
        <f t="shared" si="9"/>
        <v>-5.480414581991873</v>
      </c>
      <c r="AG63" s="10">
        <f t="shared" si="10"/>
        <v>4.4260135135135137</v>
      </c>
      <c r="AH63" s="10">
        <f t="shared" si="11"/>
        <v>4.4260135135135137</v>
      </c>
      <c r="AI63">
        <f t="shared" si="12"/>
        <v>4.4260135135135137</v>
      </c>
      <c r="AJ63" s="10">
        <f t="shared" si="13"/>
        <v>4.4260135135135137</v>
      </c>
      <c r="AK63" t="e">
        <f t="shared" si="18"/>
        <v>#NUM!</v>
      </c>
    </row>
    <row r="64" spans="7:37" x14ac:dyDescent="0.3">
      <c r="N64">
        <f t="shared" si="14"/>
        <v>50.831288950501374</v>
      </c>
      <c r="O64">
        <f t="shared" si="15"/>
        <v>39.069977364351367</v>
      </c>
      <c r="P64">
        <f t="shared" si="19"/>
        <v>2.1317999999999997</v>
      </c>
      <c r="Q64">
        <f t="shared" si="0"/>
        <v>16.295080538099999</v>
      </c>
      <c r="R64" s="17">
        <f>PUSHArm!M64</f>
        <v>31</v>
      </c>
      <c r="S64" s="10">
        <f>PUSHArm!N64</f>
        <v>8.7042175437574461</v>
      </c>
      <c r="T64" s="10">
        <f>PUSHArm!O64</f>
        <v>2.7585401037034458</v>
      </c>
      <c r="U64" s="10">
        <f t="shared" si="1"/>
        <v>0.6077908425717109</v>
      </c>
      <c r="V64" s="10">
        <f t="shared" si="16"/>
        <v>19.027921526425953</v>
      </c>
      <c r="W64" s="10">
        <f t="shared" si="2"/>
        <v>1.1811934654462577</v>
      </c>
      <c r="X64" s="10">
        <f t="shared" si="3"/>
        <v>3.2957824562425539</v>
      </c>
      <c r="Y64" s="10">
        <f t="shared" si="4"/>
        <v>101.29578245624255</v>
      </c>
      <c r="Z64" s="10">
        <f t="shared" si="17"/>
        <v>96.295782456242549</v>
      </c>
      <c r="AA64" s="10">
        <f t="shared" si="5"/>
        <v>2.2957824562425539</v>
      </c>
      <c r="AB64" s="10">
        <f t="shared" si="6"/>
        <v>91.295782456242549</v>
      </c>
      <c r="AC64" s="10">
        <f t="shared" si="7"/>
        <v>1.475679141451731</v>
      </c>
      <c r="AD64" s="10">
        <f t="shared" si="8"/>
        <v>3.8845629101885115</v>
      </c>
      <c r="AE64" s="10">
        <f>IF(R64&lt;=$H$10,$L$2+ABS($H$43/$H$46-SQRT(4*$H$43*$H$43/$H$46/$H$46-8*(R64-$H$9)/$H$46)/2),#REF!)</f>
        <v>7.9123576586177471</v>
      </c>
      <c r="AF64" s="10">
        <f t="shared" si="9"/>
        <v>-5.5310894114893587</v>
      </c>
      <c r="AG64" s="10">
        <f t="shared" si="10"/>
        <v>4.3932432432432433</v>
      </c>
      <c r="AH64" s="10">
        <f t="shared" si="11"/>
        <v>4.3932432432432433</v>
      </c>
      <c r="AI64">
        <f t="shared" si="12"/>
        <v>4.3932432432432433</v>
      </c>
      <c r="AJ64" s="10">
        <f t="shared" si="13"/>
        <v>4.3932432432432433</v>
      </c>
      <c r="AK64" t="e">
        <f t="shared" si="18"/>
        <v>#NUM!</v>
      </c>
    </row>
    <row r="65" spans="7:37" x14ac:dyDescent="0.3">
      <c r="G65" t="s">
        <v>276</v>
      </c>
      <c r="H65">
        <f>(H66-H62)/H6</f>
        <v>12.20618556701031</v>
      </c>
      <c r="I65" t="s">
        <v>36</v>
      </c>
      <c r="J65">
        <f>H65*2*3.14159/360</f>
        <v>0.21303794730813289</v>
      </c>
      <c r="K65" t="s">
        <v>52</v>
      </c>
      <c r="N65">
        <f t="shared" si="14"/>
        <v>50.43279629402241</v>
      </c>
      <c r="O65">
        <f t="shared" si="15"/>
        <v>38.779362402361016</v>
      </c>
      <c r="P65">
        <f t="shared" si="19"/>
        <v>2.1317999999999997</v>
      </c>
      <c r="Q65">
        <f t="shared" si="0"/>
        <v>16.319866030649997</v>
      </c>
      <c r="R65" s="17">
        <f>PUSHArm!M65</f>
        <v>31.5</v>
      </c>
      <c r="S65" s="10">
        <f>PUSHArm!N65</f>
        <v>8.8854728386609825</v>
      </c>
      <c r="T65" s="10">
        <f>PUSHArm!O65</f>
        <v>2.7332380832304612</v>
      </c>
      <c r="U65" s="10">
        <f t="shared" si="1"/>
        <v>0.61898372195706164</v>
      </c>
      <c r="V65" s="10">
        <f t="shared" si="16"/>
        <v>19.358318032374083</v>
      </c>
      <c r="W65" s="10">
        <f t="shared" si="2"/>
        <v>1.1906811155751744</v>
      </c>
      <c r="X65" s="10">
        <f t="shared" si="3"/>
        <v>3.1145271613390175</v>
      </c>
      <c r="Y65" s="10">
        <f t="shared" si="4"/>
        <v>101.11452716133901</v>
      </c>
      <c r="Z65" s="10">
        <f t="shared" si="17"/>
        <v>96.114527161339012</v>
      </c>
      <c r="AA65" s="10">
        <f t="shared" si="5"/>
        <v>2.1145271613390175</v>
      </c>
      <c r="AB65" s="10">
        <f t="shared" si="6"/>
        <v>91.114527161339012</v>
      </c>
      <c r="AC65" s="10">
        <f t="shared" si="7"/>
        <v>1.4673666435808645</v>
      </c>
      <c r="AD65" s="10">
        <f t="shared" si="8"/>
        <v>3.8785774482037261</v>
      </c>
      <c r="AE65" s="10">
        <f>IF(R65&lt;=$H$10,$L$2+ABS($H$43/$H$46-SQRT(4*$H$43*$H$43/$H$46/$H$46-8*(R65-$H$9)/$H$46)/2),#REF!)</f>
        <v>7.9022525031750082</v>
      </c>
      <c r="AF65" s="10">
        <f t="shared" si="9"/>
        <v>-5.5822915875405599</v>
      </c>
      <c r="AG65" s="10">
        <f t="shared" si="10"/>
        <v>4.360472972972973</v>
      </c>
      <c r="AH65" s="10">
        <f t="shared" si="11"/>
        <v>4.360472972972973</v>
      </c>
      <c r="AI65">
        <f t="shared" si="12"/>
        <v>4.360472972972973</v>
      </c>
      <c r="AJ65" s="10">
        <f t="shared" si="13"/>
        <v>4.360472972972973</v>
      </c>
      <c r="AK65" t="e">
        <f t="shared" si="18"/>
        <v>#NUM!</v>
      </c>
    </row>
    <row r="66" spans="7:37" x14ac:dyDescent="0.3">
      <c r="G66" t="s">
        <v>277</v>
      </c>
      <c r="H66">
        <v>0</v>
      </c>
      <c r="I66" t="s">
        <v>37</v>
      </c>
      <c r="K66" t="s">
        <v>267</v>
      </c>
      <c r="L66">
        <f>H66/360*B21*60</f>
        <v>0</v>
      </c>
      <c r="M66" t="s">
        <v>6</v>
      </c>
      <c r="N66">
        <f t="shared" si="14"/>
        <v>50.036908723161424</v>
      </c>
      <c r="O66">
        <f t="shared" si="15"/>
        <v>38.490461952027182</v>
      </c>
      <c r="P66">
        <f t="shared" si="19"/>
        <v>2.1317999999999997</v>
      </c>
      <c r="Q66">
        <f t="shared" ref="Q66:Q129" si="22">(R66/360*2*3.1415*$B$19+$E$10)*$E$9*$B$19/1000</f>
        <v>16.3446515232</v>
      </c>
      <c r="R66" s="17">
        <f>PUSHArm!M66</f>
        <v>32</v>
      </c>
      <c r="S66" s="10">
        <f>PUSHArm!N66</f>
        <v>9.0684060427121427</v>
      </c>
      <c r="T66" s="10">
        <f>PUSHArm!O66</f>
        <v>2.7081449411610485</v>
      </c>
      <c r="U66" s="10">
        <f t="shared" ref="U66:U129" si="23">(V67-V66)/(W67-W66)*(2*PI())/360</f>
        <v>0.63027306534641836</v>
      </c>
      <c r="V66" s="10">
        <f t="shared" si="16"/>
        <v>19.692138959530727</v>
      </c>
      <c r="W66" s="10">
        <f t="shared" ref="W66:W129" si="24">IF(R66&lt;=$H$7,SQRT(2*R66/$H$34),AC66)</f>
        <v>1.2000937609877589</v>
      </c>
      <c r="X66" s="10">
        <f t="shared" ref="X66:X129" si="25">ABS(S66-$E$19)</f>
        <v>2.9315939572878573</v>
      </c>
      <c r="Y66" s="10">
        <f t="shared" ref="Y66:Y129" si="26">ABS(S66-$E$20)</f>
        <v>100.93159395728786</v>
      </c>
      <c r="Z66" s="10">
        <f t="shared" si="17"/>
        <v>95.931593957287859</v>
      </c>
      <c r="AA66" s="10">
        <f t="shared" ref="AA66:AA129" si="27">ABS(S66-$E$21)</f>
        <v>1.9315939572878573</v>
      </c>
      <c r="AB66" s="10">
        <f t="shared" ref="AB66:AB129" si="28">ABS(S66-$E$20+10)</f>
        <v>90.931593957287859</v>
      </c>
      <c r="AC66" s="10">
        <f t="shared" ref="AC66:AC129" si="29">IF(R66&lt;=$H$8,$J$2+ABS(SQRT(4*$H$35*$H$35/$H$38/$H$38+8*(R66-$H$7)/$H$38)/2-ABS($H$35/$H$38)),AD66)</f>
        <v>1.4590466507750552</v>
      </c>
      <c r="AD66" s="10">
        <f t="shared" ref="AD66:AD129" si="30">IF(R66&lt;=$H$9,$K$2+ABS(-$H$39/$H$42-SQRT(4*$H$39*$H$39/$H$42/$H$42+8*(R66-$H$8)/$H$42)/2),AE66)</f>
        <v>3.8725803124152733</v>
      </c>
      <c r="AE66" s="10">
        <f>IF(R66&lt;=$H$10,$L$2+ABS($H$43/$H$46-SQRT(4*$H$43*$H$43/$H$46/$H$46-8*(R66-$H$9)/$H$46)/2),#REF!)</f>
        <v>7.8921287549428012</v>
      </c>
      <c r="AF66" s="10">
        <f t="shared" ref="AF66:AF129" si="31">IF(R66&gt;=$H$12,AG66*$H$49/T66,IF(R66&gt;=$H$13,((AG66-$I$28)*$H$53+$H$50)/T66,IF(R66&gt;=$H$14,((AG66-$I$29)*$H$57+$H$54)/T66,IF(R66&gt;=$H$15,($H$58-(AG66-$I$30)*$H$61)/T66,(IF(R66&gt;=$H$16,($H$62+(AG66-$I$31)*$H$65)/T66))))))</f>
        <v>-5.6340160110564543</v>
      </c>
      <c r="AG66" s="10">
        <f t="shared" ref="AG66:AG129" si="32">IF(R66&gt;=$H$12,SQRT(2*(R66-$H$11)/$H$49),AH66)</f>
        <v>4.3277027027027026</v>
      </c>
      <c r="AH66" s="10">
        <f t="shared" ref="AH66:AH129" si="33">IF(R66&gt;=$H$13,$J$4+ABS(SQRT(4*$H$50*$H$50/$H$53/$H$53+8*(R66-$H$12)/$H$53)/2-ABS($H$50/$H$53)),AI66)</f>
        <v>4.3277027027027026</v>
      </c>
      <c r="AI66">
        <f t="shared" ref="AI66:AI129" si="34">IF(R66&gt;=$H$14,$I$29+ABS(SQRT(4*$H$54*$H$54/$H$57/$H$57+8*(R66-$H$13)/$H$57)/2-ABS($H$54/$H$57)),AJ66)</f>
        <v>4.3277027027027026</v>
      </c>
      <c r="AJ66" s="10">
        <f t="shared" ref="AJ66:AJ129" si="35">IF(R66&gt;=$H$15,$I$30+(R66-$H$14)/$H$58,AK66)</f>
        <v>4.3277027027027026</v>
      </c>
      <c r="AK66" t="e">
        <f t="shared" si="18"/>
        <v>#NUM!</v>
      </c>
    </row>
    <row r="67" spans="7:37" x14ac:dyDescent="0.3">
      <c r="G67" t="s">
        <v>252</v>
      </c>
      <c r="H67" s="10">
        <f>(J65*$E$17+L16)</f>
        <v>23.764204433142421</v>
      </c>
      <c r="I67" t="s">
        <v>60</v>
      </c>
      <c r="K67" s="10" t="s">
        <v>268</v>
      </c>
      <c r="L67">
        <f>H67/$B$21*100/$B$12/$B$15</f>
        <v>12.239992191239912</v>
      </c>
      <c r="M67" t="s">
        <v>63</v>
      </c>
      <c r="N67">
        <f t="shared" ref="N67:N130" si="36">(Q67+P67)*T67</f>
        <v>49.643712330323481</v>
      </c>
      <c r="O67">
        <f t="shared" ref="O67:O130" si="37">(Q67-P67)*T67</f>
        <v>38.203345845024074</v>
      </c>
      <c r="P67">
        <f t="shared" si="19"/>
        <v>2.1317999999999997</v>
      </c>
      <c r="Q67">
        <f t="shared" si="22"/>
        <v>16.369437015749998</v>
      </c>
      <c r="R67" s="17">
        <f>PUSHArm!M67</f>
        <v>32.5</v>
      </c>
      <c r="S67" s="10">
        <f>PUSHArm!N67</f>
        <v>9.2530342701014927</v>
      </c>
      <c r="T67" s="10">
        <f>PUSHArm!O67</f>
        <v>2.6832644913452044</v>
      </c>
      <c r="U67" s="10">
        <f t="shared" si="23"/>
        <v>0.64165412909075492</v>
      </c>
      <c r="V67" s="10">
        <f t="shared" ref="V67:V130" si="38">IF(R67&lt;=$H$7,W67*$H$34/T67,IF(R67&lt;$H$8,((W67-$J$2)*$H$38+$H$35)/T67,IF(R67&lt;=$H$9,((W67-$K$2)*$H$42+$H$39)/T67,IF(R67&lt;=$H$10,($H$43-(W67-$L$2)*$H$46)/T67))))</f>
        <v>20.029402955016277</v>
      </c>
      <c r="W67" s="10">
        <f t="shared" si="24"/>
        <v>1.2094331529010383</v>
      </c>
      <c r="X67" s="10">
        <f t="shared" si="25"/>
        <v>2.7469657298985073</v>
      </c>
      <c r="Y67" s="10">
        <f t="shared" si="26"/>
        <v>100.74696572989851</v>
      </c>
      <c r="Z67" s="10">
        <f t="shared" ref="Z67:Z130" si="39">ABS(S67-$E$20+5)</f>
        <v>95.746965729898506</v>
      </c>
      <c r="AA67" s="10">
        <f t="shared" si="27"/>
        <v>1.7469657298985073</v>
      </c>
      <c r="AB67" s="10">
        <f t="shared" si="28"/>
        <v>90.746965729898506</v>
      </c>
      <c r="AC67" s="10">
        <f t="shared" si="29"/>
        <v>1.4507191427243218</v>
      </c>
      <c r="AD67" s="10">
        <f t="shared" si="30"/>
        <v>3.8665714342511941</v>
      </c>
      <c r="AE67" s="10">
        <f>IF(R67&lt;=$H$10,$L$2+ABS($H$43/$H$46-SQRT(4*$H$43*$H$43/$H$46/$H$46-8*(R67-$H$9)/$H$46)/2),#REF!)</f>
        <v>7.8819863109135433</v>
      </c>
      <c r="AF67" s="10">
        <f t="shared" si="31"/>
        <v>-5.686257172178248</v>
      </c>
      <c r="AG67" s="10">
        <f t="shared" si="32"/>
        <v>4.2949324324324323</v>
      </c>
      <c r="AH67" s="10">
        <f t="shared" si="33"/>
        <v>4.2949324324324323</v>
      </c>
      <c r="AI67">
        <f t="shared" si="34"/>
        <v>4.2949324324324323</v>
      </c>
      <c r="AJ67" s="10">
        <f t="shared" si="35"/>
        <v>4.2949324324324323</v>
      </c>
      <c r="AK67" t="e">
        <f t="shared" ref="AK67:AK130" si="40">IF(R67&gt;=$H$16,$I$31+SQRT(2*(R67-$H$15)/-$H$65),AL67)</f>
        <v>#NUM!</v>
      </c>
    </row>
    <row r="68" spans="7:37" x14ac:dyDescent="0.3">
      <c r="N68">
        <f t="shared" si="36"/>
        <v>49.253290693165091</v>
      </c>
      <c r="O68">
        <f t="shared" si="37"/>
        <v>37.91808206404373</v>
      </c>
      <c r="P68">
        <f t="shared" ref="P68:P131" si="41">P67</f>
        <v>2.1317999999999997</v>
      </c>
      <c r="Q68">
        <f t="shared" si="22"/>
        <v>16.394222508299997</v>
      </c>
      <c r="R68" s="17">
        <f>PUSHArm!M68</f>
        <v>33</v>
      </c>
      <c r="S68" s="10">
        <f>PUSHArm!N68</f>
        <v>9.4393744544600366</v>
      </c>
      <c r="T68" s="10">
        <f>PUSHArm!O68</f>
        <v>2.6586003914816967</v>
      </c>
      <c r="U68" s="10">
        <f t="shared" si="23"/>
        <v>0.65312194533706247</v>
      </c>
      <c r="V68" s="10">
        <f t="shared" si="38"/>
        <v>20.370125863640887</v>
      </c>
      <c r="W68" s="10">
        <f t="shared" si="24"/>
        <v>1.2187009754285703</v>
      </c>
      <c r="X68" s="10">
        <f t="shared" si="25"/>
        <v>2.5606255455399634</v>
      </c>
      <c r="Y68" s="10">
        <f t="shared" si="26"/>
        <v>100.56062554553996</v>
      </c>
      <c r="Z68" s="10">
        <f t="shared" si="39"/>
        <v>95.560625545539963</v>
      </c>
      <c r="AA68" s="10">
        <f t="shared" si="27"/>
        <v>1.5606255455399634</v>
      </c>
      <c r="AB68" s="10">
        <f t="shared" si="28"/>
        <v>90.560625545539963</v>
      </c>
      <c r="AC68" s="10">
        <f t="shared" si="29"/>
        <v>1.442384099026792</v>
      </c>
      <c r="AD68" s="10">
        <f t="shared" si="30"/>
        <v>3.8605507444655704</v>
      </c>
      <c r="AE68" s="10">
        <f>IF(R68&lt;=$H$10,$L$2+ABS($H$43/$H$46-SQRT(4*$H$43*$H$43/$H$46/$H$46-8*(R68-$H$9)/$H$46)/2),#REF!)</f>
        <v>7.8718250671249894</v>
      </c>
      <c r="AF68" s="10">
        <f t="shared" si="31"/>
        <v>-5.7390091446798506</v>
      </c>
      <c r="AG68" s="10">
        <f t="shared" si="32"/>
        <v>4.2621621621621619</v>
      </c>
      <c r="AH68" s="10">
        <f t="shared" si="33"/>
        <v>4.2621621621621619</v>
      </c>
      <c r="AI68">
        <f t="shared" si="34"/>
        <v>4.2621621621621619</v>
      </c>
      <c r="AJ68" s="10">
        <f t="shared" si="35"/>
        <v>4.2621621621621619</v>
      </c>
      <c r="AK68" t="e">
        <f t="shared" si="40"/>
        <v>#NUM!</v>
      </c>
    </row>
    <row r="69" spans="7:37" x14ac:dyDescent="0.3">
      <c r="N69">
        <f t="shared" si="36"/>
        <v>48.865724842440414</v>
      </c>
      <c r="O69">
        <f t="shared" si="37"/>
        <v>37.634736713584651</v>
      </c>
      <c r="P69">
        <f t="shared" si="41"/>
        <v>2.1317999999999997</v>
      </c>
      <c r="Q69">
        <f t="shared" si="22"/>
        <v>16.419008000850003</v>
      </c>
      <c r="R69" s="17">
        <f>PUSHArm!M69</f>
        <v>33.5</v>
      </c>
      <c r="S69" s="10">
        <f>PUSHArm!N69</f>
        <v>9.6274433352147479</v>
      </c>
      <c r="T69" s="10">
        <f>PUSHArm!O69</f>
        <v>2.6341561424279405</v>
      </c>
      <c r="U69" s="10">
        <f t="shared" si="23"/>
        <v>0.66467132372643967</v>
      </c>
      <c r="V69" s="10">
        <f t="shared" si="38"/>
        <v>20.714320699965569</v>
      </c>
      <c r="W69" s="10">
        <f t="shared" si="24"/>
        <v>1.2278988491259981</v>
      </c>
      <c r="X69" s="10">
        <f t="shared" si="25"/>
        <v>2.3725566647852521</v>
      </c>
      <c r="Y69" s="10">
        <f t="shared" si="26"/>
        <v>100.37255666478525</v>
      </c>
      <c r="Z69" s="10">
        <f t="shared" si="39"/>
        <v>95.37255666478525</v>
      </c>
      <c r="AA69" s="10">
        <f t="shared" si="27"/>
        <v>1.3725566647852521</v>
      </c>
      <c r="AB69" s="10">
        <f t="shared" si="28"/>
        <v>90.37255666478525</v>
      </c>
      <c r="AC69" s="10">
        <f t="shared" si="29"/>
        <v>1.4340414991881165</v>
      </c>
      <c r="AD69" s="10">
        <f t="shared" si="30"/>
        <v>3.854518173129212</v>
      </c>
      <c r="AE69" s="10">
        <f>IF(R69&lt;=$H$10,$L$2+ABS($H$43/$H$46-SQRT(4*$H$43*$H$43/$H$46/$H$46-8*(R69-$H$9)/$H$46)/2),#REF!)</f>
        <v>7.8616449186477961</v>
      </c>
      <c r="AF69" s="10">
        <f t="shared" si="31"/>
        <v>-5.7922655809991621</v>
      </c>
      <c r="AG69" s="10">
        <f t="shared" si="32"/>
        <v>4.2293918918918916</v>
      </c>
      <c r="AH69" s="10">
        <f t="shared" si="33"/>
        <v>4.2293918918918916</v>
      </c>
      <c r="AI69">
        <f t="shared" si="34"/>
        <v>4.2293918918918916</v>
      </c>
      <c r="AJ69" s="10">
        <f t="shared" si="35"/>
        <v>4.2293918918918916</v>
      </c>
      <c r="AK69" t="e">
        <f t="shared" si="40"/>
        <v>#NUM!</v>
      </c>
    </row>
    <row r="70" spans="7:37" x14ac:dyDescent="0.3">
      <c r="N70">
        <f t="shared" si="36"/>
        <v>48.481093232255716</v>
      </c>
      <c r="O70">
        <f t="shared" si="37"/>
        <v>37.353373992572287</v>
      </c>
      <c r="P70">
        <f t="shared" si="41"/>
        <v>2.1317999999999997</v>
      </c>
      <c r="Q70">
        <f t="shared" si="22"/>
        <v>16.443793493399998</v>
      </c>
      <c r="R70" s="17">
        <f>PUSHArm!M70</f>
        <v>34</v>
      </c>
      <c r="S70" s="10">
        <f>PUSHArm!N70</f>
        <v>9.8172574437812745</v>
      </c>
      <c r="T70" s="10">
        <f>PUSHArm!O70</f>
        <v>2.6099350876450487</v>
      </c>
      <c r="U70" s="10">
        <f t="shared" si="23"/>
        <v>0.67629685382960214</v>
      </c>
      <c r="V70" s="10">
        <f t="shared" si="38"/>
        <v>21.061997620418239</v>
      </c>
      <c r="W70" s="10">
        <f t="shared" si="24"/>
        <v>1.2370283342993211</v>
      </c>
      <c r="X70" s="10">
        <f t="shared" si="25"/>
        <v>2.1827425562187255</v>
      </c>
      <c r="Y70" s="10">
        <f t="shared" si="26"/>
        <v>100.18274255621873</v>
      </c>
      <c r="Z70" s="10">
        <f t="shared" si="39"/>
        <v>95.182742556218727</v>
      </c>
      <c r="AA70" s="10">
        <f t="shared" si="27"/>
        <v>1.1827425562187255</v>
      </c>
      <c r="AB70" s="10">
        <f t="shared" si="28"/>
        <v>90.182742556218727</v>
      </c>
      <c r="AC70" s="10">
        <f t="shared" si="29"/>
        <v>1.4256913226208792</v>
      </c>
      <c r="AD70" s="10">
        <f t="shared" si="30"/>
        <v>3.8484736496201823</v>
      </c>
      <c r="AE70" s="10">
        <f>IF(R70&lt;=$H$10,$L$2+ABS($H$43/$H$46-SQRT(4*$H$43*$H$43/$H$46/$H$46-8*(R70-$H$9)/$H$46)/2),#REF!)</f>
        <v>7.8514457595728882</v>
      </c>
      <c r="AF70" s="10">
        <f t="shared" si="31"/>
        <v>-5.8460197079192415</v>
      </c>
      <c r="AG70" s="10">
        <f t="shared" si="32"/>
        <v>4.1966216216216212</v>
      </c>
      <c r="AH70" s="10">
        <f t="shared" si="33"/>
        <v>4.1966216216216212</v>
      </c>
      <c r="AI70">
        <f t="shared" si="34"/>
        <v>4.1966216216216212</v>
      </c>
      <c r="AJ70" s="10">
        <f t="shared" si="35"/>
        <v>4.1966216216216212</v>
      </c>
      <c r="AK70" t="e">
        <f t="shared" si="40"/>
        <v>#NUM!</v>
      </c>
    </row>
    <row r="71" spans="7:37" x14ac:dyDescent="0.3">
      <c r="N71">
        <f t="shared" si="36"/>
        <v>48.099471712727301</v>
      </c>
      <c r="O71">
        <f t="shared" si="37"/>
        <v>37.074056168813321</v>
      </c>
      <c r="P71">
        <f t="shared" si="41"/>
        <v>2.1317999999999997</v>
      </c>
      <c r="Q71">
        <f t="shared" si="22"/>
        <v>16.468578985949996</v>
      </c>
      <c r="R71" s="17">
        <f>PUSHArm!M71</f>
        <v>34.5</v>
      </c>
      <c r="S71" s="10">
        <f>PUSHArm!N71</f>
        <v>10.008833089615115</v>
      </c>
      <c r="T71" s="10">
        <f>PUSHArm!O71</f>
        <v>2.5859404127765235</v>
      </c>
      <c r="U71" s="10">
        <f t="shared" si="23"/>
        <v>0.68799290836960303</v>
      </c>
      <c r="V71" s="10">
        <f t="shared" si="38"/>
        <v>21.413163895912245</v>
      </c>
      <c r="W71" s="10">
        <f t="shared" si="24"/>
        <v>1.2460909340950022</v>
      </c>
      <c r="X71" s="10">
        <f t="shared" si="25"/>
        <v>1.9911669103848855</v>
      </c>
      <c r="Y71" s="10">
        <f t="shared" si="26"/>
        <v>99.991166910384891</v>
      </c>
      <c r="Z71" s="10">
        <f t="shared" si="39"/>
        <v>94.991166910384891</v>
      </c>
      <c r="AA71" s="10">
        <f t="shared" si="27"/>
        <v>0.99116691038488547</v>
      </c>
      <c r="AB71" s="10">
        <f t="shared" si="28"/>
        <v>89.991166910384891</v>
      </c>
      <c r="AC71" s="10">
        <f t="shared" si="29"/>
        <v>1.4173335486440106</v>
      </c>
      <c r="AD71" s="10">
        <f t="shared" si="30"/>
        <v>3.8424171026141529</v>
      </c>
      <c r="AE71" s="10">
        <f>IF(R71&lt;=$H$10,$L$2+ABS($H$43/$H$46-SQRT(4*$H$43*$H$43/$H$46/$H$46-8*(R71-$H$9)/$H$46)/2),#REF!)</f>
        <v>7.8412274829985869</v>
      </c>
      <c r="AF71" s="10">
        <f t="shared" si="31"/>
        <v>-5.9002643229434142</v>
      </c>
      <c r="AG71" s="10">
        <f t="shared" si="32"/>
        <v>4.1638513513513518</v>
      </c>
      <c r="AH71" s="10">
        <f t="shared" si="33"/>
        <v>4.1638513513513518</v>
      </c>
      <c r="AI71">
        <f t="shared" si="34"/>
        <v>4.1638513513513518</v>
      </c>
      <c r="AJ71" s="10">
        <f t="shared" si="35"/>
        <v>4.1638513513513518</v>
      </c>
      <c r="AK71" t="e">
        <f t="shared" si="40"/>
        <v>#NUM!</v>
      </c>
    </row>
    <row r="72" spans="7:37" x14ac:dyDescent="0.3">
      <c r="N72">
        <f t="shared" si="36"/>
        <v>47.720933505015921</v>
      </c>
      <c r="O72">
        <f t="shared" si="37"/>
        <v>36.796843555267891</v>
      </c>
      <c r="P72">
        <f t="shared" si="41"/>
        <v>2.1317999999999997</v>
      </c>
      <c r="Q72">
        <f t="shared" si="22"/>
        <v>16.493364478499998</v>
      </c>
      <c r="R72" s="17">
        <f>PUSHArm!M72</f>
        <v>35</v>
      </c>
      <c r="S72" s="10">
        <f>PUSHArm!N72</f>
        <v>10.202186346144003</v>
      </c>
      <c r="T72" s="10">
        <f>PUSHArm!O72</f>
        <v>2.5621751453579211</v>
      </c>
      <c r="U72" s="10">
        <f t="shared" si="23"/>
        <v>0.69975364713780941</v>
      </c>
      <c r="V72" s="10">
        <f t="shared" si="38"/>
        <v>21.767823885413364</v>
      </c>
      <c r="W72" s="10">
        <f t="shared" si="24"/>
        <v>1.255088097389246</v>
      </c>
      <c r="X72" s="10">
        <f t="shared" si="25"/>
        <v>1.7978136538559966</v>
      </c>
      <c r="Y72" s="10">
        <f t="shared" si="26"/>
        <v>99.797813653855997</v>
      </c>
      <c r="Z72" s="10">
        <f t="shared" si="39"/>
        <v>94.797813653855997</v>
      </c>
      <c r="AA72" s="10">
        <f t="shared" si="27"/>
        <v>0.79781365385599656</v>
      </c>
      <c r="AB72" s="10">
        <f t="shared" si="28"/>
        <v>89.797813653855997</v>
      </c>
      <c r="AC72" s="10">
        <f t="shared" si="29"/>
        <v>1.408968156482181</v>
      </c>
      <c r="AD72" s="10">
        <f t="shared" si="30"/>
        <v>3.8363484600745821</v>
      </c>
      <c r="AE72" s="10">
        <f>IF(R72&lt;=$H$10,$L$2+ABS($H$43/$H$46-SQRT(4*$H$43*$H$43/$H$46/$H$46-8*(R72-$H$9)/$H$46)/2),#REF!)</f>
        <v>7.8309899810175541</v>
      </c>
      <c r="AF72" s="10">
        <f t="shared" si="31"/>
        <v>-5.9549917914106807</v>
      </c>
      <c r="AG72" s="10">
        <f t="shared" si="32"/>
        <v>4.1310810810810814</v>
      </c>
      <c r="AH72" s="10">
        <f t="shared" si="33"/>
        <v>4.1310810810810814</v>
      </c>
      <c r="AI72">
        <f t="shared" si="34"/>
        <v>4.1310810810810814</v>
      </c>
      <c r="AJ72" s="10">
        <f t="shared" si="35"/>
        <v>4.1310810810810814</v>
      </c>
      <c r="AK72" t="e">
        <f t="shared" si="40"/>
        <v>#NUM!</v>
      </c>
    </row>
    <row r="73" spans="7:37" x14ac:dyDescent="0.3">
      <c r="N73">
        <f t="shared" si="36"/>
        <v>47.345549178850767</v>
      </c>
      <c r="O73">
        <f t="shared" si="37"/>
        <v>36.521794488232523</v>
      </c>
      <c r="P73">
        <f t="shared" si="41"/>
        <v>2.1317999999999997</v>
      </c>
      <c r="Q73">
        <f t="shared" si="22"/>
        <v>16.518149971050001</v>
      </c>
      <c r="R73" s="17">
        <f>PUSHArm!M73</f>
        <v>35.5</v>
      </c>
      <c r="S73" s="10">
        <f>PUSHArm!N73</f>
        <v>10.397333036605772</v>
      </c>
      <c r="T73" s="10">
        <f>PUSHArm!O73</f>
        <v>2.5386421546623161</v>
      </c>
      <c r="U73" s="10">
        <f t="shared" si="23"/>
        <v>0.71157302138430711</v>
      </c>
      <c r="V73" s="10">
        <f t="shared" si="38"/>
        <v>22.125979010826725</v>
      </c>
      <c r="W73" s="10">
        <f t="shared" si="24"/>
        <v>1.2640212214921709</v>
      </c>
      <c r="X73" s="10">
        <f t="shared" si="25"/>
        <v>1.6026669633942277</v>
      </c>
      <c r="Y73" s="10">
        <f t="shared" si="26"/>
        <v>99.602666963394228</v>
      </c>
      <c r="Z73" s="10">
        <f t="shared" si="39"/>
        <v>94.602666963394228</v>
      </c>
      <c r="AA73" s="10">
        <f t="shared" si="27"/>
        <v>0.60266696339422765</v>
      </c>
      <c r="AB73" s="10">
        <f t="shared" si="28"/>
        <v>89.602666963394228</v>
      </c>
      <c r="AC73" s="10">
        <f t="shared" si="29"/>
        <v>1.4005951252652065</v>
      </c>
      <c r="AD73" s="10">
        <f t="shared" si="30"/>
        <v>3.8302676492427201</v>
      </c>
      <c r="AE73" s="10">
        <f>IF(R73&lt;=$H$10,$L$2+ABS($H$43/$H$46-SQRT(4*$H$43*$H$43/$H$46/$H$46-8*(R73-$H$9)/$H$46)/2),#REF!)</f>
        <v>7.8207331447034871</v>
      </c>
      <c r="AF73" s="10">
        <f t="shared" si="31"/>
        <v>-6.010194044379773</v>
      </c>
      <c r="AG73" s="10">
        <f t="shared" si="32"/>
        <v>4.0983108108108111</v>
      </c>
      <c r="AH73" s="10">
        <f t="shared" si="33"/>
        <v>4.0983108108108111</v>
      </c>
      <c r="AI73">
        <f t="shared" si="34"/>
        <v>4.0983108108108111</v>
      </c>
      <c r="AJ73" s="10">
        <f t="shared" si="35"/>
        <v>4.0983108108108111</v>
      </c>
      <c r="AK73" t="e">
        <f t="shared" si="40"/>
        <v>#NUM!</v>
      </c>
    </row>
    <row r="74" spans="7:37" x14ac:dyDescent="0.3">
      <c r="N74">
        <f t="shared" si="36"/>
        <v>46.973386632887845</v>
      </c>
      <c r="O74">
        <f t="shared" si="37"/>
        <v>36.248965307704978</v>
      </c>
      <c r="P74">
        <f t="shared" si="41"/>
        <v>2.1317999999999997</v>
      </c>
      <c r="Q74">
        <f t="shared" si="22"/>
        <v>16.542935463599999</v>
      </c>
      <c r="R74" s="17">
        <f>PUSHArm!M74</f>
        <v>36</v>
      </c>
      <c r="S74" s="10">
        <f>PUSHArm!N74</f>
        <v>10.594288719816866</v>
      </c>
      <c r="T74" s="10">
        <f>PUSHArm!O74</f>
        <v>2.5153441516987685</v>
      </c>
      <c r="U74" s="10">
        <f t="shared" si="23"/>
        <v>0.72344477965039689</v>
      </c>
      <c r="V74" s="10">
        <f t="shared" si="38"/>
        <v>22.487627733442814</v>
      </c>
      <c r="W74" s="10">
        <f t="shared" si="24"/>
        <v>1.2728916546811682</v>
      </c>
      <c r="X74" s="10">
        <f t="shared" si="25"/>
        <v>1.4057112801831337</v>
      </c>
      <c r="Y74" s="10">
        <f t="shared" si="26"/>
        <v>99.405711280183141</v>
      </c>
      <c r="Z74" s="10">
        <f t="shared" si="39"/>
        <v>94.405711280183141</v>
      </c>
      <c r="AA74" s="10">
        <f t="shared" si="27"/>
        <v>0.40571128018313374</v>
      </c>
      <c r="AB74" s="10">
        <f t="shared" si="28"/>
        <v>89.405711280183141</v>
      </c>
      <c r="AC74" s="10">
        <f t="shared" si="29"/>
        <v>1.3922144340274383</v>
      </c>
      <c r="AD74" s="10">
        <f t="shared" si="30"/>
        <v>3.8241745966274303</v>
      </c>
      <c r="AE74" s="10">
        <f>IF(R74&lt;=$H$10,$L$2+ABS($H$43/$H$46-SQRT(4*$H$43*$H$43/$H$46/$H$46-8*(R74-$H$9)/$H$46)/2),#REF!)</f>
        <v>7.8104568640976026</v>
      </c>
      <c r="AF74" s="10">
        <f t="shared" si="31"/>
        <v>-6.0658625772773052</v>
      </c>
      <c r="AG74" s="10">
        <f t="shared" si="32"/>
        <v>4.0655405405405407</v>
      </c>
      <c r="AH74" s="10">
        <f t="shared" si="33"/>
        <v>4.0655405405405407</v>
      </c>
      <c r="AI74">
        <f t="shared" si="34"/>
        <v>4.0655405405405407</v>
      </c>
      <c r="AJ74" s="10">
        <f t="shared" si="35"/>
        <v>4.0655405405405407</v>
      </c>
      <c r="AK74" t="e">
        <f t="shared" si="40"/>
        <v>#NUM!</v>
      </c>
    </row>
    <row r="75" spans="7:37" x14ac:dyDescent="0.3">
      <c r="N75">
        <f t="shared" si="36"/>
        <v>46.604511077190786</v>
      </c>
      <c r="O75">
        <f t="shared" si="37"/>
        <v>35.978410339387658</v>
      </c>
      <c r="P75">
        <f t="shared" si="41"/>
        <v>2.1317999999999997</v>
      </c>
      <c r="Q75">
        <f t="shared" si="22"/>
        <v>16.567720956149998</v>
      </c>
      <c r="R75" s="17">
        <f>PUSHArm!M75</f>
        <v>36.5</v>
      </c>
      <c r="S75" s="10">
        <f>PUSHArm!N75</f>
        <v>10.793068675896562</v>
      </c>
      <c r="T75" s="10">
        <f>PUSHArm!O75</f>
        <v>2.4922836893243114</v>
      </c>
      <c r="U75" s="10">
        <f t="shared" si="23"/>
        <v>0.73536247353281381</v>
      </c>
      <c r="V75" s="10">
        <f t="shared" si="38"/>
        <v>22.852765532655884</v>
      </c>
      <c r="W75" s="10">
        <f t="shared" si="24"/>
        <v>1.2817006985764516</v>
      </c>
      <c r="X75" s="10">
        <f t="shared" si="25"/>
        <v>1.2069313241034383</v>
      </c>
      <c r="Y75" s="10">
        <f t="shared" si="26"/>
        <v>99.206931324103437</v>
      </c>
      <c r="Z75" s="10">
        <f t="shared" si="39"/>
        <v>94.206931324103437</v>
      </c>
      <c r="AA75" s="10">
        <f t="shared" si="27"/>
        <v>0.20693132410343829</v>
      </c>
      <c r="AB75" s="10">
        <f t="shared" si="28"/>
        <v>89.206931324103437</v>
      </c>
      <c r="AC75" s="10">
        <f t="shared" si="29"/>
        <v>1.3838260617071498</v>
      </c>
      <c r="AD75" s="10">
        <f t="shared" si="30"/>
        <v>3.8180692279948278</v>
      </c>
      <c r="AE75" s="10">
        <f>IF(R75&lt;=$H$10,$L$2+ABS($H$43/$H$46-SQRT(4*$H$43*$H$43/$H$46/$H$46-8*(R75-$H$9)/$H$46)/2),#REF!)</f>
        <v>7.8001610281948803</v>
      </c>
      <c r="AF75" s="10">
        <f t="shared" si="31"/>
        <v>-6.121988449436687</v>
      </c>
      <c r="AG75" s="10">
        <f t="shared" si="32"/>
        <v>4.0327702702702704</v>
      </c>
      <c r="AH75" s="10">
        <f t="shared" si="33"/>
        <v>4.0327702702702704</v>
      </c>
      <c r="AI75">
        <f t="shared" si="34"/>
        <v>4.0327702702702704</v>
      </c>
      <c r="AJ75" s="10">
        <f t="shared" si="35"/>
        <v>4.0327702702702704</v>
      </c>
      <c r="AK75" t="e">
        <f t="shared" si="40"/>
        <v>#NUM!</v>
      </c>
    </row>
    <row r="76" spans="7:37" x14ac:dyDescent="0.3">
      <c r="N76">
        <f t="shared" si="36"/>
        <v>46.238985018807362</v>
      </c>
      <c r="O76">
        <f t="shared" si="37"/>
        <v>35.710181879085489</v>
      </c>
      <c r="P76">
        <f t="shared" si="41"/>
        <v>2.1317999999999997</v>
      </c>
      <c r="Q76">
        <f t="shared" si="22"/>
        <v>16.592506448699996</v>
      </c>
      <c r="R76" s="17">
        <f>PUSHArm!M76</f>
        <v>37</v>
      </c>
      <c r="S76" s="10">
        <f>PUSHArm!N76</f>
        <v>10.993687891976075</v>
      </c>
      <c r="T76" s="10">
        <f>PUSHArm!O76</f>
        <v>2.469463162520376</v>
      </c>
      <c r="U76" s="10">
        <f t="shared" si="23"/>
        <v>0.74731946493400414</v>
      </c>
      <c r="V76" s="10">
        <f t="shared" si="38"/>
        <v>23.221384886875253</v>
      </c>
      <c r="W76" s="10">
        <f t="shared" si="24"/>
        <v>1.2904496103706515</v>
      </c>
      <c r="X76" s="10">
        <f t="shared" si="25"/>
        <v>1.0063121080239252</v>
      </c>
      <c r="Y76" s="10">
        <f t="shared" si="26"/>
        <v>99.00631210802392</v>
      </c>
      <c r="Z76" s="10">
        <f t="shared" si="39"/>
        <v>94.00631210802392</v>
      </c>
      <c r="AA76" s="10">
        <f t="shared" si="27"/>
        <v>6.3121080239252336E-3</v>
      </c>
      <c r="AB76" s="10">
        <f t="shared" si="28"/>
        <v>89.00631210802392</v>
      </c>
      <c r="AC76" s="10">
        <f t="shared" si="29"/>
        <v>1.3754299871459186</v>
      </c>
      <c r="AD76" s="10">
        <f t="shared" si="30"/>
        <v>3.811951468357726</v>
      </c>
      <c r="AE76" s="10">
        <f>IF(R76&lt;=$H$10,$L$2+ABS($H$43/$H$46-SQRT(4*$H$43*$H$43/$H$46/$H$46-8*(R76-$H$9)/$H$46)/2),#REF!)</f>
        <v>7.7898455249300689</v>
      </c>
      <c r="AF76" s="10">
        <f t="shared" si="31"/>
        <v>-6.1785622844402415</v>
      </c>
      <c r="AG76" s="10">
        <f t="shared" si="32"/>
        <v>3.9999999999999991</v>
      </c>
      <c r="AH76" s="10">
        <f t="shared" si="33"/>
        <v>3.9999999999999991</v>
      </c>
      <c r="AI76">
        <f t="shared" si="34"/>
        <v>3.9999999999999991</v>
      </c>
      <c r="AJ76" s="10">
        <f t="shared" si="35"/>
        <v>4</v>
      </c>
      <c r="AK76" t="e">
        <f t="shared" si="40"/>
        <v>#NUM!</v>
      </c>
    </row>
    <row r="77" spans="7:37" x14ac:dyDescent="0.3">
      <c r="N77">
        <f t="shared" si="36"/>
        <v>45.876868249701694</v>
      </c>
      <c r="O77">
        <f t="shared" si="37"/>
        <v>35.444330178933271</v>
      </c>
      <c r="P77">
        <f t="shared" si="41"/>
        <v>2.1317999999999997</v>
      </c>
      <c r="Q77">
        <f t="shared" si="22"/>
        <v>16.617291941249999</v>
      </c>
      <c r="R77" s="17">
        <f>PUSHArm!M77</f>
        <v>37.5</v>
      </c>
      <c r="S77" s="10">
        <f>PUSHArm!N77</f>
        <v>11.19616104791888</v>
      </c>
      <c r="T77" s="10">
        <f>PUSHArm!O77</f>
        <v>2.4468848087926705</v>
      </c>
      <c r="U77" s="10">
        <f t="shared" si="23"/>
        <v>0.75930893367780372</v>
      </c>
      <c r="V77" s="10">
        <f t="shared" si="38"/>
        <v>23.593475257326293</v>
      </c>
      <c r="W77" s="10">
        <f t="shared" si="24"/>
        <v>1.2991396049232617</v>
      </c>
      <c r="X77" s="10">
        <f t="shared" si="25"/>
        <v>0.80383895208112044</v>
      </c>
      <c r="Y77" s="10">
        <f t="shared" si="26"/>
        <v>98.803838952081122</v>
      </c>
      <c r="Z77" s="10">
        <f t="shared" si="39"/>
        <v>93.803838952081122</v>
      </c>
      <c r="AA77" s="10">
        <f t="shared" si="27"/>
        <v>0.19616104791887956</v>
      </c>
      <c r="AB77" s="10">
        <f t="shared" si="28"/>
        <v>88.803838952081122</v>
      </c>
      <c r="AC77" s="10">
        <f t="shared" si="29"/>
        <v>1.367026189088006</v>
      </c>
      <c r="AD77" s="10">
        <f t="shared" si="30"/>
        <v>3.8058212419648929</v>
      </c>
      <c r="AE77" s="10">
        <f>IF(R77&lt;=$H$10,$L$2+ABS($H$43/$H$46-SQRT(4*$H$43*$H$43/$H$46/$H$46-8*(R77-$H$9)/$H$46)/2),#REF!)</f>
        <v>7.7795102411634662</v>
      </c>
      <c r="AF77" s="10">
        <f t="shared" si="31"/>
        <v>-6.6202384704927546</v>
      </c>
      <c r="AG77" s="10">
        <f t="shared" si="32"/>
        <v>3.9682102628178333</v>
      </c>
      <c r="AH77" s="10">
        <f t="shared" si="33"/>
        <v>3.9682102628178333</v>
      </c>
      <c r="AI77">
        <f t="shared" si="34"/>
        <v>3.9682102628178333</v>
      </c>
      <c r="AJ77" s="10">
        <f t="shared" si="35"/>
        <v>3.9672297297297296</v>
      </c>
      <c r="AK77" t="e">
        <f t="shared" si="40"/>
        <v>#NUM!</v>
      </c>
    </row>
    <row r="78" spans="7:37" x14ac:dyDescent="0.3">
      <c r="N78">
        <f t="shared" si="36"/>
        <v>45.518217837523679</v>
      </c>
      <c r="O78">
        <f t="shared" si="37"/>
        <v>35.180903435829293</v>
      </c>
      <c r="P78">
        <f t="shared" si="41"/>
        <v>2.1317999999999997</v>
      </c>
      <c r="Q78">
        <f t="shared" si="22"/>
        <v>16.642077433800001</v>
      </c>
      <c r="R78" s="17">
        <f>PUSHArm!M78</f>
        <v>38</v>
      </c>
      <c r="S78" s="10">
        <f>PUSHArm!N78</f>
        <v>11.400502502082677</v>
      </c>
      <c r="T78" s="10">
        <f>PUSHArm!O78</f>
        <v>2.4245507087190132</v>
      </c>
      <c r="U78" s="10">
        <f t="shared" si="23"/>
        <v>0.77132388597739643</v>
      </c>
      <c r="V78" s="10">
        <f t="shared" si="38"/>
        <v>23.969023074850661</v>
      </c>
      <c r="W78" s="10">
        <f t="shared" si="24"/>
        <v>1.307771856729824</v>
      </c>
      <c r="X78" s="10">
        <f t="shared" si="25"/>
        <v>0.59949749791732287</v>
      </c>
      <c r="Y78" s="10">
        <f t="shared" si="26"/>
        <v>98.599497497917326</v>
      </c>
      <c r="Z78" s="10">
        <f t="shared" si="39"/>
        <v>93.599497497917326</v>
      </c>
      <c r="AA78" s="10">
        <f t="shared" si="27"/>
        <v>0.40050250208267713</v>
      </c>
      <c r="AB78" s="10">
        <f t="shared" si="28"/>
        <v>88.599497497917326</v>
      </c>
      <c r="AC78" s="10">
        <f t="shared" si="29"/>
        <v>1.358614646179727</v>
      </c>
      <c r="AD78" s="10">
        <f t="shared" si="30"/>
        <v>3.7996784722901045</v>
      </c>
      <c r="AE78" s="10">
        <f>IF(R78&lt;=$H$10,$L$2+ABS($H$43/$H$46-SQRT(4*$H$43*$H$43/$H$46/$H$46-8*(R78-$H$9)/$H$46)/2),#REF!)</f>
        <v>7.7691550626664263</v>
      </c>
      <c r="AF78" s="10">
        <f t="shared" si="31"/>
        <v>-7.048079242123265</v>
      </c>
      <c r="AG78" s="10">
        <f t="shared" si="32"/>
        <v>3.9381688535581283</v>
      </c>
      <c r="AH78" s="10">
        <f t="shared" si="33"/>
        <v>3.9381688535581283</v>
      </c>
      <c r="AI78">
        <f t="shared" si="34"/>
        <v>3.9381688535581283</v>
      </c>
      <c r="AJ78" s="10">
        <f t="shared" si="35"/>
        <v>3.9344594594594593</v>
      </c>
      <c r="AK78" t="e">
        <f t="shared" si="40"/>
        <v>#NUM!</v>
      </c>
    </row>
    <row r="79" spans="7:37" x14ac:dyDescent="0.3">
      <c r="N79">
        <f t="shared" si="36"/>
        <v>45.163088119148206</v>
      </c>
      <c r="O79">
        <f t="shared" si="37"/>
        <v>34.919947782029148</v>
      </c>
      <c r="P79">
        <f t="shared" si="41"/>
        <v>2.1317999999999997</v>
      </c>
      <c r="Q79">
        <f t="shared" si="22"/>
        <v>16.666862926349999</v>
      </c>
      <c r="R79" s="17">
        <f>PUSHArm!M79</f>
        <v>38.5</v>
      </c>
      <c r="S79" s="10">
        <f>PUSHArm!N79</f>
        <v>11.606726277152397</v>
      </c>
      <c r="T79" s="10">
        <f>PUSHArm!O79</f>
        <v>2.4024627866401773</v>
      </c>
      <c r="U79" s="10">
        <f t="shared" si="23"/>
        <v>0.78335716386762166</v>
      </c>
      <c r="V79" s="10">
        <f t="shared" si="38"/>
        <v>24.348011730049034</v>
      </c>
      <c r="W79" s="10">
        <f t="shared" si="24"/>
        <v>1.3163475017748822</v>
      </c>
      <c r="X79" s="10">
        <f t="shared" si="25"/>
        <v>0.39327372284760287</v>
      </c>
      <c r="Y79" s="10">
        <f t="shared" si="26"/>
        <v>98.393273722847596</v>
      </c>
      <c r="Z79" s="10">
        <f t="shared" si="39"/>
        <v>93.393273722847596</v>
      </c>
      <c r="AA79" s="10">
        <f t="shared" si="27"/>
        <v>0.60672627715239713</v>
      </c>
      <c r="AB79" s="10">
        <f t="shared" si="28"/>
        <v>88.393273722847596</v>
      </c>
      <c r="AC79" s="10">
        <f t="shared" si="29"/>
        <v>1.3501953369688195</v>
      </c>
      <c r="AD79" s="10">
        <f t="shared" si="30"/>
        <v>3.7935230820210015</v>
      </c>
      <c r="AE79" s="10">
        <f>IF(R79&lt;=$H$10,$L$2+ABS($H$43/$H$46-SQRT(4*$H$43*$H$43/$H$46/$H$46-8*(R79-$H$9)/$H$46)/2),#REF!)</f>
        <v>7.7587798741066454</v>
      </c>
      <c r="AF79" s="10">
        <f t="shared" si="31"/>
        <v>-7.4647688728422708</v>
      </c>
      <c r="AG79" s="10">
        <f t="shared" si="32"/>
        <v>3.9096155807479462</v>
      </c>
      <c r="AH79" s="10">
        <f t="shared" si="33"/>
        <v>3.9096155807479462</v>
      </c>
      <c r="AI79">
        <f t="shared" si="34"/>
        <v>3.9096155807479462</v>
      </c>
      <c r="AJ79" s="10">
        <f t="shared" si="35"/>
        <v>3.9016891891891894</v>
      </c>
      <c r="AK79" t="e">
        <f t="shared" si="40"/>
        <v>#NUM!</v>
      </c>
    </row>
    <row r="80" spans="7:37" x14ac:dyDescent="0.3">
      <c r="N80">
        <f t="shared" si="36"/>
        <v>44.811530696825876</v>
      </c>
      <c r="O80">
        <f t="shared" si="37"/>
        <v>34.661507277782675</v>
      </c>
      <c r="P80">
        <f t="shared" si="41"/>
        <v>2.1317999999999997</v>
      </c>
      <c r="Q80">
        <f t="shared" si="22"/>
        <v>16.691648418900002</v>
      </c>
      <c r="R80" s="17">
        <f>PUSHArm!M80</f>
        <v>39</v>
      </c>
      <c r="S80" s="10">
        <f>PUSHArm!N80</f>
        <v>11.814846046074706</v>
      </c>
      <c r="T80" s="10">
        <f>PUSHArm!O80</f>
        <v>2.3806228114840056</v>
      </c>
      <c r="U80" s="10">
        <f t="shared" si="23"/>
        <v>0.79540145510298221</v>
      </c>
      <c r="V80" s="10">
        <f t="shared" si="38"/>
        <v>24.730421567149065</v>
      </c>
      <c r="W80" s="10">
        <f t="shared" si="24"/>
        <v>1.3248676392769867</v>
      </c>
      <c r="X80" s="10">
        <f t="shared" si="25"/>
        <v>0.18515395392529399</v>
      </c>
      <c r="Y80" s="10">
        <f t="shared" si="26"/>
        <v>98.185153953925294</v>
      </c>
      <c r="Z80" s="10">
        <f t="shared" si="39"/>
        <v>93.185153953925294</v>
      </c>
      <c r="AA80" s="10">
        <f t="shared" si="27"/>
        <v>0.81484604607470601</v>
      </c>
      <c r="AB80" s="10">
        <f t="shared" si="28"/>
        <v>88.185153953925294</v>
      </c>
      <c r="AC80" s="10">
        <f t="shared" si="29"/>
        <v>1.3417682399038011</v>
      </c>
      <c r="AD80" s="10">
        <f t="shared" si="30"/>
        <v>3.7873549930477366</v>
      </c>
      <c r="AE80" s="10">
        <f>IF(R80&lt;=$H$10,$L$2+ABS($H$43/$H$46-SQRT(4*$H$43*$H$43/$H$46/$H$46-8*(R80-$H$9)/$H$46)/2),#REF!)</f>
        <v>7.7483845590331608</v>
      </c>
      <c r="AF80" s="10">
        <f t="shared" si="31"/>
        <v>-7.8723669244106826</v>
      </c>
      <c r="AG80" s="10">
        <f t="shared" si="32"/>
        <v>3.8823490249194208</v>
      </c>
      <c r="AH80" s="10">
        <f t="shared" si="33"/>
        <v>3.8823490249194208</v>
      </c>
      <c r="AI80">
        <f t="shared" si="34"/>
        <v>3.8823490249194208</v>
      </c>
      <c r="AJ80" s="10">
        <f t="shared" si="35"/>
        <v>3.868918918918919</v>
      </c>
      <c r="AK80" t="e">
        <f t="shared" si="40"/>
        <v>#NUM!</v>
      </c>
    </row>
    <row r="81" spans="14:37" x14ac:dyDescent="0.3">
      <c r="N81">
        <f t="shared" si="36"/>
        <v>44.463594437240765</v>
      </c>
      <c r="O81">
        <f t="shared" si="37"/>
        <v>34.405623906248159</v>
      </c>
      <c r="P81">
        <f t="shared" si="41"/>
        <v>2.1317999999999997</v>
      </c>
      <c r="Q81">
        <f t="shared" si="22"/>
        <v>16.71643391145</v>
      </c>
      <c r="R81" s="17">
        <f>PUSHArm!M81</f>
        <v>39.5</v>
      </c>
      <c r="S81" s="10">
        <f>PUSHArm!N81</f>
        <v>12.024875118125946</v>
      </c>
      <c r="T81" s="10">
        <f>PUSHArm!O81</f>
        <v>2.3590323977372676</v>
      </c>
      <c r="U81" s="10">
        <f t="shared" si="23"/>
        <v>0.42531562559273611</v>
      </c>
      <c r="V81" s="10">
        <f t="shared" si="38"/>
        <v>25.116229881722401</v>
      </c>
      <c r="W81" s="10">
        <f t="shared" si="24"/>
        <v>1.3333333333333333</v>
      </c>
      <c r="X81" s="10">
        <f t="shared" si="25"/>
        <v>2.4875118125946116E-2</v>
      </c>
      <c r="Y81" s="10">
        <f t="shared" si="26"/>
        <v>97.975124881874052</v>
      </c>
      <c r="Z81" s="10">
        <f t="shared" si="39"/>
        <v>92.975124881874052</v>
      </c>
      <c r="AA81" s="10">
        <f t="shared" si="27"/>
        <v>1.0248751181259461</v>
      </c>
      <c r="AB81" s="10">
        <f t="shared" si="28"/>
        <v>87.975124881874052</v>
      </c>
      <c r="AC81" s="10">
        <f t="shared" si="29"/>
        <v>1.3333333333333333</v>
      </c>
      <c r="AD81" s="10">
        <f t="shared" si="30"/>
        <v>3.7811741264514089</v>
      </c>
      <c r="AE81" s="10">
        <f>IF(R81&lt;=$H$10,$L$2+ABS($H$43/$H$46-SQRT(4*$H$43*$H$43/$H$46/$H$46-8*(R81-$H$9)/$H$46)/2),#REF!)</f>
        <v>7.7379689998611134</v>
      </c>
      <c r="AF81" s="10">
        <f t="shared" si="31"/>
        <v>-8.2724911750267296</v>
      </c>
      <c r="AG81" s="10">
        <f t="shared" si="32"/>
        <v>3.8562094785665781</v>
      </c>
      <c r="AH81" s="10">
        <f t="shared" si="33"/>
        <v>3.8562094785665781</v>
      </c>
      <c r="AI81">
        <f t="shared" si="34"/>
        <v>3.8562094785665781</v>
      </c>
      <c r="AJ81" s="10">
        <f t="shared" si="35"/>
        <v>3.8361486486486487</v>
      </c>
      <c r="AK81" t="e">
        <f t="shared" si="40"/>
        <v>#NUM!</v>
      </c>
    </row>
    <row r="82" spans="14:37" x14ac:dyDescent="0.3">
      <c r="N82">
        <f t="shared" si="36"/>
        <v>44.119325473248523</v>
      </c>
      <c r="O82">
        <f t="shared" si="37"/>
        <v>34.152337570513978</v>
      </c>
      <c r="P82">
        <f t="shared" si="41"/>
        <v>2.1317999999999997</v>
      </c>
      <c r="Q82">
        <f t="shared" si="22"/>
        <v>16.741219403999999</v>
      </c>
      <c r="R82" s="17">
        <f>PUSHArm!M82</f>
        <v>40</v>
      </c>
      <c r="S82" s="10">
        <f>PUSHArm!N82</f>
        <v>12.236826425144701</v>
      </c>
      <c r="T82" s="10">
        <f>PUSHArm!O82</f>
        <v>2.3376930065518695</v>
      </c>
      <c r="U82" s="10">
        <f t="shared" si="23"/>
        <v>0.42696028935017938</v>
      </c>
      <c r="V82" s="10">
        <f t="shared" si="38"/>
        <v>25.321969189467872</v>
      </c>
      <c r="W82" s="10">
        <f t="shared" si="24"/>
        <v>1.3417760711611006</v>
      </c>
      <c r="X82" s="10">
        <f t="shared" si="25"/>
        <v>0.23682642514470054</v>
      </c>
      <c r="Y82" s="10">
        <f t="shared" si="26"/>
        <v>97.763173574855301</v>
      </c>
      <c r="Z82" s="10">
        <f t="shared" si="39"/>
        <v>92.763173574855301</v>
      </c>
      <c r="AA82" s="10">
        <f t="shared" si="27"/>
        <v>1.2368264251447005</v>
      </c>
      <c r="AB82" s="10">
        <f t="shared" si="28"/>
        <v>87.763173574855301</v>
      </c>
      <c r="AC82" s="10">
        <f t="shared" si="29"/>
        <v>1.3417760711611006</v>
      </c>
      <c r="AD82" s="10">
        <f t="shared" si="30"/>
        <v>3.7749804024922824</v>
      </c>
      <c r="AE82" s="10">
        <f>IF(R82&lt;=$H$10,$L$2+ABS($H$43/$H$46-SQRT(4*$H$43*$H$43/$H$46/$H$46-8*(R82-$H$9)/$H$46)/2),#REF!)</f>
        <v>7.7275330778562203</v>
      </c>
      <c r="AF82" s="10">
        <f t="shared" si="31"/>
        <v>-8.666437004828353</v>
      </c>
      <c r="AG82" s="10">
        <f t="shared" si="32"/>
        <v>3.8310677697572046</v>
      </c>
      <c r="AH82" s="10">
        <f t="shared" si="33"/>
        <v>3.8310677697572046</v>
      </c>
      <c r="AI82">
        <f t="shared" si="34"/>
        <v>3.8310677697572046</v>
      </c>
      <c r="AJ82" s="10">
        <f t="shared" si="35"/>
        <v>3.8033783783783783</v>
      </c>
      <c r="AK82" t="e">
        <f t="shared" si="40"/>
        <v>#NUM!</v>
      </c>
    </row>
    <row r="83" spans="14:37" x14ac:dyDescent="0.3">
      <c r="N83">
        <f t="shared" si="36"/>
        <v>43.778767208451164</v>
      </c>
      <c r="O83">
        <f t="shared" si="37"/>
        <v>33.901686092854064</v>
      </c>
      <c r="P83">
        <f t="shared" si="41"/>
        <v>2.1317999999999997</v>
      </c>
      <c r="Q83">
        <f t="shared" si="22"/>
        <v>16.766004896549997</v>
      </c>
      <c r="R83" s="17">
        <f>PUSHArm!M83</f>
        <v>40.5</v>
      </c>
      <c r="S83" s="10">
        <f>PUSHArm!N83</f>
        <v>12.450712507961669</v>
      </c>
      <c r="T83" s="10">
        <f>PUSHArm!O83</f>
        <v>2.3166059469924711</v>
      </c>
      <c r="U83" s="10">
        <f t="shared" si="23"/>
        <v>0.42848936945833149</v>
      </c>
      <c r="V83" s="10">
        <f t="shared" si="38"/>
        <v>25.528696186564797</v>
      </c>
      <c r="W83" s="10">
        <f t="shared" si="24"/>
        <v>1.3502266620991794</v>
      </c>
      <c r="X83" s="10">
        <f t="shared" si="25"/>
        <v>0.45071250796166851</v>
      </c>
      <c r="Y83" s="10">
        <f t="shared" si="26"/>
        <v>97.549287492038331</v>
      </c>
      <c r="Z83" s="10">
        <f t="shared" si="39"/>
        <v>92.549287492038331</v>
      </c>
      <c r="AA83" s="10">
        <f t="shared" si="27"/>
        <v>1.4507125079616685</v>
      </c>
      <c r="AB83" s="10">
        <f t="shared" si="28"/>
        <v>87.549287492038331</v>
      </c>
      <c r="AC83" s="10">
        <f t="shared" si="29"/>
        <v>1.3502266620991794</v>
      </c>
      <c r="AD83" s="10">
        <f t="shared" si="30"/>
        <v>3.7687737405977861</v>
      </c>
      <c r="AE83" s="10">
        <f>IF(R83&lt;=$H$10,$L$2+ABS($H$43/$H$46-SQRT(4*$H$43*$H$43/$H$46/$H$46-8*(R83-$H$9)/$H$46)/2),#REF!)</f>
        <v>7.7170766731189886</v>
      </c>
      <c r="AF83" s="10">
        <f t="shared" si="31"/>
        <v>-9.0552582492110201</v>
      </c>
      <c r="AG83" s="10">
        <f t="shared" si="32"/>
        <v>3.8068176644274159</v>
      </c>
      <c r="AH83" s="10">
        <f t="shared" si="33"/>
        <v>3.8068176644274159</v>
      </c>
      <c r="AI83">
        <f t="shared" si="34"/>
        <v>3.8068176644274159</v>
      </c>
      <c r="AJ83" s="10">
        <f t="shared" si="35"/>
        <v>3.770608108108108</v>
      </c>
      <c r="AK83" t="e">
        <f t="shared" si="40"/>
        <v>#NUM!</v>
      </c>
    </row>
    <row r="84" spans="14:37" x14ac:dyDescent="0.3">
      <c r="N84">
        <f t="shared" si="36"/>
        <v>43.441960324515676</v>
      </c>
      <c r="O84">
        <f t="shared" si="37"/>
        <v>33.653705216150762</v>
      </c>
      <c r="P84">
        <f t="shared" si="41"/>
        <v>2.1317999999999997</v>
      </c>
      <c r="Q84">
        <f t="shared" si="22"/>
        <v>16.7907903891</v>
      </c>
      <c r="R84" s="17">
        <f>PUSHArm!M84</f>
        <v>41</v>
      </c>
      <c r="S84" s="10">
        <f>PUSHArm!N84</f>
        <v>12.66654550305914</v>
      </c>
      <c r="T84" s="10">
        <f>PUSHArm!O84</f>
        <v>2.2957723774192988</v>
      </c>
      <c r="U84" s="10">
        <f t="shared" si="23"/>
        <v>0.42990041944493962</v>
      </c>
      <c r="V84" s="10">
        <f t="shared" si="38"/>
        <v>25.736356876384054</v>
      </c>
      <c r="W84" s="10">
        <f t="shared" si="24"/>
        <v>1.3586851281024093</v>
      </c>
      <c r="X84" s="10">
        <f t="shared" si="25"/>
        <v>0.66654550305914029</v>
      </c>
      <c r="Y84" s="10">
        <f t="shared" si="26"/>
        <v>97.33345449694086</v>
      </c>
      <c r="Z84" s="10">
        <f t="shared" si="39"/>
        <v>92.33345449694086</v>
      </c>
      <c r="AA84" s="10">
        <f t="shared" si="27"/>
        <v>1.6665455030591403</v>
      </c>
      <c r="AB84" s="10">
        <f t="shared" si="28"/>
        <v>87.33345449694086</v>
      </c>
      <c r="AC84" s="10">
        <f t="shared" si="29"/>
        <v>1.3586851281024093</v>
      </c>
      <c r="AD84" s="10">
        <f t="shared" si="30"/>
        <v>3.7625540593502822</v>
      </c>
      <c r="AE84" s="10">
        <f>IF(R84&lt;=$H$10,$L$2+ABS($H$43/$H$46-SQRT(4*$H$43*$H$43/$H$46/$H$46-8*(R84-$H$9)/$H$46)/2),#REF!)</f>
        <v>7.706599664568639</v>
      </c>
      <c r="AF84" s="10">
        <f t="shared" si="31"/>
        <v>-9.4398236796749657</v>
      </c>
      <c r="AG84" s="10">
        <f t="shared" si="32"/>
        <v>3.7833705391424362</v>
      </c>
      <c r="AH84" s="10">
        <f t="shared" si="33"/>
        <v>3.7833705391424362</v>
      </c>
      <c r="AI84">
        <f t="shared" si="34"/>
        <v>3.7833705391424362</v>
      </c>
      <c r="AJ84" s="10">
        <f t="shared" si="35"/>
        <v>3.7378378378378381</v>
      </c>
      <c r="AK84" t="e">
        <f t="shared" si="40"/>
        <v>#NUM!</v>
      </c>
    </row>
    <row r="85" spans="14:37" x14ac:dyDescent="0.3">
      <c r="N85">
        <f t="shared" si="36"/>
        <v>43.108942791270223</v>
      </c>
      <c r="O85">
        <f t="shared" si="37"/>
        <v>33.408428607516463</v>
      </c>
      <c r="P85">
        <f t="shared" si="41"/>
        <v>2.1317999999999997</v>
      </c>
      <c r="Q85">
        <f t="shared" si="22"/>
        <v>16.815575881649998</v>
      </c>
      <c r="R85" s="17">
        <f>PUSHArm!M85</f>
        <v>41.5</v>
      </c>
      <c r="S85" s="10">
        <f>PUSHArm!N85</f>
        <v>12.884337129492966</v>
      </c>
      <c r="T85" s="10">
        <f>PUSHArm!O85</f>
        <v>2.275193307006699</v>
      </c>
      <c r="U85" s="10">
        <f t="shared" si="23"/>
        <v>0.43119109858503257</v>
      </c>
      <c r="V85" s="10">
        <f t="shared" si="38"/>
        <v>25.944895927382849</v>
      </c>
      <c r="W85" s="10">
        <f t="shared" si="24"/>
        <v>1.3671514912281133</v>
      </c>
      <c r="X85" s="10">
        <f t="shared" si="25"/>
        <v>0.88433712949296606</v>
      </c>
      <c r="Y85" s="10">
        <f t="shared" si="26"/>
        <v>97.115662870507037</v>
      </c>
      <c r="Z85" s="10">
        <f t="shared" si="39"/>
        <v>92.115662870507037</v>
      </c>
      <c r="AA85" s="10">
        <f t="shared" si="27"/>
        <v>1.8843371294929661</v>
      </c>
      <c r="AB85" s="10">
        <f t="shared" si="28"/>
        <v>87.115662870507037</v>
      </c>
      <c r="AC85" s="10">
        <f t="shared" si="29"/>
        <v>1.3671514912281133</v>
      </c>
      <c r="AD85" s="10">
        <f t="shared" si="30"/>
        <v>3.7563212764746061</v>
      </c>
      <c r="AE85" s="10">
        <f>IF(R85&lt;=$H$10,$L$2+ABS($H$43/$H$46-SQRT(4*$H$43*$H$43/$H$46/$H$46-8*(R85-$H$9)/$H$46)/2),#REF!)</f>
        <v>7.6961019299267566</v>
      </c>
      <c r="AF85" s="10">
        <f t="shared" si="31"/>
        <v>-9.8208575122965662</v>
      </c>
      <c r="AG85" s="10">
        <f t="shared" si="32"/>
        <v>3.7606515463172716</v>
      </c>
      <c r="AH85" s="10">
        <f t="shared" si="33"/>
        <v>3.7606515463172716</v>
      </c>
      <c r="AI85">
        <f t="shared" si="34"/>
        <v>3.7606515463172716</v>
      </c>
      <c r="AJ85" s="10">
        <f t="shared" si="35"/>
        <v>3.7050675675675677</v>
      </c>
      <c r="AK85" t="e">
        <f t="shared" si="40"/>
        <v>#NUM!</v>
      </c>
    </row>
    <row r="86" spans="14:37" x14ac:dyDescent="0.3">
      <c r="N86">
        <f t="shared" si="36"/>
        <v>42.779749879624887</v>
      </c>
      <c r="O86">
        <f t="shared" si="37"/>
        <v>33.165887864155934</v>
      </c>
      <c r="P86">
        <f t="shared" si="41"/>
        <v>2.1317999999999997</v>
      </c>
      <c r="Q86">
        <f t="shared" si="22"/>
        <v>16.8403613742</v>
      </c>
      <c r="R86" s="17">
        <f>PUSHArm!M86</f>
        <v>42</v>
      </c>
      <c r="S86" s="10">
        <f>PUSHArm!N86</f>
        <v>13.104098676109773</v>
      </c>
      <c r="T86" s="10">
        <f>PUSHArm!O86</f>
        <v>2.2548695973986668</v>
      </c>
      <c r="U86" s="10">
        <f t="shared" si="23"/>
        <v>0.4323591790866077</v>
      </c>
      <c r="V86" s="10">
        <f t="shared" si="38"/>
        <v>26.154256719184023</v>
      </c>
      <c r="W86" s="10">
        <f t="shared" si="24"/>
        <v>1.3756257736367801</v>
      </c>
      <c r="X86" s="10">
        <f t="shared" si="25"/>
        <v>1.1040986761097731</v>
      </c>
      <c r="Y86" s="10">
        <f t="shared" si="26"/>
        <v>96.895901323890229</v>
      </c>
      <c r="Z86" s="10">
        <f t="shared" si="39"/>
        <v>91.895901323890229</v>
      </c>
      <c r="AA86" s="10">
        <f t="shared" si="27"/>
        <v>2.1040986761097731</v>
      </c>
      <c r="AB86" s="10">
        <f t="shared" si="28"/>
        <v>86.895901323890229</v>
      </c>
      <c r="AC86" s="10">
        <f t="shared" si="29"/>
        <v>1.3756257736367801</v>
      </c>
      <c r="AD86" s="10">
        <f t="shared" si="30"/>
        <v>3.75007530882537</v>
      </c>
      <c r="AE86" s="10">
        <f>IF(R86&lt;=$H$10,$L$2+ABS($H$43/$H$46-SQRT(4*$H$43*$H$43/$H$46/$H$46-8*(R86-$H$9)/$H$46)/2),#REF!)</f>
        <v>7.6855833457006266</v>
      </c>
      <c r="AF86" s="10">
        <f t="shared" si="31"/>
        <v>-10.198969127582524</v>
      </c>
      <c r="AG86" s="10">
        <f t="shared" si="32"/>
        <v>3.7385967906050981</v>
      </c>
      <c r="AH86" s="10">
        <f t="shared" si="33"/>
        <v>3.7385967906050981</v>
      </c>
      <c r="AI86">
        <f t="shared" si="34"/>
        <v>3.7385967906050981</v>
      </c>
      <c r="AJ86" s="10">
        <f t="shared" si="35"/>
        <v>3.6722972972972974</v>
      </c>
      <c r="AK86" t="e">
        <f t="shared" si="40"/>
        <v>#NUM!</v>
      </c>
    </row>
    <row r="87" spans="14:37" x14ac:dyDescent="0.3">
      <c r="N87">
        <f t="shared" si="36"/>
        <v>42.454414177123169</v>
      </c>
      <c r="O87">
        <f t="shared" si="37"/>
        <v>32.926112521324029</v>
      </c>
      <c r="P87">
        <f t="shared" si="41"/>
        <v>2.1317999999999997</v>
      </c>
      <c r="Q87">
        <f t="shared" si="22"/>
        <v>16.865146866749999</v>
      </c>
      <c r="R87" s="17">
        <f>PUSHArm!M87</f>
        <v>42.5</v>
      </c>
      <c r="S87" s="10">
        <f>PUSHArm!N87</f>
        <v>13.325840989091786</v>
      </c>
      <c r="T87" s="10">
        <f>PUSHArm!O87</f>
        <v>2.2348019644899013</v>
      </c>
      <c r="U87" s="10">
        <f t="shared" si="23"/>
        <v>0.43340255287342244</v>
      </c>
      <c r="V87" s="10">
        <f t="shared" si="38"/>
        <v>26.364381392350037</v>
      </c>
      <c r="W87" s="10">
        <f t="shared" si="24"/>
        <v>1.3841079975927315</v>
      </c>
      <c r="X87" s="10">
        <f t="shared" si="25"/>
        <v>1.3258409890917857</v>
      </c>
      <c r="Y87" s="10">
        <f t="shared" si="26"/>
        <v>96.674159010908213</v>
      </c>
      <c r="Z87" s="10">
        <f t="shared" si="39"/>
        <v>91.674159010908213</v>
      </c>
      <c r="AA87" s="10">
        <f t="shared" si="27"/>
        <v>2.3258409890917857</v>
      </c>
      <c r="AB87" s="10">
        <f t="shared" si="28"/>
        <v>86.674159010908213</v>
      </c>
      <c r="AC87" s="10">
        <f t="shared" si="29"/>
        <v>1.3841079975927315</v>
      </c>
      <c r="AD87" s="10">
        <f t="shared" si="30"/>
        <v>3.7438160723740195</v>
      </c>
      <c r="AE87" s="10">
        <f>IF(R87&lt;=$H$10,$L$2+ABS($H$43/$H$46-SQRT(4*$H$43*$H$43/$H$46/$H$46-8*(R87-$H$9)/$H$46)/2),#REF!)</f>
        <v>7.6750437871662953</v>
      </c>
      <c r="AF87" s="10">
        <f t="shared" si="31"/>
        <v>-10.574675310557529</v>
      </c>
      <c r="AG87" s="10">
        <f t="shared" si="32"/>
        <v>3.7171512084956717</v>
      </c>
      <c r="AH87" s="10">
        <f t="shared" si="33"/>
        <v>3.7171512084956717</v>
      </c>
      <c r="AI87">
        <f t="shared" si="34"/>
        <v>3.7171512084956717</v>
      </c>
      <c r="AJ87" s="10">
        <f t="shared" si="35"/>
        <v>3.639527027027027</v>
      </c>
      <c r="AK87" t="e">
        <f t="shared" si="40"/>
        <v>#NUM!</v>
      </c>
    </row>
    <row r="88" spans="14:37" x14ac:dyDescent="0.3">
      <c r="N88">
        <f t="shared" si="36"/>
        <v>42.132965606277494</v>
      </c>
      <c r="O88">
        <f t="shared" si="37"/>
        <v>32.689130062502905</v>
      </c>
      <c r="P88">
        <f t="shared" si="41"/>
        <v>2.1317999999999997</v>
      </c>
      <c r="Q88">
        <f t="shared" si="22"/>
        <v>16.889932359300001</v>
      </c>
      <c r="R88" s="17">
        <f>PUSHArm!M88</f>
        <v>43</v>
      </c>
      <c r="S88" s="10">
        <f>PUSHArm!N88</f>
        <v>13.54957445986226</v>
      </c>
      <c r="T88" s="10">
        <f>PUSHArm!O88</f>
        <v>2.2149909803392895</v>
      </c>
      <c r="U88" s="10">
        <f t="shared" si="23"/>
        <v>0.43431923819831503</v>
      </c>
      <c r="V88" s="10">
        <f t="shared" si="38"/>
        <v>26.575210901677867</v>
      </c>
      <c r="W88" s="10">
        <f t="shared" si="24"/>
        <v>1.3925981854648122</v>
      </c>
      <c r="X88" s="10">
        <f t="shared" si="25"/>
        <v>1.5495744598622601</v>
      </c>
      <c r="Y88" s="10">
        <f t="shared" si="26"/>
        <v>96.450425540137743</v>
      </c>
      <c r="Z88" s="10">
        <f t="shared" si="39"/>
        <v>91.450425540137743</v>
      </c>
      <c r="AA88" s="10">
        <f t="shared" si="27"/>
        <v>2.5495744598622601</v>
      </c>
      <c r="AB88" s="10">
        <f t="shared" si="28"/>
        <v>86.450425540137743</v>
      </c>
      <c r="AC88" s="10">
        <f t="shared" si="29"/>
        <v>1.3925981854648122</v>
      </c>
      <c r="AD88" s="10">
        <f t="shared" si="30"/>
        <v>3.7375434821956453</v>
      </c>
      <c r="AE88" s="10">
        <f>IF(R88&lt;=$H$10,$L$2+ABS($H$43/$H$46-SQRT(4*$H$43*$H$43/$H$46/$H$46-8*(R88-$H$9)/$H$46)/2),#REF!)</f>
        <v>7.664483128351316</v>
      </c>
      <c r="AF88" s="10">
        <f t="shared" si="31"/>
        <v>-10.948417185761121</v>
      </c>
      <c r="AG88" s="10">
        <f t="shared" si="32"/>
        <v>3.6962669482294417</v>
      </c>
      <c r="AH88" s="10">
        <f t="shared" si="33"/>
        <v>3.6962669482294417</v>
      </c>
      <c r="AI88">
        <f t="shared" si="34"/>
        <v>3.6962669482294417</v>
      </c>
      <c r="AJ88" s="10">
        <f t="shared" si="35"/>
        <v>3.6067567567567567</v>
      </c>
      <c r="AK88" t="e">
        <f t="shared" si="40"/>
        <v>#NUM!</v>
      </c>
    </row>
    <row r="89" spans="14:37" x14ac:dyDescent="0.3">
      <c r="N89">
        <f t="shared" si="36"/>
        <v>41.815431445614969</v>
      </c>
      <c r="O89">
        <f t="shared" si="37"/>
        <v>32.454965931746401</v>
      </c>
      <c r="P89">
        <f t="shared" si="41"/>
        <v>2.1317999999999997</v>
      </c>
      <c r="Q89">
        <f t="shared" si="22"/>
        <v>16.91471785185</v>
      </c>
      <c r="R89" s="17">
        <f>PUSHArm!M89</f>
        <v>43.5</v>
      </c>
      <c r="S89" s="10">
        <f>PUSHArm!N89</f>
        <v>13.775309013383291</v>
      </c>
      <c r="T89" s="10">
        <f>PUSHArm!O89</f>
        <v>2.1954370752107537</v>
      </c>
      <c r="U89" s="10">
        <f t="shared" si="23"/>
        <v>0.43510738617143546</v>
      </c>
      <c r="V89" s="10">
        <f t="shared" si="38"/>
        <v>26.786685072952007</v>
      </c>
      <c r="W89" s="10">
        <f t="shared" si="24"/>
        <v>1.4010963597270696</v>
      </c>
      <c r="X89" s="10">
        <f t="shared" si="25"/>
        <v>1.7753090133832909</v>
      </c>
      <c r="Y89" s="10">
        <f t="shared" si="26"/>
        <v>96.224690986616707</v>
      </c>
      <c r="Z89" s="10">
        <f t="shared" si="39"/>
        <v>91.224690986616707</v>
      </c>
      <c r="AA89" s="10">
        <f t="shared" si="27"/>
        <v>2.7753090133832909</v>
      </c>
      <c r="AB89" s="10">
        <f t="shared" si="28"/>
        <v>86.224690986616707</v>
      </c>
      <c r="AC89" s="10">
        <f t="shared" si="29"/>
        <v>1.4010963597270696</v>
      </c>
      <c r="AD89" s="10">
        <f t="shared" si="30"/>
        <v>3.7312574524555404</v>
      </c>
      <c r="AE89" s="10">
        <f>IF(R89&lt;=$H$10,$L$2+ABS($H$43/$H$46-SQRT(4*$H$43*$H$43/$H$46/$H$46-8*(R89-$H$9)/$H$46)/2),#REF!)</f>
        <v>7.6539012420171701</v>
      </c>
      <c r="AF89" s="10">
        <f t="shared" si="31"/>
        <v>-11.32057331354987</v>
      </c>
      <c r="AG89" s="10">
        <f t="shared" si="32"/>
        <v>3.6759021128888429</v>
      </c>
      <c r="AH89" s="10">
        <f t="shared" si="33"/>
        <v>3.6759021128888429</v>
      </c>
      <c r="AI89">
        <f t="shared" si="34"/>
        <v>3.6759021128888429</v>
      </c>
      <c r="AJ89" s="10">
        <f t="shared" si="35"/>
        <v>3.5739864864864863</v>
      </c>
      <c r="AK89" t="e">
        <f t="shared" si="40"/>
        <v>#NUM!</v>
      </c>
    </row>
    <row r="90" spans="14:37" x14ac:dyDescent="0.3">
      <c r="N90">
        <f t="shared" si="36"/>
        <v>41.501836353267969</v>
      </c>
      <c r="O90">
        <f t="shared" si="37"/>
        <v>32.223643548068253</v>
      </c>
      <c r="P90">
        <f t="shared" si="41"/>
        <v>2.1317999999999997</v>
      </c>
      <c r="Q90">
        <f t="shared" si="22"/>
        <v>16.939503344399998</v>
      </c>
      <c r="R90" s="17">
        <f>PUSHArm!M90</f>
        <v>44</v>
      </c>
      <c r="S90" s="10">
        <f>PUSHArm!N90</f>
        <v>14.003054096877429</v>
      </c>
      <c r="T90" s="10">
        <f>PUSHArm!O90</f>
        <v>2.1761405397316151</v>
      </c>
      <c r="U90" s="10">
        <f t="shared" si="23"/>
        <v>0.43576528667519626</v>
      </c>
      <c r="V90" s="10">
        <f t="shared" si="38"/>
        <v>26.998742663135094</v>
      </c>
      <c r="W90" s="10">
        <f t="shared" si="24"/>
        <v>1.4096025429594576</v>
      </c>
      <c r="X90" s="10">
        <f t="shared" si="25"/>
        <v>2.0030540968774293</v>
      </c>
      <c r="Y90" s="10">
        <f t="shared" si="26"/>
        <v>95.996945903122565</v>
      </c>
      <c r="Z90" s="10">
        <f t="shared" si="39"/>
        <v>90.996945903122565</v>
      </c>
      <c r="AA90" s="10">
        <f t="shared" si="27"/>
        <v>3.0030540968774293</v>
      </c>
      <c r="AB90" s="10">
        <f t="shared" si="28"/>
        <v>85.996945903122565</v>
      </c>
      <c r="AC90" s="10">
        <f t="shared" si="29"/>
        <v>1.4096025429594576</v>
      </c>
      <c r="AD90" s="10">
        <f t="shared" si="30"/>
        <v>3.7249578963954937</v>
      </c>
      <c r="AE90" s="10">
        <f>IF(R90&lt;=$H$10,$L$2+ABS($H$43/$H$46-SQRT(4*$H$43*$H$43/$H$46/$H$46-8*(R90-$H$9)/$H$46)/2),#REF!)</f>
        <v>7.6432979996413977</v>
      </c>
      <c r="AF90" s="10">
        <f t="shared" si="31"/>
        <v>-11.6914699591113</v>
      </c>
      <c r="AG90" s="10">
        <f t="shared" si="32"/>
        <v>3.6560197718559633</v>
      </c>
      <c r="AH90" s="10">
        <f t="shared" si="33"/>
        <v>3.6560197718559633</v>
      </c>
      <c r="AI90">
        <f t="shared" si="34"/>
        <v>3.6560197718559633</v>
      </c>
      <c r="AJ90" s="10">
        <f t="shared" si="35"/>
        <v>3.5412162162162164</v>
      </c>
      <c r="AK90" t="e">
        <f t="shared" si="40"/>
        <v>#NUM!</v>
      </c>
    </row>
    <row r="91" spans="14:37" x14ac:dyDescent="0.3">
      <c r="N91">
        <f t="shared" si="36"/>
        <v>41.192202393320962</v>
      </c>
      <c r="O91">
        <f t="shared" si="37"/>
        <v>31.995184322042753</v>
      </c>
      <c r="P91">
        <f t="shared" si="41"/>
        <v>2.1317999999999997</v>
      </c>
      <c r="Q91">
        <f t="shared" si="22"/>
        <v>16.964288836950001</v>
      </c>
      <c r="R91" s="17">
        <f>PUSHArm!M91</f>
        <v>44.5</v>
      </c>
      <c r="S91" s="10">
        <f>PUSHArm!N91</f>
        <v>14.232818669004589</v>
      </c>
      <c r="T91" s="10">
        <f>PUSHArm!O91</f>
        <v>2.1571015271784901</v>
      </c>
      <c r="U91" s="10">
        <f t="shared" si="23"/>
        <v>0.43629137439882926</v>
      </c>
      <c r="V91" s="10">
        <f t="shared" si="38"/>
        <v>27.211321423716289</v>
      </c>
      <c r="W91" s="10">
        <f t="shared" si="24"/>
        <v>1.4181167578485294</v>
      </c>
      <c r="X91" s="10">
        <f t="shared" si="25"/>
        <v>2.2328186690045886</v>
      </c>
      <c r="Y91" s="10">
        <f t="shared" si="26"/>
        <v>95.767181330995413</v>
      </c>
      <c r="Z91" s="10">
        <f t="shared" si="39"/>
        <v>90.767181330995413</v>
      </c>
      <c r="AA91" s="10">
        <f t="shared" si="27"/>
        <v>3.2328186690045886</v>
      </c>
      <c r="AB91" s="10">
        <f t="shared" si="28"/>
        <v>85.767181330995413</v>
      </c>
      <c r="AC91" s="10">
        <f t="shared" si="29"/>
        <v>1.4181167578485294</v>
      </c>
      <c r="AD91" s="10">
        <f t="shared" si="30"/>
        <v>3.7186447263198223</v>
      </c>
      <c r="AE91" s="10">
        <f>IF(R91&lt;=$H$10,$L$2+ABS($H$43/$H$46-SQRT(4*$H$43*$H$43/$H$46/$H$46-8*(R91-$H$9)/$H$46)/2),#REF!)</f>
        <v>7.632673271399371</v>
      </c>
      <c r="AF91" s="10">
        <f t="shared" si="31"/>
        <v>-12.061389245830298</v>
      </c>
      <c r="AG91" s="10">
        <f t="shared" si="32"/>
        <v>3.6365871737588886</v>
      </c>
      <c r="AH91" s="10">
        <f t="shared" si="33"/>
        <v>3.6365871737588886</v>
      </c>
      <c r="AI91">
        <f t="shared" si="34"/>
        <v>3.6365871737588886</v>
      </c>
      <c r="AJ91" s="10">
        <f t="shared" si="35"/>
        <v>3.5084459459459461</v>
      </c>
      <c r="AK91" t="e">
        <f t="shared" si="40"/>
        <v>#NUM!</v>
      </c>
    </row>
    <row r="92" spans="14:37" x14ac:dyDescent="0.3">
      <c r="N92">
        <f t="shared" si="36"/>
        <v>40.886549064531216</v>
      </c>
      <c r="O92">
        <f t="shared" si="37"/>
        <v>31.769607674325776</v>
      </c>
      <c r="P92">
        <f t="shared" si="41"/>
        <v>2.1317999999999997</v>
      </c>
      <c r="Q92">
        <f t="shared" si="22"/>
        <v>16.989074329499999</v>
      </c>
      <c r="R92" s="17">
        <f>PUSHArm!M92</f>
        <v>45</v>
      </c>
      <c r="S92" s="10">
        <f>PUSHArm!N92</f>
        <v>14.464611189523549</v>
      </c>
      <c r="T92" s="10">
        <f>PUSHArm!O92</f>
        <v>2.1383200558695572</v>
      </c>
      <c r="U92" s="10">
        <f t="shared" si="23"/>
        <v>0.43668423413229313</v>
      </c>
      <c r="V92" s="10">
        <f t="shared" si="38"/>
        <v>27.424358167295122</v>
      </c>
      <c r="W92" s="10">
        <f t="shared" si="24"/>
        <v>1.4266390271881442</v>
      </c>
      <c r="X92" s="10">
        <f t="shared" si="25"/>
        <v>2.4646111895235485</v>
      </c>
      <c r="Y92" s="10">
        <f t="shared" si="26"/>
        <v>95.535388810476448</v>
      </c>
      <c r="Z92" s="10">
        <f t="shared" si="39"/>
        <v>90.535388810476448</v>
      </c>
      <c r="AA92" s="10">
        <f t="shared" si="27"/>
        <v>3.4646111895235485</v>
      </c>
      <c r="AB92" s="10">
        <f t="shared" si="28"/>
        <v>85.535388810476448</v>
      </c>
      <c r="AC92" s="10">
        <f t="shared" si="29"/>
        <v>1.4266390271881442</v>
      </c>
      <c r="AD92" s="10">
        <f t="shared" si="30"/>
        <v>3.7123178535811254</v>
      </c>
      <c r="AE92" s="10">
        <f>IF(R92&lt;=$H$10,$L$2+ABS($H$43/$H$46-SQRT(4*$H$43*$H$43/$H$46/$H$46-8*(R92-$H$9)/$H$46)/2),#REF!)</f>
        <v>7.6220269261457574</v>
      </c>
      <c r="AF92" s="10">
        <f t="shared" si="31"/>
        <v>-12.430575703024973</v>
      </c>
      <c r="AG92" s="10">
        <f t="shared" si="32"/>
        <v>3.6175751128759805</v>
      </c>
      <c r="AH92" s="10">
        <f t="shared" si="33"/>
        <v>3.6175751128759805</v>
      </c>
      <c r="AI92">
        <f t="shared" si="34"/>
        <v>3.6175751128759805</v>
      </c>
      <c r="AJ92" s="10">
        <f t="shared" si="35"/>
        <v>3.4756756756756757</v>
      </c>
      <c r="AK92" t="e">
        <f t="shared" si="40"/>
        <v>#NUM!</v>
      </c>
    </row>
    <row r="93" spans="14:37" x14ac:dyDescent="0.3">
      <c r="N93">
        <f t="shared" si="36"/>
        <v>40.584893331668425</v>
      </c>
      <c r="O93">
        <f t="shared" si="37"/>
        <v>31.546931056290777</v>
      </c>
      <c r="P93">
        <f t="shared" si="41"/>
        <v>2.1317999999999997</v>
      </c>
      <c r="Q93">
        <f t="shared" si="22"/>
        <v>17.013859822049998</v>
      </c>
      <c r="R93" s="17">
        <f>PUSHArm!M93</f>
        <v>45.5</v>
      </c>
      <c r="S93" s="10">
        <f>PUSHArm!N93</f>
        <v>14.698439609468229</v>
      </c>
      <c r="T93" s="10">
        <f>PUSHArm!O93</f>
        <v>2.119796011675029</v>
      </c>
      <c r="U93" s="10">
        <f t="shared" si="23"/>
        <v>0.43694260576852562</v>
      </c>
      <c r="V93" s="10">
        <f t="shared" si="38"/>
        <v>27.637788837057876</v>
      </c>
      <c r="W93" s="10">
        <f t="shared" si="24"/>
        <v>1.435169373880185</v>
      </c>
      <c r="X93" s="10">
        <f t="shared" si="25"/>
        <v>2.6984396094682292</v>
      </c>
      <c r="Y93" s="10">
        <f t="shared" si="26"/>
        <v>95.301560390531776</v>
      </c>
      <c r="Z93" s="10">
        <f t="shared" si="39"/>
        <v>90.301560390531776</v>
      </c>
      <c r="AA93" s="10">
        <f t="shared" si="27"/>
        <v>3.6984396094682292</v>
      </c>
      <c r="AB93" s="10">
        <f t="shared" si="28"/>
        <v>85.301560390531776</v>
      </c>
      <c r="AC93" s="10">
        <f t="shared" si="29"/>
        <v>1.435169373880185</v>
      </c>
      <c r="AD93" s="10">
        <f t="shared" si="30"/>
        <v>3.7059771885657633</v>
      </c>
      <c r="AE93" s="10">
        <f>IF(R93&lt;=$H$10,$L$2+ABS($H$43/$H$46-SQRT(4*$H$43*$H$43/$H$46/$H$46-8*(R93-$H$9)/$H$46)/2),#REF!)</f>
        <v>7.6113588313956289</v>
      </c>
      <c r="AF93" s="10">
        <f t="shared" si="31"/>
        <v>-12.799241579295195</v>
      </c>
      <c r="AG93" s="10">
        <f t="shared" si="32"/>
        <v>3.5989574139393206</v>
      </c>
      <c r="AH93" s="10">
        <f t="shared" si="33"/>
        <v>3.5989574139393206</v>
      </c>
      <c r="AI93">
        <f t="shared" si="34"/>
        <v>3.5989574139393206</v>
      </c>
      <c r="AJ93" s="10">
        <f t="shared" si="35"/>
        <v>3.4429054054054054</v>
      </c>
      <c r="AK93" t="e">
        <f t="shared" si="40"/>
        <v>#NUM!</v>
      </c>
    </row>
    <row r="94" spans="14:37" x14ac:dyDescent="0.3">
      <c r="N94">
        <f t="shared" si="36"/>
        <v>40.287249659340965</v>
      </c>
      <c r="O94">
        <f t="shared" si="37"/>
        <v>31.327169972681368</v>
      </c>
      <c r="P94">
        <f t="shared" si="41"/>
        <v>2.1317999999999997</v>
      </c>
      <c r="Q94">
        <f t="shared" si="22"/>
        <v>17.0386453146</v>
      </c>
      <c r="R94" s="17">
        <f>PUSHArm!M94</f>
        <v>46</v>
      </c>
      <c r="S94" s="10">
        <f>PUSHArm!N94</f>
        <v>14.934311361866191</v>
      </c>
      <c r="T94" s="10">
        <f>PUSHArm!O94</f>
        <v>2.1015291506378646</v>
      </c>
      <c r="U94" s="10">
        <f t="shared" si="23"/>
        <v>0.43706538932481992</v>
      </c>
      <c r="V94" s="10">
        <f t="shared" si="38"/>
        <v>27.851548579020719</v>
      </c>
      <c r="W94" s="10">
        <f t="shared" si="24"/>
        <v>1.4437078209352692</v>
      </c>
      <c r="X94" s="10">
        <f t="shared" si="25"/>
        <v>2.9343113618661913</v>
      </c>
      <c r="Y94" s="10">
        <f t="shared" si="26"/>
        <v>95.065688638133807</v>
      </c>
      <c r="Z94" s="10">
        <f t="shared" si="39"/>
        <v>90.065688638133807</v>
      </c>
      <c r="AA94" s="10">
        <f t="shared" si="27"/>
        <v>3.9343113618661913</v>
      </c>
      <c r="AB94" s="10">
        <f t="shared" si="28"/>
        <v>85.065688638133807</v>
      </c>
      <c r="AC94" s="10">
        <f t="shared" si="29"/>
        <v>1.4437078209352692</v>
      </c>
      <c r="AD94" s="10">
        <f t="shared" si="30"/>
        <v>3.6996226406790469</v>
      </c>
      <c r="AE94" s="10">
        <f>IF(R94&lt;=$H$10,$L$2+ABS($H$43/$H$46-SQRT(4*$H$43*$H$43/$H$46/$H$46-8*(R94-$H$9)/$H$46)/2),#REF!)</f>
        <v>7.6006688533052298</v>
      </c>
      <c r="AF94" s="10">
        <f t="shared" si="31"/>
        <v>-13.167571195888167</v>
      </c>
      <c r="AG94" s="10">
        <f t="shared" si="32"/>
        <v>3.5807105093685552</v>
      </c>
      <c r="AH94" s="10">
        <f t="shared" si="33"/>
        <v>3.5807105093685552</v>
      </c>
      <c r="AI94">
        <f t="shared" si="34"/>
        <v>3.5807105093685552</v>
      </c>
      <c r="AJ94" s="10">
        <f t="shared" si="35"/>
        <v>3.4101351351351354</v>
      </c>
      <c r="AK94" t="e">
        <f t="shared" si="40"/>
        <v>#NUM!</v>
      </c>
    </row>
    <row r="95" spans="14:37" x14ac:dyDescent="0.3">
      <c r="N95">
        <f t="shared" si="36"/>
        <v>39.993630047939789</v>
      </c>
      <c r="O95">
        <f t="shared" si="37"/>
        <v>31.110338005997761</v>
      </c>
      <c r="P95">
        <f t="shared" si="41"/>
        <v>2.1317999999999997</v>
      </c>
      <c r="Q95">
        <f t="shared" si="22"/>
        <v>17.063430807150002</v>
      </c>
      <c r="R95" s="17">
        <f>PUSHArm!M95</f>
        <v>46.5</v>
      </c>
      <c r="S95" s="10">
        <f>PUSHArm!N95</f>
        <v>15.172233353025932</v>
      </c>
      <c r="T95" s="10">
        <f>PUSHArm!O95</f>
        <v>2.0835191016844989</v>
      </c>
      <c r="U95" s="10">
        <f t="shared" si="23"/>
        <v>0.43705164873512536</v>
      </c>
      <c r="V95" s="10">
        <f t="shared" si="38"/>
        <v>28.065571817066232</v>
      </c>
      <c r="W95" s="10">
        <f t="shared" si="24"/>
        <v>1.4522543914734769</v>
      </c>
      <c r="X95" s="10">
        <f t="shared" si="25"/>
        <v>3.1722333530259323</v>
      </c>
      <c r="Y95" s="10">
        <f t="shared" si="26"/>
        <v>94.827766646974069</v>
      </c>
      <c r="Z95" s="10">
        <f t="shared" si="39"/>
        <v>89.827766646974069</v>
      </c>
      <c r="AA95" s="10">
        <f t="shared" si="27"/>
        <v>4.1722333530259323</v>
      </c>
      <c r="AB95" s="10">
        <f t="shared" si="28"/>
        <v>84.827766646974069</v>
      </c>
      <c r="AC95" s="10">
        <f t="shared" si="29"/>
        <v>1.4522543914734769</v>
      </c>
      <c r="AD95" s="10">
        <f t="shared" si="30"/>
        <v>3.6932541183301351</v>
      </c>
      <c r="AE95" s="10">
        <f>IF(R95&lt;=$H$10,$L$2+ABS($H$43/$H$46-SQRT(4*$H$43*$H$43/$H$46/$H$46-8*(R95-$H$9)/$H$46)/2),#REF!)</f>
        <v>7.5899568566523783</v>
      </c>
      <c r="AF95" s="10">
        <f t="shared" si="31"/>
        <v>-13.535724545661656</v>
      </c>
      <c r="AG95" s="10">
        <f t="shared" si="32"/>
        <v>3.5628130894408425</v>
      </c>
      <c r="AH95" s="10">
        <f t="shared" si="33"/>
        <v>3.5628130894408425</v>
      </c>
      <c r="AI95">
        <f t="shared" si="34"/>
        <v>3.5628130894408425</v>
      </c>
      <c r="AJ95" s="10">
        <f t="shared" si="35"/>
        <v>3.3773648648648651</v>
      </c>
      <c r="AK95" t="e">
        <f t="shared" si="40"/>
        <v>#NUM!</v>
      </c>
    </row>
    <row r="96" spans="14:37" x14ac:dyDescent="0.3">
      <c r="N96">
        <f t="shared" si="36"/>
        <v>39.704044072201413</v>
      </c>
      <c r="O96">
        <f t="shared" si="37"/>
        <v>30.896446843010708</v>
      </c>
      <c r="P96">
        <f t="shared" si="41"/>
        <v>2.1317999999999997</v>
      </c>
      <c r="Q96">
        <f t="shared" si="22"/>
        <v>17.088216299699997</v>
      </c>
      <c r="R96" s="17">
        <f>PUSHArm!M96</f>
        <v>47</v>
      </c>
      <c r="S96" s="10">
        <f>PUSHArm!N96</f>
        <v>15.412211954419966</v>
      </c>
      <c r="T96" s="10">
        <f>PUSHArm!O96</f>
        <v>2.0657653694508653</v>
      </c>
      <c r="U96" s="10">
        <f t="shared" si="23"/>
        <v>0.4369006160155503</v>
      </c>
      <c r="V96" s="10">
        <f t="shared" si="38"/>
        <v>28.279792330187327</v>
      </c>
      <c r="W96" s="10">
        <f t="shared" si="24"/>
        <v>1.4608091087250774</v>
      </c>
      <c r="X96" s="10">
        <f t="shared" si="25"/>
        <v>3.4122119544199663</v>
      </c>
      <c r="Y96" s="10">
        <f t="shared" si="26"/>
        <v>94.587788045580027</v>
      </c>
      <c r="Z96" s="10">
        <f t="shared" si="39"/>
        <v>89.587788045580027</v>
      </c>
      <c r="AA96" s="10">
        <f t="shared" si="27"/>
        <v>4.4122119544199663</v>
      </c>
      <c r="AB96" s="10">
        <f t="shared" si="28"/>
        <v>84.587788045580027</v>
      </c>
      <c r="AC96" s="10">
        <f t="shared" si="29"/>
        <v>1.4608091087250774</v>
      </c>
      <c r="AD96" s="10">
        <f t="shared" si="30"/>
        <v>3.6868715289166345</v>
      </c>
      <c r="AE96" s="10">
        <f>IF(R96&lt;=$H$10,$L$2+ABS($H$43/$H$46-SQRT(4*$H$43*$H$43/$H$46/$H$46-8*(R96-$H$9)/$H$46)/2),#REF!)</f>
        <v>7.5792227048165213</v>
      </c>
      <c r="AF96" s="10">
        <f t="shared" si="31"/>
        <v>-13.903840293229031</v>
      </c>
      <c r="AG96" s="10">
        <f t="shared" si="32"/>
        <v>3.5452458105829567</v>
      </c>
      <c r="AH96" s="10">
        <f t="shared" si="33"/>
        <v>3.5452458105829567</v>
      </c>
      <c r="AI96">
        <f t="shared" si="34"/>
        <v>3.5452458105829567</v>
      </c>
      <c r="AJ96" s="10">
        <f t="shared" si="35"/>
        <v>3.3445945945945947</v>
      </c>
      <c r="AK96" t="e">
        <f t="shared" si="40"/>
        <v>#NUM!</v>
      </c>
    </row>
    <row r="97" spans="14:37" x14ac:dyDescent="0.3">
      <c r="N97">
        <f t="shared" si="36"/>
        <v>39.418498921717159</v>
      </c>
      <c r="O97">
        <f t="shared" si="37"/>
        <v>30.685506302883645</v>
      </c>
      <c r="P97">
        <f t="shared" si="41"/>
        <v>2.1317999999999997</v>
      </c>
      <c r="Q97">
        <f t="shared" si="22"/>
        <v>17.113001792249996</v>
      </c>
      <c r="R97" s="17">
        <f>PUSHArm!M97</f>
        <v>47.5</v>
      </c>
      <c r="S97" s="10">
        <f>PUSHArm!N97</f>
        <v>15.654252995185846</v>
      </c>
      <c r="T97" s="10">
        <f>PUSHArm!O97</f>
        <v>2.0482673371877098</v>
      </c>
      <c r="U97" s="10">
        <f t="shared" si="23"/>
        <v>0.4366116942977194</v>
      </c>
      <c r="V97" s="10">
        <f t="shared" si="38"/>
        <v>28.494143332135796</v>
      </c>
      <c r="W97" s="10">
        <f t="shared" si="24"/>
        <v>1.4693719960312752</v>
      </c>
      <c r="X97" s="10">
        <f t="shared" si="25"/>
        <v>3.6542529951858462</v>
      </c>
      <c r="Y97" s="10">
        <f t="shared" si="26"/>
        <v>94.345747004814157</v>
      </c>
      <c r="Z97" s="10">
        <f t="shared" si="39"/>
        <v>89.345747004814157</v>
      </c>
      <c r="AA97" s="10">
        <f t="shared" si="27"/>
        <v>4.6542529951858462</v>
      </c>
      <c r="AB97" s="10">
        <f t="shared" si="28"/>
        <v>84.345747004814157</v>
      </c>
      <c r="AC97" s="10">
        <f t="shared" si="29"/>
        <v>1.4693719960312752</v>
      </c>
      <c r="AD97" s="10">
        <f t="shared" si="30"/>
        <v>3.6804747788088874</v>
      </c>
      <c r="AE97" s="10">
        <f>IF(R97&lt;=$H$10,$L$2+ABS($H$43/$H$46-SQRT(4*$H$43*$H$43/$H$46/$H$46-8*(R97-$H$9)/$H$46)/2),#REF!)</f>
        <v>7.568466259758388</v>
      </c>
      <c r="AF97" s="10">
        <f t="shared" si="31"/>
        <v>-14.27203829587345</v>
      </c>
      <c r="AG97" s="10">
        <f t="shared" si="32"/>
        <v>3.527991050401444</v>
      </c>
      <c r="AH97" s="10">
        <f t="shared" si="33"/>
        <v>3.527991050401444</v>
      </c>
      <c r="AI97">
        <f t="shared" si="34"/>
        <v>3.527991050401444</v>
      </c>
      <c r="AJ97" s="10">
        <f t="shared" si="35"/>
        <v>3.3118243243243244</v>
      </c>
      <c r="AK97" t="e">
        <f t="shared" si="40"/>
        <v>#NUM!</v>
      </c>
    </row>
    <row r="98" spans="14:37" x14ac:dyDescent="0.3">
      <c r="N98">
        <f t="shared" si="36"/>
        <v>39.136999443769874</v>
      </c>
      <c r="O98">
        <f t="shared" si="37"/>
        <v>30.477524367202918</v>
      </c>
      <c r="P98">
        <f t="shared" si="41"/>
        <v>2.1317999999999997</v>
      </c>
      <c r="Q98">
        <f t="shared" si="22"/>
        <v>17.137787284800002</v>
      </c>
      <c r="R98" s="17">
        <f>PUSHArm!M98</f>
        <v>48</v>
      </c>
      <c r="S98" s="10">
        <f>PUSHArm!N98</f>
        <v>15.898361755269139</v>
      </c>
      <c r="T98" s="10">
        <f>PUSHArm!O98</f>
        <v>2.0310242697642749</v>
      </c>
      <c r="U98" s="10">
        <f t="shared" si="23"/>
        <v>0.43618446091814117</v>
      </c>
      <c r="V98" s="10">
        <f t="shared" si="38"/>
        <v>28.708557552933392</v>
      </c>
      <c r="W98" s="10">
        <f t="shared" si="24"/>
        <v>1.4779430768449384</v>
      </c>
      <c r="X98" s="10">
        <f t="shared" si="25"/>
        <v>3.8983617552691392</v>
      </c>
      <c r="Y98" s="10">
        <f t="shared" si="26"/>
        <v>94.101638244730864</v>
      </c>
      <c r="Z98" s="10">
        <f t="shared" si="39"/>
        <v>89.101638244730864</v>
      </c>
      <c r="AA98" s="10">
        <f t="shared" si="27"/>
        <v>4.8983617552691392</v>
      </c>
      <c r="AB98" s="10">
        <f t="shared" si="28"/>
        <v>84.101638244730864</v>
      </c>
      <c r="AC98" s="10">
        <f t="shared" si="29"/>
        <v>1.4779430768449384</v>
      </c>
      <c r="AD98" s="10">
        <f t="shared" si="30"/>
        <v>3.6740637733339465</v>
      </c>
      <c r="AE98" s="10">
        <f>IF(R98&lt;=$H$10,$L$2+ABS($H$43/$H$46-SQRT(4*$H$43*$H$43/$H$46/$H$46-8*(R98-$H$9)/$H$46)/2),#REF!)</f>
        <v>7.5576873819992993</v>
      </c>
      <c r="AF98" s="10">
        <f t="shared" si="31"/>
        <v>-14.640421737544193</v>
      </c>
      <c r="AG98" s="10">
        <f t="shared" si="32"/>
        <v>3.5110327006116164</v>
      </c>
      <c r="AH98" s="10">
        <f t="shared" si="33"/>
        <v>3.5110327006116164</v>
      </c>
      <c r="AI98">
        <f t="shared" si="34"/>
        <v>3.5110327006116164</v>
      </c>
      <c r="AJ98" s="10">
        <f t="shared" si="35"/>
        <v>3.279054054054054</v>
      </c>
      <c r="AK98" t="e">
        <f t="shared" si="40"/>
        <v>#NUM!</v>
      </c>
    </row>
    <row r="99" spans="14:37" x14ac:dyDescent="0.3">
      <c r="N99">
        <f t="shared" si="36"/>
        <v>38.859548188023027</v>
      </c>
      <c r="O99">
        <f t="shared" si="37"/>
        <v>30.272507211549751</v>
      </c>
      <c r="P99">
        <f t="shared" si="41"/>
        <v>2.1317999999999997</v>
      </c>
      <c r="Q99">
        <f t="shared" si="22"/>
        <v>17.162572777349997</v>
      </c>
      <c r="R99" s="17">
        <f>PUSHArm!M99</f>
        <v>48.5</v>
      </c>
      <c r="S99" s="10">
        <f>PUSHArm!N99</f>
        <v>16.144542959227884</v>
      </c>
      <c r="T99" s="10">
        <f>PUSHArm!O99</f>
        <v>2.0140353167448355</v>
      </c>
      <c r="U99" s="10">
        <f t="shared" si="23"/>
        <v>0.43561866944426919</v>
      </c>
      <c r="V99" s="10">
        <f t="shared" si="38"/>
        <v>28.92296732228608</v>
      </c>
      <c r="W99" s="10">
        <f t="shared" si="24"/>
        <v>1.4865223747313625</v>
      </c>
      <c r="X99" s="10">
        <f t="shared" si="25"/>
        <v>4.1445429592278842</v>
      </c>
      <c r="Y99" s="10">
        <f t="shared" si="26"/>
        <v>93.855457040772109</v>
      </c>
      <c r="Z99" s="10">
        <f t="shared" si="39"/>
        <v>88.855457040772109</v>
      </c>
      <c r="AA99" s="10">
        <f t="shared" si="27"/>
        <v>5.1445429592278842</v>
      </c>
      <c r="AB99" s="10">
        <f t="shared" si="28"/>
        <v>83.855457040772109</v>
      </c>
      <c r="AC99" s="10">
        <f t="shared" si="29"/>
        <v>1.4865223747313625</v>
      </c>
      <c r="AD99" s="10">
        <f t="shared" si="30"/>
        <v>3.6676384167592282</v>
      </c>
      <c r="AE99" s="10">
        <f>IF(R99&lt;=$H$10,$L$2+ABS($H$43/$H$46-SQRT(4*$H$43*$H$43/$H$46/$H$46-8*(R99-$H$9)/$H$46)/2),#REF!)</f>
        <v>7.5468859306000446</v>
      </c>
      <c r="AF99" s="10">
        <f t="shared" si="31"/>
        <v>-15.009078948351185</v>
      </c>
      <c r="AG99" s="10">
        <f t="shared" si="32"/>
        <v>3.4943559909364086</v>
      </c>
      <c r="AH99" s="10">
        <f t="shared" si="33"/>
        <v>3.4943559909364086</v>
      </c>
      <c r="AI99">
        <f t="shared" si="34"/>
        <v>3.4943559909364086</v>
      </c>
      <c r="AJ99" s="10">
        <f t="shared" si="35"/>
        <v>3.2462837837837837</v>
      </c>
      <c r="AK99" t="e">
        <f t="shared" si="40"/>
        <v>#NUM!</v>
      </c>
    </row>
    <row r="100" spans="14:37" x14ac:dyDescent="0.3">
      <c r="N100">
        <f t="shared" si="36"/>
        <v>38.586145453345516</v>
      </c>
      <c r="O100">
        <f t="shared" si="37"/>
        <v>30.070459238837604</v>
      </c>
      <c r="P100">
        <f t="shared" si="41"/>
        <v>2.1317999999999997</v>
      </c>
      <c r="Q100">
        <f t="shared" si="22"/>
        <v>17.187358269899999</v>
      </c>
      <c r="R100" s="17">
        <f>PUSHArm!M100</f>
        <v>49</v>
      </c>
      <c r="S100" s="10">
        <f>PUSHArm!N100</f>
        <v>16.392800770718559</v>
      </c>
      <c r="T100" s="10">
        <f>PUSHArm!O100</f>
        <v>1.997299515552095</v>
      </c>
      <c r="U100" s="10">
        <f t="shared" si="23"/>
        <v>0.43491425161899927</v>
      </c>
      <c r="V100" s="10">
        <f t="shared" si="38"/>
        <v>29.13730465438902</v>
      </c>
      <c r="W100" s="10">
        <f t="shared" si="24"/>
        <v>1.4951099133690182</v>
      </c>
      <c r="X100" s="10">
        <f t="shared" si="25"/>
        <v>4.3928007707185586</v>
      </c>
      <c r="Y100" s="10">
        <f t="shared" si="26"/>
        <v>93.607199229281434</v>
      </c>
      <c r="Z100" s="10">
        <f t="shared" si="39"/>
        <v>88.607199229281434</v>
      </c>
      <c r="AA100" s="10">
        <f t="shared" si="27"/>
        <v>5.3928007707185586</v>
      </c>
      <c r="AB100" s="10">
        <f t="shared" si="28"/>
        <v>83.607199229281434</v>
      </c>
      <c r="AC100" s="10">
        <f t="shared" si="29"/>
        <v>1.4951099133690182</v>
      </c>
      <c r="AD100" s="10">
        <f t="shared" si="30"/>
        <v>3.6611986122758333</v>
      </c>
      <c r="AE100" s="10">
        <f>IF(R100&lt;=$H$10,$L$2+ABS($H$43/$H$46-SQRT(4*$H$43*$H$43/$H$46/$H$46-8*(R100-$H$9)/$H$46)/2),#REF!)</f>
        <v>7.5360617631394007</v>
      </c>
      <c r="AF100" s="10">
        <f t="shared" si="31"/>
        <v>-15.378084966422779</v>
      </c>
      <c r="AG100" s="10">
        <f t="shared" si="32"/>
        <v>3.4779473384952793</v>
      </c>
      <c r="AH100" s="10">
        <f t="shared" si="33"/>
        <v>3.4779473384952793</v>
      </c>
      <c r="AI100">
        <f t="shared" si="34"/>
        <v>3.4779473384952793</v>
      </c>
      <c r="AJ100" s="10">
        <f t="shared" si="35"/>
        <v>3.2135135135135133</v>
      </c>
      <c r="AK100" t="e">
        <f t="shared" si="40"/>
        <v>#NUM!</v>
      </c>
    </row>
    <row r="101" spans="14:37" x14ac:dyDescent="0.3">
      <c r="N101">
        <f t="shared" si="36"/>
        <v>38.316789336366554</v>
      </c>
      <c r="O101">
        <f t="shared" si="37"/>
        <v>29.871383114101921</v>
      </c>
      <c r="P101">
        <f t="shared" si="41"/>
        <v>2.1317999999999997</v>
      </c>
      <c r="Q101">
        <f t="shared" si="22"/>
        <v>17.212143762450001</v>
      </c>
      <c r="R101" s="17">
        <f>PUSHArm!M101</f>
        <v>49.5</v>
      </c>
      <c r="S101" s="10">
        <f>PUSHArm!N101</f>
        <v>16.64313878767932</v>
      </c>
      <c r="T101" s="10">
        <f>PUSHArm!O101</f>
        <v>1.9808157946957119</v>
      </c>
      <c r="U101" s="10">
        <f t="shared" si="23"/>
        <v>0.43407131862120002</v>
      </c>
      <c r="V101" s="10">
        <f t="shared" si="38"/>
        <v>29.351501334092077</v>
      </c>
      <c r="W101" s="10">
        <f t="shared" si="24"/>
        <v>1.5037057165503154</v>
      </c>
      <c r="X101" s="10">
        <f t="shared" si="25"/>
        <v>4.6431387876793195</v>
      </c>
      <c r="Y101" s="10">
        <f t="shared" si="26"/>
        <v>93.35686121232068</v>
      </c>
      <c r="Z101" s="10">
        <f t="shared" si="39"/>
        <v>88.35686121232068</v>
      </c>
      <c r="AA101" s="10">
        <f t="shared" si="27"/>
        <v>5.6431387876793195</v>
      </c>
      <c r="AB101" s="10">
        <f t="shared" si="28"/>
        <v>83.35686121232068</v>
      </c>
      <c r="AC101" s="10">
        <f t="shared" si="29"/>
        <v>1.5037057165503154</v>
      </c>
      <c r="AD101" s="10">
        <f t="shared" si="30"/>
        <v>3.6547442619815285</v>
      </c>
      <c r="AE101" s="10">
        <f>IF(R101&lt;=$H$10,$L$2+ABS($H$43/$H$46-SQRT(4*$H$43*$H$43/$H$46/$H$46-8*(R101-$H$9)/$H$46)/2),#REF!)</f>
        <v>7.5252147356922059</v>
      </c>
      <c r="AF101" s="10">
        <f t="shared" si="31"/>
        <v>-15.747502887544888</v>
      </c>
      <c r="AG101" s="10">
        <f t="shared" si="32"/>
        <v>3.4617942183136563</v>
      </c>
      <c r="AH101" s="10">
        <f t="shared" si="33"/>
        <v>3.4617942183136563</v>
      </c>
      <c r="AI101">
        <f t="shared" si="34"/>
        <v>3.4617942183136563</v>
      </c>
      <c r="AJ101" s="10">
        <f t="shared" si="35"/>
        <v>3.1807432432432434</v>
      </c>
      <c r="AK101" t="e">
        <f t="shared" si="40"/>
        <v>#NUM!</v>
      </c>
    </row>
    <row r="102" spans="14:37" x14ac:dyDescent="0.3">
      <c r="N102">
        <f t="shared" si="36"/>
        <v>38.051475781760132</v>
      </c>
      <c r="O102">
        <f t="shared" si="37"/>
        <v>29.67527980074442</v>
      </c>
      <c r="P102">
        <f t="shared" si="41"/>
        <v>2.1317999999999997</v>
      </c>
      <c r="Q102">
        <f t="shared" si="22"/>
        <v>17.236929255</v>
      </c>
      <c r="R102" s="17">
        <f>PUSHArm!M102</f>
        <v>50</v>
      </c>
      <c r="S102" s="10">
        <f>PUSHArm!N102</f>
        <v>16.895560038226147</v>
      </c>
      <c r="T102" s="10">
        <f>PUSHArm!O102</f>
        <v>1.964582977065324</v>
      </c>
      <c r="U102" s="10">
        <f t="shared" si="23"/>
        <v>0.43309016157304175</v>
      </c>
      <c r="V102" s="10">
        <f t="shared" si="38"/>
        <v>29.565489004097383</v>
      </c>
      <c r="W102" s="10">
        <f t="shared" si="24"/>
        <v>1.5123098081823703</v>
      </c>
      <c r="X102" s="10">
        <f t="shared" si="25"/>
        <v>4.8955600382261473</v>
      </c>
      <c r="Y102" s="10">
        <f t="shared" si="26"/>
        <v>93.104439961773849</v>
      </c>
      <c r="Z102" s="10">
        <f t="shared" si="39"/>
        <v>88.104439961773849</v>
      </c>
      <c r="AA102" s="10">
        <f t="shared" si="27"/>
        <v>5.8955600382261473</v>
      </c>
      <c r="AB102" s="10">
        <f t="shared" si="28"/>
        <v>83.104439961773849</v>
      </c>
      <c r="AC102" s="10">
        <f t="shared" si="29"/>
        <v>1.5123098081823703</v>
      </c>
      <c r="AD102" s="10">
        <f t="shared" si="30"/>
        <v>3.6482752668633815</v>
      </c>
      <c r="AE102" s="10">
        <f>IF(R102&lt;=$H$10,$L$2+ABS($H$43/$H$46-SQRT(4*$H$43*$H$43/$H$46/$H$46-8*(R102-$H$9)/$H$46)/2),#REF!)</f>
        <v>7.5143447028070405</v>
      </c>
      <c r="AF102" s="10">
        <f t="shared" si="31"/>
        <v>-16.117385038830861</v>
      </c>
      <c r="AG102" s="10">
        <f t="shared" si="32"/>
        <v>3.445885051441957</v>
      </c>
      <c r="AH102" s="10">
        <f t="shared" si="33"/>
        <v>3.445885051441957</v>
      </c>
      <c r="AI102">
        <f t="shared" si="34"/>
        <v>3.445885051441957</v>
      </c>
      <c r="AJ102" s="10">
        <f t="shared" si="35"/>
        <v>3.1479729729729731</v>
      </c>
      <c r="AK102" t="e">
        <f t="shared" si="40"/>
        <v>#NUM!</v>
      </c>
    </row>
    <row r="103" spans="14:37" x14ac:dyDescent="0.3">
      <c r="N103">
        <f t="shared" si="36"/>
        <v>37.790198634280245</v>
      </c>
      <c r="O103">
        <f t="shared" si="37"/>
        <v>29.482148598250959</v>
      </c>
      <c r="P103">
        <f t="shared" si="41"/>
        <v>2.1317999999999997</v>
      </c>
      <c r="Q103">
        <f t="shared" si="22"/>
        <v>17.261714747549998</v>
      </c>
      <c r="R103" s="17">
        <f>PUSHArm!M103</f>
        <v>50.5</v>
      </c>
      <c r="S103" s="10">
        <f>PUSHArm!N103</f>
        <v>17.150066977274808</v>
      </c>
      <c r="T103" s="10">
        <f>PUSHArm!O103</f>
        <v>1.9485997832886026</v>
      </c>
      <c r="U103" s="10">
        <f t="shared" si="23"/>
        <v>0.43197125178129053</v>
      </c>
      <c r="V103" s="10">
        <f t="shared" si="38"/>
        <v>29.779199252824725</v>
      </c>
      <c r="W103" s="10">
        <f t="shared" si="24"/>
        <v>1.520922212287789</v>
      </c>
      <c r="X103" s="10">
        <f t="shared" si="25"/>
        <v>5.1500669772748076</v>
      </c>
      <c r="Y103" s="10">
        <f t="shared" si="26"/>
        <v>92.849933022725196</v>
      </c>
      <c r="Z103" s="10">
        <f t="shared" si="39"/>
        <v>87.849933022725196</v>
      </c>
      <c r="AA103" s="10">
        <f t="shared" si="27"/>
        <v>6.1500669772748076</v>
      </c>
      <c r="AB103" s="10">
        <f t="shared" si="28"/>
        <v>82.849933022725196</v>
      </c>
      <c r="AC103" s="10">
        <f t="shared" si="29"/>
        <v>1.520922212287789</v>
      </c>
      <c r="AD103" s="10">
        <f t="shared" si="30"/>
        <v>3.6417915267800387</v>
      </c>
      <c r="AE103" s="10">
        <f>IF(R103&lt;=$H$10,$L$2+ABS($H$43/$H$46-SQRT(4*$H$43*$H$43/$H$46/$H$46-8*(R103-$H$9)/$H$46)/2),#REF!)</f>
        <v>7.5034515174834713</v>
      </c>
      <c r="AF103" s="10">
        <f t="shared" si="31"/>
        <v>-16.48777400562086</v>
      </c>
      <c r="AG103" s="10">
        <f t="shared" si="32"/>
        <v>3.4302091078428352</v>
      </c>
      <c r="AH103" s="10">
        <f t="shared" si="33"/>
        <v>3.4302091078428352</v>
      </c>
      <c r="AI103">
        <f t="shared" si="34"/>
        <v>3.4302091078428352</v>
      </c>
      <c r="AJ103" s="10">
        <f t="shared" si="35"/>
        <v>3.1152027027027027</v>
      </c>
      <c r="AK103" t="e">
        <f t="shared" si="40"/>
        <v>#NUM!</v>
      </c>
    </row>
    <row r="104" spans="14:37" x14ac:dyDescent="0.3">
      <c r="N104">
        <f t="shared" si="36"/>
        <v>37.532949692248344</v>
      </c>
      <c r="O104">
        <f t="shared" si="37"/>
        <v>29.291987181152372</v>
      </c>
      <c r="P104">
        <f t="shared" si="41"/>
        <v>2.1317999999999997</v>
      </c>
      <c r="Q104">
        <f t="shared" si="22"/>
        <v>17.286500240099997</v>
      </c>
      <c r="R104" s="17">
        <f>PUSHArm!M104</f>
        <v>51</v>
      </c>
      <c r="S104" s="10">
        <f>PUSHArm!N104</f>
        <v>17.406661483898514</v>
      </c>
      <c r="T104" s="10">
        <f>PUSHArm!O104</f>
        <v>1.932864835138375</v>
      </c>
      <c r="U104" s="10">
        <f t="shared" si="23"/>
        <v>0.43071524038361292</v>
      </c>
      <c r="V104" s="10">
        <f t="shared" si="38"/>
        <v>29.992563702817701</v>
      </c>
      <c r="W104" s="10">
        <f t="shared" si="24"/>
        <v>1.5295429530054367</v>
      </c>
      <c r="X104" s="10">
        <f t="shared" si="25"/>
        <v>5.4066614838985139</v>
      </c>
      <c r="Y104" s="10">
        <f t="shared" si="26"/>
        <v>92.593338516101483</v>
      </c>
      <c r="Z104" s="10">
        <f t="shared" si="39"/>
        <v>87.593338516101483</v>
      </c>
      <c r="AA104" s="10">
        <f t="shared" si="27"/>
        <v>6.4066614838985139</v>
      </c>
      <c r="AB104" s="10">
        <f t="shared" si="28"/>
        <v>82.593338516101483</v>
      </c>
      <c r="AC104" s="10">
        <f t="shared" si="29"/>
        <v>1.5295429530054367</v>
      </c>
      <c r="AD104" s="10">
        <f t="shared" si="30"/>
        <v>3.6352929404436396</v>
      </c>
      <c r="AE104" s="10">
        <f>IF(R104&lt;=$H$10,$L$2+ABS($H$43/$H$46-SQRT(4*$H$43*$H$43/$H$46/$H$46-8*(R104-$H$9)/$H$46)/2),#REF!)</f>
        <v>7.4925350311488543</v>
      </c>
      <c r="AF104" s="10">
        <f t="shared" si="31"/>
        <v>-16.858703535420666</v>
      </c>
      <c r="AG104" s="10">
        <f t="shared" si="32"/>
        <v>3.414756421731711</v>
      </c>
      <c r="AH104" s="10">
        <f t="shared" si="33"/>
        <v>3.414756421731711</v>
      </c>
      <c r="AI104">
        <f t="shared" si="34"/>
        <v>3.414756421731711</v>
      </c>
      <c r="AJ104" s="10">
        <f t="shared" si="35"/>
        <v>3.0824324324324324</v>
      </c>
      <c r="AK104" t="e">
        <f t="shared" si="40"/>
        <v>#NUM!</v>
      </c>
    </row>
    <row r="105" spans="14:37" x14ac:dyDescent="0.3">
      <c r="N105">
        <f t="shared" si="36"/>
        <v>37.27971876240683</v>
      </c>
      <c r="O105">
        <f t="shared" si="37"/>
        <v>29.104791639162894</v>
      </c>
      <c r="P105">
        <f t="shared" si="41"/>
        <v>2.1317999999999997</v>
      </c>
      <c r="Q105">
        <f t="shared" si="22"/>
        <v>17.311285732649999</v>
      </c>
      <c r="R105" s="17">
        <f>PUSHArm!M105</f>
        <v>51.5</v>
      </c>
      <c r="S105" s="10">
        <f>PUSHArm!N105</f>
        <v>17.665344859430153</v>
      </c>
      <c r="T105" s="10">
        <f>PUSHArm!O105</f>
        <v>1.9173766589839436</v>
      </c>
      <c r="U105" s="10">
        <f t="shared" si="23"/>
        <v>0.4293229570526414</v>
      </c>
      <c r="V105" s="10">
        <f t="shared" si="38"/>
        <v>30.205514099402066</v>
      </c>
      <c r="W105" s="10">
        <f t="shared" si="24"/>
        <v>1.5381720545912423</v>
      </c>
      <c r="X105" s="10">
        <f t="shared" si="25"/>
        <v>5.665344859430153</v>
      </c>
      <c r="Y105" s="10">
        <f t="shared" si="26"/>
        <v>92.334655140569851</v>
      </c>
      <c r="Z105" s="10">
        <f t="shared" si="39"/>
        <v>87.334655140569851</v>
      </c>
      <c r="AA105" s="10">
        <f t="shared" si="27"/>
        <v>6.665344859430153</v>
      </c>
      <c r="AB105" s="10">
        <f t="shared" si="28"/>
        <v>82.334655140569851</v>
      </c>
      <c r="AC105" s="10">
        <f t="shared" si="29"/>
        <v>1.5381720545912423</v>
      </c>
      <c r="AD105" s="10">
        <f t="shared" si="30"/>
        <v>3.628779405401354</v>
      </c>
      <c r="AE105" s="10">
        <f>IF(R105&lt;=$H$10,$L$2+ABS($H$43/$H$46-SQRT(4*$H$43*$H$43/$H$46/$H$46-8*(R105-$H$9)/$H$46)/2),#REF!)</f>
        <v>7.4815950936346916</v>
      </c>
      <c r="AF105" s="10">
        <f t="shared" si="31"/>
        <v>-17.230199338244081</v>
      </c>
      <c r="AG105" s="10">
        <f t="shared" si="32"/>
        <v>3.3995177174726585</v>
      </c>
      <c r="AH105" s="10">
        <f t="shared" si="33"/>
        <v>3.3995177174726585</v>
      </c>
      <c r="AI105">
        <f t="shared" si="34"/>
        <v>3.3995177174726585</v>
      </c>
      <c r="AJ105" s="10">
        <f t="shared" si="35"/>
        <v>3.0496621621621625</v>
      </c>
      <c r="AK105" t="e">
        <f t="shared" si="40"/>
        <v>#NUM!</v>
      </c>
    </row>
    <row r="106" spans="14:37" x14ac:dyDescent="0.3">
      <c r="N106">
        <f t="shared" si="36"/>
        <v>37.030493716259699</v>
      </c>
      <c r="O106">
        <f t="shared" si="37"/>
        <v>28.920556518592477</v>
      </c>
      <c r="P106">
        <f t="shared" si="41"/>
        <v>2.1317999999999997</v>
      </c>
      <c r="Q106">
        <f t="shared" si="22"/>
        <v>17.336071225199998</v>
      </c>
      <c r="R106" s="17">
        <f>PUSHArm!M106</f>
        <v>52</v>
      </c>
      <c r="S106" s="10">
        <f>PUSHArm!N106</f>
        <v>17.926117826315522</v>
      </c>
      <c r="T106" s="10">
        <f>PUSHArm!O106</f>
        <v>1.9021336892924348</v>
      </c>
      <c r="U106" s="10">
        <f t="shared" si="23"/>
        <v>0.42779540887367679</v>
      </c>
      <c r="V106" s="10">
        <f t="shared" si="38"/>
        <v>30.417982399131283</v>
      </c>
      <c r="W106" s="10">
        <f t="shared" si="24"/>
        <v>1.5468095414189833</v>
      </c>
      <c r="X106" s="10">
        <f t="shared" si="25"/>
        <v>5.9261178263155223</v>
      </c>
      <c r="Y106" s="10">
        <f t="shared" si="26"/>
        <v>92.073882173684481</v>
      </c>
      <c r="Z106" s="10">
        <f t="shared" si="39"/>
        <v>87.073882173684481</v>
      </c>
      <c r="AA106" s="10">
        <f t="shared" si="27"/>
        <v>6.9261178263155223</v>
      </c>
      <c r="AB106" s="10">
        <f t="shared" si="28"/>
        <v>82.073882173684481</v>
      </c>
      <c r="AC106" s="10">
        <f t="shared" si="29"/>
        <v>1.5468095414189833</v>
      </c>
      <c r="AD106" s="10">
        <f t="shared" si="30"/>
        <v>3.6222508180165378</v>
      </c>
      <c r="AE106" s="10">
        <f>IF(R106&lt;=$H$10,$L$2+ABS($H$43/$H$46-SQRT(4*$H$43*$H$43/$H$46/$H$46-8*(R106-$H$9)/$H$46)/2),#REF!)</f>
        <v>7.4706315531525345</v>
      </c>
      <c r="AF106" s="10">
        <f t="shared" si="31"/>
        <v>-17.602279799142991</v>
      </c>
      <c r="AG106" s="10">
        <f t="shared" si="32"/>
        <v>3.3844843444643731</v>
      </c>
      <c r="AH106" s="10">
        <f t="shared" si="33"/>
        <v>3.3844843444643731</v>
      </c>
      <c r="AI106">
        <f t="shared" si="34"/>
        <v>3.3844843444643731</v>
      </c>
      <c r="AJ106" s="10">
        <f t="shared" si="35"/>
        <v>3.0168918918918921</v>
      </c>
      <c r="AK106" t="e">
        <f t="shared" si="40"/>
        <v>#NUM!</v>
      </c>
    </row>
    <row r="107" spans="14:37" x14ac:dyDescent="0.3">
      <c r="N107">
        <f t="shared" si="36"/>
        <v>36.78526054733068</v>
      </c>
      <c r="O107">
        <f t="shared" si="37"/>
        <v>28.739274864589817</v>
      </c>
      <c r="P107">
        <f t="shared" si="41"/>
        <v>2.1317999999999997</v>
      </c>
      <c r="Q107">
        <f t="shared" si="22"/>
        <v>17.36085671775</v>
      </c>
      <c r="R107" s="17">
        <f>PUSHArm!M107</f>
        <v>52.5</v>
      </c>
      <c r="S107" s="10">
        <f>PUSHArm!N107</f>
        <v>18.188980527720066</v>
      </c>
      <c r="T107" s="10">
        <f>PUSHArm!O107</f>
        <v>1.8871342721504991</v>
      </c>
      <c r="U107" s="10">
        <f t="shared" si="23"/>
        <v>0.42613377781440437</v>
      </c>
      <c r="V107" s="10">
        <f t="shared" si="38"/>
        <v>30.629900858106332</v>
      </c>
      <c r="W107" s="10">
        <f t="shared" si="24"/>
        <v>1.5554554379810928</v>
      </c>
      <c r="X107" s="10">
        <f t="shared" si="25"/>
        <v>6.1889805277200658</v>
      </c>
      <c r="Y107" s="10">
        <f t="shared" si="26"/>
        <v>91.811019472279938</v>
      </c>
      <c r="Z107" s="10">
        <f t="shared" si="39"/>
        <v>86.811019472279938</v>
      </c>
      <c r="AA107" s="10">
        <f t="shared" si="27"/>
        <v>7.1889805277200658</v>
      </c>
      <c r="AB107" s="10">
        <f t="shared" si="28"/>
        <v>81.811019472279938</v>
      </c>
      <c r="AC107" s="10">
        <f t="shared" si="29"/>
        <v>1.5554554379810928</v>
      </c>
      <c r="AD107" s="10">
        <f t="shared" si="30"/>
        <v>3.6157070734494932</v>
      </c>
      <c r="AE107" s="10">
        <f>IF(R107&lt;=$H$10,$L$2+ABS($H$43/$H$46-SQRT(4*$H$43*$H$43/$H$46/$H$46-8*(R107-$H$9)/$H$46)/2),#REF!)</f>
        <v>7.4596442562694065</v>
      </c>
      <c r="AF107" s="10">
        <f t="shared" si="31"/>
        <v>-17.974956616231854</v>
      </c>
      <c r="AG107" s="10">
        <f t="shared" si="32"/>
        <v>3.3696482197180848</v>
      </c>
      <c r="AH107" s="10">
        <f t="shared" si="33"/>
        <v>3.3696482197180848</v>
      </c>
      <c r="AI107">
        <f t="shared" si="34"/>
        <v>3.3696482197180848</v>
      </c>
      <c r="AJ107" s="10">
        <f t="shared" si="35"/>
        <v>2.9841216216216218</v>
      </c>
      <c r="AK107" t="e">
        <f t="shared" si="40"/>
        <v>#NUM!</v>
      </c>
    </row>
    <row r="108" spans="14:37" x14ac:dyDescent="0.3">
      <c r="N108">
        <f t="shared" si="36"/>
        <v>36.544003429746873</v>
      </c>
      <c r="O108">
        <f t="shared" si="37"/>
        <v>28.560938264535668</v>
      </c>
      <c r="P108">
        <f t="shared" si="41"/>
        <v>2.1317999999999997</v>
      </c>
      <c r="Q108">
        <f t="shared" si="22"/>
        <v>17.385642210300002</v>
      </c>
      <c r="R108" s="17">
        <f>PUSHArm!M108</f>
        <v>53</v>
      </c>
      <c r="S108" s="10">
        <f>PUSHArm!N108</f>
        <v>18.45393252789238</v>
      </c>
      <c r="T108" s="10">
        <f>PUSHArm!O108</f>
        <v>1.8723766688270962</v>
      </c>
      <c r="U108" s="10">
        <f t="shared" si="23"/>
        <v>0.424339418275817</v>
      </c>
      <c r="V108" s="10">
        <f t="shared" si="38"/>
        <v>30.841202119471674</v>
      </c>
      <c r="W108" s="10">
        <f t="shared" si="24"/>
        <v>1.564109768889469</v>
      </c>
      <c r="X108" s="10">
        <f t="shared" si="25"/>
        <v>6.4539325278923805</v>
      </c>
      <c r="Y108" s="10">
        <f t="shared" si="26"/>
        <v>91.546067472107623</v>
      </c>
      <c r="Z108" s="10">
        <f t="shared" si="39"/>
        <v>86.546067472107623</v>
      </c>
      <c r="AA108" s="10">
        <f t="shared" si="27"/>
        <v>7.4539325278923805</v>
      </c>
      <c r="AB108" s="10">
        <f t="shared" si="28"/>
        <v>81.546067472107623</v>
      </c>
      <c r="AC108" s="10">
        <f t="shared" si="29"/>
        <v>1.564109768889469</v>
      </c>
      <c r="AD108" s="10">
        <f t="shared" si="30"/>
        <v>3.6091480656378261</v>
      </c>
      <c r="AE108" s="10">
        <f>IF(R108&lt;=$H$10,$L$2+ABS($H$43/$H$46-SQRT(4*$H$43*$H$43/$H$46/$H$46-8*(R108-$H$9)/$H$46)/2),#REF!)</f>
        <v>7.4486330478827547</v>
      </c>
      <c r="AF108" s="10">
        <f t="shared" si="31"/>
        <v>-18.348235374817747</v>
      </c>
      <c r="AG108" s="10">
        <f t="shared" si="32"/>
        <v>3.3550017770451683</v>
      </c>
      <c r="AH108" s="10">
        <f t="shared" si="33"/>
        <v>3.3550017770451683</v>
      </c>
      <c r="AI108">
        <f t="shared" si="34"/>
        <v>3.3550017770451683</v>
      </c>
      <c r="AJ108" s="10">
        <f t="shared" si="35"/>
        <v>2.9513513513513514</v>
      </c>
      <c r="AK108" t="e">
        <f t="shared" si="40"/>
        <v>#NUM!</v>
      </c>
    </row>
    <row r="109" spans="14:37" x14ac:dyDescent="0.3">
      <c r="N109">
        <f t="shared" si="36"/>
        <v>36.306704777643411</v>
      </c>
      <c r="O109">
        <f t="shared" si="37"/>
        <v>28.385536892193734</v>
      </c>
      <c r="P109">
        <f t="shared" si="41"/>
        <v>2.1317999999999997</v>
      </c>
      <c r="Q109">
        <f t="shared" si="22"/>
        <v>17.410427702850001</v>
      </c>
      <c r="R109" s="17">
        <f>PUSHArm!M109</f>
        <v>53.5</v>
      </c>
      <c r="S109" s="10">
        <f>PUSHArm!N109</f>
        <v>18.720972813281758</v>
      </c>
      <c r="T109" s="10">
        <f>PUSHArm!O109</f>
        <v>1.8578590593511768</v>
      </c>
      <c r="U109" s="10">
        <f t="shared" si="23"/>
        <v>0.42241385402952852</v>
      </c>
      <c r="V109" s="10">
        <f t="shared" si="38"/>
        <v>31.05181930012429</v>
      </c>
      <c r="W109" s="10">
        <f t="shared" si="24"/>
        <v>1.5727725588762962</v>
      </c>
      <c r="X109" s="10">
        <f t="shared" si="25"/>
        <v>6.7209728132817581</v>
      </c>
      <c r="Y109" s="10">
        <f t="shared" si="26"/>
        <v>91.279027186718238</v>
      </c>
      <c r="Z109" s="10">
        <f t="shared" si="39"/>
        <v>86.279027186718238</v>
      </c>
      <c r="AA109" s="10">
        <f t="shared" si="27"/>
        <v>7.7209728132817581</v>
      </c>
      <c r="AB109" s="10">
        <f t="shared" si="28"/>
        <v>81.279027186718238</v>
      </c>
      <c r="AC109" s="10">
        <f t="shared" si="29"/>
        <v>1.5727725588762962</v>
      </c>
      <c r="AD109" s="10">
        <f t="shared" si="30"/>
        <v>3.6025736872763887</v>
      </c>
      <c r="AE109" s="10">
        <f>IF(R109&lt;=$H$10,$L$2+ABS($H$43/$H$46-SQRT(4*$H$43*$H$43/$H$46/$H$46-8*(R109-$H$9)/$H$46)/2),#REF!)</f>
        <v>7.4375977711949002</v>
      </c>
      <c r="AF109" s="10">
        <f t="shared" si="31"/>
        <v>-18.722116066834186</v>
      </c>
      <c r="AG109" s="10">
        <f t="shared" si="32"/>
        <v>3.3405379219476687</v>
      </c>
      <c r="AH109" s="10">
        <f t="shared" si="33"/>
        <v>3.3405379219476687</v>
      </c>
      <c r="AI109">
        <f t="shared" si="34"/>
        <v>3.3405379219476687</v>
      </c>
      <c r="AJ109" s="10">
        <f t="shared" si="35"/>
        <v>2.9185810810810811</v>
      </c>
      <c r="AK109" t="e">
        <f t="shared" si="40"/>
        <v>#NUM!</v>
      </c>
    </row>
    <row r="110" spans="14:37" x14ac:dyDescent="0.3">
      <c r="N110">
        <f t="shared" si="36"/>
        <v>36.073345305326939</v>
      </c>
      <c r="O110">
        <f t="shared" si="37"/>
        <v>28.213059552570908</v>
      </c>
      <c r="P110">
        <f t="shared" si="41"/>
        <v>2.1317999999999997</v>
      </c>
      <c r="Q110">
        <f t="shared" si="22"/>
        <v>17.435213195399999</v>
      </c>
      <c r="R110" s="17">
        <f>PUSHArm!M110</f>
        <v>54</v>
      </c>
      <c r="S110" s="10">
        <f>PUSHArm!N110</f>
        <v>18.990099794407342</v>
      </c>
      <c r="T110" s="10">
        <f>PUSHArm!O110</f>
        <v>1.8435795461009556</v>
      </c>
      <c r="U110" s="10">
        <f t="shared" si="23"/>
        <v>0.42035877421058182</v>
      </c>
      <c r="V110" s="10">
        <f t="shared" si="38"/>
        <v>31.261686076327255</v>
      </c>
      <c r="W110" s="10">
        <f t="shared" si="24"/>
        <v>1.5814438327948637</v>
      </c>
      <c r="X110" s="10">
        <f t="shared" si="25"/>
        <v>6.9900997944073424</v>
      </c>
      <c r="Y110" s="10">
        <f t="shared" si="26"/>
        <v>91.009900205592658</v>
      </c>
      <c r="Z110" s="10">
        <f t="shared" si="39"/>
        <v>86.009900205592658</v>
      </c>
      <c r="AA110" s="10">
        <f t="shared" si="27"/>
        <v>7.9900997944073424</v>
      </c>
      <c r="AB110" s="10">
        <f t="shared" si="28"/>
        <v>81.009900205592658</v>
      </c>
      <c r="AC110" s="10">
        <f t="shared" si="29"/>
        <v>1.5814438327948637</v>
      </c>
      <c r="AD110" s="10">
        <f t="shared" si="30"/>
        <v>3.595983829796797</v>
      </c>
      <c r="AE110" s="10">
        <f>IF(R110&lt;=$H$10,$L$2+ABS($H$43/$H$46-SQRT(4*$H$43*$H$43/$H$46/$H$46-8*(R110-$H$9)/$H$46)/2),#REF!)</f>
        <v>7.4265382676869915</v>
      </c>
      <c r="AF110" s="10">
        <f t="shared" si="31"/>
        <v>-19.096593563091112</v>
      </c>
      <c r="AG110" s="10">
        <f t="shared" si="32"/>
        <v>3.3262499914484218</v>
      </c>
      <c r="AH110" s="10">
        <f t="shared" si="33"/>
        <v>3.3262499914484218</v>
      </c>
      <c r="AI110">
        <f t="shared" si="34"/>
        <v>3.3262499914484218</v>
      </c>
      <c r="AJ110" s="10">
        <f t="shared" si="35"/>
        <v>2.8858108108108107</v>
      </c>
      <c r="AK110" t="e">
        <f t="shared" si="40"/>
        <v>#NUM!</v>
      </c>
    </row>
    <row r="111" spans="14:37" x14ac:dyDescent="0.3">
      <c r="N111">
        <f t="shared" si="36"/>
        <v>35.843904088324734</v>
      </c>
      <c r="O111">
        <f t="shared" si="37"/>
        <v>28.043493727586583</v>
      </c>
      <c r="P111">
        <f t="shared" si="41"/>
        <v>2.1317999999999997</v>
      </c>
      <c r="Q111">
        <f t="shared" si="22"/>
        <v>17.459998687949998</v>
      </c>
      <c r="R111" s="17">
        <f>PUSHArm!M111</f>
        <v>54.5</v>
      </c>
      <c r="S111" s="10">
        <f>PUSHArm!N111</f>
        <v>19.261311308473804</v>
      </c>
      <c r="T111" s="10">
        <f>PUSHArm!O111</f>
        <v>1.8295361574111444</v>
      </c>
      <c r="U111" s="10">
        <f t="shared" si="23"/>
        <v>0.41817602945571458</v>
      </c>
      <c r="V111" s="10">
        <f t="shared" si="38"/>
        <v>31.470736767753472</v>
      </c>
      <c r="W111" s="10">
        <f t="shared" si="24"/>
        <v>1.5901236156204039</v>
      </c>
      <c r="X111" s="10">
        <f t="shared" si="25"/>
        <v>7.2613113084738039</v>
      </c>
      <c r="Y111" s="10">
        <f t="shared" si="26"/>
        <v>90.738688691526193</v>
      </c>
      <c r="Z111" s="10">
        <f t="shared" si="39"/>
        <v>85.738688691526193</v>
      </c>
      <c r="AA111" s="10">
        <f t="shared" si="27"/>
        <v>8.2613113084738039</v>
      </c>
      <c r="AB111" s="10">
        <f t="shared" si="28"/>
        <v>80.738688691526193</v>
      </c>
      <c r="AC111" s="10">
        <f t="shared" si="29"/>
        <v>1.5901236156204039</v>
      </c>
      <c r="AD111" s="10">
        <f t="shared" si="30"/>
        <v>3.5893783833465136</v>
      </c>
      <c r="AE111" s="10">
        <f>IF(R111&lt;=$H$10,$L$2+ABS($H$43/$H$46-SQRT(4*$H$43*$H$43/$H$46/$H$46-8*(R111-$H$9)/$H$46)/2),#REF!)</f>
        <v>7.4154543770924342</v>
      </c>
      <c r="AF111" s="10">
        <f t="shared" si="31"/>
        <v>-19.471658044520808</v>
      </c>
      <c r="AG111" s="10">
        <f t="shared" si="32"/>
        <v>3.3121317182153422</v>
      </c>
      <c r="AH111" s="10">
        <f t="shared" si="33"/>
        <v>3.3121317182153422</v>
      </c>
      <c r="AI111">
        <f t="shared" si="34"/>
        <v>3.3121317182153422</v>
      </c>
      <c r="AJ111" s="10">
        <f t="shared" si="35"/>
        <v>2.8530405405405403</v>
      </c>
      <c r="AK111" t="e">
        <f t="shared" si="40"/>
        <v>#NUM!</v>
      </c>
    </row>
    <row r="112" spans="14:37" x14ac:dyDescent="0.3">
      <c r="N112">
        <f t="shared" si="36"/>
        <v>35.618358624824076</v>
      </c>
      <c r="O112">
        <f t="shared" si="37"/>
        <v>27.876825622164024</v>
      </c>
      <c r="P112">
        <f t="shared" si="41"/>
        <v>2.1317999999999997</v>
      </c>
      <c r="Q112">
        <f t="shared" si="22"/>
        <v>17.4847841805</v>
      </c>
      <c r="R112" s="17">
        <f>PUSHArm!M112</f>
        <v>55</v>
      </c>
      <c r="S112" s="10">
        <f>PUSHArm!N112</f>
        <v>19.534604622724295</v>
      </c>
      <c r="T112" s="10">
        <f>PUSHArm!O112</f>
        <v>1.8157268511727314</v>
      </c>
      <c r="U112" s="10">
        <f t="shared" si="23"/>
        <v>0.41586762697565871</v>
      </c>
      <c r="V112" s="10">
        <f t="shared" si="38"/>
        <v>31.67890642002326</v>
      </c>
      <c r="W112" s="10">
        <f t="shared" si="24"/>
        <v>1.5988119324509225</v>
      </c>
      <c r="X112" s="10">
        <f t="shared" si="25"/>
        <v>7.5346046227242951</v>
      </c>
      <c r="Y112" s="10">
        <f t="shared" si="26"/>
        <v>90.465395377275712</v>
      </c>
      <c r="Z112" s="10">
        <f t="shared" si="39"/>
        <v>85.465395377275712</v>
      </c>
      <c r="AA112" s="10">
        <f t="shared" si="27"/>
        <v>8.5346046227242951</v>
      </c>
      <c r="AB112" s="10">
        <f t="shared" si="28"/>
        <v>80.465395377275712</v>
      </c>
      <c r="AC112" s="10">
        <f t="shared" si="29"/>
        <v>1.5988119324509225</v>
      </c>
      <c r="AD112" s="10">
        <f t="shared" si="30"/>
        <v>3.5827572367674803</v>
      </c>
      <c r="AE112" s="10">
        <f>IF(R112&lt;=$H$10,$L$2+ABS($H$43/$H$46-SQRT(4*$H$43*$H$43/$H$46/$H$46-8*(R112-$H$9)/$H$46)/2),#REF!)</f>
        <v>7.4043459373697935</v>
      </c>
      <c r="AF112" s="10">
        <f t="shared" si="31"/>
        <v>-19.847295397910024</v>
      </c>
      <c r="AG112" s="10">
        <f t="shared" si="32"/>
        <v>3.2981771984317865</v>
      </c>
      <c r="AH112" s="10">
        <f t="shared" si="33"/>
        <v>3.2981771984317865</v>
      </c>
      <c r="AI112">
        <f t="shared" si="34"/>
        <v>3.2981771984317865</v>
      </c>
      <c r="AJ112" s="10">
        <f t="shared" si="35"/>
        <v>2.8202702702702704</v>
      </c>
      <c r="AK112" t="e">
        <f t="shared" si="40"/>
        <v>#NUM!</v>
      </c>
    </row>
    <row r="113" spans="14:37" x14ac:dyDescent="0.3">
      <c r="N113">
        <f t="shared" si="36"/>
        <v>35.396684897721642</v>
      </c>
      <c r="O113">
        <f t="shared" si="37"/>
        <v>27.713040210915498</v>
      </c>
      <c r="P113">
        <f t="shared" si="41"/>
        <v>2.1317999999999997</v>
      </c>
      <c r="Q113">
        <f t="shared" si="22"/>
        <v>17.509569673049999</v>
      </c>
      <c r="R113" s="17">
        <f>PUSHArm!M113</f>
        <v>55.5</v>
      </c>
      <c r="S113" s="10">
        <f>PUSHArm!N113</f>
        <v>19.809976438521954</v>
      </c>
      <c r="T113" s="10">
        <f>PUSHArm!O113</f>
        <v>1.802149518436567</v>
      </c>
      <c r="U113" s="10">
        <f t="shared" si="23"/>
        <v>0.41343572561443498</v>
      </c>
      <c r="V113" s="10">
        <f t="shared" si="38"/>
        <v>31.886130885197876</v>
      </c>
      <c r="W113" s="10">
        <f t="shared" si="24"/>
        <v>1.6075088085080556</v>
      </c>
      <c r="X113" s="10">
        <f t="shared" si="25"/>
        <v>7.8099764385219537</v>
      </c>
      <c r="Y113" s="10">
        <f t="shared" si="26"/>
        <v>90.190023561478043</v>
      </c>
      <c r="Z113" s="10">
        <f t="shared" si="39"/>
        <v>85.190023561478043</v>
      </c>
      <c r="AA113" s="10">
        <f t="shared" si="27"/>
        <v>8.8099764385219537</v>
      </c>
      <c r="AB113" s="10">
        <f t="shared" si="28"/>
        <v>80.190023561478043</v>
      </c>
      <c r="AC113" s="10">
        <f t="shared" si="29"/>
        <v>1.6075088085080556</v>
      </c>
      <c r="AD113" s="10">
        <f t="shared" si="30"/>
        <v>3.5761202775742933</v>
      </c>
      <c r="AE113" s="10">
        <f>IF(R113&lt;=$H$10,$L$2+ABS($H$43/$H$46-SQRT(4*$H$43*$H$43/$H$46/$H$46-8*(R113-$H$9)/$H$46)/2),#REF!)</f>
        <v>7.3932127846751605</v>
      </c>
      <c r="AF113" s="10">
        <f t="shared" si="31"/>
        <v>-20.223487580405827</v>
      </c>
      <c r="AG113" s="10">
        <f t="shared" si="32"/>
        <v>3.2843808629457349</v>
      </c>
      <c r="AH113" s="10">
        <f t="shared" si="33"/>
        <v>3.2843808629457349</v>
      </c>
      <c r="AI113">
        <f t="shared" si="34"/>
        <v>3.2843808629457349</v>
      </c>
      <c r="AJ113" s="10">
        <f t="shared" si="35"/>
        <v>2.7875000000000001</v>
      </c>
      <c r="AK113" t="e">
        <f t="shared" si="40"/>
        <v>#NUM!</v>
      </c>
    </row>
    <row r="114" spans="14:37" x14ac:dyDescent="0.3">
      <c r="N114">
        <f t="shared" si="36"/>
        <v>35.178857436911173</v>
      </c>
      <c r="O114">
        <f t="shared" si="37"/>
        <v>27.552121285130259</v>
      </c>
      <c r="P114">
        <f t="shared" si="41"/>
        <v>2.1317999999999997</v>
      </c>
      <c r="Q114">
        <f t="shared" si="22"/>
        <v>17.534355165599997</v>
      </c>
      <c r="R114" s="17">
        <f>PUSHArm!M114</f>
        <v>56</v>
      </c>
      <c r="S114" s="10">
        <f>PUSHArm!N114</f>
        <v>20.087422896146496</v>
      </c>
      <c r="T114" s="10">
        <f>PUSHArm!O114</f>
        <v>1.7888019870018095</v>
      </c>
      <c r="U114" s="10">
        <f t="shared" si="23"/>
        <v>0.41088263018663779</v>
      </c>
      <c r="V114" s="10">
        <f t="shared" si="38"/>
        <v>32.092346900210693</v>
      </c>
      <c r="W114" s="10">
        <f t="shared" si="24"/>
        <v>1.6162142691379195</v>
      </c>
      <c r="X114" s="10">
        <f t="shared" si="25"/>
        <v>8.0874228961464958</v>
      </c>
      <c r="Y114" s="10">
        <f t="shared" si="26"/>
        <v>89.912577103853508</v>
      </c>
      <c r="Z114" s="10">
        <f t="shared" si="39"/>
        <v>84.912577103853508</v>
      </c>
      <c r="AA114" s="10">
        <f t="shared" si="27"/>
        <v>9.0874228961464958</v>
      </c>
      <c r="AB114" s="10">
        <f t="shared" si="28"/>
        <v>79.912577103853508</v>
      </c>
      <c r="AC114" s="10">
        <f t="shared" si="29"/>
        <v>1.6162142691379195</v>
      </c>
      <c r="AD114" s="10">
        <f t="shared" si="30"/>
        <v>3.5694673919319087</v>
      </c>
      <c r="AE114" s="10">
        <f>IF(R114&lt;=$H$10,$L$2+ABS($H$43/$H$46-SQRT(4*$H$43*$H$43/$H$46/$H$46-8*(R114-$H$9)/$H$46)/2),#REF!)</f>
        <v>7.3820547533339482</v>
      </c>
      <c r="AF114" s="10">
        <f t="shared" si="31"/>
        <v>-20.600212956697508</v>
      </c>
      <c r="AG114" s="10">
        <f t="shared" si="32"/>
        <v>3.2707374512978729</v>
      </c>
      <c r="AH114" s="10">
        <f t="shared" si="33"/>
        <v>3.2707374512978729</v>
      </c>
      <c r="AI114">
        <f t="shared" si="34"/>
        <v>3.2707374512978729</v>
      </c>
      <c r="AJ114" s="10">
        <f t="shared" si="35"/>
        <v>2.7547297297297297</v>
      </c>
      <c r="AK114" t="e">
        <f t="shared" si="40"/>
        <v>#NUM!</v>
      </c>
    </row>
    <row r="115" spans="14:37" x14ac:dyDescent="0.3">
      <c r="N115">
        <f t="shared" si="36"/>
        <v>34.964849381857036</v>
      </c>
      <c r="O115">
        <f t="shared" si="37"/>
        <v>27.394051500102027</v>
      </c>
      <c r="P115">
        <f t="shared" si="41"/>
        <v>2.1317999999999997</v>
      </c>
      <c r="Q115">
        <f t="shared" si="22"/>
        <v>17.559140658150003</v>
      </c>
      <c r="R115" s="17">
        <f>PUSHArm!M115</f>
        <v>56.5</v>
      </c>
      <c r="S115" s="10">
        <f>PUSHArm!N115</f>
        <v>20.366939580292204</v>
      </c>
      <c r="T115" s="10">
        <f>PUSHArm!O115</f>
        <v>1.7756820249917935</v>
      </c>
      <c r="U115" s="10">
        <f t="shared" si="23"/>
        <v>0.40821078561957563</v>
      </c>
      <c r="V115" s="10">
        <f t="shared" si="38"/>
        <v>32.297492162864962</v>
      </c>
      <c r="W115" s="10">
        <f t="shared" si="24"/>
        <v>1.6249283398119687</v>
      </c>
      <c r="X115" s="10">
        <f t="shared" si="25"/>
        <v>8.366939580292204</v>
      </c>
      <c r="Y115" s="10">
        <f t="shared" si="26"/>
        <v>89.633060419707789</v>
      </c>
      <c r="Z115" s="10">
        <f t="shared" si="39"/>
        <v>84.633060419707789</v>
      </c>
      <c r="AA115" s="10">
        <f t="shared" si="27"/>
        <v>9.366939580292204</v>
      </c>
      <c r="AB115" s="10">
        <f t="shared" si="28"/>
        <v>79.633060419707789</v>
      </c>
      <c r="AC115" s="10">
        <f t="shared" si="29"/>
        <v>1.6249283398119687</v>
      </c>
      <c r="AD115" s="10">
        <f t="shared" si="30"/>
        <v>3.5627984646328583</v>
      </c>
      <c r="AE115" s="10">
        <f>IF(R115&lt;=$H$10,$L$2+ABS($H$43/$H$46-SQRT(4*$H$43*$H$43/$H$46/$H$46-8*(R115-$H$9)/$H$46)/2),#REF!)</f>
        <v>7.3708716758121309</v>
      </c>
      <c r="AF115" s="10">
        <f t="shared" si="31"/>
        <v>-20.977446611974361</v>
      </c>
      <c r="AG115" s="10">
        <f t="shared" si="32"/>
        <v>3.2572419882850534</v>
      </c>
      <c r="AH115" s="10">
        <f t="shared" si="33"/>
        <v>3.2572419882850534</v>
      </c>
      <c r="AI115">
        <f t="shared" si="34"/>
        <v>3.2572419882850534</v>
      </c>
      <c r="AJ115" s="10">
        <f t="shared" si="35"/>
        <v>2.7219594594594598</v>
      </c>
      <c r="AK115" t="e">
        <f t="shared" si="40"/>
        <v>#NUM!</v>
      </c>
    </row>
    <row r="116" spans="14:37" x14ac:dyDescent="0.3">
      <c r="N116">
        <f t="shared" si="36"/>
        <v>34.754632544221714</v>
      </c>
      <c r="O116">
        <f t="shared" si="37"/>
        <v>27.238812422613734</v>
      </c>
      <c r="P116">
        <f t="shared" si="41"/>
        <v>2.1317999999999997</v>
      </c>
      <c r="Q116">
        <f t="shared" si="22"/>
        <v>17.583926150699998</v>
      </c>
      <c r="R116" s="17">
        <f>PUSHArm!M116</f>
        <v>57</v>
      </c>
      <c r="S116" s="10">
        <f>PUSHArm!N116</f>
        <v>20.648521526250299</v>
      </c>
      <c r="T116" s="10">
        <f>PUSHArm!O116</f>
        <v>1.7627873444056621</v>
      </c>
      <c r="U116" s="10">
        <f t="shared" si="23"/>
        <v>0.40542277052936548</v>
      </c>
      <c r="V116" s="10">
        <f t="shared" si="38"/>
        <v>32.501505405287539</v>
      </c>
      <c r="W116" s="10">
        <f t="shared" si="24"/>
        <v>1.633651046127871</v>
      </c>
      <c r="X116" s="10">
        <f t="shared" si="25"/>
        <v>8.648521526250299</v>
      </c>
      <c r="Y116" s="10">
        <f t="shared" si="26"/>
        <v>89.351478473749694</v>
      </c>
      <c r="Z116" s="10">
        <f t="shared" si="39"/>
        <v>84.351478473749694</v>
      </c>
      <c r="AA116" s="10">
        <f t="shared" si="27"/>
        <v>9.648521526250299</v>
      </c>
      <c r="AB116" s="10">
        <f t="shared" si="28"/>
        <v>79.351478473749694</v>
      </c>
      <c r="AC116" s="10">
        <f t="shared" si="29"/>
        <v>1.633651046127871</v>
      </c>
      <c r="AD116" s="10">
        <f t="shared" si="30"/>
        <v>3.5561133790739778</v>
      </c>
      <c r="AE116" s="10">
        <f>IF(R116&lt;=$H$10,$L$2+ABS($H$43/$H$46-SQRT(4*$H$43*$H$43/$H$46/$H$46-8*(R116-$H$9)/$H$46)/2),#REF!)</f>
        <v>7.3596633826868949</v>
      </c>
      <c r="AF116" s="10">
        <f t="shared" si="31"/>
        <v>-21.355160643428313</v>
      </c>
      <c r="AG116" s="10">
        <f t="shared" si="32"/>
        <v>3.2438897627630467</v>
      </c>
      <c r="AH116" s="10">
        <f t="shared" si="33"/>
        <v>3.2438897627630467</v>
      </c>
      <c r="AI116">
        <f t="shared" si="34"/>
        <v>3.2438897627630467</v>
      </c>
      <c r="AJ116" s="10">
        <f t="shared" si="35"/>
        <v>2.6891891891891895</v>
      </c>
      <c r="AK116" t="e">
        <f t="shared" si="40"/>
        <v>#NUM!</v>
      </c>
    </row>
    <row r="117" spans="14:37" x14ac:dyDescent="0.3">
      <c r="N117">
        <f t="shared" si="36"/>
        <v>34.548177470539763</v>
      </c>
      <c r="O117">
        <f t="shared" si="37"/>
        <v>27.086384578572833</v>
      </c>
      <c r="P117">
        <f t="shared" si="41"/>
        <v>2.1317999999999997</v>
      </c>
      <c r="Q117">
        <f t="shared" si="22"/>
        <v>17.608711643249997</v>
      </c>
      <c r="R117" s="17">
        <f>PUSHArm!M117</f>
        <v>57.5</v>
      </c>
      <c r="S117" s="10">
        <f>PUSHArm!N117</f>
        <v>20.932163226757616</v>
      </c>
      <c r="T117" s="10">
        <f>PUSHArm!O117</f>
        <v>1.7501156046455895</v>
      </c>
      <c r="U117" s="10">
        <f t="shared" si="23"/>
        <v>0.40252129066128889</v>
      </c>
      <c r="V117" s="10">
        <f t="shared" si="38"/>
        <v>32.704326464540891</v>
      </c>
      <c r="W117" s="10">
        <f t="shared" si="24"/>
        <v>1.6423824138103804</v>
      </c>
      <c r="X117" s="10">
        <f t="shared" si="25"/>
        <v>8.9321632267576163</v>
      </c>
      <c r="Y117" s="10">
        <f t="shared" si="26"/>
        <v>89.067836773242391</v>
      </c>
      <c r="Z117" s="10">
        <f t="shared" si="39"/>
        <v>84.067836773242391</v>
      </c>
      <c r="AA117" s="10">
        <f t="shared" si="27"/>
        <v>9.9321632267576163</v>
      </c>
      <c r="AB117" s="10">
        <f t="shared" si="28"/>
        <v>79.067836773242391</v>
      </c>
      <c r="AC117" s="10">
        <f t="shared" si="29"/>
        <v>1.6423824138103804</v>
      </c>
      <c r="AD117" s="10">
        <f t="shared" si="30"/>
        <v>3.5494120172326142</v>
      </c>
      <c r="AE117" s="10">
        <f>IF(R117&lt;=$H$10,$L$2+ABS($H$43/$H$46-SQRT(4*$H$43*$H$43/$H$46/$H$46-8*(R117-$H$9)/$H$46)/2),#REF!)</f>
        <v>7.3484297026166931</v>
      </c>
      <c r="AF117" s="10">
        <f t="shared" si="31"/>
        <v>-21.733324432535884</v>
      </c>
      <c r="AG117" s="10">
        <f t="shared" si="32"/>
        <v>3.2306763084324981</v>
      </c>
      <c r="AH117" s="10">
        <f t="shared" si="33"/>
        <v>3.2306763084324981</v>
      </c>
      <c r="AI117">
        <f t="shared" si="34"/>
        <v>3.2306763084324981</v>
      </c>
      <c r="AJ117" s="10">
        <f t="shared" si="35"/>
        <v>2.6564189189189191</v>
      </c>
      <c r="AK117" t="e">
        <f t="shared" si="40"/>
        <v>#NUM!</v>
      </c>
    </row>
    <row r="118" spans="14:37" x14ac:dyDescent="0.3">
      <c r="N118">
        <f t="shared" si="36"/>
        <v>34.345453504713717</v>
      </c>
      <c r="O118">
        <f t="shared" si="37"/>
        <v>26.936747500620022</v>
      </c>
      <c r="P118">
        <f t="shared" si="41"/>
        <v>2.1317999999999997</v>
      </c>
      <c r="Q118">
        <f t="shared" si="22"/>
        <v>17.633497135799999</v>
      </c>
      <c r="R118" s="17">
        <f>PUSHArm!M118</f>
        <v>58</v>
      </c>
      <c r="S118" s="10">
        <f>PUSHArm!N118</f>
        <v>21.217858639490796</v>
      </c>
      <c r="T118" s="10">
        <f>PUSHArm!O118</f>
        <v>1.7376644160084664</v>
      </c>
      <c r="U118" s="10">
        <f t="shared" si="23"/>
        <v>0.39950917195264968</v>
      </c>
      <c r="V118" s="10">
        <f t="shared" si="38"/>
        <v>32.905896350310186</v>
      </c>
      <c r="W118" s="10">
        <f t="shared" si="24"/>
        <v>1.6511224687122301</v>
      </c>
      <c r="X118" s="10">
        <f t="shared" si="25"/>
        <v>9.217858639490796</v>
      </c>
      <c r="Y118" s="10">
        <f t="shared" si="26"/>
        <v>88.7821413605092</v>
      </c>
      <c r="Z118" s="10">
        <f t="shared" si="39"/>
        <v>83.7821413605092</v>
      </c>
      <c r="AA118" s="10">
        <f t="shared" si="27"/>
        <v>10.217858639490796</v>
      </c>
      <c r="AB118" s="10">
        <f t="shared" si="28"/>
        <v>78.7821413605092</v>
      </c>
      <c r="AC118" s="10">
        <f t="shared" si="29"/>
        <v>1.6511224687122301</v>
      </c>
      <c r="AD118" s="10">
        <f t="shared" si="30"/>
        <v>3.5426942596423192</v>
      </c>
      <c r="AE118" s="10">
        <f>IF(R118&lt;=$H$10,$L$2+ABS($H$43/$H$46-SQRT(4*$H$43*$H$43/$H$46/$H$46-8*(R118-$H$9)/$H$46)/2),#REF!)</f>
        <v>7.337170462310679</v>
      </c>
      <c r="AF118" s="10">
        <f t="shared" si="31"/>
        <v>-22.111904900140139</v>
      </c>
      <c r="AG118" s="10">
        <f t="shared" si="32"/>
        <v>3.2175973863859149</v>
      </c>
      <c r="AH118" s="10">
        <f t="shared" si="33"/>
        <v>3.2175973863859149</v>
      </c>
      <c r="AI118">
        <f t="shared" si="34"/>
        <v>3.2175973863859149</v>
      </c>
      <c r="AJ118" s="10">
        <f t="shared" si="35"/>
        <v>2.6236486486486488</v>
      </c>
      <c r="AK118" t="e">
        <f t="shared" si="40"/>
        <v>#NUM!</v>
      </c>
    </row>
    <row r="119" spans="14:37" x14ac:dyDescent="0.3">
      <c r="N119">
        <f t="shared" si="36"/>
        <v>34.146428850263511</v>
      </c>
      <c r="O119">
        <f t="shared" si="37"/>
        <v>26.789879775656551</v>
      </c>
      <c r="P119">
        <f t="shared" si="41"/>
        <v>2.1317999999999997</v>
      </c>
      <c r="Q119">
        <f t="shared" si="22"/>
        <v>17.658282628350001</v>
      </c>
      <c r="R119" s="17">
        <f>PUSHArm!M119</f>
        <v>58.5</v>
      </c>
      <c r="S119" s="10">
        <f>PUSHArm!N119</f>
        <v>21.505601195184337</v>
      </c>
      <c r="T119" s="10">
        <f>PUSHArm!O119</f>
        <v>1.7254313431388879</v>
      </c>
      <c r="U119" s="10">
        <f t="shared" si="23"/>
        <v>0.39638935303897438</v>
      </c>
      <c r="V119" s="10">
        <f t="shared" si="38"/>
        <v>33.106157309459014</v>
      </c>
      <c r="W119" s="10">
        <f t="shared" si="24"/>
        <v>1.6598712368150139</v>
      </c>
      <c r="X119" s="10">
        <f t="shared" si="25"/>
        <v>9.5056011951843367</v>
      </c>
      <c r="Y119" s="10">
        <f t="shared" si="26"/>
        <v>88.49439880481566</v>
      </c>
      <c r="Z119" s="10">
        <f t="shared" si="39"/>
        <v>83.49439880481566</v>
      </c>
      <c r="AA119" s="10">
        <f t="shared" si="27"/>
        <v>10.505601195184337</v>
      </c>
      <c r="AB119" s="10">
        <f t="shared" si="28"/>
        <v>78.49439880481566</v>
      </c>
      <c r="AC119" s="10">
        <f t="shared" si="29"/>
        <v>1.6598712368150139</v>
      </c>
      <c r="AD119" s="10">
        <f t="shared" si="30"/>
        <v>3.5359599853679975</v>
      </c>
      <c r="AE119" s="10">
        <f>IF(R119&lt;=$H$10,$L$2+ABS($H$43/$H$46-SQRT(4*$H$43*$H$43/$H$46/$H$46-8*(R119-$H$9)/$H$46)/2),#REF!)</f>
        <v>7.3258854864975245</v>
      </c>
      <c r="AF119" s="10">
        <f t="shared" si="31"/>
        <v>-22.490866745976152</v>
      </c>
      <c r="AG119" s="10">
        <f t="shared" si="32"/>
        <v>3.204648969222343</v>
      </c>
      <c r="AH119" s="10">
        <f t="shared" si="33"/>
        <v>3.204648969222343</v>
      </c>
      <c r="AI119">
        <f t="shared" si="34"/>
        <v>3.204648969222343</v>
      </c>
      <c r="AJ119" s="10">
        <f t="shared" si="35"/>
        <v>2.5908783783783784</v>
      </c>
      <c r="AK119" t="e">
        <f t="shared" si="40"/>
        <v>#NUM!</v>
      </c>
    </row>
    <row r="120" spans="14:37" x14ac:dyDescent="0.3">
      <c r="N120">
        <f t="shared" si="36"/>
        <v>33.951070632367518</v>
      </c>
      <c r="O120">
        <f t="shared" si="37"/>
        <v>26.645759092318404</v>
      </c>
      <c r="P120">
        <f t="shared" si="41"/>
        <v>2.1317999999999997</v>
      </c>
      <c r="Q120">
        <f t="shared" si="22"/>
        <v>17.6830681209</v>
      </c>
      <c r="R120" s="17">
        <f>PUSHArm!M120</f>
        <v>59</v>
      </c>
      <c r="S120" s="10">
        <f>PUSHArm!N120</f>
        <v>21.795383806348919</v>
      </c>
      <c r="T120" s="10">
        <f>PUSHArm!O120</f>
        <v>1.7134139084457076</v>
      </c>
      <c r="U120" s="10">
        <f t="shared" si="23"/>
        <v>0.39316487819291657</v>
      </c>
      <c r="V120" s="10">
        <f t="shared" si="38"/>
        <v>33.305052887157657</v>
      </c>
      <c r="W120" s="10">
        <f t="shared" si="24"/>
        <v>1.6686287442300938</v>
      </c>
      <c r="X120" s="10">
        <f t="shared" si="25"/>
        <v>9.7953838063489194</v>
      </c>
      <c r="Y120" s="10">
        <f t="shared" si="26"/>
        <v>88.204616193651077</v>
      </c>
      <c r="Z120" s="10">
        <f t="shared" si="39"/>
        <v>83.204616193651077</v>
      </c>
      <c r="AA120" s="10">
        <f t="shared" si="27"/>
        <v>10.795383806348919</v>
      </c>
      <c r="AB120" s="10">
        <f t="shared" si="28"/>
        <v>78.204616193651077</v>
      </c>
      <c r="AC120" s="10">
        <f t="shared" si="29"/>
        <v>1.6686287442300938</v>
      </c>
      <c r="AD120" s="10">
        <f t="shared" si="30"/>
        <v>3.5292090719805076</v>
      </c>
      <c r="AE120" s="10">
        <f>IF(R120&lt;=$H$10,$L$2+ABS($H$43/$H$46-SQRT(4*$H$43*$H$43/$H$46/$H$46-8*(R120-$H$9)/$H$46)/2),#REF!)</f>
        <v>7.3145745978935821</v>
      </c>
      <c r="AF120" s="10">
        <f t="shared" si="31"/>
        <v>-22.870172673964461</v>
      </c>
      <c r="AG120" s="10">
        <f t="shared" si="32"/>
        <v>3.1918272265609851</v>
      </c>
      <c r="AH120" s="10">
        <f t="shared" si="33"/>
        <v>3.1918272265609851</v>
      </c>
      <c r="AI120">
        <f t="shared" si="34"/>
        <v>3.1918272265609851</v>
      </c>
      <c r="AJ120" s="10">
        <f t="shared" si="35"/>
        <v>2.5581081081081081</v>
      </c>
      <c r="AK120" t="e">
        <f t="shared" si="40"/>
        <v>#NUM!</v>
      </c>
    </row>
    <row r="121" spans="14:37" x14ac:dyDescent="0.3">
      <c r="N121">
        <f t="shared" si="36"/>
        <v>33.759344959242384</v>
      </c>
      <c r="O121">
        <f t="shared" si="37"/>
        <v>26.504362288040589</v>
      </c>
      <c r="P121">
        <f t="shared" si="41"/>
        <v>2.1317999999999997</v>
      </c>
      <c r="Q121">
        <f t="shared" si="22"/>
        <v>17.707853613449998</v>
      </c>
      <c r="R121" s="17">
        <f>PUSHArm!M121</f>
        <v>59.5</v>
      </c>
      <c r="S121" s="10">
        <f>PUSHArm!N121</f>
        <v>22.087198876563662</v>
      </c>
      <c r="T121" s="10">
        <f>PUSHArm!O121</f>
        <v>1.7016095954596575</v>
      </c>
      <c r="U121" s="10">
        <f t="shared" si="23"/>
        <v>0.38983888926729188</v>
      </c>
      <c r="V121" s="10">
        <f t="shared" si="38"/>
        <v>33.50252798478121</v>
      </c>
      <c r="W121" s="10">
        <f t="shared" si="24"/>
        <v>1.6773950171995147</v>
      </c>
      <c r="X121" s="10">
        <f t="shared" si="25"/>
        <v>10.087198876563662</v>
      </c>
      <c r="Y121" s="10">
        <f t="shared" si="26"/>
        <v>87.912801123436338</v>
      </c>
      <c r="Z121" s="10">
        <f t="shared" si="39"/>
        <v>82.912801123436338</v>
      </c>
      <c r="AA121" s="10">
        <f t="shared" si="27"/>
        <v>11.087198876563662</v>
      </c>
      <c r="AB121" s="10">
        <f t="shared" si="28"/>
        <v>77.912801123436338</v>
      </c>
      <c r="AC121" s="10">
        <f t="shared" si="29"/>
        <v>1.6773950171995147</v>
      </c>
      <c r="AD121" s="10">
        <f t="shared" si="30"/>
        <v>3.5224413955306901</v>
      </c>
      <c r="AE121" s="10">
        <f>IF(R121&lt;=$H$10,$L$2+ABS($H$43/$H$46-SQRT(4*$H$43*$H$43/$H$46/$H$46-8*(R121-$H$9)/$H$46)/2),#REF!)</f>
        <v>7.3032376171703923</v>
      </c>
      <c r="AF121" s="10">
        <f t="shared" si="31"/>
        <v>-23.249783604713485</v>
      </c>
      <c r="AG121" s="10">
        <f t="shared" si="32"/>
        <v>3.1791285118060677</v>
      </c>
      <c r="AH121" s="10">
        <f t="shared" si="33"/>
        <v>3.1791285118060677</v>
      </c>
      <c r="AI121">
        <f t="shared" si="34"/>
        <v>3.1791285118060677</v>
      </c>
      <c r="AJ121" s="10">
        <f t="shared" si="35"/>
        <v>2.5253378378378377</v>
      </c>
      <c r="AK121" t="e">
        <f t="shared" si="40"/>
        <v>#NUM!</v>
      </c>
    </row>
    <row r="122" spans="14:37" x14ac:dyDescent="0.3">
      <c r="N122">
        <f t="shared" si="36"/>
        <v>33.571216983175511</v>
      </c>
      <c r="O122">
        <f t="shared" si="37"/>
        <v>26.365665395955826</v>
      </c>
      <c r="P122">
        <f t="shared" si="41"/>
        <v>2.1317999999999997</v>
      </c>
      <c r="Q122">
        <f t="shared" si="22"/>
        <v>17.732639105999997</v>
      </c>
      <c r="R122" s="17">
        <f>PUSHArm!M122</f>
        <v>60</v>
      </c>
      <c r="S122" s="10">
        <f>PUSHArm!N122</f>
        <v>22.381038310317521</v>
      </c>
      <c r="T122" s="10">
        <f>PUSHArm!O122</f>
        <v>1.6900158521483462</v>
      </c>
      <c r="U122" s="10">
        <f t="shared" si="23"/>
        <v>0.38641461800814181</v>
      </c>
      <c r="V122" s="10">
        <f t="shared" si="38"/>
        <v>33.69852891405796</v>
      </c>
      <c r="W122" s="10">
        <f t="shared" si="24"/>
        <v>1.686170082096907</v>
      </c>
      <c r="X122" s="10">
        <f t="shared" si="25"/>
        <v>10.381038310317521</v>
      </c>
      <c r="Y122" s="10">
        <f t="shared" si="26"/>
        <v>87.618961689682479</v>
      </c>
      <c r="Z122" s="10">
        <f t="shared" si="39"/>
        <v>82.618961689682479</v>
      </c>
      <c r="AA122" s="10">
        <f t="shared" si="27"/>
        <v>11.381038310317521</v>
      </c>
      <c r="AB122" s="10">
        <f t="shared" si="28"/>
        <v>77.618961689682479</v>
      </c>
      <c r="AC122" s="10">
        <f t="shared" si="29"/>
        <v>1.686170082096907</v>
      </c>
      <c r="AD122" s="10">
        <f t="shared" si="30"/>
        <v>3.5156568305228184</v>
      </c>
      <c r="AE122" s="10">
        <f>IF(R122&lt;=$H$10,$L$2+ABS($H$43/$H$46-SQRT(4*$H$43*$H$43/$H$46/$H$46-8*(R122-$H$9)/$H$46)/2),#REF!)</f>
        <v>7.2918743629215061</v>
      </c>
      <c r="AF122" s="10">
        <f t="shared" si="31"/>
        <v>-23.629658876001752</v>
      </c>
      <c r="AG122" s="10">
        <f t="shared" si="32"/>
        <v>3.1665493500333488</v>
      </c>
      <c r="AH122" s="10">
        <f t="shared" si="33"/>
        <v>3.1665493500333488</v>
      </c>
      <c r="AI122">
        <f t="shared" si="34"/>
        <v>3.1665493500333488</v>
      </c>
      <c r="AJ122" s="10">
        <f t="shared" si="35"/>
        <v>2.4925675675675674</v>
      </c>
      <c r="AK122" t="e">
        <f t="shared" si="40"/>
        <v>#NUM!</v>
      </c>
    </row>
    <row r="123" spans="14:37" x14ac:dyDescent="0.3">
      <c r="N123">
        <f t="shared" si="36"/>
        <v>33.386650960832114</v>
      </c>
      <c r="O123">
        <f t="shared" si="37"/>
        <v>26.229643691328938</v>
      </c>
      <c r="P123">
        <f t="shared" si="41"/>
        <v>2.1317999999999997</v>
      </c>
      <c r="Q123">
        <f t="shared" si="22"/>
        <v>17.757424598549999</v>
      </c>
      <c r="R123" s="17">
        <f>PUSHArm!M123</f>
        <v>60.5</v>
      </c>
      <c r="S123" s="10">
        <f>PUSHArm!N123</f>
        <v>22.676893523370346</v>
      </c>
      <c r="T123" s="10">
        <f>PUSHArm!O123</f>
        <v>1.6786300941699925</v>
      </c>
      <c r="U123" s="10">
        <f t="shared" si="23"/>
        <v>0.38289537814729813</v>
      </c>
      <c r="V123" s="10">
        <f t="shared" si="38"/>
        <v>33.893003447633788</v>
      </c>
      <c r="W123" s="10">
        <f t="shared" si="24"/>
        <v>1.6949539654284298</v>
      </c>
      <c r="X123" s="10">
        <f t="shared" si="25"/>
        <v>10.676893523370346</v>
      </c>
      <c r="Y123" s="10">
        <f t="shared" si="26"/>
        <v>87.323106476629647</v>
      </c>
      <c r="Z123" s="10">
        <f t="shared" si="39"/>
        <v>82.323106476629647</v>
      </c>
      <c r="AA123" s="10">
        <f t="shared" si="27"/>
        <v>11.676893523370346</v>
      </c>
      <c r="AB123" s="10">
        <f t="shared" si="28"/>
        <v>77.323106476629647</v>
      </c>
      <c r="AC123" s="10">
        <f t="shared" si="29"/>
        <v>1.6949539654284298</v>
      </c>
      <c r="AD123" s="10">
        <f t="shared" si="30"/>
        <v>3.5088552498874446</v>
      </c>
      <c r="AE123" s="10">
        <f>IF(R123&lt;=$H$10,$L$2+ABS($H$43/$H$46-SQRT(4*$H$43*$H$43/$H$46/$H$46-8*(R123-$H$9)/$H$46)/2),#REF!)</f>
        <v>7.2804846516286279</v>
      </c>
      <c r="AF123" s="10">
        <f t="shared" si="31"/>
        <v>-24.009756432313189</v>
      </c>
      <c r="AG123" s="10">
        <f t="shared" si="32"/>
        <v>3.1540864268842257</v>
      </c>
      <c r="AH123" s="10">
        <f t="shared" si="33"/>
        <v>3.1540864268842257</v>
      </c>
      <c r="AI123">
        <f t="shared" si="34"/>
        <v>3.1540864268842257</v>
      </c>
      <c r="AJ123" s="10">
        <f t="shared" si="35"/>
        <v>2.4597972972972975</v>
      </c>
      <c r="AK123" t="e">
        <f t="shared" si="40"/>
        <v>#NUM!</v>
      </c>
    </row>
    <row r="124" spans="14:37" x14ac:dyDescent="0.3">
      <c r="N124">
        <f t="shared" si="36"/>
        <v>33.205610312796622</v>
      </c>
      <c r="O124">
        <f t="shared" si="37"/>
        <v>26.096271737493161</v>
      </c>
      <c r="P124">
        <f t="shared" si="41"/>
        <v>2.1317999999999997</v>
      </c>
      <c r="Q124">
        <f t="shared" si="22"/>
        <v>17.782210091100001</v>
      </c>
      <c r="R124" s="17">
        <f>PUSHArm!M124</f>
        <v>61</v>
      </c>
      <c r="S124" s="10">
        <f>PUSHArm!N124</f>
        <v>22.974755453605326</v>
      </c>
      <c r="T124" s="10">
        <f>PUSHArm!O124</f>
        <v>1.6674497080644208</v>
      </c>
      <c r="U124" s="10">
        <f t="shared" si="23"/>
        <v>0.37928455711268744</v>
      </c>
      <c r="V124" s="10">
        <f t="shared" si="38"/>
        <v>34.085900865919264</v>
      </c>
      <c r="W124" s="10">
        <f t="shared" si="24"/>
        <v>1.7037466938336892</v>
      </c>
      <c r="X124" s="10">
        <f t="shared" si="25"/>
        <v>10.974755453605326</v>
      </c>
      <c r="Y124" s="10">
        <f t="shared" si="26"/>
        <v>87.025244546394674</v>
      </c>
      <c r="Z124" s="10">
        <f t="shared" si="39"/>
        <v>82.025244546394674</v>
      </c>
      <c r="AA124" s="10">
        <f t="shared" si="27"/>
        <v>11.974755453605326</v>
      </c>
      <c r="AB124" s="10">
        <f t="shared" si="28"/>
        <v>77.025244546394674</v>
      </c>
      <c r="AC124" s="10">
        <f t="shared" si="29"/>
        <v>1.7037466938336892</v>
      </c>
      <c r="AD124" s="10">
        <f t="shared" si="30"/>
        <v>3.502036524953632</v>
      </c>
      <c r="AE124" s="10">
        <f>IF(R124&lt;=$H$10,$L$2+ABS($H$43/$H$46-SQRT(4*$H$43*$H$43/$H$46/$H$46-8*(R124-$H$9)/$H$46)/2),#REF!)</f>
        <v>7.2690682976270224</v>
      </c>
      <c r="AF124" s="10">
        <f t="shared" si="31"/>
        <v>-24.390033004162103</v>
      </c>
      <c r="AG124" s="10">
        <f t="shared" si="32"/>
        <v>3.1417365783668627</v>
      </c>
      <c r="AH124" s="10">
        <f t="shared" si="33"/>
        <v>3.1417365783668627</v>
      </c>
      <c r="AI124">
        <f t="shared" si="34"/>
        <v>3.1417365783668627</v>
      </c>
      <c r="AJ124" s="10">
        <f t="shared" si="35"/>
        <v>2.4270270270270271</v>
      </c>
      <c r="AK124" t="e">
        <f t="shared" si="40"/>
        <v>#NUM!</v>
      </c>
    </row>
    <row r="125" spans="14:37" x14ac:dyDescent="0.3">
      <c r="N125">
        <f t="shared" si="36"/>
        <v>33.028057682401318</v>
      </c>
      <c r="O125">
        <f t="shared" si="37"/>
        <v>25.965523431327565</v>
      </c>
      <c r="P125">
        <f t="shared" si="41"/>
        <v>2.1317999999999997</v>
      </c>
      <c r="Q125">
        <f t="shared" si="22"/>
        <v>17.806995583649996</v>
      </c>
      <c r="R125" s="17">
        <f>PUSHArm!M125</f>
        <v>61.5</v>
      </c>
      <c r="S125" s="10">
        <f>PUSHArm!N125</f>
        <v>23.274614572343246</v>
      </c>
      <c r="T125" s="10">
        <f>PUSHArm!O125</f>
        <v>1.6564720543845008</v>
      </c>
      <c r="U125" s="10">
        <f t="shared" si="23"/>
        <v>0.37558560812272385</v>
      </c>
      <c r="V125" s="10">
        <f t="shared" si="38"/>
        <v>34.277172000006345</v>
      </c>
      <c r="W125" s="10">
        <f t="shared" si="24"/>
        <v>1.7125482940866921</v>
      </c>
      <c r="X125" s="10">
        <f t="shared" si="25"/>
        <v>11.274614572343246</v>
      </c>
      <c r="Y125" s="10">
        <f t="shared" si="26"/>
        <v>86.725385427656761</v>
      </c>
      <c r="Z125" s="10">
        <f t="shared" si="39"/>
        <v>81.725385427656761</v>
      </c>
      <c r="AA125" s="10">
        <f t="shared" si="27"/>
        <v>12.274614572343246</v>
      </c>
      <c r="AB125" s="10">
        <f t="shared" si="28"/>
        <v>76.725385427656761</v>
      </c>
      <c r="AC125" s="10">
        <f t="shared" si="29"/>
        <v>1.7125482940866921</v>
      </c>
      <c r="AD125" s="10">
        <f t="shared" si="30"/>
        <v>3.4952005254205556</v>
      </c>
      <c r="AE125" s="10">
        <f>IF(R125&lt;=$H$10,$L$2+ABS($H$43/$H$46-SQRT(4*$H$43*$H$43/$H$46/$H$46-8*(R125-$H$9)/$H$46)/2),#REF!)</f>
        <v>7.2576251130702172</v>
      </c>
      <c r="AF125" s="10">
        <f t="shared" si="31"/>
        <v>-24.770444277765979</v>
      </c>
      <c r="AG125" s="10">
        <f t="shared" si="32"/>
        <v>3.1294967814754155</v>
      </c>
      <c r="AH125" s="10">
        <f t="shared" si="33"/>
        <v>3.1294967814754155</v>
      </c>
      <c r="AI125">
        <f t="shared" si="34"/>
        <v>3.1294967814754155</v>
      </c>
      <c r="AJ125" s="10">
        <f t="shared" si="35"/>
        <v>2.3942567567567568</v>
      </c>
      <c r="AK125" t="e">
        <f t="shared" si="40"/>
        <v>#NUM!</v>
      </c>
    </row>
    <row r="126" spans="14:37" x14ac:dyDescent="0.3">
      <c r="N126">
        <f t="shared" si="36"/>
        <v>32.853954993539261</v>
      </c>
      <c r="O126">
        <f t="shared" si="37"/>
        <v>25.837372048035132</v>
      </c>
      <c r="P126">
        <f t="shared" si="41"/>
        <v>2.1317999999999997</v>
      </c>
      <c r="Q126">
        <f t="shared" si="22"/>
        <v>17.831781076200002</v>
      </c>
      <c r="R126" s="17">
        <f>PUSHArm!M126</f>
        <v>62</v>
      </c>
      <c r="S126" s="10">
        <f>PUSHArm!N126</f>
        <v>23.576460896086864</v>
      </c>
      <c r="T126" s="10">
        <f>PUSHArm!O126</f>
        <v>1.6456944707533856</v>
      </c>
      <c r="U126" s="10">
        <f t="shared" si="23"/>
        <v>0.37180204181853022</v>
      </c>
      <c r="V126" s="10">
        <f t="shared" si="38"/>
        <v>34.466769270824578</v>
      </c>
      <c r="W126" s="10">
        <f t="shared" si="24"/>
        <v>1.7213587930967933</v>
      </c>
      <c r="X126" s="10">
        <f t="shared" si="25"/>
        <v>11.576460896086864</v>
      </c>
      <c r="Y126" s="10">
        <f t="shared" si="26"/>
        <v>86.423539103913129</v>
      </c>
      <c r="Z126" s="10">
        <f t="shared" si="39"/>
        <v>81.423539103913129</v>
      </c>
      <c r="AA126" s="10">
        <f t="shared" si="27"/>
        <v>12.576460896086864</v>
      </c>
      <c r="AB126" s="10">
        <f t="shared" si="28"/>
        <v>76.423539103913129</v>
      </c>
      <c r="AC126" s="10">
        <f t="shared" si="29"/>
        <v>1.7213587930967933</v>
      </c>
      <c r="AD126" s="10">
        <f t="shared" si="30"/>
        <v>3.4883471193284499</v>
      </c>
      <c r="AE126" s="10">
        <f>IF(R126&lt;=$H$10,$L$2+ABS($H$43/$H$46-SQRT(4*$H$43*$H$43/$H$46/$H$46-8*(R126-$H$9)/$H$46)/2),#REF!)</f>
        <v>7.2461549078939225</v>
      </c>
      <c r="AF126" s="10">
        <f t="shared" si="31"/>
        <v>-25.150945055793027</v>
      </c>
      <c r="AG126" s="10">
        <f t="shared" si="32"/>
        <v>3.117364145548537</v>
      </c>
      <c r="AH126" s="10">
        <f t="shared" si="33"/>
        <v>3.117364145548537</v>
      </c>
      <c r="AI126">
        <f t="shared" si="34"/>
        <v>3.117364145548537</v>
      </c>
      <c r="AJ126" s="10">
        <f t="shared" si="35"/>
        <v>2.3614864864864868</v>
      </c>
      <c r="AK126" t="e">
        <f t="shared" si="40"/>
        <v>#NUM!</v>
      </c>
    </row>
    <row r="127" spans="14:37" x14ac:dyDescent="0.3">
      <c r="N127">
        <f t="shared" si="36"/>
        <v>32.683263507599101</v>
      </c>
      <c r="O127">
        <f t="shared" si="37"/>
        <v>25.711790285326998</v>
      </c>
      <c r="P127">
        <f t="shared" si="41"/>
        <v>2.1317999999999997</v>
      </c>
      <c r="Q127">
        <f t="shared" si="22"/>
        <v>17.856566568750001</v>
      </c>
      <c r="R127" s="17">
        <f>PUSHArm!M127</f>
        <v>62.5</v>
      </c>
      <c r="S127" s="10">
        <f>PUSHArm!N127</f>
        <v>23.880283998665014</v>
      </c>
      <c r="T127" s="10">
        <f>PUSHArm!O127</f>
        <v>1.635114274855076</v>
      </c>
      <c r="U127" s="10">
        <f t="shared" si="23"/>
        <v>0.36793741825107906</v>
      </c>
      <c r="V127" s="10">
        <f t="shared" si="38"/>
        <v>34.654646724281527</v>
      </c>
      <c r="W127" s="10">
        <f t="shared" si="24"/>
        <v>1.7301782179096528</v>
      </c>
      <c r="X127" s="10">
        <f t="shared" si="25"/>
        <v>11.880283998665014</v>
      </c>
      <c r="Y127" s="10">
        <f t="shared" si="26"/>
        <v>86.119716001334979</v>
      </c>
      <c r="Z127" s="10">
        <f t="shared" si="39"/>
        <v>81.119716001334979</v>
      </c>
      <c r="AA127" s="10">
        <f t="shared" si="27"/>
        <v>12.880283998665014</v>
      </c>
      <c r="AB127" s="10">
        <f t="shared" si="28"/>
        <v>76.119716001334979</v>
      </c>
      <c r="AC127" s="10">
        <f t="shared" si="29"/>
        <v>1.7301782179096528</v>
      </c>
      <c r="AD127" s="10">
        <f t="shared" si="30"/>
        <v>3.4814761730288875</v>
      </c>
      <c r="AE127" s="10">
        <f>IF(R127&lt;=$H$10,$L$2+ABS($H$43/$H$46-SQRT(4*$H$43*$H$43/$H$46/$H$46-8*(R127-$H$9)/$H$46)/2),#REF!)</f>
        <v>7.2346574897792149</v>
      </c>
      <c r="AF127" s="10">
        <f t="shared" si="31"/>
        <v>-25.531489409522315</v>
      </c>
      <c r="AG127" s="10">
        <f t="shared" si="32"/>
        <v>3.1053359042971937</v>
      </c>
      <c r="AH127" s="10">
        <f t="shared" si="33"/>
        <v>3.1053359042971937</v>
      </c>
      <c r="AI127">
        <f t="shared" si="34"/>
        <v>3.1053359042971937</v>
      </c>
      <c r="AJ127" s="10">
        <f t="shared" si="35"/>
        <v>2.3287162162162165</v>
      </c>
      <c r="AK127" t="e">
        <f t="shared" si="40"/>
        <v>#NUM!</v>
      </c>
    </row>
    <row r="128" spans="14:37" x14ac:dyDescent="0.3">
      <c r="N128">
        <f t="shared" si="36"/>
        <v>32.515943879278346</v>
      </c>
      <c r="O128">
        <f t="shared" si="37"/>
        <v>25.588750306818884</v>
      </c>
      <c r="P128">
        <f t="shared" si="41"/>
        <v>2.1317999999999997</v>
      </c>
      <c r="Q128">
        <f t="shared" si="22"/>
        <v>17.881352061299996</v>
      </c>
      <c r="R128" s="17">
        <f>PUSHArm!M128</f>
        <v>63</v>
      </c>
      <c r="S128" s="10">
        <f>PUSHArm!N128</f>
        <v>24.186073023743592</v>
      </c>
      <c r="T128" s="10">
        <f>PUSHArm!O128</f>
        <v>1.6247287673467168</v>
      </c>
      <c r="U128" s="10">
        <f t="shared" si="23"/>
        <v>0.36399533862676342</v>
      </c>
      <c r="V128" s="10">
        <f t="shared" si="38"/>
        <v>34.840760062543303</v>
      </c>
      <c r="W128" s="10">
        <f t="shared" si="24"/>
        <v>1.739006595708209</v>
      </c>
      <c r="X128" s="10">
        <f t="shared" si="25"/>
        <v>12.186073023743592</v>
      </c>
      <c r="Y128" s="10">
        <f t="shared" si="26"/>
        <v>85.813926976256411</v>
      </c>
      <c r="Z128" s="10">
        <f t="shared" si="39"/>
        <v>80.813926976256411</v>
      </c>
      <c r="AA128" s="10">
        <f t="shared" si="27"/>
        <v>13.186073023743592</v>
      </c>
      <c r="AB128" s="10">
        <f t="shared" si="28"/>
        <v>75.813926976256411</v>
      </c>
      <c r="AC128" s="10">
        <f t="shared" si="29"/>
        <v>1.739006595708209</v>
      </c>
      <c r="AD128" s="10">
        <f t="shared" si="30"/>
        <v>3.4745875511543698</v>
      </c>
      <c r="AE128" s="10">
        <f>IF(R128&lt;=$H$10,$L$2+ABS($H$43/$H$46-SQRT(4*$H$43*$H$43/$H$46/$H$46-8*(R128-$H$9)/$H$46)/2),#REF!)</f>
        <v>7.2231326641149085</v>
      </c>
      <c r="AF128" s="10">
        <f t="shared" si="31"/>
        <v>-25.91203082297227</v>
      </c>
      <c r="AG128" s="10">
        <f t="shared" si="32"/>
        <v>3.0934094084394879</v>
      </c>
      <c r="AH128" s="10">
        <f t="shared" si="33"/>
        <v>3.0934094084394879</v>
      </c>
      <c r="AI128">
        <f t="shared" si="34"/>
        <v>3.0934094084394879</v>
      </c>
      <c r="AJ128" s="10">
        <f t="shared" si="35"/>
        <v>2.2959459459459461</v>
      </c>
      <c r="AK128" t="e">
        <f t="shared" si="40"/>
        <v>#NUM!</v>
      </c>
    </row>
    <row r="129" spans="14:37" x14ac:dyDescent="0.3">
      <c r="N129">
        <f t="shared" si="36"/>
        <v>32.351956211344458</v>
      </c>
      <c r="O129">
        <f t="shared" si="37"/>
        <v>25.468223784691304</v>
      </c>
      <c r="P129">
        <f t="shared" si="41"/>
        <v>2.1317999999999997</v>
      </c>
      <c r="Q129">
        <f t="shared" si="22"/>
        <v>17.906137553849998</v>
      </c>
      <c r="R129" s="17">
        <f>PUSHArm!M129</f>
        <v>63.5</v>
      </c>
      <c r="S129" s="10">
        <f>PUSHArm!N129</f>
        <v>24.493816697671722</v>
      </c>
      <c r="T129" s="10">
        <f>PUSHArm!O129</f>
        <v>1.6145352346967716</v>
      </c>
      <c r="U129" s="10">
        <f t="shared" si="23"/>
        <v>0.35997943741447996</v>
      </c>
      <c r="V129" s="10">
        <f t="shared" si="38"/>
        <v>35.025066671309602</v>
      </c>
      <c r="W129" s="10">
        <f t="shared" si="24"/>
        <v>1.7478439538136528</v>
      </c>
      <c r="X129" s="10">
        <f t="shared" si="25"/>
        <v>12.493816697671722</v>
      </c>
      <c r="Y129" s="10">
        <f t="shared" si="26"/>
        <v>85.506183302328282</v>
      </c>
      <c r="Z129" s="10">
        <f t="shared" si="39"/>
        <v>80.506183302328282</v>
      </c>
      <c r="AA129" s="10">
        <f t="shared" si="27"/>
        <v>13.493816697671722</v>
      </c>
      <c r="AB129" s="10">
        <f t="shared" si="28"/>
        <v>75.506183302328282</v>
      </c>
      <c r="AC129" s="10">
        <f t="shared" si="29"/>
        <v>1.7478439538136528</v>
      </c>
      <c r="AD129" s="10">
        <f t="shared" si="30"/>
        <v>3.4676811165872126</v>
      </c>
      <c r="AE129" s="10">
        <f>IF(R129&lt;=$H$10,$L$2+ABS($H$43/$H$46-SQRT(4*$H$43*$H$43/$H$46/$H$46-8*(R129-$H$9)/$H$46)/2),#REF!)</f>
        <v>7.2115802339591184</v>
      </c>
      <c r="AF129" s="10">
        <f t="shared" si="31"/>
        <v>-26.292522329270259</v>
      </c>
      <c r="AG129" s="10">
        <f t="shared" si="32"/>
        <v>3.0815821188869448</v>
      </c>
      <c r="AH129" s="10">
        <f t="shared" si="33"/>
        <v>3.0815821188869448</v>
      </c>
      <c r="AI129">
        <f t="shared" si="34"/>
        <v>3.0815821188869448</v>
      </c>
      <c r="AJ129" s="10">
        <f t="shared" si="35"/>
        <v>2.2631756756756758</v>
      </c>
      <c r="AK129" t="e">
        <f t="shared" si="40"/>
        <v>#NUM!</v>
      </c>
    </row>
    <row r="130" spans="14:37" x14ac:dyDescent="0.3">
      <c r="N130">
        <f t="shared" si="36"/>
        <v>32.191260108142281</v>
      </c>
      <c r="O130">
        <f t="shared" si="37"/>
        <v>25.350181941452281</v>
      </c>
      <c r="P130">
        <f t="shared" si="41"/>
        <v>2.1317999999999997</v>
      </c>
      <c r="Q130">
        <f t="shared" ref="Q130:Q193" si="42">(R130/360*2*3.1415*$B$19+$E$10)*$E$9*$B$19/1000</f>
        <v>17.9309230464</v>
      </c>
      <c r="R130" s="17">
        <f>PUSHArm!M130</f>
        <v>64</v>
      </c>
      <c r="S130" s="10">
        <f>PUSHArm!N130</f>
        <v>24.803503342629895</v>
      </c>
      <c r="T130" s="10">
        <f>PUSHArm!O130</f>
        <v>1.6045309519396769</v>
      </c>
      <c r="U130" s="10">
        <f t="shared" ref="U130:U193" si="43">(V131-V130)/(W131-W130)*(2*PI())/360</f>
        <v>0.35589337425630624</v>
      </c>
      <c r="V130" s="10">
        <f t="shared" si="38"/>
        <v>35.207525643242938</v>
      </c>
      <c r="W130" s="10">
        <f t="shared" ref="W130:W193" si="44">IF(R130&lt;=$H$7,SQRT(2*R130/$H$34),AC130)</f>
        <v>1.7566903196864179</v>
      </c>
      <c r="X130" s="10">
        <f t="shared" ref="X130:X193" si="45">ABS(S130-$E$19)</f>
        <v>12.803503342629895</v>
      </c>
      <c r="Y130" s="10">
        <f t="shared" ref="Y130:Y193" si="46">ABS(S130-$E$20)</f>
        <v>85.196496657370105</v>
      </c>
      <c r="Z130" s="10">
        <f t="shared" si="39"/>
        <v>80.196496657370105</v>
      </c>
      <c r="AA130" s="10">
        <f t="shared" ref="AA130:AA193" si="47">ABS(S130-$E$21)</f>
        <v>13.803503342629895</v>
      </c>
      <c r="AB130" s="10">
        <f t="shared" ref="AB130:AB193" si="48">ABS(S130-$E$20+10)</f>
        <v>75.196496657370105</v>
      </c>
      <c r="AC130" s="10">
        <f t="shared" ref="AC130:AC193" si="49">IF(R130&lt;=$H$8,$J$2+ABS(SQRT(4*$H$35*$H$35/$H$38/$H$38+8*(R130-$H$7)/$H$38)/2-ABS($H$35/$H$38)),AD130)</f>
        <v>1.7566903196864179</v>
      </c>
      <c r="AD130" s="10">
        <f t="shared" ref="AD130:AD193" si="50">IF(R130&lt;=$H$9,$K$2+ABS(-$H$39/$H$42-SQRT(4*$H$39*$H$39/$H$42/$H$42+8*(R130-$H$8)/$H$42)/2),AE130)</f>
        <v>3.4607567304276987</v>
      </c>
      <c r="AE130" s="10">
        <f>IF(R130&lt;=$H$10,$L$2+ABS($H$43/$H$46-SQRT(4*$H$43*$H$43/$H$46/$H$46-8*(R130-$H$9)/$H$46)/2),#REF!)</f>
        <v>7.1999999999999993</v>
      </c>
      <c r="AF130" s="10">
        <f t="shared" ref="AF130:AF193" si="51">IF(R130&gt;=$H$12,AG130*$H$49/T130,IF(R130&gt;=$H$13,((AG130-$I$28)*$H$53+$H$50)/T130,IF(R130&gt;=$H$14,((AG130-$I$29)*$H$57+$H$54)/T130,IF(R130&gt;=$H$15,($H$58-(AG130-$I$30)*$H$61)/T130,(IF(R130&gt;=$H$16,($H$62+(AG130-$I$31)*$H$65)/T130))))))</f>
        <v>-26.672916639703494</v>
      </c>
      <c r="AG130" s="10">
        <f t="shared" ref="AG130:AG193" si="52">IF(R130&gt;=$H$12,SQRT(2*(R130-$H$11)/$H$49),AH130)</f>
        <v>3.0698516004326226</v>
      </c>
      <c r="AH130" s="10">
        <f t="shared" ref="AH130:AH193" si="53">IF(R130&gt;=$H$13,$J$4+ABS(SQRT(4*$H$50*$H$50/$H$53/$H$53+8*(R130-$H$12)/$H$53)/2-ABS($H$50/$H$53)),AI130)</f>
        <v>3.0698516004326226</v>
      </c>
      <c r="AI130">
        <f t="shared" ref="AI130:AI193" si="54">IF(R130&gt;=$H$14,$I$29+ABS(SQRT(4*$H$54*$H$54/$H$57/$H$57+8*(R130-$H$13)/$H$57)/2-ABS($H$54/$H$57)),AJ130)</f>
        <v>3.0698516004326226</v>
      </c>
      <c r="AJ130" s="10">
        <f t="shared" ref="AJ130:AJ193" si="55">IF(R130&gt;=$H$15,$I$30+(R130-$H$14)/$H$58,AK130)</f>
        <v>2.2304054054054054</v>
      </c>
      <c r="AK130" t="e">
        <f t="shared" si="40"/>
        <v>#NUM!</v>
      </c>
    </row>
    <row r="131" spans="14:37" x14ac:dyDescent="0.3">
      <c r="N131">
        <f t="shared" ref="N131:N194" si="56">(Q131+P131)*T131</f>
        <v>32.033814727933269</v>
      </c>
      <c r="O131">
        <f t="shared" ref="O131:O194" si="57">(Q131-P131)*T131</f>
        <v>25.234595590866732</v>
      </c>
      <c r="P131">
        <f t="shared" si="41"/>
        <v>2.1317999999999997</v>
      </c>
      <c r="Q131">
        <f t="shared" si="42"/>
        <v>17.955708538949995</v>
      </c>
      <c r="R131" s="17">
        <f>PUSHArm!M131</f>
        <v>64.5</v>
      </c>
      <c r="S131" s="10">
        <f>PUSHArm!N131</f>
        <v>25.115120890048075</v>
      </c>
      <c r="T131" s="10">
        <f>PUSHArm!O131</f>
        <v>1.5947131853519414</v>
      </c>
      <c r="U131" s="10">
        <f t="shared" si="43"/>
        <v>0.35174082623668013</v>
      </c>
      <c r="V131" s="10">
        <f t="shared" ref="V131:V194" si="58">IF(R131&lt;=$H$7,W131*$H$34/T131,IF(R131&lt;$H$8,((W131-$J$2)*$H$38+$H$35)/T131,IF(R131&lt;=$H$9,((W131-$K$2)*$H$42+$H$39)/T131,IF(R131&lt;=$H$10,($H$43-(W131-$L$2)*$H$46)/T131))))</f>
        <v>35.388097797428934</v>
      </c>
      <c r="W131" s="10">
        <f t="shared" si="44"/>
        <v>1.7655457209271692</v>
      </c>
      <c r="X131" s="10">
        <f t="shared" si="45"/>
        <v>13.115120890048075</v>
      </c>
      <c r="Y131" s="10">
        <f t="shared" si="46"/>
        <v>84.884879109951925</v>
      </c>
      <c r="Z131" s="10">
        <f t="shared" ref="Z131:Z194" si="59">ABS(S131-$E$20+5)</f>
        <v>79.884879109951925</v>
      </c>
      <c r="AA131" s="10">
        <f t="shared" si="47"/>
        <v>14.115120890048075</v>
      </c>
      <c r="AB131" s="10">
        <f t="shared" si="48"/>
        <v>74.884879109951925</v>
      </c>
      <c r="AC131" s="10">
        <f t="shared" si="49"/>
        <v>1.7655457209271692</v>
      </c>
      <c r="AD131" s="10">
        <f t="shared" si="50"/>
        <v>3.4538142519614849</v>
      </c>
      <c r="AE131" s="10">
        <f>IF(R131&lt;=$H$10,$L$2+ABS($H$43/$H$46-SQRT(4*$H$43*$H$43/$H$46/$H$46-8*(R131-$H$9)/$H$46)/2),#REF!)</f>
        <v>7.1883917605156231</v>
      </c>
      <c r="AF131" s="10">
        <f t="shared" si="51"/>
        <v>-27.053166265634097</v>
      </c>
      <c r="AG131" s="10">
        <f t="shared" si="52"/>
        <v>3.0582155158965878</v>
      </c>
      <c r="AH131" s="10">
        <f t="shared" si="53"/>
        <v>3.0582155158965878</v>
      </c>
      <c r="AI131">
        <f t="shared" si="54"/>
        <v>3.0582155158965878</v>
      </c>
      <c r="AJ131" s="10">
        <f t="shared" si="55"/>
        <v>2.1976351351351351</v>
      </c>
      <c r="AK131" t="e">
        <f t="shared" ref="AK131:AK194" si="60">IF(R131&gt;=$H$16,$I$31+SQRT(2*(R131-$H$15)/-$H$65),AL131)</f>
        <v>#NUM!</v>
      </c>
    </row>
    <row r="132" spans="14:37" x14ac:dyDescent="0.3">
      <c r="N132">
        <f t="shared" si="56"/>
        <v>31.879578833905484</v>
      </c>
      <c r="O132">
        <f t="shared" si="57"/>
        <v>25.121435177922837</v>
      </c>
      <c r="P132">
        <f t="shared" ref="P132:P195" si="61">P131</f>
        <v>2.1317999999999997</v>
      </c>
      <c r="Q132">
        <f t="shared" si="42"/>
        <v>17.980494031499997</v>
      </c>
      <c r="R132" s="17">
        <f>PUSHArm!M132</f>
        <v>65</v>
      </c>
      <c r="S132" s="10">
        <f>PUSHArm!N132</f>
        <v>25.428656894260428</v>
      </c>
      <c r="T132" s="10">
        <f>PUSHArm!O132</f>
        <v>1.5850791950423704</v>
      </c>
      <c r="U132" s="10">
        <f t="shared" si="43"/>
        <v>0.34752548012919526</v>
      </c>
      <c r="V132" s="10">
        <f t="shared" si="58"/>
        <v>35.566745695026455</v>
      </c>
      <c r="W132" s="10">
        <f t="shared" si="44"/>
        <v>1.7744101852778169</v>
      </c>
      <c r="X132" s="10">
        <f t="shared" si="45"/>
        <v>13.428656894260428</v>
      </c>
      <c r="Y132" s="10">
        <f t="shared" si="46"/>
        <v>84.571343105739572</v>
      </c>
      <c r="Z132" s="10">
        <f t="shared" si="59"/>
        <v>79.571343105739572</v>
      </c>
      <c r="AA132" s="10">
        <f t="shared" si="47"/>
        <v>14.428656894260428</v>
      </c>
      <c r="AB132" s="10">
        <f t="shared" si="48"/>
        <v>74.571343105739572</v>
      </c>
      <c r="AC132" s="10">
        <f t="shared" si="49"/>
        <v>1.7744101852778169</v>
      </c>
      <c r="AD132" s="10">
        <f t="shared" si="50"/>
        <v>3.4468535386262413</v>
      </c>
      <c r="AE132" s="10">
        <f>IF(R132&lt;=$H$10,$L$2+ABS($H$43/$H$46-SQRT(4*$H$43*$H$43/$H$46/$H$46-8*(R132-$H$9)/$H$46)/2),#REF!)</f>
        <v>7.1767553113329789</v>
      </c>
      <c r="AF132" s="10">
        <f t="shared" si="51"/>
        <v>-27.433223633628518</v>
      </c>
      <c r="AG132" s="10">
        <f t="shared" si="52"/>
        <v>3.0466716206889117</v>
      </c>
      <c r="AH132" s="10">
        <f t="shared" si="53"/>
        <v>3.0466716206889117</v>
      </c>
      <c r="AI132">
        <f t="shared" si="54"/>
        <v>3.0466716206889117</v>
      </c>
      <c r="AJ132" s="10">
        <f t="shared" si="55"/>
        <v>2.1648648648648647</v>
      </c>
      <c r="AK132" t="e">
        <f t="shared" si="60"/>
        <v>#NUM!</v>
      </c>
    </row>
    <row r="133" spans="14:37" x14ac:dyDescent="0.3">
      <c r="N133">
        <f t="shared" si="56"/>
        <v>31.728510843892494</v>
      </c>
      <c r="O133">
        <f t="shared" si="57"/>
        <v>25.01067081786211</v>
      </c>
      <c r="P133">
        <f t="shared" si="61"/>
        <v>2.1317999999999997</v>
      </c>
      <c r="Q133">
        <f t="shared" si="42"/>
        <v>18.005279524050003</v>
      </c>
      <c r="R133" s="17">
        <f>PUSHArm!M133</f>
        <v>65.5</v>
      </c>
      <c r="S133" s="10">
        <f>PUSHArm!N133</f>
        <v>25.744098546364526</v>
      </c>
      <c r="T133" s="10">
        <f>PUSHArm!O133</f>
        <v>1.5756262374590457</v>
      </c>
      <c r="U133" s="10">
        <f t="shared" si="43"/>
        <v>0.34325102507848093</v>
      </c>
      <c r="V133" s="10">
        <f t="shared" si="58"/>
        <v>35.743433651072479</v>
      </c>
      <c r="W133" s="10">
        <f t="shared" si="44"/>
        <v>1.7832837406225235</v>
      </c>
      <c r="X133" s="10">
        <f t="shared" si="45"/>
        <v>13.744098546364526</v>
      </c>
      <c r="Y133" s="10">
        <f t="shared" si="46"/>
        <v>84.255901453635474</v>
      </c>
      <c r="Z133" s="10">
        <f t="shared" si="59"/>
        <v>79.255901453635474</v>
      </c>
      <c r="AA133" s="10">
        <f t="shared" si="47"/>
        <v>14.744098546364526</v>
      </c>
      <c r="AB133" s="10">
        <f t="shared" si="48"/>
        <v>74.255901453635474</v>
      </c>
      <c r="AC133" s="10">
        <f t="shared" si="49"/>
        <v>1.7832837406225235</v>
      </c>
      <c r="AD133" s="10">
        <f t="shared" si="50"/>
        <v>3.4398744459774888</v>
      </c>
      <c r="AE133" s="10">
        <f>IF(R133&lt;=$H$10,$L$2+ABS($H$43/$H$46-SQRT(4*$H$43*$H$43/$H$46/$H$46-8*(R133-$H$9)/$H$46)/2),#REF!)</f>
        <v>7.1650904457860758</v>
      </c>
      <c r="AF133" s="10">
        <f t="shared" si="51"/>
        <v>-27.813041193971188</v>
      </c>
      <c r="AG133" s="10">
        <f t="shared" si="52"/>
        <v>3.0352177577543387</v>
      </c>
      <c r="AH133" s="10">
        <f t="shared" si="53"/>
        <v>3.0352177577543387</v>
      </c>
      <c r="AI133">
        <f t="shared" si="54"/>
        <v>3.0352177577543387</v>
      </c>
      <c r="AJ133" s="10">
        <f t="shared" si="55"/>
        <v>2.1320945945945944</v>
      </c>
      <c r="AK133" t="e">
        <f t="shared" si="60"/>
        <v>#NUM!</v>
      </c>
    </row>
    <row r="134" spans="14:37" x14ac:dyDescent="0.3">
      <c r="N134">
        <f t="shared" si="56"/>
        <v>31.580568878643401</v>
      </c>
      <c r="O134">
        <f t="shared" si="57"/>
        <v>24.902272334145945</v>
      </c>
      <c r="P134">
        <f t="shared" si="61"/>
        <v>2.1317999999999997</v>
      </c>
      <c r="Q134">
        <f t="shared" si="42"/>
        <v>18.030065016600002</v>
      </c>
      <c r="R134" s="17">
        <f>PUSHArm!M134</f>
        <v>66</v>
      </c>
      <c r="S134" s="10">
        <f>PUSHArm!N134</f>
        <v>26.061432688252346</v>
      </c>
      <c r="T134" s="10">
        <f>PUSHArm!O134</f>
        <v>1.5663515678059527</v>
      </c>
      <c r="U134" s="10">
        <f t="shared" si="43"/>
        <v>0.33892114512251137</v>
      </c>
      <c r="V134" s="10">
        <f t="shared" si="58"/>
        <v>35.918127742640266</v>
      </c>
      <c r="W134" s="10">
        <f t="shared" si="44"/>
        <v>1.7921664149887289</v>
      </c>
      <c r="X134" s="10">
        <f t="shared" si="45"/>
        <v>14.061432688252346</v>
      </c>
      <c r="Y134" s="10">
        <f t="shared" si="46"/>
        <v>83.938567311747647</v>
      </c>
      <c r="Z134" s="10">
        <f t="shared" si="59"/>
        <v>78.938567311747647</v>
      </c>
      <c r="AA134" s="10">
        <f t="shared" si="47"/>
        <v>15.061432688252346</v>
      </c>
      <c r="AB134" s="10">
        <f t="shared" si="48"/>
        <v>73.938567311747647</v>
      </c>
      <c r="AC134" s="10">
        <f t="shared" si="49"/>
        <v>1.7921664149887289</v>
      </c>
      <c r="AD134" s="10">
        <f t="shared" si="50"/>
        <v>3.4328768276536317</v>
      </c>
      <c r="AE134" s="10">
        <f>IF(R134&lt;=$H$10,$L$2+ABS($H$43/$H$46-SQRT(4*$H$43*$H$43/$H$46/$H$46-8*(R134-$H$9)/$H$46)/2),#REF!)</f>
        <v>7.1533969546731164</v>
      </c>
      <c r="AF134" s="10">
        <f t="shared" si="51"/>
        <v>-28.192571522879721</v>
      </c>
      <c r="AG134" s="10">
        <f t="shared" si="52"/>
        <v>3.0238518528664002</v>
      </c>
      <c r="AH134" s="10">
        <f t="shared" si="53"/>
        <v>3.0238518528664002</v>
      </c>
      <c r="AI134">
        <f t="shared" si="54"/>
        <v>3.0238518528664002</v>
      </c>
      <c r="AJ134" s="10">
        <f t="shared" si="55"/>
        <v>2.0993243243243245</v>
      </c>
      <c r="AK134" t="e">
        <f t="shared" si="60"/>
        <v>#NUM!</v>
      </c>
    </row>
    <row r="135" spans="14:37" x14ac:dyDescent="0.3">
      <c r="N135">
        <f t="shared" si="56"/>
        <v>31.435710808774704</v>
      </c>
      <c r="O135">
        <f t="shared" si="57"/>
        <v>24.796209295458251</v>
      </c>
      <c r="P135">
        <f t="shared" si="61"/>
        <v>2.1317999999999997</v>
      </c>
      <c r="Q135">
        <f t="shared" si="42"/>
        <v>18.054850509149997</v>
      </c>
      <c r="R135" s="17">
        <f>PUSHArm!M135</f>
        <v>66.5</v>
      </c>
      <c r="S135" s="10">
        <f>PUSHArm!N135</f>
        <v>26.380645826781883</v>
      </c>
      <c r="T135" s="10">
        <f>PUSHArm!O135</f>
        <v>1.5572524423765028</v>
      </c>
      <c r="U135" s="10">
        <f t="shared" si="43"/>
        <v>0.3345395123510268</v>
      </c>
      <c r="V135" s="10">
        <f t="shared" si="58"/>
        <v>36.090795813247119</v>
      </c>
      <c r="W135" s="10">
        <f t="shared" si="44"/>
        <v>1.8010582365481842</v>
      </c>
      <c r="X135" s="10">
        <f t="shared" si="45"/>
        <v>14.380645826781883</v>
      </c>
      <c r="Y135" s="10">
        <f t="shared" si="46"/>
        <v>83.619354173218113</v>
      </c>
      <c r="Z135" s="10">
        <f t="shared" si="59"/>
        <v>78.619354173218113</v>
      </c>
      <c r="AA135" s="10">
        <f t="shared" si="47"/>
        <v>15.380645826781883</v>
      </c>
      <c r="AB135" s="10">
        <f t="shared" si="48"/>
        <v>73.619354173218113</v>
      </c>
      <c r="AC135" s="10">
        <f t="shared" si="49"/>
        <v>1.8010582365481842</v>
      </c>
      <c r="AD135" s="10">
        <f t="shared" si="50"/>
        <v>3.4258605353401417</v>
      </c>
      <c r="AE135" s="10">
        <f>IF(R135&lt;=$H$10,$L$2+ABS($H$43/$H$46-SQRT(4*$H$43*$H$43/$H$46/$H$46-8*(R135-$H$9)/$H$46)/2),#REF!)</f>
        <v>7.1416746262127226</v>
      </c>
      <c r="AF135" s="10">
        <f t="shared" si="51"/>
        <v>-28.5717674184808</v>
      </c>
      <c r="AG135" s="10">
        <f t="shared" si="52"/>
        <v>3.0125719102418831</v>
      </c>
      <c r="AH135" s="10">
        <f t="shared" si="53"/>
        <v>3.0125719102418831</v>
      </c>
      <c r="AI135">
        <f t="shared" si="54"/>
        <v>3.0125719102418831</v>
      </c>
      <c r="AJ135" s="10">
        <f t="shared" si="55"/>
        <v>2.0665540540540541</v>
      </c>
      <c r="AK135" t="e">
        <f t="shared" si="60"/>
        <v>#NUM!</v>
      </c>
    </row>
    <row r="136" spans="14:37" x14ac:dyDescent="0.3">
      <c r="N136">
        <f t="shared" si="56"/>
        <v>31.29389430018735</v>
      </c>
      <c r="O136">
        <f t="shared" si="57"/>
        <v>24.692451051570266</v>
      </c>
      <c r="P136">
        <f t="shared" si="61"/>
        <v>2.1317999999999997</v>
      </c>
      <c r="Q136">
        <f t="shared" si="42"/>
        <v>18.079636001699999</v>
      </c>
      <c r="R136" s="17">
        <f>PUSHArm!M136</f>
        <v>67</v>
      </c>
      <c r="S136" s="10">
        <f>PUSHArm!N136</f>
        <v>26.701724148057114</v>
      </c>
      <c r="T136" s="10">
        <f>PUSHArm!O136</f>
        <v>1.5483261207939505</v>
      </c>
      <c r="U136" s="10">
        <f t="shared" si="43"/>
        <v>0.33010977996490465</v>
      </c>
      <c r="V136" s="10">
        <f t="shared" si="58"/>
        <v>36.261407473813087</v>
      </c>
      <c r="W136" s="10">
        <f t="shared" si="44"/>
        <v>1.809959233617991</v>
      </c>
      <c r="X136" s="10">
        <f t="shared" si="45"/>
        <v>14.701724148057114</v>
      </c>
      <c r="Y136" s="10">
        <f t="shared" si="46"/>
        <v>83.29827585194289</v>
      </c>
      <c r="Z136" s="10">
        <f t="shared" si="59"/>
        <v>78.29827585194289</v>
      </c>
      <c r="AA136" s="10">
        <f t="shared" si="47"/>
        <v>15.701724148057114</v>
      </c>
      <c r="AB136" s="10">
        <f t="shared" si="48"/>
        <v>73.29827585194289</v>
      </c>
      <c r="AC136" s="10">
        <f t="shared" si="49"/>
        <v>1.809959233617991</v>
      </c>
      <c r="AD136" s="10">
        <f t="shared" si="50"/>
        <v>3.4188254187328804</v>
      </c>
      <c r="AE136" s="10">
        <f>IF(R136&lt;=$H$10,$L$2+ABS($H$43/$H$46-SQRT(4*$H$43*$H$43/$H$46/$H$46-8*(R136-$H$9)/$H$46)/2),#REF!)</f>
        <v>7.1299232459991853</v>
      </c>
      <c r="AF136" s="10">
        <f t="shared" si="51"/>
        <v>-28.950581990896634</v>
      </c>
      <c r="AG136" s="10">
        <f t="shared" si="52"/>
        <v>3.0013760084494079</v>
      </c>
      <c r="AH136" s="10">
        <f t="shared" si="53"/>
        <v>3.0013760084494079</v>
      </c>
      <c r="AI136">
        <f t="shared" si="54"/>
        <v>3.0013760084494079</v>
      </c>
      <c r="AJ136" s="10">
        <f t="shared" si="55"/>
        <v>2.0337837837837842</v>
      </c>
      <c r="AK136" t="e">
        <f t="shared" si="60"/>
        <v>#NUM!</v>
      </c>
    </row>
    <row r="137" spans="14:37" x14ac:dyDescent="0.3">
      <c r="N137">
        <f t="shared" si="56"/>
        <v>31.15507685807879</v>
      </c>
      <c r="O137">
        <f t="shared" si="57"/>
        <v>24.590966768166581</v>
      </c>
      <c r="P137">
        <f t="shared" si="61"/>
        <v>2.1317999999999997</v>
      </c>
      <c r="Q137">
        <f t="shared" si="42"/>
        <v>18.104421494250001</v>
      </c>
      <c r="R137" s="17">
        <f>PUSHArm!M137</f>
        <v>67.5</v>
      </c>
      <c r="S137" s="10">
        <f>PUSHArm!N137</f>
        <v>27.024653531786434</v>
      </c>
      <c r="T137" s="10">
        <f>PUSHArm!O137</f>
        <v>1.539569868165918</v>
      </c>
      <c r="U137" s="10">
        <f t="shared" si="43"/>
        <v>0.3256355758029757</v>
      </c>
      <c r="V137" s="10">
        <f t="shared" si="58"/>
        <v>36.429934100099082</v>
      </c>
      <c r="W137" s="10">
        <f t="shared" si="44"/>
        <v>1.8188694346616601</v>
      </c>
      <c r="X137" s="10">
        <f t="shared" si="45"/>
        <v>15.024653531786434</v>
      </c>
      <c r="Y137" s="10">
        <f t="shared" si="46"/>
        <v>82.975346468213559</v>
      </c>
      <c r="Z137" s="10">
        <f t="shared" si="59"/>
        <v>77.975346468213559</v>
      </c>
      <c r="AA137" s="10">
        <f t="shared" si="47"/>
        <v>16.024653531786434</v>
      </c>
      <c r="AB137" s="10">
        <f t="shared" si="48"/>
        <v>72.975346468213559</v>
      </c>
      <c r="AC137" s="10">
        <f t="shared" si="49"/>
        <v>1.8188694346616601</v>
      </c>
      <c r="AD137" s="10">
        <f t="shared" si="50"/>
        <v>3.411771325500534</v>
      </c>
      <c r="AE137" s="10">
        <f>IF(R137&lt;=$H$10,$L$2+ABS($H$43/$H$46-SQRT(4*$H$43*$H$43/$H$46/$H$46-8*(R137-$H$9)/$H$46)/2),#REF!)</f>
        <v>7.1181425969567087</v>
      </c>
      <c r="AF137" s="10">
        <f t="shared" si="51"/>
        <v>-29.3289687464849</v>
      </c>
      <c r="AG137" s="10">
        <f t="shared" si="52"/>
        <v>2.9902622965883499</v>
      </c>
      <c r="AH137" s="10">
        <f t="shared" si="53"/>
        <v>2.9902622965883499</v>
      </c>
      <c r="AI137">
        <f t="shared" si="54"/>
        <v>2.9902622965883499</v>
      </c>
      <c r="AJ137" s="10">
        <f t="shared" si="55"/>
        <v>2.0010135135135139</v>
      </c>
      <c r="AK137" t="e">
        <f t="shared" si="60"/>
        <v>#NUM!</v>
      </c>
    </row>
    <row r="138" spans="14:37" x14ac:dyDescent="0.3">
      <c r="N138">
        <f t="shared" si="56"/>
        <v>31.019215869437581</v>
      </c>
      <c r="O138">
        <f t="shared" si="57"/>
        <v>24.491725460540486</v>
      </c>
      <c r="P138">
        <f t="shared" si="61"/>
        <v>2.1317999999999997</v>
      </c>
      <c r="Q138">
        <f t="shared" si="42"/>
        <v>18.129206986799996</v>
      </c>
      <c r="R138" s="17">
        <f>PUSHArm!M138</f>
        <v>68</v>
      </c>
      <c r="S138" s="10">
        <f>PUSHArm!N138</f>
        <v>27.349419565688908</v>
      </c>
      <c r="T138" s="10">
        <f>PUSHArm!O138</f>
        <v>1.5309809571482078</v>
      </c>
      <c r="U138" s="10">
        <f t="shared" si="43"/>
        <v>0.32112049607762311</v>
      </c>
      <c r="V138" s="10">
        <f t="shared" si="58"/>
        <v>36.596348826841108</v>
      </c>
      <c r="W138" s="10">
        <f t="shared" si="44"/>
        <v>1.8277888682901662</v>
      </c>
      <c r="X138" s="10">
        <f t="shared" si="45"/>
        <v>15.349419565688908</v>
      </c>
      <c r="Y138" s="10">
        <f t="shared" si="46"/>
        <v>82.650580434311095</v>
      </c>
      <c r="Z138" s="10">
        <f t="shared" si="59"/>
        <v>77.650580434311095</v>
      </c>
      <c r="AA138" s="10">
        <f t="shared" si="47"/>
        <v>16.349419565688908</v>
      </c>
      <c r="AB138" s="10">
        <f t="shared" si="48"/>
        <v>72.650580434311095</v>
      </c>
      <c r="AC138" s="10">
        <f t="shared" si="49"/>
        <v>1.8277888682901662</v>
      </c>
      <c r="AD138" s="10">
        <f t="shared" si="50"/>
        <v>3.4046981012461242</v>
      </c>
      <c r="AE138" s="10">
        <f>IF(R138&lt;=$H$10,$L$2+ABS($H$43/$H$46-SQRT(4*$H$43*$H$43/$H$46/$H$46-8*(R138-$H$9)/$H$46)/2),#REF!)</f>
        <v>7.1063324592926183</v>
      </c>
      <c r="AF138" s="10">
        <f t="shared" si="51"/>
        <v>-29.706881666483369</v>
      </c>
      <c r="AG138" s="10">
        <f t="shared" si="52"/>
        <v>2.9792289907165954</v>
      </c>
      <c r="AH138" s="10">
        <f t="shared" si="53"/>
        <v>2.9792289907165954</v>
      </c>
      <c r="AI138">
        <f t="shared" si="54"/>
        <v>2.9792289907165954</v>
      </c>
      <c r="AJ138" s="10">
        <f t="shared" si="55"/>
        <v>1.9682432432432435</v>
      </c>
      <c r="AK138" t="e">
        <f t="shared" si="60"/>
        <v>#NUM!</v>
      </c>
    </row>
    <row r="139" spans="14:37" x14ac:dyDescent="0.3">
      <c r="N139">
        <f t="shared" si="56"/>
        <v>30.886268644035333</v>
      </c>
      <c r="O139">
        <f t="shared" si="57"/>
        <v>24.394696026166944</v>
      </c>
      <c r="P139">
        <f t="shared" si="61"/>
        <v>2.1317999999999997</v>
      </c>
      <c r="Q139">
        <f t="shared" si="42"/>
        <v>18.153992479349998</v>
      </c>
      <c r="R139" s="17">
        <f>PUSHArm!M139</f>
        <v>68.5</v>
      </c>
      <c r="S139" s="10">
        <f>PUSHArm!N139</f>
        <v>27.676007559919327</v>
      </c>
      <c r="T139" s="10">
        <f>PUSHArm!O139</f>
        <v>1.5225566699194095</v>
      </c>
      <c r="U139" s="10">
        <f t="shared" si="43"/>
        <v>0.31656809946196673</v>
      </c>
      <c r="V139" s="10">
        <f t="shared" si="58"/>
        <v>36.76062653866731</v>
      </c>
      <c r="W139" s="10">
        <f t="shared" si="44"/>
        <v>1.8367175632630233</v>
      </c>
      <c r="X139" s="10">
        <f t="shared" si="45"/>
        <v>15.676007559919327</v>
      </c>
      <c r="Y139" s="10">
        <f t="shared" si="46"/>
        <v>82.323992440080673</v>
      </c>
      <c r="Z139" s="10">
        <f t="shared" si="59"/>
        <v>77.323992440080673</v>
      </c>
      <c r="AA139" s="10">
        <f t="shared" si="47"/>
        <v>16.676007559919327</v>
      </c>
      <c r="AB139" s="10">
        <f t="shared" si="48"/>
        <v>72.323992440080673</v>
      </c>
      <c r="AC139" s="10">
        <f t="shared" si="49"/>
        <v>1.8367175632630233</v>
      </c>
      <c r="AD139" s="10">
        <f t="shared" si="50"/>
        <v>3.3976055894675827</v>
      </c>
      <c r="AE139" s="10">
        <f>IF(R139&lt;=$H$10,$L$2+ABS($H$43/$H$46-SQRT(4*$H$43*$H$43/$H$46/$H$46-8*(R139-$H$9)/$H$46)/2),#REF!)</f>
        <v>7.0944926104495281</v>
      </c>
      <c r="AF139" s="10">
        <f t="shared" si="51"/>
        <v>-30.084275280197204</v>
      </c>
      <c r="AG139" s="10">
        <f t="shared" si="52"/>
        <v>2.9682743705076033</v>
      </c>
      <c r="AH139" s="10">
        <f t="shared" si="53"/>
        <v>2.9682743705076033</v>
      </c>
      <c r="AI139">
        <f t="shared" si="54"/>
        <v>2.9682743705076033</v>
      </c>
      <c r="AJ139" s="10">
        <f t="shared" si="55"/>
        <v>1.9354729729729732</v>
      </c>
      <c r="AK139" t="e">
        <f t="shared" si="60"/>
        <v>#NUM!</v>
      </c>
    </row>
    <row r="140" spans="14:37" x14ac:dyDescent="0.3">
      <c r="N140">
        <f t="shared" si="56"/>
        <v>30.756192453878693</v>
      </c>
      <c r="O140">
        <f t="shared" si="57"/>
        <v>24.299847276120559</v>
      </c>
      <c r="P140">
        <f t="shared" si="61"/>
        <v>2.1317999999999997</v>
      </c>
      <c r="Q140">
        <f t="shared" si="42"/>
        <v>18.178777971900001</v>
      </c>
      <c r="R140" s="17">
        <f>PUSHArm!M140</f>
        <v>69</v>
      </c>
      <c r="S140" s="10">
        <f>PUSHArm!N140</f>
        <v>28.00440256148368</v>
      </c>
      <c r="T140" s="10">
        <f>PUSHArm!O140</f>
        <v>1.5142943000652351</v>
      </c>
      <c r="U140" s="10">
        <f t="shared" si="43"/>
        <v>0.31198190141875082</v>
      </c>
      <c r="V140" s="10">
        <f t="shared" si="58"/>
        <v>36.922743857957663</v>
      </c>
      <c r="W140" s="10">
        <f t="shared" si="44"/>
        <v>1.8456555484893695</v>
      </c>
      <c r="X140" s="10">
        <f t="shared" si="45"/>
        <v>16.00440256148368</v>
      </c>
      <c r="Y140" s="10">
        <f t="shared" si="46"/>
        <v>81.995597438516313</v>
      </c>
      <c r="Z140" s="10">
        <f t="shared" si="59"/>
        <v>76.995597438516313</v>
      </c>
      <c r="AA140" s="10">
        <f t="shared" si="47"/>
        <v>17.00440256148368</v>
      </c>
      <c r="AB140" s="10">
        <f t="shared" si="48"/>
        <v>71.995597438516313</v>
      </c>
      <c r="AC140" s="10">
        <f t="shared" si="49"/>
        <v>1.8456555484893695</v>
      </c>
      <c r="AD140" s="10">
        <f t="shared" si="50"/>
        <v>3.3904936315173457</v>
      </c>
      <c r="AE140" s="10">
        <f>IF(R140&lt;=$H$10,$L$2+ABS($H$43/$H$46-SQRT(4*$H$43*$H$43/$H$46/$H$46-8*(R140-$H$9)/$H$46)/2),#REF!)</f>
        <v>7.0826228250563936</v>
      </c>
      <c r="AF140" s="10">
        <f t="shared" si="51"/>
        <v>-30.461104732914503</v>
      </c>
      <c r="AG140" s="10">
        <f t="shared" si="52"/>
        <v>2.9573967761190416</v>
      </c>
      <c r="AH140" s="10">
        <f t="shared" si="53"/>
        <v>2.9573967761190416</v>
      </c>
      <c r="AI140">
        <f t="shared" si="54"/>
        <v>2.9573967761190416</v>
      </c>
      <c r="AJ140" s="10">
        <f t="shared" si="55"/>
        <v>1.9027027027027028</v>
      </c>
      <c r="AK140" t="e">
        <f t="shared" si="60"/>
        <v>#NUM!</v>
      </c>
    </row>
    <row r="141" spans="14:37" x14ac:dyDescent="0.3">
      <c r="N141">
        <f t="shared" si="56"/>
        <v>30.628944571141734</v>
      </c>
      <c r="O141">
        <f t="shared" si="57"/>
        <v>24.2071479653513</v>
      </c>
      <c r="P141">
        <f t="shared" si="61"/>
        <v>2.1317999999999997</v>
      </c>
      <c r="Q141">
        <f t="shared" si="42"/>
        <v>18.203563464449999</v>
      </c>
      <c r="R141" s="17">
        <f>PUSHArm!M141</f>
        <v>69.5</v>
      </c>
      <c r="S141" s="10">
        <f>PUSHArm!N141</f>
        <v>28.334589368617841</v>
      </c>
      <c r="T141" s="10">
        <f>PUSHArm!O141</f>
        <v>1.5061911543743407</v>
      </c>
      <c r="U141" s="10">
        <f t="shared" si="43"/>
        <v>0.30736536873523934</v>
      </c>
      <c r="V141" s="10">
        <f t="shared" si="58"/>
        <v>37.08267912975078</v>
      </c>
      <c r="W141" s="10">
        <f t="shared" si="44"/>
        <v>1.8546028530290493</v>
      </c>
      <c r="X141" s="10">
        <f t="shared" si="45"/>
        <v>16.334589368617841</v>
      </c>
      <c r="Y141" s="10">
        <f t="shared" si="46"/>
        <v>81.665410631382159</v>
      </c>
      <c r="Z141" s="10">
        <f t="shared" si="59"/>
        <v>76.665410631382159</v>
      </c>
      <c r="AA141" s="10">
        <f t="shared" si="47"/>
        <v>17.334589368617841</v>
      </c>
      <c r="AB141" s="10">
        <f t="shared" si="48"/>
        <v>71.665410631382159</v>
      </c>
      <c r="AC141" s="10">
        <f t="shared" si="49"/>
        <v>1.8546028530290493</v>
      </c>
      <c r="AD141" s="10">
        <f t="shared" si="50"/>
        <v>3.3833620665609501</v>
      </c>
      <c r="AE141" s="10">
        <f>IF(R141&lt;=$H$10,$L$2+ABS($H$43/$H$46-SQRT(4*$H$43*$H$43/$H$46/$H$46-8*(R141-$H$9)/$H$46)/2),#REF!)</f>
        <v>7.0707228748784736</v>
      </c>
      <c r="AF141" s="10">
        <f t="shared" si="51"/>
        <v>-30.837325848683076</v>
      </c>
      <c r="AG141" s="10">
        <f t="shared" si="52"/>
        <v>2.9465946052568506</v>
      </c>
      <c r="AH141" s="10">
        <f t="shared" si="53"/>
        <v>2.9465946052568506</v>
      </c>
      <c r="AI141">
        <f t="shared" si="54"/>
        <v>2.9465946052568506</v>
      </c>
      <c r="AJ141" s="10">
        <f t="shared" si="55"/>
        <v>1.8699324324324325</v>
      </c>
      <c r="AK141" t="e">
        <f t="shared" si="60"/>
        <v>#NUM!</v>
      </c>
    </row>
    <row r="142" spans="14:37" x14ac:dyDescent="0.3">
      <c r="N142">
        <f t="shared" si="56"/>
        <v>30.504482304619309</v>
      </c>
      <c r="O142">
        <f t="shared" si="57"/>
        <v>24.116566821846803</v>
      </c>
      <c r="P142">
        <f t="shared" si="61"/>
        <v>2.1317999999999997</v>
      </c>
      <c r="Q142">
        <f t="shared" si="42"/>
        <v>18.228348957000001</v>
      </c>
      <c r="R142" s="17">
        <f>PUSHArm!M142</f>
        <v>70</v>
      </c>
      <c r="S142" s="10">
        <f>PUSHArm!N142</f>
        <v>28.666552545103031</v>
      </c>
      <c r="T142" s="10">
        <f>PUSHArm!O142</f>
        <v>1.4982445545483889</v>
      </c>
      <c r="U142" s="10">
        <f t="shared" si="43"/>
        <v>0.30272191479435512</v>
      </c>
      <c r="V142" s="10">
        <f t="shared" si="58"/>
        <v>37.240412403785605</v>
      </c>
      <c r="W142" s="10">
        <f t="shared" si="44"/>
        <v>1.8635595060937267</v>
      </c>
      <c r="X142" s="10">
        <f t="shared" si="45"/>
        <v>16.666552545103031</v>
      </c>
      <c r="Y142" s="10">
        <f t="shared" si="46"/>
        <v>81.333447454896969</v>
      </c>
      <c r="Z142" s="10">
        <f t="shared" si="59"/>
        <v>76.333447454896969</v>
      </c>
      <c r="AA142" s="10">
        <f t="shared" si="47"/>
        <v>17.666552545103031</v>
      </c>
      <c r="AB142" s="10">
        <f t="shared" si="48"/>
        <v>71.333447454896969</v>
      </c>
      <c r="AC142" s="10">
        <f t="shared" si="49"/>
        <v>1.8635595060937267</v>
      </c>
      <c r="AD142" s="10">
        <f t="shared" si="50"/>
        <v>3.3762107315345964</v>
      </c>
      <c r="AE142" s="10">
        <f>IF(R142&lt;=$H$10,$L$2+ABS($H$43/$H$46-SQRT(4*$H$43*$H$43/$H$46/$H$46-8*(R142-$H$9)/$H$46)/2),#REF!)</f>
        <v>7.058792528766114</v>
      </c>
      <c r="AF142" s="10">
        <f t="shared" si="51"/>
        <v>-31.212895188058958</v>
      </c>
      <c r="AG142" s="10">
        <f t="shared" si="52"/>
        <v>2.9358663104200344</v>
      </c>
      <c r="AH142" s="10">
        <f t="shared" si="53"/>
        <v>2.9358663104200344</v>
      </c>
      <c r="AI142">
        <f t="shared" si="54"/>
        <v>2.9358663104200344</v>
      </c>
      <c r="AJ142" s="10">
        <f t="shared" si="55"/>
        <v>1.8371621621621621</v>
      </c>
      <c r="AK142" t="e">
        <f t="shared" si="60"/>
        <v>#NUM!</v>
      </c>
    </row>
    <row r="143" spans="14:37" x14ac:dyDescent="0.3">
      <c r="N143">
        <f t="shared" si="56"/>
        <v>30.382763034526526</v>
      </c>
      <c r="O143">
        <f t="shared" si="57"/>
        <v>24.028072574539944</v>
      </c>
      <c r="P143">
        <f t="shared" si="61"/>
        <v>2.1317999999999997</v>
      </c>
      <c r="Q143">
        <f t="shared" si="42"/>
        <v>18.253134449549997</v>
      </c>
      <c r="R143" s="17">
        <f>PUSHArm!M143</f>
        <v>70.5</v>
      </c>
      <c r="S143" s="10">
        <f>PUSHArm!N143</f>
        <v>29.000276434492179</v>
      </c>
      <c r="T143" s="10">
        <f>PUSHArm!O143</f>
        <v>1.4904518388185073</v>
      </c>
      <c r="U143" s="10">
        <f t="shared" si="43"/>
        <v>0.29805489460140494</v>
      </c>
      <c r="V143" s="10">
        <f t="shared" si="58"/>
        <v>37.395925414037329</v>
      </c>
      <c r="W143" s="10">
        <f t="shared" si="44"/>
        <v>1.8725255370479907</v>
      </c>
      <c r="X143" s="10">
        <f t="shared" si="45"/>
        <v>17.000276434492179</v>
      </c>
      <c r="Y143" s="10">
        <f t="shared" si="46"/>
        <v>80.999723565507821</v>
      </c>
      <c r="Z143" s="10">
        <f t="shared" si="59"/>
        <v>75.999723565507821</v>
      </c>
      <c r="AA143" s="10">
        <f t="shared" si="47"/>
        <v>18.000276434492179</v>
      </c>
      <c r="AB143" s="10">
        <f t="shared" si="48"/>
        <v>70.999723565507821</v>
      </c>
      <c r="AC143" s="10">
        <f t="shared" si="49"/>
        <v>1.8725255370479907</v>
      </c>
      <c r="AD143" s="10">
        <f t="shared" si="50"/>
        <v>3.3690394611016448</v>
      </c>
      <c r="AE143" s="10">
        <f>IF(R143&lt;=$H$10,$L$2+ABS($H$43/$H$46-SQRT(4*$H$43*$H$43/$H$46/$H$46-8*(R143-$H$9)/$H$46)/2),#REF!)</f>
        <v>7.0468315526023613</v>
      </c>
      <c r="AF143" s="10">
        <f t="shared" si="51"/>
        <v>-31.58777010115865</v>
      </c>
      <c r="AG143" s="10">
        <f t="shared" si="52"/>
        <v>2.9252103963127682</v>
      </c>
      <c r="AH143" s="10">
        <f t="shared" si="53"/>
        <v>2.9252103963127682</v>
      </c>
      <c r="AI143">
        <f t="shared" si="54"/>
        <v>2.9252103963127682</v>
      </c>
      <c r="AJ143" s="10">
        <f t="shared" si="55"/>
        <v>1.8043918918918922</v>
      </c>
      <c r="AK143" t="e">
        <f t="shared" si="60"/>
        <v>#NUM!</v>
      </c>
    </row>
    <row r="144" spans="14:37" x14ac:dyDescent="0.3">
      <c r="N144">
        <f t="shared" si="56"/>
        <v>30.2637442458912</v>
      </c>
      <c r="O144">
        <f t="shared" si="57"/>
        <v>23.941633980153512</v>
      </c>
      <c r="P144">
        <f t="shared" si="61"/>
        <v>2.1317999999999997</v>
      </c>
      <c r="Q144">
        <f t="shared" si="42"/>
        <v>18.277919942100002</v>
      </c>
      <c r="R144" s="17">
        <f>PUSHArm!M144</f>
        <v>71</v>
      </c>
      <c r="S144" s="10">
        <f>PUSHArm!N144</f>
        <v>29.335745174224389</v>
      </c>
      <c r="T144" s="10">
        <f>PUSHArm!O144</f>
        <v>1.4828103634810237</v>
      </c>
      <c r="U144" s="10">
        <f t="shared" si="43"/>
        <v>0.29336760056427924</v>
      </c>
      <c r="V144" s="10">
        <f t="shared" si="58"/>
        <v>37.54920155560648</v>
      </c>
      <c r="W144" s="10">
        <f t="shared" si="44"/>
        <v>1.881500975410485</v>
      </c>
      <c r="X144" s="10">
        <f t="shared" si="45"/>
        <v>17.335745174224389</v>
      </c>
      <c r="Y144" s="10">
        <f t="shared" si="46"/>
        <v>80.664254825775615</v>
      </c>
      <c r="Z144" s="10">
        <f t="shared" si="59"/>
        <v>75.664254825775615</v>
      </c>
      <c r="AA144" s="10">
        <f t="shared" si="47"/>
        <v>18.335745174224389</v>
      </c>
      <c r="AB144" s="10">
        <f t="shared" si="48"/>
        <v>70.664254825775615</v>
      </c>
      <c r="AC144" s="10">
        <f t="shared" si="49"/>
        <v>1.881500975410485</v>
      </c>
      <c r="AD144" s="10">
        <f t="shared" si="50"/>
        <v>3.3618480876080139</v>
      </c>
      <c r="AE144" s="10">
        <f>IF(R144&lt;=$H$10,$L$2+ABS($H$43/$H$46-SQRT(4*$H$43*$H$43/$H$46/$H$46-8*(R144-$H$9)/$H$46)/2),#REF!)</f>
        <v>7.0348397092493702</v>
      </c>
      <c r="AF144" s="10">
        <f t="shared" si="51"/>
        <v>-31.961908775928734</v>
      </c>
      <c r="AG144" s="10">
        <f t="shared" si="52"/>
        <v>2.9146254174115622</v>
      </c>
      <c r="AH144" s="10">
        <f t="shared" si="53"/>
        <v>2.9146254174115622</v>
      </c>
      <c r="AI144">
        <f t="shared" si="54"/>
        <v>2.9146254174115622</v>
      </c>
      <c r="AJ144" s="10">
        <f t="shared" si="55"/>
        <v>1.7716216216216218</v>
      </c>
      <c r="AK144" t="e">
        <f t="shared" si="60"/>
        <v>#NUM!</v>
      </c>
    </row>
    <row r="145" spans="14:37" x14ac:dyDescent="0.3">
      <c r="N145">
        <f t="shared" si="56"/>
        <v>30.147383560367079</v>
      </c>
      <c r="O145">
        <f t="shared" si="57"/>
        <v>23.857219848842806</v>
      </c>
      <c r="P145">
        <f t="shared" si="61"/>
        <v>2.1317999999999997</v>
      </c>
      <c r="Q145">
        <f t="shared" si="42"/>
        <v>18.302705434649997</v>
      </c>
      <c r="R145" s="17">
        <f>PUSHArm!M145</f>
        <v>71.5</v>
      </c>
      <c r="S145" s="10">
        <f>PUSHArm!N145</f>
        <v>29.672942709603227</v>
      </c>
      <c r="T145" s="10">
        <f>PUSHArm!O145</f>
        <v>1.4753175043447508</v>
      </c>
      <c r="U145" s="10">
        <f t="shared" si="43"/>
        <v>0.2886632584621</v>
      </c>
      <c r="V145" s="10">
        <f t="shared" si="58"/>
        <v>37.700225859331681</v>
      </c>
      <c r="W145" s="10">
        <f t="shared" si="44"/>
        <v>1.8904858508550355</v>
      </c>
      <c r="X145" s="10">
        <f t="shared" si="45"/>
        <v>17.672942709603227</v>
      </c>
      <c r="Y145" s="10">
        <f t="shared" si="46"/>
        <v>80.327057290396766</v>
      </c>
      <c r="Z145" s="10">
        <f t="shared" si="59"/>
        <v>75.327057290396766</v>
      </c>
      <c r="AA145" s="10">
        <f t="shared" si="47"/>
        <v>18.672942709603227</v>
      </c>
      <c r="AB145" s="10">
        <f t="shared" si="48"/>
        <v>70.327057290396766</v>
      </c>
      <c r="AC145" s="10">
        <f t="shared" si="49"/>
        <v>1.8904858508550355</v>
      </c>
      <c r="AD145" s="10">
        <f t="shared" si="50"/>
        <v>3.3546364410364511</v>
      </c>
      <c r="AE145" s="10">
        <f>IF(R145&lt;=$H$10,$L$2+ABS($H$43/$H$46-SQRT(4*$H$43*$H$43/$H$46/$H$46-8*(R145-$H$9)/$H$46)/2),#REF!)</f>
        <v>7.022816758493537</v>
      </c>
      <c r="AF145" s="10">
        <f t="shared" si="51"/>
        <v>-32.33527028196734</v>
      </c>
      <c r="AG145" s="10">
        <f t="shared" si="52"/>
        <v>2.904109975676282</v>
      </c>
      <c r="AH145" s="10">
        <f t="shared" si="53"/>
        <v>2.904109975676282</v>
      </c>
      <c r="AI145">
        <f t="shared" si="54"/>
        <v>2.904109975676282</v>
      </c>
      <c r="AJ145" s="10">
        <f t="shared" si="55"/>
        <v>1.7388513513513515</v>
      </c>
      <c r="AK145" t="e">
        <f t="shared" si="60"/>
        <v>#NUM!</v>
      </c>
    </row>
    <row r="146" spans="14:37" x14ac:dyDescent="0.3">
      <c r="N146">
        <f t="shared" si="56"/>
        <v>30.033638766541003</v>
      </c>
      <c r="O146">
        <f t="shared" si="57"/>
        <v>23.774799068690882</v>
      </c>
      <c r="P146">
        <f t="shared" si="61"/>
        <v>2.1317999999999997</v>
      </c>
      <c r="Q146">
        <f t="shared" si="42"/>
        <v>18.327490927199996</v>
      </c>
      <c r="R146" s="17">
        <f>PUSHArm!M146</f>
        <v>72</v>
      </c>
      <c r="S146" s="10">
        <f>PUSHArm!N146</f>
        <v>30.011852807617736</v>
      </c>
      <c r="T146" s="10">
        <f>PUSHArm!O146</f>
        <v>1.4679706580941283</v>
      </c>
      <c r="U146" s="10">
        <f t="shared" si="43"/>
        <v>0.28394502382013337</v>
      </c>
      <c r="V146" s="10">
        <f t="shared" si="58"/>
        <v>37.848984964208832</v>
      </c>
      <c r="W146" s="10">
        <f t="shared" si="44"/>
        <v>1.8994801932117948</v>
      </c>
      <c r="X146" s="10">
        <f t="shared" si="45"/>
        <v>18.011852807617736</v>
      </c>
      <c r="Y146" s="10">
        <f t="shared" si="46"/>
        <v>79.988147192382257</v>
      </c>
      <c r="Z146" s="10">
        <f t="shared" si="59"/>
        <v>74.988147192382257</v>
      </c>
      <c r="AA146" s="10">
        <f t="shared" si="47"/>
        <v>19.011852807617736</v>
      </c>
      <c r="AB146" s="10">
        <f t="shared" si="48"/>
        <v>69.988147192382257</v>
      </c>
      <c r="AC146" s="10">
        <f t="shared" si="49"/>
        <v>1.8994801932117948</v>
      </c>
      <c r="AD146" s="10">
        <f t="shared" si="50"/>
        <v>3.3474043489596332</v>
      </c>
      <c r="AE146" s="10">
        <f>IF(R146&lt;=$H$10,$L$2+ABS($H$43/$H$46-SQRT(4*$H$43*$H$43/$H$46/$H$46-8*(R146-$H$9)/$H$46)/2),#REF!)</f>
        <v>7.0107624569893652</v>
      </c>
      <c r="AF146" s="10">
        <f t="shared" si="51"/>
        <v>-32.707814609993193</v>
      </c>
      <c r="AG146" s="10">
        <f t="shared" si="52"/>
        <v>2.8936627183947592</v>
      </c>
      <c r="AH146" s="10">
        <f t="shared" si="53"/>
        <v>2.8936627183947592</v>
      </c>
      <c r="AI146">
        <f t="shared" si="54"/>
        <v>2.8936627183947592</v>
      </c>
      <c r="AJ146" s="10">
        <f t="shared" si="55"/>
        <v>1.7060810810810811</v>
      </c>
      <c r="AK146" t="e">
        <f t="shared" si="60"/>
        <v>#NUM!</v>
      </c>
    </row>
    <row r="147" spans="14:37" x14ac:dyDescent="0.3">
      <c r="N147">
        <f t="shared" si="56"/>
        <v>29.922467848717734</v>
      </c>
      <c r="O147">
        <f t="shared" si="57"/>
        <v>23.694340629040536</v>
      </c>
      <c r="P147">
        <f t="shared" si="61"/>
        <v>2.1317999999999997</v>
      </c>
      <c r="Q147">
        <f t="shared" si="42"/>
        <v>18.352276419750002</v>
      </c>
      <c r="R147" s="17">
        <f>PUSHArm!M147</f>
        <v>72.5</v>
      </c>
      <c r="S147" s="10">
        <f>PUSHArm!N147</f>
        <v>30.352459070585656</v>
      </c>
      <c r="T147" s="10">
        <f>PUSHArm!O147</f>
        <v>1.4607672435681591</v>
      </c>
      <c r="U147" s="10">
        <f t="shared" si="43"/>
        <v>0.2792159783644817</v>
      </c>
      <c r="V147" s="10">
        <f t="shared" si="58"/>
        <v>37.995467087812138</v>
      </c>
      <c r="W147" s="10">
        <f t="shared" si="44"/>
        <v>1.9084840324684056</v>
      </c>
      <c r="X147" s="10">
        <f t="shared" si="45"/>
        <v>18.352459070585656</v>
      </c>
      <c r="Y147" s="10">
        <f t="shared" si="46"/>
        <v>79.647540929414347</v>
      </c>
      <c r="Z147" s="10">
        <f t="shared" si="59"/>
        <v>74.647540929414347</v>
      </c>
      <c r="AA147" s="10">
        <f t="shared" si="47"/>
        <v>19.352459070585656</v>
      </c>
      <c r="AB147" s="10">
        <f t="shared" si="48"/>
        <v>69.647540929414347</v>
      </c>
      <c r="AC147" s="10">
        <f t="shared" si="49"/>
        <v>1.9084840324684056</v>
      </c>
      <c r="AD147" s="10">
        <f t="shared" si="50"/>
        <v>3.3401516364920627</v>
      </c>
      <c r="AE147" s="10">
        <f>IF(R147&lt;=$H$10,$L$2+ABS($H$43/$H$46-SQRT(4*$H$43*$H$43/$H$46/$H$46-8*(R147-$H$9)/$H$46)/2),#REF!)</f>
        <v>6.9986765582019927</v>
      </c>
      <c r="AF147" s="10">
        <f t="shared" si="51"/>
        <v>-33.079502707151946</v>
      </c>
      <c r="AG147" s="10">
        <f t="shared" si="52"/>
        <v>2.8832823361515882</v>
      </c>
      <c r="AH147" s="10">
        <f t="shared" si="53"/>
        <v>2.8832823361515882</v>
      </c>
      <c r="AI147">
        <f t="shared" si="54"/>
        <v>2.8832823361515882</v>
      </c>
      <c r="AJ147" s="10">
        <f t="shared" si="55"/>
        <v>1.6733108108108108</v>
      </c>
      <c r="AK147" t="e">
        <f t="shared" si="60"/>
        <v>#NUM!</v>
      </c>
    </row>
    <row r="148" spans="14:37" x14ac:dyDescent="0.3">
      <c r="N148">
        <f t="shared" si="56"/>
        <v>29.813829014303472</v>
      </c>
      <c r="O148">
        <f t="shared" si="57"/>
        <v>23.615813642755789</v>
      </c>
      <c r="P148">
        <f t="shared" si="61"/>
        <v>2.1317999999999997</v>
      </c>
      <c r="Q148">
        <f t="shared" si="42"/>
        <v>18.3770619123</v>
      </c>
      <c r="R148" s="17">
        <f>PUSHArm!M148</f>
        <v>73</v>
      </c>
      <c r="S148" s="10">
        <f>PUSHArm!N148</f>
        <v>30.69474494959994</v>
      </c>
      <c r="T148" s="10">
        <f>PUSHArm!O148</f>
        <v>1.4537047029617429</v>
      </c>
      <c r="U148" s="10">
        <f t="shared" si="43"/>
        <v>0.27447912710757233</v>
      </c>
      <c r="V148" s="10">
        <f t="shared" si="58"/>
        <v>38.139661994744735</v>
      </c>
      <c r="W148" s="10">
        <f t="shared" si="44"/>
        <v>1.9174973987711585</v>
      </c>
      <c r="X148" s="10">
        <f t="shared" si="45"/>
        <v>18.69474494959994</v>
      </c>
      <c r="Y148" s="10">
        <f t="shared" si="46"/>
        <v>79.305255050400064</v>
      </c>
      <c r="Z148" s="10">
        <f t="shared" si="59"/>
        <v>74.305255050400064</v>
      </c>
      <c r="AA148" s="10">
        <f t="shared" si="47"/>
        <v>19.69474494959994</v>
      </c>
      <c r="AB148" s="10">
        <f t="shared" si="48"/>
        <v>69.305255050400064</v>
      </c>
      <c r="AC148" s="10">
        <f t="shared" si="49"/>
        <v>1.9174973987711585</v>
      </c>
      <c r="AD148" s="10">
        <f t="shared" si="50"/>
        <v>3.3328781262407245</v>
      </c>
      <c r="AE148" s="10">
        <f>IF(R148&lt;=$H$10,$L$2+ABS($H$43/$H$46-SQRT(4*$H$43*$H$43/$H$46/$H$46-8*(R148-$H$9)/$H$46)/2),#REF!)</f>
        <v>6.9865588123483633</v>
      </c>
      <c r="AF148" s="10">
        <f t="shared" si="51"/>
        <v>-33.450296508203813</v>
      </c>
      <c r="AG148" s="10">
        <f t="shared" si="52"/>
        <v>2.8729675609124703</v>
      </c>
      <c r="AH148" s="10">
        <f t="shared" si="53"/>
        <v>2.8729675609124703</v>
      </c>
      <c r="AI148">
        <f t="shared" si="54"/>
        <v>2.8729675609124703</v>
      </c>
      <c r="AJ148" s="10">
        <f t="shared" si="55"/>
        <v>1.6405405405405409</v>
      </c>
      <c r="AK148" t="e">
        <f t="shared" si="60"/>
        <v>#NUM!</v>
      </c>
    </row>
    <row r="149" spans="14:37" x14ac:dyDescent="0.3">
      <c r="N149">
        <f t="shared" si="56"/>
        <v>29.707680719682738</v>
      </c>
      <c r="O149">
        <f t="shared" si="57"/>
        <v>23.53918736732674</v>
      </c>
      <c r="P149">
        <f t="shared" si="61"/>
        <v>2.1317999999999997</v>
      </c>
      <c r="Q149">
        <f t="shared" si="42"/>
        <v>18.401847404849999</v>
      </c>
      <c r="R149" s="17">
        <f>PUSHArm!M149</f>
        <v>73.5</v>
      </c>
      <c r="S149" s="10">
        <f>PUSHArm!N149</f>
        <v>31.038693757759749</v>
      </c>
      <c r="T149" s="10">
        <f>PUSHArm!O149</f>
        <v>1.4467805029449301</v>
      </c>
      <c r="U149" s="10">
        <f t="shared" si="43"/>
        <v>0.26973739581434913</v>
      </c>
      <c r="V149" s="10">
        <f t="shared" si="58"/>
        <v>38.281560963432561</v>
      </c>
      <c r="W149" s="10">
        <f t="shared" si="44"/>
        <v>1.926520322426174</v>
      </c>
      <c r="X149" s="10">
        <f t="shared" si="45"/>
        <v>19.038693757759749</v>
      </c>
      <c r="Y149" s="10">
        <f t="shared" si="46"/>
        <v>78.961306242240255</v>
      </c>
      <c r="Z149" s="10">
        <f t="shared" si="59"/>
        <v>73.961306242240255</v>
      </c>
      <c r="AA149" s="10">
        <f t="shared" si="47"/>
        <v>20.038693757759749</v>
      </c>
      <c r="AB149" s="10">
        <f t="shared" si="48"/>
        <v>68.961306242240255</v>
      </c>
      <c r="AC149" s="10">
        <f t="shared" si="49"/>
        <v>1.926520322426174</v>
      </c>
      <c r="AD149" s="10">
        <f t="shared" si="50"/>
        <v>3.3255836382544621</v>
      </c>
      <c r="AE149" s="10">
        <f>IF(R149&lt;=$H$10,$L$2+ABS($H$43/$H$46-SQRT(4*$H$43*$H$43/$H$46/$H$46-8*(R149-$H$9)/$H$46)/2),#REF!)</f>
        <v>6.9744089663370001</v>
      </c>
      <c r="AF149" s="10">
        <f t="shared" si="51"/>
        <v>-33.820158962884193</v>
      </c>
      <c r="AG149" s="10">
        <f t="shared" si="52"/>
        <v>2.8627171642161753</v>
      </c>
      <c r="AH149" s="10">
        <f t="shared" si="53"/>
        <v>2.8627171642161753</v>
      </c>
      <c r="AI149">
        <f t="shared" si="54"/>
        <v>2.8627171642161753</v>
      </c>
      <c r="AJ149" s="10">
        <f t="shared" si="55"/>
        <v>1.6077702702702705</v>
      </c>
      <c r="AK149" t="e">
        <f t="shared" si="60"/>
        <v>#NUM!</v>
      </c>
    </row>
    <row r="150" spans="14:37" x14ac:dyDescent="0.3">
      <c r="N150">
        <f t="shared" si="56"/>
        <v>29.603981694591145</v>
      </c>
      <c r="O150">
        <f t="shared" si="57"/>
        <v>23.464431224816693</v>
      </c>
      <c r="P150">
        <f t="shared" si="61"/>
        <v>2.1317999999999997</v>
      </c>
      <c r="Q150">
        <f t="shared" si="42"/>
        <v>18.426632897399998</v>
      </c>
      <c r="R150" s="17">
        <f>PUSHArm!M150</f>
        <v>74</v>
      </c>
      <c r="S150" s="10">
        <f>PUSHArm!N150</f>
        <v>31.384288683169821</v>
      </c>
      <c r="T150" s="10">
        <f>PUSHArm!O150</f>
        <v>1.4399921357009235</v>
      </c>
      <c r="U150" s="10">
        <f t="shared" si="43"/>
        <v>0.26499362821485312</v>
      </c>
      <c r="V150" s="10">
        <f t="shared" si="58"/>
        <v>38.421156751447242</v>
      </c>
      <c r="W150" s="10">
        <f t="shared" si="44"/>
        <v>1.9355528339005901</v>
      </c>
      <c r="X150" s="10">
        <f t="shared" si="45"/>
        <v>19.384288683169821</v>
      </c>
      <c r="Y150" s="10">
        <f t="shared" si="46"/>
        <v>78.615711316830186</v>
      </c>
      <c r="Z150" s="10">
        <f t="shared" si="59"/>
        <v>73.615711316830186</v>
      </c>
      <c r="AA150" s="10">
        <f t="shared" si="47"/>
        <v>20.384288683169821</v>
      </c>
      <c r="AB150" s="10">
        <f t="shared" si="48"/>
        <v>68.615711316830186</v>
      </c>
      <c r="AC150" s="10">
        <f t="shared" si="49"/>
        <v>1.9355528339005901</v>
      </c>
      <c r="AD150" s="10">
        <f t="shared" si="50"/>
        <v>3.3182679899720311</v>
      </c>
      <c r="AE150" s="10">
        <f>IF(R150&lt;=$H$10,$L$2+ABS($H$43/$H$46-SQRT(4*$H$43*$H$43/$H$46/$H$46-8*(R150-$H$9)/$H$46)/2),#REF!)</f>
        <v>6.9622267637063224</v>
      </c>
      <c r="AF150" s="10">
        <f t="shared" si="51"/>
        <v>-34.189054059623622</v>
      </c>
      <c r="AG150" s="10">
        <f t="shared" si="52"/>
        <v>2.8525299554668222</v>
      </c>
      <c r="AH150" s="10">
        <f t="shared" si="53"/>
        <v>2.8525299554668222</v>
      </c>
      <c r="AI150">
        <f t="shared" si="54"/>
        <v>2.8525299554668222</v>
      </c>
      <c r="AJ150" s="10">
        <f t="shared" si="55"/>
        <v>1.5750000000000002</v>
      </c>
      <c r="AK150" t="e">
        <f t="shared" si="60"/>
        <v>#NUM!</v>
      </c>
    </row>
    <row r="151" spans="14:37" x14ac:dyDescent="0.3">
      <c r="N151">
        <f t="shared" si="56"/>
        <v>29.502690965238948</v>
      </c>
      <c r="O151">
        <f t="shared" si="57"/>
        <v>23.391514820850855</v>
      </c>
      <c r="P151">
        <f t="shared" si="61"/>
        <v>2.1317999999999997</v>
      </c>
      <c r="Q151">
        <f t="shared" si="42"/>
        <v>18.45141838995</v>
      </c>
      <c r="R151" s="17">
        <f>PUSHArm!M151</f>
        <v>74.5</v>
      </c>
      <c r="S151" s="10">
        <f>PUSHArm!N151</f>
        <v>31.731512801693651</v>
      </c>
      <c r="T151" s="10">
        <f>PUSHArm!O151</f>
        <v>1.4333371198958851</v>
      </c>
      <c r="U151" s="10">
        <f t="shared" si="43"/>
        <v>0.26025058430585879</v>
      </c>
      <c r="V151" s="10">
        <f t="shared" si="58"/>
        <v>38.558443559216776</v>
      </c>
      <c r="W151" s="10">
        <f t="shared" si="44"/>
        <v>1.9445949638237601</v>
      </c>
      <c r="X151" s="10">
        <f t="shared" si="45"/>
        <v>19.731512801693651</v>
      </c>
      <c r="Y151" s="10">
        <f t="shared" si="46"/>
        <v>78.268487198306346</v>
      </c>
      <c r="Z151" s="10">
        <f t="shared" si="59"/>
        <v>73.268487198306346</v>
      </c>
      <c r="AA151" s="10">
        <f t="shared" si="47"/>
        <v>20.731512801693651</v>
      </c>
      <c r="AB151" s="10">
        <f t="shared" si="48"/>
        <v>68.268487198306346</v>
      </c>
      <c r="AC151" s="10">
        <f t="shared" si="49"/>
        <v>1.9445949638237601</v>
      </c>
      <c r="AD151" s="10">
        <f t="shared" si="50"/>
        <v>3.3109309961687878</v>
      </c>
      <c r="AE151" s="10">
        <f>IF(R151&lt;=$H$10,$L$2+ABS($H$43/$H$46-SQRT(4*$H$43*$H$43/$H$46/$H$46-8*(R151-$H$9)/$H$46)/2),#REF!)</f>
        <v>6.9500119445614832</v>
      </c>
      <c r="AF151" s="10">
        <f t="shared" si="51"/>
        <v>-34.55694684552423</v>
      </c>
      <c r="AG151" s="10">
        <f t="shared" si="52"/>
        <v>2.8424047803197539</v>
      </c>
      <c r="AH151" s="10">
        <f t="shared" si="53"/>
        <v>2.8424047803197539</v>
      </c>
      <c r="AI151">
        <f t="shared" si="54"/>
        <v>2.8424047803197539</v>
      </c>
      <c r="AJ151" s="10">
        <f t="shared" si="55"/>
        <v>1.5422297297297298</v>
      </c>
      <c r="AK151" t="e">
        <f t="shared" si="60"/>
        <v>#NUM!</v>
      </c>
    </row>
    <row r="152" spans="14:37" x14ac:dyDescent="0.3">
      <c r="N152">
        <f t="shared" si="56"/>
        <v>29.403767875898993</v>
      </c>
      <c r="O152">
        <f t="shared" si="57"/>
        <v>23.320407962416944</v>
      </c>
      <c r="P152">
        <f t="shared" si="61"/>
        <v>2.1317999999999997</v>
      </c>
      <c r="Q152">
        <f t="shared" si="42"/>
        <v>18.476203882499998</v>
      </c>
      <c r="R152" s="17">
        <f>PUSHArm!M152</f>
        <v>75</v>
      </c>
      <c r="S152" s="10">
        <f>PUSHArm!N152</f>
        <v>32.080349089444518</v>
      </c>
      <c r="T152" s="10">
        <f>PUSHArm!O152</f>
        <v>1.426813001567232</v>
      </c>
      <c r="U152" s="10">
        <f t="shared" si="43"/>
        <v>0.25551093838416816</v>
      </c>
      <c r="V152" s="10">
        <f t="shared" si="58"/>
        <v>38.693416992678216</v>
      </c>
      <c r="W152" s="10">
        <f t="shared" si="44"/>
        <v>1.953646742988471</v>
      </c>
      <c r="X152" s="10">
        <f t="shared" si="45"/>
        <v>20.080349089444518</v>
      </c>
      <c r="Y152" s="10">
        <f t="shared" si="46"/>
        <v>77.919650910555475</v>
      </c>
      <c r="Z152" s="10">
        <f t="shared" si="59"/>
        <v>72.919650910555475</v>
      </c>
      <c r="AA152" s="10">
        <f t="shared" si="47"/>
        <v>21.080349089444518</v>
      </c>
      <c r="AB152" s="10">
        <f t="shared" si="48"/>
        <v>67.919650910555475</v>
      </c>
      <c r="AC152" s="10">
        <f t="shared" si="49"/>
        <v>1.953646742988471</v>
      </c>
      <c r="AD152" s="10">
        <f t="shared" si="50"/>
        <v>3.3035724689019714</v>
      </c>
      <c r="AE152" s="10">
        <f>IF(R152&lt;=$H$10,$L$2+ABS($H$43/$H$46-SQRT(4*$H$43*$H$43/$H$46/$H$46-8*(R152-$H$9)/$H$46)/2),#REF!)</f>
        <v>6.9377642455096851</v>
      </c>
      <c r="AF152" s="10">
        <f t="shared" si="51"/>
        <v>-34.923803443104035</v>
      </c>
      <c r="AG152" s="10">
        <f t="shared" si="52"/>
        <v>2.8323405191548163</v>
      </c>
      <c r="AH152" s="10">
        <f t="shared" si="53"/>
        <v>2.8323405191548163</v>
      </c>
      <c r="AI152">
        <f t="shared" si="54"/>
        <v>2.8323405191548163</v>
      </c>
      <c r="AJ152" s="10">
        <f t="shared" si="55"/>
        <v>1.5094594594594595</v>
      </c>
      <c r="AK152" t="e">
        <f t="shared" si="60"/>
        <v>#NUM!</v>
      </c>
    </row>
    <row r="153" spans="14:37" x14ac:dyDescent="0.3">
      <c r="N153">
        <f t="shared" si="56"/>
        <v>29.307172109219266</v>
      </c>
      <c r="O153">
        <f t="shared" si="57"/>
        <v>23.251080674681255</v>
      </c>
      <c r="P153">
        <f t="shared" si="61"/>
        <v>2.1317999999999997</v>
      </c>
      <c r="Q153">
        <f t="shared" si="42"/>
        <v>18.500989375049997</v>
      </c>
      <c r="R153" s="17">
        <f>PUSHArm!M153</f>
        <v>75.5</v>
      </c>
      <c r="S153" s="10">
        <f>PUSHArm!N153</f>
        <v>32.430780435003321</v>
      </c>
      <c r="T153" s="10">
        <f>PUSHArm!O153</f>
        <v>1.4204173549437134</v>
      </c>
      <c r="U153" s="10">
        <f t="shared" si="43"/>
        <v>0.25077727760316332</v>
      </c>
      <c r="V153" s="10">
        <f t="shared" si="58"/>
        <v>38.826074024725358</v>
      </c>
      <c r="W153" s="10">
        <f t="shared" si="44"/>
        <v>1.9627082023521603</v>
      </c>
      <c r="X153" s="10">
        <f t="shared" si="45"/>
        <v>20.430780435003321</v>
      </c>
      <c r="Y153" s="10">
        <f t="shared" si="46"/>
        <v>77.569219564996672</v>
      </c>
      <c r="Z153" s="10">
        <f t="shared" si="59"/>
        <v>72.569219564996672</v>
      </c>
      <c r="AA153" s="10">
        <f t="shared" si="47"/>
        <v>21.430780435003321</v>
      </c>
      <c r="AB153" s="10">
        <f t="shared" si="48"/>
        <v>67.569219564996672</v>
      </c>
      <c r="AC153" s="10">
        <f t="shared" si="49"/>
        <v>1.9627082023521603</v>
      </c>
      <c r="AD153" s="10">
        <f t="shared" si="50"/>
        <v>3.2961922174545313</v>
      </c>
      <c r="AE153" s="10">
        <f>IF(R153&lt;=$H$10,$L$2+ABS($H$43/$H$46-SQRT(4*$H$43*$H$43/$H$46/$H$46-8*(R153-$H$9)/$H$46)/2),#REF!)</f>
        <v>6.9254833995939045</v>
      </c>
      <c r="AF153" s="10">
        <f t="shared" si="51"/>
        <v>-35.289591063706119</v>
      </c>
      <c r="AG153" s="10">
        <f t="shared" si="52"/>
        <v>2.8223360856313304</v>
      </c>
      <c r="AH153" s="10">
        <f t="shared" si="53"/>
        <v>2.8223360856313304</v>
      </c>
      <c r="AI153">
        <f t="shared" si="54"/>
        <v>2.8223360856313304</v>
      </c>
      <c r="AJ153" s="10">
        <f t="shared" si="55"/>
        <v>1.4766891891891891</v>
      </c>
      <c r="AK153" t="e">
        <f t="shared" si="60"/>
        <v>#NUM!</v>
      </c>
    </row>
    <row r="154" spans="14:37" x14ac:dyDescent="0.3">
      <c r="N154">
        <f t="shared" si="56"/>
        <v>29.212863705198242</v>
      </c>
      <c r="O154">
        <f t="shared" si="57"/>
        <v>23.183503216768671</v>
      </c>
      <c r="P154">
        <f t="shared" si="61"/>
        <v>2.1317999999999997</v>
      </c>
      <c r="Q154">
        <f t="shared" si="42"/>
        <v>18.525774867599999</v>
      </c>
      <c r="R154" s="17">
        <f>PUSHArm!M154</f>
        <v>76</v>
      </c>
      <c r="S154" s="10">
        <f>PUSHArm!N154</f>
        <v>32.782789651350733</v>
      </c>
      <c r="T154" s="10">
        <f>PUSHArm!O154</f>
        <v>1.4141477831948528</v>
      </c>
      <c r="U154" s="10">
        <f t="shared" si="43"/>
        <v>0.2460521008057763</v>
      </c>
      <c r="V154" s="10">
        <f t="shared" si="58"/>
        <v>38.956412955715471</v>
      </c>
      <c r="W154" s="10">
        <f t="shared" si="44"/>
        <v>1.9717793730381541</v>
      </c>
      <c r="X154" s="10">
        <f t="shared" si="45"/>
        <v>20.782789651350733</v>
      </c>
      <c r="Y154" s="10">
        <f t="shared" si="46"/>
        <v>77.217210348649274</v>
      </c>
      <c r="Z154" s="10">
        <f t="shared" si="59"/>
        <v>72.217210348649274</v>
      </c>
      <c r="AA154" s="10">
        <f t="shared" si="47"/>
        <v>21.782789651350733</v>
      </c>
      <c r="AB154" s="10">
        <f t="shared" si="48"/>
        <v>67.217210348649274</v>
      </c>
      <c r="AC154" s="10">
        <f t="shared" si="49"/>
        <v>1.9717793730381541</v>
      </c>
      <c r="AD154" s="10">
        <f t="shared" si="50"/>
        <v>3.2887900482774524</v>
      </c>
      <c r="AE154" s="10">
        <f>IF(R154&lt;=$H$10,$L$2+ABS($H$43/$H$46-SQRT(4*$H$43*$H$43/$H$46/$H$46-8*(R154-$H$9)/$H$46)/2),#REF!)</f>
        <v>6.9131691362249992</v>
      </c>
      <c r="AF154" s="10">
        <f t="shared" si="51"/>
        <v>-35.654278017833576</v>
      </c>
      <c r="AG154" s="10">
        <f t="shared" si="52"/>
        <v>2.8123904253194585</v>
      </c>
      <c r="AH154" s="10">
        <f t="shared" si="53"/>
        <v>2.8123904253194585</v>
      </c>
      <c r="AI154">
        <f t="shared" si="54"/>
        <v>2.8123904253194585</v>
      </c>
      <c r="AJ154" s="10">
        <f t="shared" si="55"/>
        <v>1.4439189189189192</v>
      </c>
      <c r="AK154" t="e">
        <f t="shared" si="60"/>
        <v>#NUM!</v>
      </c>
    </row>
    <row r="155" spans="14:37" x14ac:dyDescent="0.3">
      <c r="N155">
        <f t="shared" si="56"/>
        <v>29.120803078859609</v>
      </c>
      <c r="O155">
        <f t="shared" si="57"/>
        <v>23.117646096533186</v>
      </c>
      <c r="P155">
        <f t="shared" si="61"/>
        <v>2.1317999999999997</v>
      </c>
      <c r="Q155">
        <f t="shared" si="42"/>
        <v>18.550560360150001</v>
      </c>
      <c r="R155" s="17">
        <f>PUSHArm!M155</f>
        <v>76.5</v>
      </c>
      <c r="S155" s="10">
        <f>PUSHArm!N155</f>
        <v>33.136359487503498</v>
      </c>
      <c r="T155" s="10">
        <f>PUSHArm!O155</f>
        <v>1.4080019191121187</v>
      </c>
      <c r="U155" s="10">
        <f t="shared" si="43"/>
        <v>0.24133781762473502</v>
      </c>
      <c r="V155" s="10">
        <f t="shared" si="58"/>
        <v>39.084433373172082</v>
      </c>
      <c r="W155" s="10">
        <f t="shared" si="44"/>
        <v>1.980860286336916</v>
      </c>
      <c r="X155" s="10">
        <f t="shared" si="45"/>
        <v>21.136359487503498</v>
      </c>
      <c r="Y155" s="10">
        <f t="shared" si="46"/>
        <v>76.863640512496502</v>
      </c>
      <c r="Z155" s="10">
        <f t="shared" si="59"/>
        <v>71.863640512496502</v>
      </c>
      <c r="AA155" s="10">
        <f t="shared" si="47"/>
        <v>22.136359487503498</v>
      </c>
      <c r="AB155" s="10">
        <f t="shared" si="48"/>
        <v>66.863640512496502</v>
      </c>
      <c r="AC155" s="10">
        <f t="shared" si="49"/>
        <v>1.980860286336916</v>
      </c>
      <c r="AD155" s="10">
        <f t="shared" si="50"/>
        <v>3.2813657649305314</v>
      </c>
      <c r="AE155" s="10">
        <f>IF(R155&lt;=$H$10,$L$2+ABS($H$43/$H$46-SQRT(4*$H$43*$H$43/$H$46/$H$46-8*(R155-$H$9)/$H$46)/2),#REF!)</f>
        <v>6.9008211811121551</v>
      </c>
      <c r="AF155" s="10">
        <f t="shared" si="51"/>
        <v>-36.01783372256218</v>
      </c>
      <c r="AG155" s="10">
        <f t="shared" si="52"/>
        <v>2.8025025144031135</v>
      </c>
      <c r="AH155" s="10">
        <f t="shared" si="53"/>
        <v>2.8025025144031135</v>
      </c>
      <c r="AI155">
        <f t="shared" si="54"/>
        <v>2.8025025144031135</v>
      </c>
      <c r="AJ155" s="10">
        <f t="shared" si="55"/>
        <v>1.4111486486486489</v>
      </c>
      <c r="AK155" t="e">
        <f t="shared" si="60"/>
        <v>#NUM!</v>
      </c>
    </row>
    <row r="156" spans="14:37" x14ac:dyDescent="0.3">
      <c r="N156">
        <f t="shared" si="56"/>
        <v>29.030951036663577</v>
      </c>
      <c r="O156">
        <f t="shared" si="57"/>
        <v>23.053480084345946</v>
      </c>
      <c r="P156">
        <f t="shared" si="61"/>
        <v>2.1317999999999997</v>
      </c>
      <c r="Q156">
        <f t="shared" si="42"/>
        <v>18.5753458527</v>
      </c>
      <c r="R156" s="17">
        <f>PUSHArm!M156</f>
        <v>77</v>
      </c>
      <c r="S156" s="10">
        <f>PUSHArm!N156</f>
        <v>33.49147263984586</v>
      </c>
      <c r="T156" s="10">
        <f>PUSHArm!O156</f>
        <v>1.401977425724185</v>
      </c>
      <c r="U156" s="10">
        <f t="shared" si="43"/>
        <v>0.2366367476716548</v>
      </c>
      <c r="V156" s="10">
        <f t="shared" si="58"/>
        <v>39.210136110817174</v>
      </c>
      <c r="W156" s="10">
        <f t="shared" si="44"/>
        <v>1.9899509737073011</v>
      </c>
      <c r="X156" s="10">
        <f t="shared" si="45"/>
        <v>21.49147263984586</v>
      </c>
      <c r="Y156" s="10">
        <f t="shared" si="46"/>
        <v>76.508527360154147</v>
      </c>
      <c r="Z156" s="10">
        <f t="shared" si="59"/>
        <v>71.508527360154147</v>
      </c>
      <c r="AA156" s="10">
        <f t="shared" si="47"/>
        <v>22.49147263984586</v>
      </c>
      <c r="AB156" s="10">
        <f t="shared" si="48"/>
        <v>66.508527360154147</v>
      </c>
      <c r="AC156" s="10">
        <f t="shared" si="49"/>
        <v>1.9899509737073011</v>
      </c>
      <c r="AD156" s="10">
        <f t="shared" si="50"/>
        <v>3.2739191680215498</v>
      </c>
      <c r="AE156" s="10">
        <f>IF(R156&lt;=$H$10,$L$2+ABS($H$43/$H$46-SQRT(4*$H$43*$H$43/$H$46/$H$46-8*(R156-$H$9)/$H$46)/2),#REF!)</f>
        <v>6.8884392561915924</v>
      </c>
      <c r="AF156" s="10">
        <f t="shared" si="51"/>
        <v>-36.380228706182365</v>
      </c>
      <c r="AG156" s="10">
        <f t="shared" si="52"/>
        <v>2.7926713584498692</v>
      </c>
      <c r="AH156" s="10">
        <f t="shared" si="53"/>
        <v>2.7926713584498692</v>
      </c>
      <c r="AI156">
        <f t="shared" si="54"/>
        <v>2.7926713584498692</v>
      </c>
      <c r="AJ156" s="10">
        <f t="shared" si="55"/>
        <v>1.3783783783783785</v>
      </c>
      <c r="AK156" t="e">
        <f t="shared" si="60"/>
        <v>#NUM!</v>
      </c>
    </row>
    <row r="157" spans="14:37" x14ac:dyDescent="0.3">
      <c r="N157">
        <f t="shared" si="56"/>
        <v>28.943268791756662</v>
      </c>
      <c r="O157">
        <f t="shared" si="57"/>
        <v>22.990976225979523</v>
      </c>
      <c r="P157">
        <f t="shared" si="61"/>
        <v>2.1317999999999997</v>
      </c>
      <c r="Q157">
        <f t="shared" si="42"/>
        <v>18.600131345249995</v>
      </c>
      <c r="R157" s="17">
        <f>PUSHArm!M157</f>
        <v>77.5</v>
      </c>
      <c r="S157" s="10">
        <f>PUSHArm!N157</f>
        <v>33.848111763148239</v>
      </c>
      <c r="T157" s="10">
        <f>PUSHArm!O157</f>
        <v>1.3960719968517556</v>
      </c>
      <c r="U157" s="10">
        <f t="shared" si="43"/>
        <v>0.23195112047408553</v>
      </c>
      <c r="V157" s="10">
        <f t="shared" si="58"/>
        <v>39.333523206974441</v>
      </c>
      <c r="W157" s="10">
        <f t="shared" si="44"/>
        <v>1.9990514667778332</v>
      </c>
      <c r="X157" s="10">
        <f t="shared" si="45"/>
        <v>21.848111763148239</v>
      </c>
      <c r="Y157" s="10">
        <f t="shared" si="46"/>
        <v>76.151888236851761</v>
      </c>
      <c r="Z157" s="10">
        <f t="shared" si="59"/>
        <v>71.151888236851761</v>
      </c>
      <c r="AA157" s="10">
        <f t="shared" si="47"/>
        <v>22.848111763148239</v>
      </c>
      <c r="AB157" s="10">
        <f t="shared" si="48"/>
        <v>66.151888236851761</v>
      </c>
      <c r="AC157" s="10">
        <f t="shared" si="49"/>
        <v>1.9990514667778332</v>
      </c>
      <c r="AD157" s="10">
        <f t="shared" si="50"/>
        <v>3.2664500551437912</v>
      </c>
      <c r="AE157" s="10">
        <f>IF(R157&lt;=$H$10,$L$2+ABS($H$43/$H$46-SQRT(4*$H$43*$H$43/$H$46/$H$46-8*(R157-$H$9)/$H$46)/2),#REF!)</f>
        <v>6.8760230795535051</v>
      </c>
      <c r="AF157" s="10">
        <f t="shared" si="51"/>
        <v>-36.741434610139009</v>
      </c>
      <c r="AG157" s="10">
        <f t="shared" si="52"/>
        <v>2.7828959912436995</v>
      </c>
      <c r="AH157" s="10">
        <f t="shared" si="53"/>
        <v>2.7828959912436995</v>
      </c>
      <c r="AI157">
        <f t="shared" si="54"/>
        <v>2.7828959912436995</v>
      </c>
      <c r="AJ157" s="10">
        <f t="shared" si="55"/>
        <v>1.3456081081081082</v>
      </c>
      <c r="AK157" t="e">
        <f t="shared" si="60"/>
        <v>#NUM!</v>
      </c>
    </row>
    <row r="158" spans="14:37" x14ac:dyDescent="0.3">
      <c r="N158">
        <f t="shared" si="56"/>
        <v>28.857717977904816</v>
      </c>
      <c r="O158">
        <f t="shared" si="57"/>
        <v>22.93010585446287</v>
      </c>
      <c r="P158">
        <f t="shared" si="61"/>
        <v>2.1317999999999997</v>
      </c>
      <c r="Q158">
        <f t="shared" si="42"/>
        <v>18.624916837800001</v>
      </c>
      <c r="R158" s="17">
        <f>PUSHArm!M158</f>
        <v>78</v>
      </c>
      <c r="S158" s="10">
        <f>PUSHArm!N158</f>
        <v>34.206259481265597</v>
      </c>
      <c r="T158" s="10">
        <f>PUSHArm!O158</f>
        <v>1.3902833575949789</v>
      </c>
      <c r="U158" s="10">
        <f t="shared" si="43"/>
        <v>0.22728307485614105</v>
      </c>
      <c r="V158" s="10">
        <f t="shared" si="58"/>
        <v>39.454597862728995</v>
      </c>
      <c r="W158" s="10">
        <f t="shared" si="44"/>
        <v>2.0081617973479835</v>
      </c>
      <c r="X158" s="10">
        <f t="shared" si="45"/>
        <v>22.206259481265597</v>
      </c>
      <c r="Y158" s="10">
        <f t="shared" si="46"/>
        <v>75.79374051873441</v>
      </c>
      <c r="Z158" s="10">
        <f t="shared" si="59"/>
        <v>70.79374051873441</v>
      </c>
      <c r="AA158" s="10">
        <f t="shared" si="47"/>
        <v>23.206259481265597</v>
      </c>
      <c r="AB158" s="10">
        <f t="shared" si="48"/>
        <v>65.79374051873441</v>
      </c>
      <c r="AC158" s="10">
        <f t="shared" si="49"/>
        <v>2.0081617973479835</v>
      </c>
      <c r="AD158" s="10">
        <f t="shared" si="50"/>
        <v>3.2589582208118486</v>
      </c>
      <c r="AE158" s="10">
        <f>IF(R158&lt;=$H$10,$L$2+ABS($H$43/$H$46-SQRT(4*$H$43*$H$43/$H$46/$H$46-8*(R158-$H$9)/$H$46)/2),#REF!)</f>
        <v>6.8635723653671796</v>
      </c>
      <c r="AF158" s="10">
        <f t="shared" si="51"/>
        <v>-37.101424188658441</v>
      </c>
      <c r="AG158" s="10">
        <f t="shared" si="52"/>
        <v>2.7731754736766669</v>
      </c>
      <c r="AH158" s="10">
        <f t="shared" si="53"/>
        <v>2.7731754736766669</v>
      </c>
      <c r="AI158">
        <f t="shared" si="54"/>
        <v>2.7731754736766669</v>
      </c>
      <c r="AJ158" s="10">
        <f t="shared" si="55"/>
        <v>1.3128378378378378</v>
      </c>
      <c r="AK158" t="e">
        <f t="shared" si="60"/>
        <v>#NUM!</v>
      </c>
    </row>
    <row r="159" spans="14:37" x14ac:dyDescent="0.3">
      <c r="N159">
        <f t="shared" si="56"/>
        <v>28.77426066245339</v>
      </c>
      <c r="O159">
        <f t="shared" si="57"/>
        <v>22.870840601177676</v>
      </c>
      <c r="P159">
        <f t="shared" si="61"/>
        <v>2.1317999999999997</v>
      </c>
      <c r="Q159">
        <f t="shared" si="42"/>
        <v>18.649702330350003</v>
      </c>
      <c r="R159" s="17">
        <f>PUSHArm!M159</f>
        <v>78.5</v>
      </c>
      <c r="S159" s="10">
        <f>PUSHArm!N159</f>
        <v>34.565898397511376</v>
      </c>
      <c r="T159" s="10">
        <f>PUSHArm!O159</f>
        <v>1.3846092647705501</v>
      </c>
      <c r="U159" s="10">
        <f t="shared" si="43"/>
        <v>0.22263465941402091</v>
      </c>
      <c r="V159" s="10">
        <f t="shared" si="58"/>
        <v>39.573364399550883</v>
      </c>
      <c r="W159" s="10">
        <f t="shared" si="44"/>
        <v>2.0172819973894738</v>
      </c>
      <c r="X159" s="10">
        <f t="shared" si="45"/>
        <v>22.565898397511376</v>
      </c>
      <c r="Y159" s="10">
        <f t="shared" si="46"/>
        <v>75.434101602488624</v>
      </c>
      <c r="Z159" s="10">
        <f t="shared" si="59"/>
        <v>70.434101602488624</v>
      </c>
      <c r="AA159" s="10">
        <f t="shared" si="47"/>
        <v>23.565898397511376</v>
      </c>
      <c r="AB159" s="10">
        <f t="shared" si="48"/>
        <v>65.434101602488624</v>
      </c>
      <c r="AC159" s="10">
        <f t="shared" si="49"/>
        <v>2.0172819973894738</v>
      </c>
      <c r="AD159" s="10">
        <f t="shared" si="50"/>
        <v>3.2514434563956645</v>
      </c>
      <c r="AE159" s="10">
        <f>IF(R159&lt;=$H$10,$L$2+ABS($H$43/$H$46-SQRT(4*$H$43*$H$43/$H$46/$H$46-8*(R159-$H$9)/$H$46)/2),#REF!)</f>
        <v>6.8510868238042129</v>
      </c>
      <c r="AF159" s="10">
        <f t="shared" si="51"/>
        <v>-37.460171305826577</v>
      </c>
      <c r="AG159" s="10">
        <f t="shared" si="52"/>
        <v>2.7635088926959686</v>
      </c>
      <c r="AH159" s="10">
        <f t="shared" si="53"/>
        <v>2.7635088926959686</v>
      </c>
      <c r="AI159">
        <f t="shared" si="54"/>
        <v>2.7635088926959686</v>
      </c>
      <c r="AJ159" s="10">
        <f t="shared" si="55"/>
        <v>1.2800675675675679</v>
      </c>
      <c r="AK159" t="e">
        <f t="shared" si="60"/>
        <v>#NUM!</v>
      </c>
    </row>
    <row r="160" spans="14:37" x14ac:dyDescent="0.3">
      <c r="N160">
        <f t="shared" si="56"/>
        <v>28.69285935801793</v>
      </c>
      <c r="O160">
        <f t="shared" si="57"/>
        <v>22.813152405958952</v>
      </c>
      <c r="P160">
        <f t="shared" si="61"/>
        <v>2.1317999999999997</v>
      </c>
      <c r="Q160">
        <f t="shared" si="42"/>
        <v>18.674487822899994</v>
      </c>
      <c r="R160" s="17">
        <f>PUSHArm!M160</f>
        <v>79</v>
      </c>
      <c r="S160" s="10">
        <f>PUSHArm!N160</f>
        <v>34.927011104700185</v>
      </c>
      <c r="T160" s="10">
        <f>PUSHArm!O160</f>
        <v>1.3790475072846851</v>
      </c>
      <c r="U160" s="10">
        <f t="shared" si="43"/>
        <v>0.21800783254567122</v>
      </c>
      <c r="V160" s="10">
        <f t="shared" si="58"/>
        <v>39.689828216950637</v>
      </c>
      <c r="W160" s="10">
        <f t="shared" si="44"/>
        <v>2.0264120990475769</v>
      </c>
      <c r="X160" s="10">
        <f t="shared" si="45"/>
        <v>22.927011104700185</v>
      </c>
      <c r="Y160" s="10">
        <f t="shared" si="46"/>
        <v>75.072988895299815</v>
      </c>
      <c r="Z160" s="10">
        <f t="shared" si="59"/>
        <v>70.072988895299815</v>
      </c>
      <c r="AA160" s="10">
        <f t="shared" si="47"/>
        <v>23.927011104700185</v>
      </c>
      <c r="AB160" s="10">
        <f t="shared" si="48"/>
        <v>65.072988895299815</v>
      </c>
      <c r="AC160" s="10">
        <f t="shared" si="49"/>
        <v>2.0264120990475769</v>
      </c>
      <c r="AD160" s="10">
        <f t="shared" si="50"/>
        <v>3.2439055500527405</v>
      </c>
      <c r="AE160" s="10">
        <f>IF(R160&lt;=$H$10,$L$2+ABS($H$43/$H$46-SQRT(4*$H$43*$H$43/$H$46/$H$46-8*(R160-$H$9)/$H$46)/2),#REF!)</f>
        <v>6.8385661609597967</v>
      </c>
      <c r="AF160" s="10">
        <f t="shared" si="51"/>
        <v>-37.817650930684081</v>
      </c>
      <c r="AG160" s="10">
        <f t="shared" si="52"/>
        <v>2.7538953603029777</v>
      </c>
      <c r="AH160" s="10">
        <f t="shared" si="53"/>
        <v>2.7538953603029777</v>
      </c>
      <c r="AI160">
        <f t="shared" si="54"/>
        <v>2.7538953603029777</v>
      </c>
      <c r="AJ160" s="10">
        <f t="shared" si="55"/>
        <v>1.2472972972972975</v>
      </c>
      <c r="AK160" t="e">
        <f t="shared" si="60"/>
        <v>#NUM!</v>
      </c>
    </row>
    <row r="161" spans="14:37" x14ac:dyDescent="0.3">
      <c r="N161">
        <f t="shared" si="56"/>
        <v>28.61347703319732</v>
      </c>
      <c r="O161">
        <f t="shared" si="57"/>
        <v>22.757013526429397</v>
      </c>
      <c r="P161">
        <f t="shared" si="61"/>
        <v>2.1317999999999997</v>
      </c>
      <c r="Q161">
        <f t="shared" si="42"/>
        <v>18.699273315449997</v>
      </c>
      <c r="R161" s="17">
        <f>PUSHArm!M161</f>
        <v>79.5</v>
      </c>
      <c r="S161" s="10">
        <f>PUSHArm!N161</f>
        <v>35.289580194857557</v>
      </c>
      <c r="T161" s="10">
        <f>PUSHArm!O161</f>
        <v>1.3735959064564989</v>
      </c>
      <c r="U161" s="10">
        <f t="shared" si="43"/>
        <v>0.21340446300348828</v>
      </c>
      <c r="V161" s="10">
        <f t="shared" si="58"/>
        <v>39.803995749933343</v>
      </c>
      <c r="W161" s="10">
        <f t="shared" si="44"/>
        <v>2.0355521346424448</v>
      </c>
      <c r="X161" s="10">
        <f t="shared" si="45"/>
        <v>23.289580194857557</v>
      </c>
      <c r="Y161" s="10">
        <f t="shared" si="46"/>
        <v>74.710419805142436</v>
      </c>
      <c r="Z161" s="10">
        <f t="shared" si="59"/>
        <v>69.710419805142436</v>
      </c>
      <c r="AA161" s="10">
        <f t="shared" si="47"/>
        <v>24.289580194857557</v>
      </c>
      <c r="AB161" s="10">
        <f t="shared" si="48"/>
        <v>64.710419805142436</v>
      </c>
      <c r="AC161" s="10">
        <f t="shared" si="49"/>
        <v>2.0355521346424448</v>
      </c>
      <c r="AD161" s="10">
        <f t="shared" si="50"/>
        <v>3.2363442866584582</v>
      </c>
      <c r="AE161" s="10">
        <f>IF(R161&lt;=$H$10,$L$2+ABS($H$43/$H$46-SQRT(4*$H$43*$H$43/$H$46/$H$46-8*(R161-$H$9)/$H$46)/2),#REF!)</f>
        <v>6.8260100787719971</v>
      </c>
      <c r="AF161" s="10">
        <f t="shared" si="51"/>
        <v>-38.173839130160339</v>
      </c>
      <c r="AG161" s="10">
        <f t="shared" si="52"/>
        <v>2.7443340126012057</v>
      </c>
      <c r="AH161" s="10">
        <f t="shared" si="53"/>
        <v>2.7443340126012057</v>
      </c>
      <c r="AI161">
        <f t="shared" si="54"/>
        <v>2.7443340126012057</v>
      </c>
      <c r="AJ161" s="10">
        <f t="shared" si="55"/>
        <v>1.2145270270270272</v>
      </c>
      <c r="AK161" t="e">
        <f t="shared" si="60"/>
        <v>#NUM!</v>
      </c>
    </row>
    <row r="162" spans="14:37" x14ac:dyDescent="0.3">
      <c r="N162">
        <f t="shared" si="56"/>
        <v>28.536077122224313</v>
      </c>
      <c r="O162">
        <f t="shared" si="57"/>
        <v>22.702396546498225</v>
      </c>
      <c r="P162">
        <f t="shared" si="61"/>
        <v>2.1317999999999997</v>
      </c>
      <c r="Q162">
        <f t="shared" si="42"/>
        <v>18.724058808000002</v>
      </c>
      <c r="R162" s="17">
        <f>PUSHArm!M162</f>
        <v>80</v>
      </c>
      <c r="S162" s="10">
        <f>PUSHArm!N162</f>
        <v>35.653588268592912</v>
      </c>
      <c r="T162" s="10">
        <f>PUSHArm!O162</f>
        <v>1.3682523162881355</v>
      </c>
      <c r="U162" s="10">
        <f t="shared" si="43"/>
        <v>0.20882633062812844</v>
      </c>
      <c r="V162" s="10">
        <f t="shared" si="58"/>
        <v>39.915874426523146</v>
      </c>
      <c r="W162" s="10">
        <f t="shared" si="44"/>
        <v>2.0447021366704439</v>
      </c>
      <c r="X162" s="10">
        <f t="shared" si="45"/>
        <v>23.653588268592912</v>
      </c>
      <c r="Y162" s="10">
        <f t="shared" si="46"/>
        <v>74.346411731407088</v>
      </c>
      <c r="Z162" s="10">
        <f t="shared" si="59"/>
        <v>69.346411731407088</v>
      </c>
      <c r="AA162" s="10">
        <f t="shared" si="47"/>
        <v>24.653588268592912</v>
      </c>
      <c r="AB162" s="10">
        <f t="shared" si="48"/>
        <v>64.346411731407088</v>
      </c>
      <c r="AC162" s="10">
        <f t="shared" si="49"/>
        <v>2.0447021366704439</v>
      </c>
      <c r="AD162" s="10">
        <f t="shared" si="50"/>
        <v>3.228759447734443</v>
      </c>
      <c r="AE162" s="10">
        <f>IF(R162&lt;=$H$10,$L$2+ABS($H$43/$H$46-SQRT(4*$H$43*$H$43/$H$46/$H$46-8*(R162-$H$9)/$H$46)/2),#REF!)</f>
        <v>6.8134182749389627</v>
      </c>
      <c r="AF162" s="10">
        <f t="shared" si="51"/>
        <v>-38.528713060141953</v>
      </c>
      <c r="AG162" s="10">
        <f t="shared" si="52"/>
        <v>2.7348240088902651</v>
      </c>
      <c r="AH162" s="10">
        <f t="shared" si="53"/>
        <v>2.7348240088902651</v>
      </c>
      <c r="AI162">
        <f t="shared" si="54"/>
        <v>2.7348240088902651</v>
      </c>
      <c r="AJ162" s="10">
        <f t="shared" si="55"/>
        <v>1.1817567567567568</v>
      </c>
      <c r="AK162" t="e">
        <f t="shared" si="60"/>
        <v>#NUM!</v>
      </c>
    </row>
    <row r="163" spans="14:37" x14ac:dyDescent="0.3">
      <c r="N163">
        <f t="shared" si="56"/>
        <v>28.46062353359617</v>
      </c>
      <c r="O163">
        <f t="shared" si="57"/>
        <v>22.64927438405655</v>
      </c>
      <c r="P163">
        <f t="shared" si="61"/>
        <v>2.1317999999999997</v>
      </c>
      <c r="Q163">
        <f t="shared" si="42"/>
        <v>18.748844300550001</v>
      </c>
      <c r="R163" s="17">
        <f>PUSHArm!M163</f>
        <v>80.5</v>
      </c>
      <c r="S163" s="10">
        <f>PUSHArm!N163</f>
        <v>36.019017944134355</v>
      </c>
      <c r="T163" s="10">
        <f>PUSHArm!O163</f>
        <v>1.3630146236841223</v>
      </c>
      <c r="U163" s="10">
        <f t="shared" si="43"/>
        <v>0.20427512709578477</v>
      </c>
      <c r="V163" s="10">
        <f t="shared" si="58"/>
        <v>40.025472625453069</v>
      </c>
      <c r="W163" s="10">
        <f t="shared" si="44"/>
        <v>2.0538621378054982</v>
      </c>
      <c r="X163" s="10">
        <f t="shared" si="45"/>
        <v>24.019017944134355</v>
      </c>
      <c r="Y163" s="10">
        <f t="shared" si="46"/>
        <v>73.980982055865638</v>
      </c>
      <c r="Z163" s="10">
        <f t="shared" si="59"/>
        <v>68.980982055865638</v>
      </c>
      <c r="AA163" s="10">
        <f t="shared" si="47"/>
        <v>25.019017944134355</v>
      </c>
      <c r="AB163" s="10">
        <f t="shared" si="48"/>
        <v>63.980982055865638</v>
      </c>
      <c r="AC163" s="10">
        <f t="shared" si="49"/>
        <v>2.0538621378054982</v>
      </c>
      <c r="AD163" s="10">
        <f t="shared" si="50"/>
        <v>3.2211508113749083</v>
      </c>
      <c r="AE163" s="10">
        <f>IF(R163&lt;=$H$10,$L$2+ABS($H$43/$H$46-SQRT(4*$H$43*$H$43/$H$46/$H$46-8*(R163-$H$9)/$H$46)/2),#REF!)</f>
        <v>6.8007904428340069</v>
      </c>
      <c r="AF163" s="10">
        <f t="shared" si="51"/>
        <v>-38.882250954809415</v>
      </c>
      <c r="AG163" s="10">
        <f t="shared" si="52"/>
        <v>2.7253645308031644</v>
      </c>
      <c r="AH163" s="10">
        <f t="shared" si="53"/>
        <v>2.7253645308031644</v>
      </c>
      <c r="AI163">
        <f t="shared" si="54"/>
        <v>2.7253645308031644</v>
      </c>
      <c r="AJ163" s="10">
        <f t="shared" si="55"/>
        <v>1.1489864864864865</v>
      </c>
      <c r="AK163" t="e">
        <f t="shared" si="60"/>
        <v>#NUM!</v>
      </c>
    </row>
    <row r="164" spans="14:37" x14ac:dyDescent="0.3">
      <c r="N164">
        <f t="shared" si="56"/>
        <v>28.387080657785159</v>
      </c>
      <c r="O164">
        <f t="shared" si="57"/>
        <v>22.597620297946971</v>
      </c>
      <c r="P164">
        <f t="shared" si="61"/>
        <v>2.1317999999999997</v>
      </c>
      <c r="Q164">
        <f t="shared" si="42"/>
        <v>18.773629793099996</v>
      </c>
      <c r="R164" s="17">
        <f>PUSHArm!M164</f>
        <v>81</v>
      </c>
      <c r="S164" s="10">
        <f>PUSHArm!N164</f>
        <v>36.385851866024744</v>
      </c>
      <c r="T164" s="10">
        <f>PUSHArm!O164</f>
        <v>1.3578807486251512</v>
      </c>
      <c r="U164" s="10">
        <f t="shared" si="43"/>
        <v>0.19975245692649621</v>
      </c>
      <c r="V164" s="10">
        <f t="shared" si="58"/>
        <v>40.13279963402772</v>
      </c>
      <c r="W164" s="10">
        <f t="shared" si="44"/>
        <v>2.06303217090045</v>
      </c>
      <c r="X164" s="10">
        <f t="shared" si="45"/>
        <v>24.385851866024744</v>
      </c>
      <c r="Y164" s="10">
        <f t="shared" si="46"/>
        <v>73.614148133975249</v>
      </c>
      <c r="Z164" s="10">
        <f t="shared" si="59"/>
        <v>68.614148133975249</v>
      </c>
      <c r="AA164" s="10">
        <f t="shared" si="47"/>
        <v>25.385851866024744</v>
      </c>
      <c r="AB164" s="10">
        <f t="shared" si="48"/>
        <v>63.614148133975249</v>
      </c>
      <c r="AC164" s="10">
        <f t="shared" si="49"/>
        <v>2.06303217090045</v>
      </c>
      <c r="AD164" s="10">
        <f t="shared" si="50"/>
        <v>3.2135181521709022</v>
      </c>
      <c r="AE164" s="10">
        <f>IF(R164&lt;=$H$10,$L$2+ABS($H$43/$H$46-SQRT(4*$H$43*$H$43/$H$46/$H$46-8*(R164-$H$9)/$H$46)/2),#REF!)</f>
        <v>6.7881262714184789</v>
      </c>
      <c r="AF164" s="10">
        <f t="shared" si="51"/>
        <v>-39.234432114292581</v>
      </c>
      <c r="AG164" s="10">
        <f t="shared" si="52"/>
        <v>2.7159547814844229</v>
      </c>
      <c r="AH164" s="10">
        <f t="shared" si="53"/>
        <v>2.7159547814844229</v>
      </c>
      <c r="AI164">
        <f t="shared" si="54"/>
        <v>2.7159547814844229</v>
      </c>
      <c r="AJ164" s="10">
        <f t="shared" si="55"/>
        <v>1.1162162162162166</v>
      </c>
      <c r="AK164" t="e">
        <f t="shared" si="60"/>
        <v>#NUM!</v>
      </c>
    </row>
    <row r="165" spans="14:37" x14ac:dyDescent="0.3">
      <c r="N165">
        <f t="shared" si="56"/>
        <v>28.315413374030094</v>
      </c>
      <c r="O165">
        <f t="shared" si="57"/>
        <v>22.547407894206604</v>
      </c>
      <c r="P165">
        <f t="shared" si="61"/>
        <v>2.1317999999999997</v>
      </c>
      <c r="Q165">
        <f t="shared" si="42"/>
        <v>18.798415285650002</v>
      </c>
      <c r="R165" s="17">
        <f>PUSHArm!M165</f>
        <v>81.5</v>
      </c>
      <c r="S165" s="10">
        <f>PUSHArm!N165</f>
        <v>36.754072713478578</v>
      </c>
      <c r="T165" s="10">
        <f>PUSHArm!O165</f>
        <v>1.3528486442967202</v>
      </c>
      <c r="U165" s="10">
        <f t="shared" si="43"/>
        <v>0.1952598387676775</v>
      </c>
      <c r="V165" s="10">
        <f t="shared" si="58"/>
        <v>40.237865606296729</v>
      </c>
      <c r="W165" s="10">
        <f t="shared" si="44"/>
        <v>2.0722122689884452</v>
      </c>
      <c r="X165" s="10">
        <f t="shared" si="45"/>
        <v>24.754072713478578</v>
      </c>
      <c r="Y165" s="10">
        <f t="shared" si="46"/>
        <v>73.245927286521422</v>
      </c>
      <c r="Z165" s="10">
        <f t="shared" si="59"/>
        <v>68.245927286521422</v>
      </c>
      <c r="AA165" s="10">
        <f t="shared" si="47"/>
        <v>25.754072713478578</v>
      </c>
      <c r="AB165" s="10">
        <f t="shared" si="48"/>
        <v>63.245927286521422</v>
      </c>
      <c r="AC165" s="10">
        <f t="shared" si="49"/>
        <v>2.0722122689884452</v>
      </c>
      <c r="AD165" s="10">
        <f t="shared" si="50"/>
        <v>3.2058612411323915</v>
      </c>
      <c r="AE165" s="10">
        <f>IF(R165&lt;=$H$10,$L$2+ABS($H$43/$H$46-SQRT(4*$H$43*$H$43/$H$46/$H$46-8*(R165-$H$9)/$H$46)/2),#REF!)</f>
        <v>6.7754254451523863</v>
      </c>
      <c r="AF165" s="10">
        <f t="shared" si="51"/>
        <v>-39.585236890821868</v>
      </c>
      <c r="AG165" s="10">
        <f t="shared" si="52"/>
        <v>2.7065939848066671</v>
      </c>
      <c r="AH165" s="10">
        <f t="shared" si="53"/>
        <v>2.7065939848066671</v>
      </c>
      <c r="AI165">
        <f t="shared" si="54"/>
        <v>2.7065939848066671</v>
      </c>
      <c r="AJ165" s="10">
        <f t="shared" si="55"/>
        <v>1.0834459459459462</v>
      </c>
      <c r="AK165" t="e">
        <f t="shared" si="60"/>
        <v>#NUM!</v>
      </c>
    </row>
    <row r="166" spans="14:37" x14ac:dyDescent="0.3">
      <c r="N166">
        <f t="shared" si="56"/>
        <v>28.245587056202098</v>
      </c>
      <c r="O166">
        <f t="shared" si="57"/>
        <v>22.498611131576638</v>
      </c>
      <c r="P166">
        <f t="shared" si="61"/>
        <v>2.1317999999999997</v>
      </c>
      <c r="Q166">
        <f t="shared" si="42"/>
        <v>18.8232007782</v>
      </c>
      <c r="R166" s="17">
        <f>PUSHArm!M166</f>
        <v>82</v>
      </c>
      <c r="S166" s="10">
        <f>PUSHArm!N166</f>
        <v>37.123663208400444</v>
      </c>
      <c r="T166" s="10">
        <f>PUSHArm!O166</f>
        <v>1.3479162971726861</v>
      </c>
      <c r="U166" s="10">
        <f t="shared" si="43"/>
        <v>0.19079870658013812</v>
      </c>
      <c r="V166" s="10">
        <f t="shared" si="58"/>
        <v>40.340681521684772</v>
      </c>
      <c r="W166" s="10">
        <f t="shared" si="44"/>
        <v>2.0814024652843068</v>
      </c>
      <c r="X166" s="10">
        <f t="shared" si="45"/>
        <v>25.123663208400444</v>
      </c>
      <c r="Y166" s="10">
        <f t="shared" si="46"/>
        <v>72.876336791599556</v>
      </c>
      <c r="Z166" s="10">
        <f t="shared" si="59"/>
        <v>67.876336791599556</v>
      </c>
      <c r="AA166" s="10">
        <f t="shared" si="47"/>
        <v>26.123663208400444</v>
      </c>
      <c r="AB166" s="10">
        <f t="shared" si="48"/>
        <v>62.876336791599556</v>
      </c>
      <c r="AC166" s="10">
        <f t="shared" si="49"/>
        <v>2.0814024652843068</v>
      </c>
      <c r="AD166" s="10">
        <f t="shared" si="50"/>
        <v>3.1981798456081014</v>
      </c>
      <c r="AE166" s="10">
        <f>IF(R166&lt;=$H$10,$L$2+ABS($H$43/$H$46-SQRT(4*$H$43*$H$43/$H$46/$H$46-8*(R166-$H$9)/$H$46)/2),#REF!)</f>
        <v>6.7626876439026518</v>
      </c>
      <c r="AF166" s="10">
        <f t="shared" si="51"/>
        <v>-39.93464667356379</v>
      </c>
      <c r="AG166" s="10">
        <f t="shared" si="52"/>
        <v>2.6972813846235306</v>
      </c>
      <c r="AH166" s="10">
        <f t="shared" si="53"/>
        <v>2.6972813846235306</v>
      </c>
      <c r="AI166">
        <f t="shared" si="54"/>
        <v>2.6972813846235306</v>
      </c>
      <c r="AJ166" s="10">
        <f t="shared" si="55"/>
        <v>1.0506756756756759</v>
      </c>
      <c r="AK166" t="e">
        <f t="shared" si="60"/>
        <v>#NUM!</v>
      </c>
    </row>
    <row r="167" spans="14:37" x14ac:dyDescent="0.3">
      <c r="N167">
        <f t="shared" si="56"/>
        <v>28.177567577870352</v>
      </c>
      <c r="O167">
        <f t="shared" si="57"/>
        <v>22.451204326376981</v>
      </c>
      <c r="P167">
        <f t="shared" si="61"/>
        <v>2.1317999999999997</v>
      </c>
      <c r="Q167">
        <f t="shared" si="42"/>
        <v>18.847986270749995</v>
      </c>
      <c r="R167" s="17">
        <f>PUSHArm!M167</f>
        <v>82.5</v>
      </c>
      <c r="S167" s="10">
        <f>PUSHArm!N167</f>
        <v>37.494606123067157</v>
      </c>
      <c r="T167" s="10">
        <f>PUSHArm!O167</f>
        <v>1.3430817270600846</v>
      </c>
      <c r="U167" s="10">
        <f t="shared" si="43"/>
        <v>0.18637041103535709</v>
      </c>
      <c r="V167" s="10">
        <f t="shared" si="58"/>
        <v>40.441259144029679</v>
      </c>
      <c r="W167" s="10">
        <f t="shared" si="44"/>
        <v>2.0906027931859468</v>
      </c>
      <c r="X167" s="10">
        <f t="shared" si="45"/>
        <v>25.494606123067157</v>
      </c>
      <c r="Y167" s="10">
        <f t="shared" si="46"/>
        <v>72.505393876932843</v>
      </c>
      <c r="Z167" s="10">
        <f t="shared" si="59"/>
        <v>67.505393876932843</v>
      </c>
      <c r="AA167" s="10">
        <f t="shared" si="47"/>
        <v>26.494606123067157</v>
      </c>
      <c r="AB167" s="10">
        <f t="shared" si="48"/>
        <v>62.505393876932843</v>
      </c>
      <c r="AC167" s="10">
        <f t="shared" si="49"/>
        <v>2.0906027931859468</v>
      </c>
      <c r="AD167" s="10">
        <f t="shared" si="50"/>
        <v>3.1904737292030347</v>
      </c>
      <c r="AE167" s="10">
        <f>IF(R167&lt;=$H$10,$L$2+ABS($H$43/$H$46-SQRT(4*$H$43*$H$43/$H$46/$H$46-8*(R167-$H$9)/$H$46)/2),#REF!)</f>
        <v>6.7499125428489677</v>
      </c>
      <c r="AF167" s="10">
        <f t="shared" si="51"/>
        <v>-40.282643872141286</v>
      </c>
      <c r="AG167" s="10">
        <f t="shared" si="52"/>
        <v>2.6880162440568278</v>
      </c>
      <c r="AH167" s="10">
        <f t="shared" si="53"/>
        <v>2.6880162440568278</v>
      </c>
      <c r="AI167">
        <f t="shared" si="54"/>
        <v>2.6880162440568278</v>
      </c>
      <c r="AJ167" s="10">
        <f t="shared" si="55"/>
        <v>1.0179054054054055</v>
      </c>
      <c r="AK167" t="e">
        <f t="shared" si="60"/>
        <v>#NUM!</v>
      </c>
    </row>
    <row r="168" spans="14:37" x14ac:dyDescent="0.3">
      <c r="N168">
        <f t="shared" si="56"/>
        <v>28.111321316573584</v>
      </c>
      <c r="O168">
        <f t="shared" si="57"/>
        <v>22.405162156749192</v>
      </c>
      <c r="P168">
        <f t="shared" si="61"/>
        <v>2.1317999999999997</v>
      </c>
      <c r="Q168">
        <f t="shared" si="42"/>
        <v>18.872771763299998</v>
      </c>
      <c r="R168" s="17">
        <f>PUSHArm!M168</f>
        <v>83</v>
      </c>
      <c r="S168" s="10">
        <f>PUSHArm!N168</f>
        <v>37.866884287475266</v>
      </c>
      <c r="T168" s="10">
        <f>PUSHArm!O168</f>
        <v>1.338342987105825</v>
      </c>
      <c r="U168" s="10">
        <f t="shared" si="43"/>
        <v>0.18197622127017626</v>
      </c>
      <c r="V168" s="10">
        <f t="shared" si="58"/>
        <v>40.539610981141756</v>
      </c>
      <c r="W168" s="10">
        <f t="shared" si="44"/>
        <v>2.0998132862757819</v>
      </c>
      <c r="X168" s="10">
        <f t="shared" si="45"/>
        <v>25.866884287475266</v>
      </c>
      <c r="Y168" s="10">
        <f t="shared" si="46"/>
        <v>72.133115712524727</v>
      </c>
      <c r="Z168" s="10">
        <f t="shared" si="59"/>
        <v>67.133115712524727</v>
      </c>
      <c r="AA168" s="10">
        <f t="shared" si="47"/>
        <v>26.866884287475266</v>
      </c>
      <c r="AB168" s="10">
        <f t="shared" si="48"/>
        <v>62.133115712524727</v>
      </c>
      <c r="AC168" s="10">
        <f t="shared" si="49"/>
        <v>2.0998132862757819</v>
      </c>
      <c r="AD168" s="10">
        <f t="shared" si="50"/>
        <v>3.1827426516935851</v>
      </c>
      <c r="AE168" s="10">
        <f>IF(R168&lt;=$H$10,$L$2+ABS($H$43/$H$46-SQRT(4*$H$43*$H$43/$H$46/$H$46-8*(R168-$H$9)/$H$46)/2),#REF!)</f>
        <v>6.7370998123871555</v>
      </c>
      <c r="AF168" s="10">
        <f t="shared" si="51"/>
        <v>-40.629211898996715</v>
      </c>
      <c r="AG168" s="10">
        <f t="shared" si="52"/>
        <v>2.678797844816085</v>
      </c>
      <c r="AH168" s="10">
        <f t="shared" si="53"/>
        <v>2.678797844816085</v>
      </c>
      <c r="AI168">
        <f t="shared" si="54"/>
        <v>2.678797844816085</v>
      </c>
      <c r="AJ168" s="10">
        <f t="shared" si="55"/>
        <v>0.98513513513513518</v>
      </c>
      <c r="AK168" t="e">
        <f t="shared" si="60"/>
        <v>#NUM!</v>
      </c>
    </row>
    <row r="169" spans="14:37" x14ac:dyDescent="0.3">
      <c r="N169">
        <f t="shared" si="56"/>
        <v>28.046815157245856</v>
      </c>
      <c r="O169">
        <f t="shared" si="57"/>
        <v>22.36045966622541</v>
      </c>
      <c r="P169">
        <f t="shared" si="61"/>
        <v>2.1317999999999997</v>
      </c>
      <c r="Q169">
        <f t="shared" si="42"/>
        <v>18.89755725585</v>
      </c>
      <c r="R169" s="17">
        <f>PUSHArm!M169</f>
        <v>83.5</v>
      </c>
      <c r="S169" s="10">
        <f>PUSHArm!N169</f>
        <v>38.240480596356633</v>
      </c>
      <c r="T169" s="10">
        <f>PUSHArm!O169</f>
        <v>1.3336981637631233</v>
      </c>
      <c r="U169" s="10">
        <f t="shared" si="43"/>
        <v>0.17761732621045942</v>
      </c>
      <c r="V169" s="10">
        <f t="shared" si="58"/>
        <v>40.635750245075954</v>
      </c>
      <c r="W169" s="10">
        <f t="shared" si="44"/>
        <v>2.1090339783221586</v>
      </c>
      <c r="X169" s="10">
        <f t="shared" si="45"/>
        <v>26.240480596356633</v>
      </c>
      <c r="Y169" s="10">
        <f t="shared" si="46"/>
        <v>71.759519403643367</v>
      </c>
      <c r="Z169" s="10">
        <f t="shared" si="59"/>
        <v>66.759519403643367</v>
      </c>
      <c r="AA169" s="10">
        <f t="shared" si="47"/>
        <v>27.240480596356633</v>
      </c>
      <c r="AB169" s="10">
        <f t="shared" si="48"/>
        <v>61.759519403643367</v>
      </c>
      <c r="AC169" s="10">
        <f t="shared" si="49"/>
        <v>2.1090339783221586</v>
      </c>
      <c r="AD169" s="10">
        <f t="shared" si="50"/>
        <v>3.1749863689401594</v>
      </c>
      <c r="AE169" s="10">
        <f>IF(R169&lt;=$H$10,$L$2+ABS($H$43/$H$46-SQRT(4*$H$43*$H$43/$H$46/$H$46-8*(R169-$H$9)/$H$46)/2),#REF!)</f>
        <v>6.7242491180299275</v>
      </c>
      <c r="AF169" s="10">
        <f t="shared" si="51"/>
        <v>-40.974335150837632</v>
      </c>
      <c r="AG169" s="10">
        <f t="shared" si="52"/>
        <v>2.6696254865486702</v>
      </c>
      <c r="AH169" s="10">
        <f t="shared" si="53"/>
        <v>2.6696254865486702</v>
      </c>
      <c r="AI169">
        <f t="shared" si="54"/>
        <v>2.6696254865486702</v>
      </c>
      <c r="AJ169" s="10">
        <f t="shared" si="55"/>
        <v>0.95236486486486482</v>
      </c>
      <c r="AK169" t="e">
        <f t="shared" si="60"/>
        <v>#NUM!</v>
      </c>
    </row>
    <row r="170" spans="14:37" x14ac:dyDescent="0.3">
      <c r="N170">
        <f t="shared" si="56"/>
        <v>27.984016495029554</v>
      </c>
      <c r="O170">
        <f t="shared" si="57"/>
        <v>22.317072266807529</v>
      </c>
      <c r="P170">
        <f t="shared" si="61"/>
        <v>2.1317999999999997</v>
      </c>
      <c r="Q170">
        <f t="shared" si="42"/>
        <v>18.922342748399998</v>
      </c>
      <c r="R170" s="17">
        <f>PUSHArm!M170</f>
        <v>84</v>
      </c>
      <c r="S170" s="10">
        <f>PUSHArm!N170</f>
        <v>38.615378015866618</v>
      </c>
      <c r="T170" s="10">
        <f>PUSHArm!O170</f>
        <v>1.3291453767290615</v>
      </c>
      <c r="U170" s="10">
        <f t="shared" si="43"/>
        <v>0.173294836450539</v>
      </c>
      <c r="V170" s="10">
        <f t="shared" si="58"/>
        <v>40.729690812893146</v>
      </c>
      <c r="W170" s="10">
        <f t="shared" si="44"/>
        <v>2.1182649032807985</v>
      </c>
      <c r="X170" s="10">
        <f t="shared" si="45"/>
        <v>26.615378015866618</v>
      </c>
      <c r="Y170" s="10">
        <f t="shared" si="46"/>
        <v>71.384621984133389</v>
      </c>
      <c r="Z170" s="10">
        <f t="shared" si="59"/>
        <v>66.384621984133389</v>
      </c>
      <c r="AA170" s="10">
        <f t="shared" si="47"/>
        <v>27.615378015866618</v>
      </c>
      <c r="AB170" s="10">
        <f t="shared" si="48"/>
        <v>61.384621984133389</v>
      </c>
      <c r="AC170" s="10">
        <f t="shared" si="49"/>
        <v>2.1182649032807985</v>
      </c>
      <c r="AD170" s="10">
        <f t="shared" si="50"/>
        <v>3.167204632797223</v>
      </c>
      <c r="AE170" s="10">
        <f>IF(R170&lt;=$H$10,$L$2+ABS($H$43/$H$46-SQRT(4*$H$43*$H$43/$H$46/$H$46-8*(R170-$H$9)/$H$46)/2),#REF!)</f>
        <v>6.7113601203050202</v>
      </c>
      <c r="AF170" s="10">
        <f t="shared" si="51"/>
        <v>-41.098455661347941</v>
      </c>
      <c r="AG170" s="10">
        <f t="shared" si="52"/>
        <v>2.6604816714257495</v>
      </c>
      <c r="AH170" s="10">
        <f t="shared" si="53"/>
        <v>2.6604816714257495</v>
      </c>
      <c r="AI170">
        <f t="shared" si="54"/>
        <v>2.6731015137811585</v>
      </c>
      <c r="AJ170" s="10">
        <f t="shared" si="55"/>
        <v>0.91959459459459492</v>
      </c>
      <c r="AK170" t="e">
        <f t="shared" si="60"/>
        <v>#NUM!</v>
      </c>
    </row>
    <row r="171" spans="14:37" x14ac:dyDescent="0.3">
      <c r="N171">
        <f t="shared" si="56"/>
        <v>27.922893237340578</v>
      </c>
      <c r="O171">
        <f t="shared" si="57"/>
        <v>22.274975741448021</v>
      </c>
      <c r="P171">
        <f t="shared" si="61"/>
        <v>2.1317999999999997</v>
      </c>
      <c r="Q171">
        <f t="shared" si="42"/>
        <v>18.947128240950001</v>
      </c>
      <c r="R171" s="17">
        <f>PUSHArm!M171</f>
        <v>84.5</v>
      </c>
      <c r="S171" s="10">
        <f>PUSHArm!N171</f>
        <v>38.9915595899473</v>
      </c>
      <c r="T171" s="10">
        <f>PUSHArm!O171</f>
        <v>1.3246827788471152</v>
      </c>
      <c r="U171" s="10">
        <f t="shared" si="43"/>
        <v>0.16900978638627534</v>
      </c>
      <c r="V171" s="10">
        <f t="shared" si="58"/>
        <v>40.821447188207351</v>
      </c>
      <c r="W171" s="10">
        <f t="shared" si="44"/>
        <v>2.1275060952962663</v>
      </c>
      <c r="X171" s="10">
        <f t="shared" si="45"/>
        <v>26.9915595899473</v>
      </c>
      <c r="Y171" s="10">
        <f t="shared" si="46"/>
        <v>71.0084404100527</v>
      </c>
      <c r="Z171" s="10">
        <f t="shared" si="59"/>
        <v>66.0084404100527</v>
      </c>
      <c r="AA171" s="10">
        <f t="shared" si="47"/>
        <v>27.9915595899473</v>
      </c>
      <c r="AB171" s="10">
        <f t="shared" si="48"/>
        <v>61.0084404100527</v>
      </c>
      <c r="AC171" s="10">
        <f t="shared" si="49"/>
        <v>2.1275060952962663</v>
      </c>
      <c r="AD171" s="10">
        <f t="shared" si="50"/>
        <v>3.159397191020664</v>
      </c>
      <c r="AE171" s="10">
        <f>IF(R171&lt;=$H$10,$L$2+ABS($H$43/$H$46-SQRT(4*$H$43*$H$43/$H$46/$H$46-8*(R171-$H$9)/$H$46)/2),#REF!)</f>
        <v>6.6984324746505486</v>
      </c>
      <c r="AF171" s="10">
        <f t="shared" si="51"/>
        <v>-41.121667847702128</v>
      </c>
      <c r="AG171" s="10">
        <f t="shared" si="52"/>
        <v>2.6513156835253215</v>
      </c>
      <c r="AH171" s="10">
        <f t="shared" si="53"/>
        <v>2.6513156835253215</v>
      </c>
      <c r="AI171">
        <f t="shared" si="54"/>
        <v>2.6821838224858379</v>
      </c>
      <c r="AJ171" s="10">
        <f t="shared" si="55"/>
        <v>0.88682432432432456</v>
      </c>
      <c r="AK171" t="e">
        <f t="shared" si="60"/>
        <v>#NUM!</v>
      </c>
    </row>
    <row r="172" spans="14:37" x14ac:dyDescent="0.3">
      <c r="N172">
        <f t="shared" si="56"/>
        <v>27.863413805160853</v>
      </c>
      <c r="O172">
        <f t="shared" si="57"/>
        <v>22.234146245911163</v>
      </c>
      <c r="P172">
        <f t="shared" si="61"/>
        <v>2.1317999999999997</v>
      </c>
      <c r="Q172">
        <f t="shared" si="42"/>
        <v>18.971913733499999</v>
      </c>
      <c r="R172" s="17">
        <f>PUSHArm!M172</f>
        <v>85</v>
      </c>
      <c r="S172" s="10">
        <f>PUSHArm!N172</f>
        <v>39.369008446370991</v>
      </c>
      <c r="T172" s="10">
        <f>PUSHArm!O172</f>
        <v>1.3203085559737535</v>
      </c>
      <c r="U172" s="10">
        <f t="shared" si="43"/>
        <v>0.16476313545681459</v>
      </c>
      <c r="V172" s="10">
        <f t="shared" si="58"/>
        <v>40.911034463657607</v>
      </c>
      <c r="W172" s="10">
        <f t="shared" si="44"/>
        <v>2.1367575887034258</v>
      </c>
      <c r="X172" s="10">
        <f t="shared" si="45"/>
        <v>27.369008446370991</v>
      </c>
      <c r="Y172" s="10">
        <f t="shared" si="46"/>
        <v>70.630991553629002</v>
      </c>
      <c r="Z172" s="10">
        <f t="shared" si="59"/>
        <v>65.630991553629002</v>
      </c>
      <c r="AA172" s="10">
        <f t="shared" si="47"/>
        <v>28.369008446370991</v>
      </c>
      <c r="AB172" s="10">
        <f t="shared" si="48"/>
        <v>60.630991553629002</v>
      </c>
      <c r="AC172" s="10">
        <f t="shared" si="49"/>
        <v>2.1367575887034258</v>
      </c>
      <c r="AD172" s="10">
        <f t="shared" si="50"/>
        <v>3.1515637871723898</v>
      </c>
      <c r="AE172" s="10">
        <f>IF(R172&lt;=$H$10,$L$2+ABS($H$43/$H$46-SQRT(4*$H$43*$H$43/$H$46/$H$46-8*(R172-$H$9)/$H$46)/2),#REF!)</f>
        <v>6.6854658313075301</v>
      </c>
      <c r="AF172" s="10">
        <f t="shared" si="51"/>
        <v>-41.141957974492932</v>
      </c>
      <c r="AG172" s="10">
        <f t="shared" si="52"/>
        <v>2.6421239363180757</v>
      </c>
      <c r="AH172" s="10">
        <f t="shared" si="53"/>
        <v>2.6421239363180757</v>
      </c>
      <c r="AI172">
        <f t="shared" si="54"/>
        <v>2.6912220897221757</v>
      </c>
      <c r="AJ172" s="10">
        <f t="shared" si="55"/>
        <v>0.85405405405405421</v>
      </c>
      <c r="AK172" t="e">
        <f t="shared" si="60"/>
        <v>#NUM!</v>
      </c>
    </row>
    <row r="173" spans="14:37" x14ac:dyDescent="0.3">
      <c r="N173">
        <f t="shared" si="56"/>
        <v>27.805547133941062</v>
      </c>
      <c r="O173">
        <f t="shared" si="57"/>
        <v>22.194560310319211</v>
      </c>
      <c r="P173">
        <f t="shared" si="61"/>
        <v>2.1317999999999997</v>
      </c>
      <c r="Q173">
        <f t="shared" si="42"/>
        <v>18.996699226050001</v>
      </c>
      <c r="R173" s="17">
        <f>PUSHArm!M173</f>
        <v>85.5</v>
      </c>
      <c r="S173" s="10">
        <f>PUSHArm!N173</f>
        <v>39.747707802470551</v>
      </c>
      <c r="T173" s="10">
        <f>PUSHArm!O173</f>
        <v>1.3160209268275296</v>
      </c>
      <c r="U173" s="10">
        <f t="shared" si="43"/>
        <v>0.16055577059736389</v>
      </c>
      <c r="V173" s="10">
        <f t="shared" si="58"/>
        <v>40.998468283837681</v>
      </c>
      <c r="W173" s="10">
        <f t="shared" si="44"/>
        <v>2.1460194180289482</v>
      </c>
      <c r="X173" s="10">
        <f t="shared" si="45"/>
        <v>27.747707802470551</v>
      </c>
      <c r="Y173" s="10">
        <f t="shared" si="46"/>
        <v>70.252292197529442</v>
      </c>
      <c r="Z173" s="10">
        <f t="shared" si="59"/>
        <v>65.252292197529442</v>
      </c>
      <c r="AA173" s="10">
        <f t="shared" si="47"/>
        <v>28.747707802470551</v>
      </c>
      <c r="AB173" s="10">
        <f t="shared" si="48"/>
        <v>60.252292197529442</v>
      </c>
      <c r="AC173" s="10">
        <f t="shared" si="49"/>
        <v>2.1460194180289482</v>
      </c>
      <c r="AD173" s="10">
        <f t="shared" si="50"/>
        <v>3.1437041605220499</v>
      </c>
      <c r="AE173" s="10">
        <f>IF(R173&lt;=$H$10,$L$2+ABS($H$43/$H$46-SQRT(4*$H$43*$H$43/$H$46/$H$46-8*(R173-$H$9)/$H$46)/2),#REF!)</f>
        <v>6.6724598352094855</v>
      </c>
      <c r="AF173" s="10">
        <f t="shared" si="51"/>
        <v>-41.159345763480289</v>
      </c>
      <c r="AG173" s="10">
        <f t="shared" si="52"/>
        <v>2.6329062114003334</v>
      </c>
      <c r="AH173" s="10">
        <f t="shared" si="53"/>
        <v>2.6329062114003334</v>
      </c>
      <c r="AI173">
        <f t="shared" si="54"/>
        <v>2.7002169500344895</v>
      </c>
      <c r="AJ173" s="10">
        <f t="shared" si="55"/>
        <v>0.82128378378378386</v>
      </c>
      <c r="AK173" t="e">
        <f t="shared" si="60"/>
        <v>#NUM!</v>
      </c>
    </row>
    <row r="174" spans="14:37" x14ac:dyDescent="0.3">
      <c r="N174">
        <f t="shared" si="56"/>
        <v>27.7492626737302</v>
      </c>
      <c r="O174">
        <f t="shared" si="57"/>
        <v>22.15619484007669</v>
      </c>
      <c r="P174">
        <f t="shared" si="61"/>
        <v>2.1317999999999997</v>
      </c>
      <c r="Q174">
        <f t="shared" si="42"/>
        <v>19.0214847186</v>
      </c>
      <c r="R174" s="17">
        <f>PUSHArm!M174</f>
        <v>86</v>
      </c>
      <c r="S174" s="10">
        <f>PUSHArm!N174</f>
        <v>40.127640970558787</v>
      </c>
      <c r="T174" s="10">
        <f>PUSHArm!O174</f>
        <v>1.3118181428026818</v>
      </c>
      <c r="U174" s="10">
        <f t="shared" si="43"/>
        <v>0.1563885080355534</v>
      </c>
      <c r="V174" s="10">
        <f t="shared" si="58"/>
        <v>41.083764809328649</v>
      </c>
      <c r="W174" s="10">
        <f t="shared" si="44"/>
        <v>2.1552916179927974</v>
      </c>
      <c r="X174" s="10">
        <f t="shared" si="45"/>
        <v>28.127640970558787</v>
      </c>
      <c r="Y174" s="10">
        <f t="shared" si="46"/>
        <v>69.872359029441213</v>
      </c>
      <c r="Z174" s="10">
        <f t="shared" si="59"/>
        <v>64.872359029441213</v>
      </c>
      <c r="AA174" s="10">
        <f t="shared" si="47"/>
        <v>29.127640970558787</v>
      </c>
      <c r="AB174" s="10">
        <f t="shared" si="48"/>
        <v>59.872359029441213</v>
      </c>
      <c r="AC174" s="10">
        <f t="shared" si="49"/>
        <v>2.1552916179927974</v>
      </c>
      <c r="AD174" s="10">
        <f t="shared" si="50"/>
        <v>3.1358180459457752</v>
      </c>
      <c r="AE174" s="10">
        <f>IF(R174&lt;=$H$10,$L$2+ABS($H$43/$H$46-SQRT(4*$H$43*$H$43/$H$46/$H$46-8*(R174-$H$9)/$H$46)/2),#REF!)</f>
        <v>6.6594141258689756</v>
      </c>
      <c r="AF174" s="10">
        <f t="shared" si="51"/>
        <v>-41.173851383759263</v>
      </c>
      <c r="AG174" s="10">
        <f t="shared" si="52"/>
        <v>2.6236622872645872</v>
      </c>
      <c r="AH174" s="10">
        <f t="shared" si="53"/>
        <v>2.6236622872645872</v>
      </c>
      <c r="AI174">
        <f t="shared" si="54"/>
        <v>2.7091690228744927</v>
      </c>
      <c r="AJ174" s="10">
        <f t="shared" si="55"/>
        <v>0.78851351351351351</v>
      </c>
      <c r="AK174" t="e">
        <f t="shared" si="60"/>
        <v>#NUM!</v>
      </c>
    </row>
    <row r="175" spans="14:37" x14ac:dyDescent="0.3">
      <c r="N175">
        <f t="shared" si="56"/>
        <v>27.694530388821963</v>
      </c>
      <c r="O175">
        <f t="shared" si="57"/>
        <v>22.119027116403196</v>
      </c>
      <c r="P175">
        <f t="shared" si="61"/>
        <v>2.1317999999999997</v>
      </c>
      <c r="Q175">
        <f t="shared" si="42"/>
        <v>19.046270211149995</v>
      </c>
      <c r="R175" s="17">
        <f>PUSHArm!M175</f>
        <v>86.5</v>
      </c>
      <c r="S175" s="10">
        <f>PUSHArm!N175</f>
        <v>40.508791363045169</v>
      </c>
      <c r="T175" s="10">
        <f>PUSHArm!O175</f>
        <v>1.3076984877612283</v>
      </c>
      <c r="U175" s="10">
        <f t="shared" si="43"/>
        <v>0.1522620954844785</v>
      </c>
      <c r="V175" s="10">
        <f t="shared" si="58"/>
        <v>41.166940681492711</v>
      </c>
      <c r="W175" s="10">
        <f t="shared" si="44"/>
        <v>2.1645742235097627</v>
      </c>
      <c r="X175" s="10">
        <f t="shared" si="45"/>
        <v>28.508791363045169</v>
      </c>
      <c r="Y175" s="10">
        <f t="shared" si="46"/>
        <v>69.491208636954838</v>
      </c>
      <c r="Z175" s="10">
        <f t="shared" si="59"/>
        <v>64.491208636954838</v>
      </c>
      <c r="AA175" s="10">
        <f t="shared" si="47"/>
        <v>29.508791363045169</v>
      </c>
      <c r="AB175" s="10">
        <f t="shared" si="48"/>
        <v>59.491208636954838</v>
      </c>
      <c r="AC175" s="10">
        <f t="shared" si="49"/>
        <v>2.1645742235097627</v>
      </c>
      <c r="AD175" s="10">
        <f t="shared" si="50"/>
        <v>3.1279051738218246</v>
      </c>
      <c r="AE175" s="10">
        <f>IF(R175&lt;=$H$10,$L$2+ABS($H$43/$H$46-SQRT(4*$H$43*$H$43/$H$46/$H$46-8*(R175-$H$9)/$H$46)/2),#REF!)</f>
        <v>6.6463283372610373</v>
      </c>
      <c r="AF175" s="10">
        <f t="shared" si="51"/>
        <v>-41.18549541078368</v>
      </c>
      <c r="AG175" s="10">
        <f t="shared" si="52"/>
        <v>2.6143919392373896</v>
      </c>
      <c r="AH175" s="10">
        <f t="shared" si="53"/>
        <v>2.6143919392373896</v>
      </c>
      <c r="AI175">
        <f t="shared" si="54"/>
        <v>2.7180789130991307</v>
      </c>
      <c r="AJ175" s="10">
        <f t="shared" si="55"/>
        <v>0.7557432432432436</v>
      </c>
      <c r="AK175" t="e">
        <f t="shared" si="60"/>
        <v>#NUM!</v>
      </c>
    </row>
    <row r="176" spans="14:37" x14ac:dyDescent="0.3">
      <c r="N176">
        <f t="shared" si="56"/>
        <v>27.64132075682253</v>
      </c>
      <c r="O176">
        <f t="shared" si="57"/>
        <v>22.083034796397737</v>
      </c>
      <c r="P176">
        <f t="shared" si="61"/>
        <v>2.1317999999999997</v>
      </c>
      <c r="Q176">
        <f t="shared" si="42"/>
        <v>19.071055703700001</v>
      </c>
      <c r="R176" s="17">
        <f>PUSHArm!M176</f>
        <v>87</v>
      </c>
      <c r="S176" s="10">
        <f>PUSHArm!N176</f>
        <v>40.891142497255011</v>
      </c>
      <c r="T176" s="10">
        <f>PUSHArm!O176</f>
        <v>1.3036602777992301</v>
      </c>
      <c r="U176" s="10">
        <f t="shared" si="43"/>
        <v>0.14817721398877659</v>
      </c>
      <c r="V176" s="10">
        <f t="shared" si="58"/>
        <v>41.248012988243431</v>
      </c>
      <c r="W176" s="10">
        <f t="shared" si="44"/>
        <v>2.1738672696909846</v>
      </c>
      <c r="X176" s="10">
        <f t="shared" si="45"/>
        <v>28.891142497255011</v>
      </c>
      <c r="Y176" s="10">
        <f t="shared" si="46"/>
        <v>69.108857502744996</v>
      </c>
      <c r="Z176" s="10">
        <f t="shared" si="59"/>
        <v>64.108857502744996</v>
      </c>
      <c r="AA176" s="10">
        <f t="shared" si="47"/>
        <v>29.891142497255011</v>
      </c>
      <c r="AB176" s="10">
        <f t="shared" si="48"/>
        <v>59.108857502744996</v>
      </c>
      <c r="AC176" s="10">
        <f t="shared" si="49"/>
        <v>2.1738672696909846</v>
      </c>
      <c r="AD176" s="10">
        <f t="shared" si="50"/>
        <v>3.1199652699230263</v>
      </c>
      <c r="AE176" s="10">
        <f>IF(R176&lt;=$H$10,$L$2+ABS($H$43/$H$46-SQRT(4*$H$43*$H$43/$H$46/$H$46-8*(R176-$H$9)/$H$46)/2),#REF!)</f>
        <v>6.6332020977033448</v>
      </c>
      <c r="AF176" s="10">
        <f t="shared" si="51"/>
        <v>-41.194298786620998</v>
      </c>
      <c r="AG176" s="10">
        <f t="shared" si="52"/>
        <v>2.6050949394156437</v>
      </c>
      <c r="AH176" s="10">
        <f t="shared" si="53"/>
        <v>2.6050949394156437</v>
      </c>
      <c r="AI176">
        <f t="shared" si="54"/>
        <v>2.7269472114475022</v>
      </c>
      <c r="AJ176" s="10">
        <f t="shared" si="55"/>
        <v>0.72297297297297325</v>
      </c>
      <c r="AK176" t="e">
        <f t="shared" si="60"/>
        <v>#NUM!</v>
      </c>
    </row>
    <row r="177" spans="14:37" x14ac:dyDescent="0.3">
      <c r="N177">
        <f t="shared" si="56"/>
        <v>27.589604767307481</v>
      </c>
      <c r="O177">
        <f t="shared" si="57"/>
        <v>22.048195912767749</v>
      </c>
      <c r="P177">
        <f t="shared" si="61"/>
        <v>2.1317999999999997</v>
      </c>
      <c r="Q177">
        <f t="shared" si="42"/>
        <v>19.095841196249999</v>
      </c>
      <c r="R177" s="17">
        <f>PUSHArm!M177</f>
        <v>87.5</v>
      </c>
      <c r="S177" s="10">
        <f>PUSHArm!N177</f>
        <v>41.274677999958271</v>
      </c>
      <c r="T177" s="10">
        <f>PUSHArm!O177</f>
        <v>1.2997018609953406</v>
      </c>
      <c r="U177" s="10">
        <f t="shared" si="43"/>
        <v>0.14413448012274951</v>
      </c>
      <c r="V177" s="10">
        <f t="shared" si="58"/>
        <v>41.326999230613708</v>
      </c>
      <c r="W177" s="10">
        <f t="shared" si="44"/>
        <v>2.1831707918455043</v>
      </c>
      <c r="X177" s="10">
        <f t="shared" si="45"/>
        <v>29.274677999958271</v>
      </c>
      <c r="Y177" s="10">
        <f t="shared" si="46"/>
        <v>68.725322000041729</v>
      </c>
      <c r="Z177" s="10">
        <f t="shared" si="59"/>
        <v>63.725322000041729</v>
      </c>
      <c r="AA177" s="10">
        <f t="shared" si="47"/>
        <v>30.274677999958271</v>
      </c>
      <c r="AB177" s="10">
        <f t="shared" si="48"/>
        <v>58.725322000041729</v>
      </c>
      <c r="AC177" s="10">
        <f t="shared" si="49"/>
        <v>2.1831707918455043</v>
      </c>
      <c r="AD177" s="10">
        <f t="shared" si="50"/>
        <v>3.1119980553058855</v>
      </c>
      <c r="AE177" s="10">
        <f>IF(R177&lt;=$H$10,$L$2+ABS($H$43/$H$46-SQRT(4*$H$43*$H$43/$H$46/$H$46-8*(R177-$H$9)/$H$46)/2),#REF!)</f>
        <v>6.620035029733037</v>
      </c>
      <c r="AF177" s="10">
        <f t="shared" si="51"/>
        <v>-41.200282781253321</v>
      </c>
      <c r="AG177" s="10">
        <f t="shared" si="52"/>
        <v>2.5957710566012273</v>
      </c>
      <c r="AH177" s="10">
        <f t="shared" si="53"/>
        <v>2.5957710566012273</v>
      </c>
      <c r="AI177">
        <f t="shared" si="54"/>
        <v>2.7357744949979268</v>
      </c>
      <c r="AJ177" s="10">
        <f t="shared" si="55"/>
        <v>0.6902027027027029</v>
      </c>
      <c r="AK177" t="e">
        <f t="shared" si="60"/>
        <v>#NUM!</v>
      </c>
    </row>
    <row r="178" spans="14:37" x14ac:dyDescent="0.3">
      <c r="N178">
        <f t="shared" si="56"/>
        <v>27.539353919980947</v>
      </c>
      <c r="O178">
        <f t="shared" si="57"/>
        <v>22.014488873152708</v>
      </c>
      <c r="P178">
        <f t="shared" si="61"/>
        <v>2.1317999999999997</v>
      </c>
      <c r="Q178">
        <f t="shared" si="42"/>
        <v>19.120626688799998</v>
      </c>
      <c r="R178" s="17">
        <f>PUSHArm!M178</f>
        <v>88</v>
      </c>
      <c r="S178" s="10">
        <f>PUSHArm!N178</f>
        <v>41.659381611613554</v>
      </c>
      <c r="T178" s="10">
        <f>PUSHArm!O178</f>
        <v>1.2958216171376868</v>
      </c>
      <c r="U178" s="10">
        <f t="shared" si="43"/>
        <v>0.14013444823600604</v>
      </c>
      <c r="V178" s="10">
        <f t="shared" si="58"/>
        <v>41.403917290314155</v>
      </c>
      <c r="W178" s="10">
        <f t="shared" si="44"/>
        <v>2.1924848254818352</v>
      </c>
      <c r="X178" s="10">
        <f t="shared" si="45"/>
        <v>29.659381611613554</v>
      </c>
      <c r="Y178" s="10">
        <f t="shared" si="46"/>
        <v>68.340618388386446</v>
      </c>
      <c r="Z178" s="10">
        <f t="shared" si="59"/>
        <v>63.340618388386446</v>
      </c>
      <c r="AA178" s="10">
        <f t="shared" si="47"/>
        <v>30.659381611613554</v>
      </c>
      <c r="AB178" s="10">
        <f t="shared" si="48"/>
        <v>58.340618388386446</v>
      </c>
      <c r="AC178" s="10">
        <f t="shared" si="49"/>
        <v>2.1924848254818352</v>
      </c>
      <c r="AD178" s="10">
        <f t="shared" si="50"/>
        <v>3.1040032461962399</v>
      </c>
      <c r="AE178" s="10">
        <f>IF(R178&lt;=$H$10,$L$2+ABS($H$43/$H$46-SQRT(4*$H$43*$H$43/$H$46/$H$46-8*(R178-$H$9)/$H$46)/2),#REF!)</f>
        <v>6.6068267499800637</v>
      </c>
      <c r="AF178" s="10">
        <f t="shared" si="51"/>
        <v>-41.203468955111937</v>
      </c>
      <c r="AG178" s="10">
        <f t="shared" si="52"/>
        <v>2.586420056233909</v>
      </c>
      <c r="AH178" s="10">
        <f t="shared" si="53"/>
        <v>2.586420056233909</v>
      </c>
      <c r="AI178">
        <f t="shared" si="54"/>
        <v>2.7445613276061613</v>
      </c>
      <c r="AJ178" s="10">
        <f t="shared" si="55"/>
        <v>0.65743243243243255</v>
      </c>
      <c r="AK178" t="e">
        <f t="shared" si="60"/>
        <v>#NUM!</v>
      </c>
    </row>
    <row r="179" spans="14:37" x14ac:dyDescent="0.3">
      <c r="N179">
        <f t="shared" si="56"/>
        <v>27.490540222356916</v>
      </c>
      <c r="O179">
        <f t="shared" si="57"/>
        <v>21.981892459057498</v>
      </c>
      <c r="P179">
        <f t="shared" si="61"/>
        <v>2.1317999999999997</v>
      </c>
      <c r="Q179">
        <f t="shared" si="42"/>
        <v>19.14541218135</v>
      </c>
      <c r="R179" s="17">
        <f>PUSHArm!M179</f>
        <v>88.5</v>
      </c>
      <c r="S179" s="10">
        <f>PUSHArm!N179</f>
        <v>42.045237190334674</v>
      </c>
      <c r="T179" s="10">
        <f>PUSHArm!O179</f>
        <v>1.2920179574302058</v>
      </c>
      <c r="U179" s="10">
        <f t="shared" si="43"/>
        <v>0.13617761250988086</v>
      </c>
      <c r="V179" s="10">
        <f t="shared" si="58"/>
        <v>41.478785398313185</v>
      </c>
      <c r="W179" s="10">
        <f t="shared" si="44"/>
        <v>2.2018094063095353</v>
      </c>
      <c r="X179" s="10">
        <f t="shared" si="45"/>
        <v>30.045237190334674</v>
      </c>
      <c r="Y179" s="10">
        <f t="shared" si="46"/>
        <v>67.954762809665326</v>
      </c>
      <c r="Z179" s="10">
        <f t="shared" si="59"/>
        <v>62.954762809665326</v>
      </c>
      <c r="AA179" s="10">
        <f t="shared" si="47"/>
        <v>31.045237190334674</v>
      </c>
      <c r="AB179" s="10">
        <f t="shared" si="48"/>
        <v>57.954762809665326</v>
      </c>
      <c r="AC179" s="10">
        <f t="shared" si="49"/>
        <v>2.2018094063095353</v>
      </c>
      <c r="AD179" s="10">
        <f t="shared" si="50"/>
        <v>3.0959805538713212</v>
      </c>
      <c r="AE179" s="10">
        <f>IF(R179&lt;=$H$10,$L$2+ABS($H$43/$H$46-SQRT(4*$H$43*$H$43/$H$46/$H$46-8*(R179-$H$9)/$H$46)/2),#REF!)</f>
        <v>6.5935768690369496</v>
      </c>
      <c r="AF179" s="10">
        <f t="shared" si="51"/>
        <v>-41.20387912286872</v>
      </c>
      <c r="AG179" s="10">
        <f t="shared" si="52"/>
        <v>2.5770417003225035</v>
      </c>
      <c r="AH179" s="10">
        <f t="shared" si="53"/>
        <v>2.5770417003225035</v>
      </c>
      <c r="AI179">
        <f t="shared" si="54"/>
        <v>2.7533082603257077</v>
      </c>
      <c r="AJ179" s="10">
        <f t="shared" si="55"/>
        <v>0.62466216216216219</v>
      </c>
      <c r="AK179" t="e">
        <f t="shared" si="60"/>
        <v>#NUM!</v>
      </c>
    </row>
    <row r="180" spans="14:37" x14ac:dyDescent="0.3">
      <c r="N180">
        <f t="shared" si="56"/>
        <v>27.443136187062436</v>
      </c>
      <c r="O180">
        <f t="shared" si="57"/>
        <v>21.950385824474605</v>
      </c>
      <c r="P180">
        <f t="shared" si="61"/>
        <v>2.1317999999999997</v>
      </c>
      <c r="Q180">
        <f t="shared" si="42"/>
        <v>19.170197673899999</v>
      </c>
      <c r="R180" s="17">
        <f>PUSHArm!M180</f>
        <v>89</v>
      </c>
      <c r="S180" s="10">
        <f>PUSHArm!N180</f>
        <v>42.432228715587534</v>
      </c>
      <c r="T180" s="10">
        <f>PUSHArm!O180</f>
        <v>1.2882893241832802</v>
      </c>
      <c r="U180" s="10">
        <f t="shared" si="43"/>
        <v>0.1322644086881925</v>
      </c>
      <c r="V180" s="10">
        <f t="shared" si="58"/>
        <v>41.551622104344261</v>
      </c>
      <c r="W180" s="10">
        <f t="shared" si="44"/>
        <v>2.211144570240811</v>
      </c>
      <c r="X180" s="10">
        <f t="shared" si="45"/>
        <v>30.432228715587534</v>
      </c>
      <c r="Y180" s="10">
        <f t="shared" si="46"/>
        <v>67.567771284412458</v>
      </c>
      <c r="Z180" s="10">
        <f t="shared" si="59"/>
        <v>62.567771284412458</v>
      </c>
      <c r="AA180" s="10">
        <f t="shared" si="47"/>
        <v>31.432228715587534</v>
      </c>
      <c r="AB180" s="10">
        <f t="shared" si="48"/>
        <v>57.567771284412458</v>
      </c>
      <c r="AC180" s="10">
        <f t="shared" si="49"/>
        <v>2.211144570240811</v>
      </c>
      <c r="AD180" s="10">
        <f t="shared" si="50"/>
        <v>3.087929684538091</v>
      </c>
      <c r="AE180" s="10">
        <f>IF(R180&lt;=$H$10,$L$2+ABS($H$43/$H$46-SQRT(4*$H$43*$H$43/$H$46/$H$46-8*(R180-$H$9)/$H$46)/2),#REF!)</f>
        <v>6.5802849913248327</v>
      </c>
      <c r="AF180" s="10">
        <f t="shared" si="51"/>
        <v>-41.201535318383094</v>
      </c>
      <c r="AG180" s="10">
        <f t="shared" si="52"/>
        <v>2.5676357473741911</v>
      </c>
      <c r="AH180" s="10">
        <f t="shared" si="53"/>
        <v>2.5676357473741911</v>
      </c>
      <c r="AI180">
        <f t="shared" si="54"/>
        <v>2.7620158318110972</v>
      </c>
      <c r="AJ180" s="10">
        <f t="shared" si="55"/>
        <v>0.59189189189189229</v>
      </c>
      <c r="AK180" t="e">
        <f t="shared" si="60"/>
        <v>#NUM!</v>
      </c>
    </row>
    <row r="181" spans="14:37" x14ac:dyDescent="0.3">
      <c r="N181">
        <f t="shared" si="56"/>
        <v>27.397114828906492</v>
      </c>
      <c r="O181">
        <f t="shared" si="57"/>
        <v>21.919948494309693</v>
      </c>
      <c r="P181">
        <f t="shared" si="61"/>
        <v>2.1317999999999997</v>
      </c>
      <c r="Q181">
        <f t="shared" si="42"/>
        <v>19.194983166450001</v>
      </c>
      <c r="R181" s="17">
        <f>PUSHArm!M181</f>
        <v>89.5</v>
      </c>
      <c r="S181" s="10">
        <f>PUSHArm!N181</f>
        <v>42.820340291624213</v>
      </c>
      <c r="T181" s="10">
        <f>PUSHArm!O181</f>
        <v>1.2846341904955441</v>
      </c>
      <c r="U181" s="10">
        <f t="shared" si="43"/>
        <v>0.1283952172227453</v>
      </c>
      <c r="V181" s="10">
        <f t="shared" si="58"/>
        <v>41.62244624717146</v>
      </c>
      <c r="W181" s="10">
        <f t="shared" si="44"/>
        <v>2.2204903533921305</v>
      </c>
      <c r="X181" s="10">
        <f t="shared" si="45"/>
        <v>30.820340291624213</v>
      </c>
      <c r="Y181" s="10">
        <f t="shared" si="46"/>
        <v>67.179659708375794</v>
      </c>
      <c r="Z181" s="10">
        <f t="shared" si="59"/>
        <v>62.179659708375794</v>
      </c>
      <c r="AA181" s="10">
        <f t="shared" si="47"/>
        <v>31.820340291624213</v>
      </c>
      <c r="AB181" s="10">
        <f t="shared" si="48"/>
        <v>57.179659708375794</v>
      </c>
      <c r="AC181" s="10">
        <f t="shared" si="49"/>
        <v>2.2204903533921305</v>
      </c>
      <c r="AD181" s="10">
        <f t="shared" si="50"/>
        <v>3.079850339207705</v>
      </c>
      <c r="AE181" s="10">
        <f>IF(R181&lt;=$H$10,$L$2+ABS($H$43/$H$46-SQRT(4*$H$43*$H$43/$H$46/$H$46-8*(R181-$H$9)/$H$46)/2),#REF!)</f>
        <v>6.5669507149556701</v>
      </c>
      <c r="AF181" s="10">
        <f t="shared" si="51"/>
        <v>-41.196459760630454</v>
      </c>
      <c r="AG181" s="10">
        <f t="shared" si="52"/>
        <v>2.5582019523219675</v>
      </c>
      <c r="AH181" s="10">
        <f t="shared" si="53"/>
        <v>2.5582019523219675</v>
      </c>
      <c r="AI181">
        <f t="shared" si="54"/>
        <v>2.7706845687049864</v>
      </c>
      <c r="AJ181" s="10">
        <f t="shared" si="55"/>
        <v>0.55912162162162193</v>
      </c>
      <c r="AK181" t="e">
        <f t="shared" si="60"/>
        <v>#NUM!</v>
      </c>
    </row>
    <row r="182" spans="14:37" x14ac:dyDescent="0.3">
      <c r="N182">
        <f t="shared" si="56"/>
        <v>27.352449661240282</v>
      </c>
      <c r="O182">
        <f t="shared" si="57"/>
        <v>21.890560362230534</v>
      </c>
      <c r="P182">
        <f t="shared" si="61"/>
        <v>2.1317999999999997</v>
      </c>
      <c r="Q182">
        <f t="shared" si="42"/>
        <v>19.219768658999996</v>
      </c>
      <c r="R182" s="17">
        <f>PUSHArm!M182</f>
        <v>90</v>
      </c>
      <c r="S182" s="10">
        <f>PUSHArm!N182</f>
        <v>43.209556150659637</v>
      </c>
      <c r="T182" s="10">
        <f>PUSHArm!O182</f>
        <v>1.2810510599047171</v>
      </c>
      <c r="U182" s="10">
        <f t="shared" si="43"/>
        <v>0.1245703639311929</v>
      </c>
      <c r="V182" s="10">
        <f t="shared" si="58"/>
        <v>41.69127692637646</v>
      </c>
      <c r="W182" s="10">
        <f t="shared" si="44"/>
        <v>2.2298467920858487</v>
      </c>
      <c r="X182" s="10">
        <f t="shared" si="45"/>
        <v>31.209556150659637</v>
      </c>
      <c r="Y182" s="10">
        <f t="shared" si="46"/>
        <v>66.790443849340363</v>
      </c>
      <c r="Z182" s="10">
        <f t="shared" si="59"/>
        <v>61.790443849340363</v>
      </c>
      <c r="AA182" s="10">
        <f t="shared" si="47"/>
        <v>32.209556150659637</v>
      </c>
      <c r="AB182" s="10">
        <f t="shared" si="48"/>
        <v>56.790443849340363</v>
      </c>
      <c r="AC182" s="10">
        <f t="shared" si="49"/>
        <v>2.2298467920858487</v>
      </c>
      <c r="AD182" s="10">
        <f t="shared" si="50"/>
        <v>3.0717422135659476</v>
      </c>
      <c r="AE182" s="10">
        <f>IF(R182&lt;=$H$10,$L$2+ABS($H$43/$H$46-SQRT(4*$H$43*$H$43/$H$46/$H$46-8*(R182-$H$9)/$H$46)/2),#REF!)</f>
        <v>6.5535736315904494</v>
      </c>
      <c r="AF182" s="10">
        <f t="shared" si="51"/>
        <v>-41.188674821361097</v>
      </c>
      <c r="AG182" s="10">
        <f t="shared" si="52"/>
        <v>2.5487400664501396</v>
      </c>
      <c r="AH182" s="10">
        <f t="shared" si="53"/>
        <v>2.5487400664501396</v>
      </c>
      <c r="AI182">
        <f t="shared" si="54"/>
        <v>2.7793149860098501</v>
      </c>
      <c r="AJ182" s="10">
        <f t="shared" si="55"/>
        <v>0.52635135135135158</v>
      </c>
      <c r="AK182" t="e">
        <f t="shared" si="60"/>
        <v>#NUM!</v>
      </c>
    </row>
    <row r="183" spans="14:37" x14ac:dyDescent="0.3">
      <c r="N183">
        <f t="shared" si="56"/>
        <v>27.309114692510967</v>
      </c>
      <c r="O183">
        <f t="shared" si="57"/>
        <v>21.862201688660541</v>
      </c>
      <c r="P183">
        <f t="shared" si="61"/>
        <v>2.1317999999999997</v>
      </c>
      <c r="Q183">
        <f t="shared" si="42"/>
        <v>19.244554151549998</v>
      </c>
      <c r="R183" s="17">
        <f>PUSHArm!M183</f>
        <v>90.5</v>
      </c>
      <c r="S183" s="10">
        <f>PUSHArm!N183</f>
        <v>43.599860655803397</v>
      </c>
      <c r="T183" s="10">
        <f>PUSHArm!O183</f>
        <v>1.2775384660499174</v>
      </c>
      <c r="U183" s="10">
        <f t="shared" si="43"/>
        <v>0.12079012372767362</v>
      </c>
      <c r="V183" s="10">
        <f t="shared" si="58"/>
        <v>41.758133474341818</v>
      </c>
      <c r="W183" s="10">
        <f t="shared" si="44"/>
        <v>2.2392139228518593</v>
      </c>
      <c r="X183" s="10">
        <f t="shared" si="45"/>
        <v>31.599860655803397</v>
      </c>
      <c r="Y183" s="10">
        <f t="shared" si="46"/>
        <v>66.400139344196603</v>
      </c>
      <c r="Z183" s="10">
        <f t="shared" si="59"/>
        <v>61.400139344196603</v>
      </c>
      <c r="AA183" s="10">
        <f t="shared" si="47"/>
        <v>32.599860655803397</v>
      </c>
      <c r="AB183" s="10">
        <f t="shared" si="48"/>
        <v>56.400139344196603</v>
      </c>
      <c r="AC183" s="10">
        <f t="shared" si="49"/>
        <v>2.2392139228518593</v>
      </c>
      <c r="AD183" s="10">
        <f t="shared" si="50"/>
        <v>3.063604997839489</v>
      </c>
      <c r="AE183" s="10">
        <f>IF(R183&lt;=$H$10,$L$2+ABS($H$43/$H$46-SQRT(4*$H$43*$H$43/$H$46/$H$46-8*(R183-$H$9)/$H$46)/2),#REF!)</f>
        <v>6.5401533262932894</v>
      </c>
      <c r="AF183" s="10">
        <f t="shared" si="51"/>
        <v>-41.178202993168142</v>
      </c>
      <c r="AG183" s="10">
        <f t="shared" si="52"/>
        <v>2.5392498373178207</v>
      </c>
      <c r="AH183" s="10">
        <f t="shared" si="53"/>
        <v>2.5392498373178207</v>
      </c>
      <c r="AI183">
        <f t="shared" si="54"/>
        <v>2.7879075874450212</v>
      </c>
      <c r="AJ183" s="10">
        <f t="shared" si="55"/>
        <v>0.49358108108108123</v>
      </c>
      <c r="AK183" t="e">
        <f t="shared" si="60"/>
        <v>#NUM!</v>
      </c>
    </row>
    <row r="184" spans="14:37" x14ac:dyDescent="0.3">
      <c r="N184">
        <f t="shared" si="56"/>
        <v>27.267084421944247</v>
      </c>
      <c r="O184">
        <f t="shared" si="57"/>
        <v>21.834853098064652</v>
      </c>
      <c r="P184">
        <f t="shared" si="61"/>
        <v>2.1317999999999997</v>
      </c>
      <c r="Q184">
        <f t="shared" si="42"/>
        <v>19.2693396441</v>
      </c>
      <c r="R184" s="17">
        <f>PUSHArm!M184</f>
        <v>91</v>
      </c>
      <c r="S184" s="10">
        <f>PUSHArm!N184</f>
        <v>43.991238303746925</v>
      </c>
      <c r="T184" s="10">
        <f>PUSHArm!O184</f>
        <v>1.2740949722956183</v>
      </c>
      <c r="U184" s="10">
        <f t="shared" si="43"/>
        <v>0.11705472122549278</v>
      </c>
      <c r="V184" s="10">
        <f t="shared" si="58"/>
        <v>41.823035430082292</v>
      </c>
      <c r="W184" s="10">
        <f t="shared" si="44"/>
        <v>2.2485917824292594</v>
      </c>
      <c r="X184" s="10">
        <f t="shared" si="45"/>
        <v>31.991238303746925</v>
      </c>
      <c r="Y184" s="10">
        <f t="shared" si="46"/>
        <v>66.008761696253075</v>
      </c>
      <c r="Z184" s="10">
        <f t="shared" si="59"/>
        <v>61.008761696253075</v>
      </c>
      <c r="AA184" s="10">
        <f t="shared" si="47"/>
        <v>32.991238303746925</v>
      </c>
      <c r="AB184" s="10">
        <f t="shared" si="48"/>
        <v>56.008761696253075</v>
      </c>
      <c r="AC184" s="10">
        <f t="shared" si="49"/>
        <v>2.2485917824292594</v>
      </c>
      <c r="AD184" s="10">
        <f t="shared" si="50"/>
        <v>3.0554383766577886</v>
      </c>
      <c r="AE184" s="10">
        <f>IF(R184&lt;=$H$10,$L$2+ABS($H$43/$H$46-SQRT(4*$H$43*$H$43/$H$46/$H$46-8*(R184-$H$9)/$H$46)/2),#REF!)</f>
        <v>6.5266893773812562</v>
      </c>
      <c r="AF184" s="10">
        <f t="shared" si="51"/>
        <v>-41.165066859591924</v>
      </c>
      <c r="AG184" s="10">
        <f t="shared" si="52"/>
        <v>2.5297310086803413</v>
      </c>
      <c r="AH184" s="10">
        <f t="shared" si="53"/>
        <v>2.5297310086803413</v>
      </c>
      <c r="AI184">
        <f t="shared" si="54"/>
        <v>2.7964628657897679</v>
      </c>
      <c r="AJ184" s="10">
        <f t="shared" si="55"/>
        <v>0.46081081081081088</v>
      </c>
      <c r="AK184" t="e">
        <f t="shared" si="60"/>
        <v>#NUM!</v>
      </c>
    </row>
    <row r="185" spans="14:37" x14ac:dyDescent="0.3">
      <c r="N185">
        <f t="shared" si="56"/>
        <v>27.226333835475906</v>
      </c>
      <c r="O185">
        <f t="shared" si="57"/>
        <v>21.8084955764235</v>
      </c>
      <c r="P185">
        <f t="shared" si="61"/>
        <v>2.1317999999999997</v>
      </c>
      <c r="Q185">
        <f t="shared" si="42"/>
        <v>19.294125136649999</v>
      </c>
      <c r="R185" s="17">
        <f>PUSHArm!M185</f>
        <v>91.5</v>
      </c>
      <c r="S185" s="10">
        <f>PUSHArm!N185</f>
        <v>44.383673727221769</v>
      </c>
      <c r="T185" s="10">
        <f>PUSHArm!O185</f>
        <v>1.2707191713698305</v>
      </c>
      <c r="U185" s="10">
        <f t="shared" si="43"/>
        <v>0.11336433397020432</v>
      </c>
      <c r="V185" s="10">
        <f t="shared" si="58"/>
        <v>41.886002513253779</v>
      </c>
      <c r="W185" s="10">
        <f t="shared" si="44"/>
        <v>2.2579804077680228</v>
      </c>
      <c r="X185" s="10">
        <f t="shared" si="45"/>
        <v>32.383673727221769</v>
      </c>
      <c r="Y185" s="10">
        <f t="shared" si="46"/>
        <v>65.616326272778224</v>
      </c>
      <c r="Z185" s="10">
        <f t="shared" si="59"/>
        <v>60.616326272778224</v>
      </c>
      <c r="AA185" s="10">
        <f t="shared" si="47"/>
        <v>33.383673727221769</v>
      </c>
      <c r="AB185" s="10">
        <f t="shared" si="48"/>
        <v>55.616326272778224</v>
      </c>
      <c r="AC185" s="10">
        <f t="shared" si="49"/>
        <v>2.2579804077680228</v>
      </c>
      <c r="AD185" s="10">
        <f t="shared" si="50"/>
        <v>3.0472420289104734</v>
      </c>
      <c r="AE185" s="10">
        <f>IF(R185&lt;=$H$10,$L$2+ABS($H$43/$H$46-SQRT(4*$H$43*$H$43/$H$46/$H$46-8*(R185-$H$9)/$H$46)/2),#REF!)</f>
        <v>6.5131813562697687</v>
      </c>
      <c r="AF185" s="10">
        <f t="shared" si="51"/>
        <v>-41.14928906560062</v>
      </c>
      <c r="AG185" s="10">
        <f t="shared" si="52"/>
        <v>2.5201833204085253</v>
      </c>
      <c r="AH185" s="10">
        <f t="shared" si="53"/>
        <v>2.5201833204085253</v>
      </c>
      <c r="AI185">
        <f t="shared" si="54"/>
        <v>2.8049813032130739</v>
      </c>
      <c r="AJ185" s="10">
        <f t="shared" si="55"/>
        <v>0.42804054054054053</v>
      </c>
      <c r="AK185" t="e">
        <f t="shared" si="60"/>
        <v>#NUM!</v>
      </c>
    </row>
    <row r="186" spans="14:37" x14ac:dyDescent="0.3">
      <c r="N186">
        <f t="shared" si="56"/>
        <v>27.186838401021138</v>
      </c>
      <c r="O186">
        <f t="shared" si="57"/>
        <v>21.783110468166324</v>
      </c>
      <c r="P186">
        <f t="shared" si="61"/>
        <v>2.1317999999999997</v>
      </c>
      <c r="Q186">
        <f t="shared" si="42"/>
        <v>19.318910629199998</v>
      </c>
      <c r="R186" s="17">
        <f>PUSHArm!M186</f>
        <v>92</v>
      </c>
      <c r="S186" s="10">
        <f>PUSHArm!N186</f>
        <v>44.777151697229101</v>
      </c>
      <c r="T186" s="10">
        <f>PUSHArm!O186</f>
        <v>1.2674096849739225</v>
      </c>
      <c r="U186" s="10">
        <f t="shared" si="43"/>
        <v>0.1097190935647642</v>
      </c>
      <c r="V186" s="10">
        <f t="shared" si="58"/>
        <v>41.947054599757372</v>
      </c>
      <c r="W186" s="10">
        <f t="shared" si="44"/>
        <v>2.2673798360307087</v>
      </c>
      <c r="X186" s="10">
        <f t="shared" si="45"/>
        <v>32.777151697229101</v>
      </c>
      <c r="Y186" s="10">
        <f t="shared" si="46"/>
        <v>65.222848302770899</v>
      </c>
      <c r="Z186" s="10">
        <f t="shared" si="59"/>
        <v>60.222848302770899</v>
      </c>
      <c r="AA186" s="10">
        <f t="shared" si="47"/>
        <v>33.777151697229101</v>
      </c>
      <c r="AB186" s="10">
        <f t="shared" si="48"/>
        <v>55.222848302770899</v>
      </c>
      <c r="AC186" s="10">
        <f t="shared" si="49"/>
        <v>2.2673798360307087</v>
      </c>
      <c r="AD186" s="10">
        <f t="shared" si="50"/>
        <v>3.0390156276000138</v>
      </c>
      <c r="AE186" s="10">
        <f>IF(R186&lt;=$H$10,$L$2+ABS($H$43/$H$46-SQRT(4*$H$43*$H$43/$H$46/$H$46-8*(R186-$H$9)/$H$46)/2),#REF!)</f>
        <v>6.4996288273134102</v>
      </c>
      <c r="AF186" s="10">
        <f t="shared" si="51"/>
        <v>-41.130892289838521</v>
      </c>
      <c r="AG186" s="10">
        <f t="shared" si="52"/>
        <v>2.5106065084057403</v>
      </c>
      <c r="AH186" s="10">
        <f t="shared" si="53"/>
        <v>2.5106065084057403</v>
      </c>
      <c r="AI186">
        <f t="shared" si="54"/>
        <v>2.8134633715907515</v>
      </c>
      <c r="AJ186" s="10">
        <f t="shared" si="55"/>
        <v>0.39527027027027062</v>
      </c>
      <c r="AK186" t="e">
        <f t="shared" si="60"/>
        <v>#NUM!</v>
      </c>
    </row>
    <row r="187" spans="14:37" x14ac:dyDescent="0.3">
      <c r="N187">
        <f t="shared" si="56"/>
        <v>27.14857406383468</v>
      </c>
      <c r="O187">
        <f t="shared" si="57"/>
        <v>21.75867947316512</v>
      </c>
      <c r="P187">
        <f t="shared" si="61"/>
        <v>2.1317999999999997</v>
      </c>
      <c r="Q187">
        <f t="shared" si="42"/>
        <v>19.34369612175</v>
      </c>
      <c r="R187" s="17">
        <f>PUSHArm!M187</f>
        <v>92.5</v>
      </c>
      <c r="S187" s="10">
        <f>PUSHArm!N187</f>
        <v>45.171657125053954</v>
      </c>
      <c r="T187" s="10">
        <f>PUSHArm!O187</f>
        <v>1.2641651633993727</v>
      </c>
      <c r="U187" s="10">
        <f t="shared" si="43"/>
        <v>0.10611908850227363</v>
      </c>
      <c r="V187" s="10">
        <f t="shared" si="58"/>
        <v>42.006211697812347</v>
      </c>
      <c r="W187" s="10">
        <f t="shared" si="44"/>
        <v>2.2767901045941743</v>
      </c>
      <c r="X187" s="10">
        <f t="shared" si="45"/>
        <v>33.171657125053954</v>
      </c>
      <c r="Y187" s="10">
        <f t="shared" si="46"/>
        <v>64.828342874946046</v>
      </c>
      <c r="Z187" s="10">
        <f t="shared" si="59"/>
        <v>59.828342874946046</v>
      </c>
      <c r="AA187" s="10">
        <f t="shared" si="47"/>
        <v>34.171657125053954</v>
      </c>
      <c r="AB187" s="10">
        <f t="shared" si="48"/>
        <v>54.828342874946046</v>
      </c>
      <c r="AC187" s="10">
        <f t="shared" si="49"/>
        <v>2.2767901045941743</v>
      </c>
      <c r="AD187" s="10">
        <f t="shared" si="50"/>
        <v>3.0307588396894958</v>
      </c>
      <c r="AE187" s="10">
        <f>IF(R187&lt;=$H$10,$L$2+ABS($H$43/$H$46-SQRT(4*$H$43*$H$43/$H$46/$H$46-8*(R187-$H$9)/$H$46)/2),#REF!)</f>
        <v>6.486031347641994</v>
      </c>
      <c r="AF187" s="10">
        <f t="shared" si="51"/>
        <v>-41.109899217523257</v>
      </c>
      <c r="AG187" s="10">
        <f t="shared" si="52"/>
        <v>2.5010003045226679</v>
      </c>
      <c r="AH187" s="10">
        <f t="shared" si="53"/>
        <v>2.5010003045226679</v>
      </c>
      <c r="AI187">
        <f t="shared" si="54"/>
        <v>2.8219095328104657</v>
      </c>
      <c r="AJ187" s="10">
        <f t="shared" si="55"/>
        <v>0.36250000000000027</v>
      </c>
      <c r="AK187" t="e">
        <f t="shared" si="60"/>
        <v>#NUM!</v>
      </c>
    </row>
    <row r="188" spans="14:37" x14ac:dyDescent="0.3">
      <c r="N188">
        <f t="shared" si="56"/>
        <v>27.111517241373807</v>
      </c>
      <c r="O188">
        <f t="shared" si="57"/>
        <v>21.73518464331892</v>
      </c>
      <c r="P188">
        <f t="shared" si="61"/>
        <v>2.1317999999999997</v>
      </c>
      <c r="Q188">
        <f t="shared" si="42"/>
        <v>19.368481614300002</v>
      </c>
      <c r="R188" s="17">
        <f>PUSHArm!M188</f>
        <v>93</v>
      </c>
      <c r="S188" s="10">
        <f>PUSHArm!N188</f>
        <v>45.56717506406715</v>
      </c>
      <c r="T188" s="10">
        <f>PUSHArm!O188</f>
        <v>1.2609842851240485</v>
      </c>
      <c r="U188" s="10">
        <f t="shared" si="43"/>
        <v>0.10256436555197165</v>
      </c>
      <c r="V188" s="10">
        <f t="shared" si="58"/>
        <v>42.063493925422669</v>
      </c>
      <c r="W188" s="10">
        <f t="shared" si="44"/>
        <v>2.2862112510513031</v>
      </c>
      <c r="X188" s="10">
        <f t="shared" si="45"/>
        <v>33.56717506406715</v>
      </c>
      <c r="Y188" s="10">
        <f t="shared" si="46"/>
        <v>64.432824935932842</v>
      </c>
      <c r="Z188" s="10">
        <f t="shared" si="59"/>
        <v>59.432824935932842</v>
      </c>
      <c r="AA188" s="10">
        <f t="shared" si="47"/>
        <v>34.56717506406715</v>
      </c>
      <c r="AB188" s="10">
        <f t="shared" si="48"/>
        <v>54.432824935932842</v>
      </c>
      <c r="AC188" s="10">
        <f t="shared" si="49"/>
        <v>2.2862112510513031</v>
      </c>
      <c r="AD188" s="10">
        <f t="shared" si="50"/>
        <v>3.0224713259453022</v>
      </c>
      <c r="AE188" s="10">
        <f>IF(R188&lt;=$H$10,$L$2+ABS($H$43/$H$46-SQRT(4*$H$43*$H$43/$H$46/$H$46-8*(R188-$H$9)/$H$46)/2),#REF!)</f>
        <v>6.4723884669916938</v>
      </c>
      <c r="AF188" s="10">
        <f t="shared" si="51"/>
        <v>-41.086332514892533</v>
      </c>
      <c r="AG188" s="10">
        <f t="shared" si="52"/>
        <v>2.4913644364696936</v>
      </c>
      <c r="AH188" s="10">
        <f t="shared" si="53"/>
        <v>2.4913644364696936</v>
      </c>
      <c r="AI188">
        <f t="shared" si="54"/>
        <v>2.8303202390652364</v>
      </c>
      <c r="AJ188" s="10">
        <f t="shared" si="55"/>
        <v>0.32972972972972991</v>
      </c>
      <c r="AK188" t="e">
        <f t="shared" si="60"/>
        <v>#NUM!</v>
      </c>
    </row>
    <row r="189" spans="14:37" x14ac:dyDescent="0.3">
      <c r="N189">
        <f t="shared" si="56"/>
        <v>27.075644818178482</v>
      </c>
      <c r="O189">
        <f t="shared" si="57"/>
        <v>21.712608379139976</v>
      </c>
      <c r="P189">
        <f t="shared" si="61"/>
        <v>2.1317999999999997</v>
      </c>
      <c r="Q189">
        <f t="shared" si="42"/>
        <v>19.393267106849997</v>
      </c>
      <c r="R189" s="17">
        <f>PUSHArm!M189</f>
        <v>93.5</v>
      </c>
      <c r="S189" s="10">
        <f>PUSHArm!N189</f>
        <v>45.963690711326635</v>
      </c>
      <c r="T189" s="10">
        <f>PUSHArm!O189</f>
        <v>1.2578657564120721</v>
      </c>
      <c r="U189" s="10">
        <f t="shared" si="43"/>
        <v>9.9054931673344809E-2</v>
      </c>
      <c r="V189" s="10">
        <f t="shared" si="58"/>
        <v>42.118921488464515</v>
      </c>
      <c r="W189" s="10">
        <f t="shared" si="44"/>
        <v>2.2956433132127634</v>
      </c>
      <c r="X189" s="10">
        <f t="shared" si="45"/>
        <v>33.963690711326635</v>
      </c>
      <c r="Y189" s="10">
        <f t="shared" si="46"/>
        <v>64.036309288673365</v>
      </c>
      <c r="Z189" s="10">
        <f t="shared" si="59"/>
        <v>59.036309288673365</v>
      </c>
      <c r="AA189" s="10">
        <f t="shared" si="47"/>
        <v>34.963690711326635</v>
      </c>
      <c r="AB189" s="10">
        <f t="shared" si="48"/>
        <v>54.036309288673365</v>
      </c>
      <c r="AC189" s="10">
        <f t="shared" si="49"/>
        <v>2.2956433132127634</v>
      </c>
      <c r="AD189" s="10">
        <f t="shared" si="50"/>
        <v>3.014152740774477</v>
      </c>
      <c r="AE189" s="10">
        <f>IF(R189&lt;=$H$10,$L$2+ABS($H$43/$H$46-SQRT(4*$H$43*$H$43/$H$46/$H$46-8*(R189-$H$9)/$H$46)/2),#REF!)</f>
        <v>6.45869972753108</v>
      </c>
      <c r="AF189" s="10">
        <f t="shared" si="51"/>
        <v>-41.060214804432732</v>
      </c>
      <c r="AG189" s="10">
        <f t="shared" si="52"/>
        <v>2.4816986277268533</v>
      </c>
      <c r="AH189" s="10">
        <f t="shared" si="53"/>
        <v>2.4816986277268533</v>
      </c>
      <c r="AI189">
        <f t="shared" si="54"/>
        <v>2.8386959331359489</v>
      </c>
      <c r="AJ189" s="10">
        <f t="shared" si="55"/>
        <v>0.29695945945945956</v>
      </c>
      <c r="AK189" t="e">
        <f t="shared" si="60"/>
        <v>#NUM!</v>
      </c>
    </row>
    <row r="190" spans="14:37" x14ac:dyDescent="0.3">
      <c r="N190">
        <f t="shared" si="56"/>
        <v>27.040934140589552</v>
      </c>
      <c r="O190">
        <f t="shared" si="57"/>
        <v>21.690933426198235</v>
      </c>
      <c r="P190">
        <f t="shared" si="61"/>
        <v>2.1317999999999997</v>
      </c>
      <c r="Q190">
        <f t="shared" si="42"/>
        <v>19.418052599399999</v>
      </c>
      <c r="R190" s="17">
        <f>PUSHArm!M190</f>
        <v>94</v>
      </c>
      <c r="S190" s="10">
        <f>PUSHArm!N190</f>
        <v>46.361189408982732</v>
      </c>
      <c r="T190" s="10">
        <f>PUSHArm!O190</f>
        <v>1.2548083109089312</v>
      </c>
      <c r="U190" s="10">
        <f t="shared" si="43"/>
        <v>9.559075662279623E-2</v>
      </c>
      <c r="V190" s="10">
        <f t="shared" si="58"/>
        <v>42.172514659684303</v>
      </c>
      <c r="W190" s="10">
        <f t="shared" si="44"/>
        <v>2.3050863291087813</v>
      </c>
      <c r="X190" s="10">
        <f t="shared" si="45"/>
        <v>34.361189408982732</v>
      </c>
      <c r="Y190" s="10">
        <f t="shared" si="46"/>
        <v>63.638810591017268</v>
      </c>
      <c r="Z190" s="10">
        <f t="shared" si="59"/>
        <v>58.638810591017268</v>
      </c>
      <c r="AA190" s="10">
        <f t="shared" si="47"/>
        <v>35.361189408982732</v>
      </c>
      <c r="AB190" s="10">
        <f t="shared" si="48"/>
        <v>53.638810591017268</v>
      </c>
      <c r="AC190" s="10">
        <f t="shared" si="49"/>
        <v>2.3050863291087813</v>
      </c>
      <c r="AD190" s="10">
        <f t="shared" si="50"/>
        <v>3.0058027320565679</v>
      </c>
      <c r="AE190" s="10">
        <f>IF(R190&lt;=$H$10,$L$2+ABS($H$43/$H$46-SQRT(4*$H$43*$H$43/$H$46/$H$46-8*(R190-$H$9)/$H$46)/2),#REF!)</f>
        <v>6.4449646636818443</v>
      </c>
      <c r="AF190" s="10">
        <f t="shared" si="51"/>
        <v>-41.031568641166253</v>
      </c>
      <c r="AG190" s="10">
        <f t="shared" si="52"/>
        <v>2.4720025974512478</v>
      </c>
      <c r="AH190" s="10">
        <f t="shared" si="53"/>
        <v>2.4720025974512478</v>
      </c>
      <c r="AI190">
        <f t="shared" si="54"/>
        <v>2.847037048663358</v>
      </c>
      <c r="AJ190" s="10">
        <f t="shared" si="55"/>
        <v>0.26418918918918921</v>
      </c>
      <c r="AK190" t="e">
        <f t="shared" si="60"/>
        <v>#NUM!</v>
      </c>
    </row>
    <row r="191" spans="14:37" x14ac:dyDescent="0.3">
      <c r="N191">
        <f t="shared" si="56"/>
        <v>27.007363011069614</v>
      </c>
      <c r="O191">
        <f t="shared" si="57"/>
        <v>21.670142871235104</v>
      </c>
      <c r="P191">
        <f t="shared" si="61"/>
        <v>2.1317999999999997</v>
      </c>
      <c r="Q191">
        <f t="shared" si="42"/>
        <v>19.442838091950001</v>
      </c>
      <c r="R191" s="17">
        <f>PUSHArm!M191</f>
        <v>94.5</v>
      </c>
      <c r="S191" s="10">
        <f>PUSHArm!N191</f>
        <v>46.759656645494594</v>
      </c>
      <c r="T191" s="10">
        <f>PUSHArm!O191</f>
        <v>1.2518107092209667</v>
      </c>
      <c r="U191" s="10">
        <f t="shared" si="43"/>
        <v>9.2171773889321088E-2</v>
      </c>
      <c r="V191" s="10">
        <f t="shared" si="58"/>
        <v>42.224293758988274</v>
      </c>
      <c r="W191" s="10">
        <f t="shared" si="44"/>
        <v>2.3145403369909188</v>
      </c>
      <c r="X191" s="10">
        <f t="shared" si="45"/>
        <v>34.759656645494594</v>
      </c>
      <c r="Y191" s="10">
        <f t="shared" si="46"/>
        <v>63.240343354505406</v>
      </c>
      <c r="Z191" s="10">
        <f t="shared" si="59"/>
        <v>58.240343354505406</v>
      </c>
      <c r="AA191" s="10">
        <f t="shared" si="47"/>
        <v>35.759656645494594</v>
      </c>
      <c r="AB191" s="10">
        <f t="shared" si="48"/>
        <v>53.240343354505406</v>
      </c>
      <c r="AC191" s="10">
        <f t="shared" si="49"/>
        <v>2.3145403369909188</v>
      </c>
      <c r="AD191" s="10">
        <f t="shared" si="50"/>
        <v>2.9974209409697026</v>
      </c>
      <c r="AE191" s="10">
        <f>IF(R191&lt;=$H$10,$L$2+ABS($H$43/$H$46-SQRT(4*$H$43*$H$43/$H$46/$H$46-8*(R191-$H$9)/$H$46)/2),#REF!)</f>
        <v>6.43118280193403</v>
      </c>
      <c r="AF191" s="10">
        <f t="shared" si="51"/>
        <v>-41.000416490358653</v>
      </c>
      <c r="AG191" s="10">
        <f t="shared" si="52"/>
        <v>2.4622760603818277</v>
      </c>
      <c r="AH191" s="10">
        <f t="shared" si="53"/>
        <v>2.4622760603818277</v>
      </c>
      <c r="AI191">
        <f t="shared" si="54"/>
        <v>2.8553440104100778</v>
      </c>
      <c r="AJ191" s="10">
        <f t="shared" si="55"/>
        <v>0.2314189189189193</v>
      </c>
      <c r="AK191" t="e">
        <f t="shared" si="60"/>
        <v>#NUM!</v>
      </c>
    </row>
    <row r="192" spans="14:37" x14ac:dyDescent="0.3">
      <c r="N192">
        <f t="shared" si="56"/>
        <v>26.974909682710141</v>
      </c>
      <c r="O192">
        <f t="shared" si="57"/>
        <v>21.650220138414358</v>
      </c>
      <c r="P192">
        <f t="shared" si="61"/>
        <v>2.1317999999999997</v>
      </c>
      <c r="Q192">
        <f t="shared" si="42"/>
        <v>19.4676235845</v>
      </c>
      <c r="R192" s="17">
        <f>PUSHArm!M192</f>
        <v>95</v>
      </c>
      <c r="S192" s="10">
        <f>PUSHArm!N192</f>
        <v>47.159078056668783</v>
      </c>
      <c r="T192" s="10">
        <f>PUSHArm!O192</f>
        <v>1.2488717385063763</v>
      </c>
      <c r="U192" s="10">
        <f t="shared" si="43"/>
        <v>8.8797883158503746E-2</v>
      </c>
      <c r="V192" s="10">
        <f t="shared" si="58"/>
        <v>42.274279134126267</v>
      </c>
      <c r="W192" s="10">
        <f t="shared" si="44"/>
        <v>2.3240053753338943</v>
      </c>
      <c r="X192" s="10">
        <f t="shared" si="45"/>
        <v>35.159078056668783</v>
      </c>
      <c r="Y192" s="10">
        <f t="shared" si="46"/>
        <v>62.840921943331217</v>
      </c>
      <c r="Z192" s="10">
        <f t="shared" si="59"/>
        <v>57.840921943331217</v>
      </c>
      <c r="AA192" s="10">
        <f t="shared" si="47"/>
        <v>36.159078056668783</v>
      </c>
      <c r="AB192" s="10">
        <f t="shared" si="48"/>
        <v>52.840921943331217</v>
      </c>
      <c r="AC192" s="10">
        <f t="shared" si="49"/>
        <v>2.3240053753338943</v>
      </c>
      <c r="AD192" s="10">
        <f t="shared" si="50"/>
        <v>2.9890070018106645</v>
      </c>
      <c r="AE192" s="10">
        <f>IF(R192&lt;=$H$10,$L$2+ABS($H$43/$H$46-SQRT(4*$H$43*$H$43/$H$46/$H$46-8*(R192-$H$9)/$H$46)/2),#REF!)</f>
        <v>6.4173536606555572</v>
      </c>
      <c r="AF192" s="10">
        <f t="shared" si="51"/>
        <v>-40.96678070576192</v>
      </c>
      <c r="AG192" s="10">
        <f t="shared" si="52"/>
        <v>2.452518726741471</v>
      </c>
      <c r="AH192" s="10">
        <f t="shared" si="53"/>
        <v>2.452518726741471</v>
      </c>
      <c r="AI192">
        <f t="shared" si="54"/>
        <v>2.8636172345129847</v>
      </c>
      <c r="AJ192" s="10">
        <f t="shared" si="55"/>
        <v>0.19864864864864895</v>
      </c>
      <c r="AK192" t="e">
        <f t="shared" si="60"/>
        <v>#NUM!</v>
      </c>
    </row>
    <row r="193" spans="14:37" x14ac:dyDescent="0.3">
      <c r="N193">
        <f t="shared" si="56"/>
        <v>26.943552853395115</v>
      </c>
      <c r="O193">
        <f t="shared" si="57"/>
        <v>21.631148985285321</v>
      </c>
      <c r="P193">
        <f t="shared" si="61"/>
        <v>2.1317999999999997</v>
      </c>
      <c r="Q193">
        <f t="shared" si="42"/>
        <v>19.492409077049999</v>
      </c>
      <c r="R193" s="17">
        <f>PUSHArm!M193</f>
        <v>95.5</v>
      </c>
      <c r="S193" s="10">
        <f>PUSHArm!N193</f>
        <v>47.559439426522495</v>
      </c>
      <c r="T193" s="10">
        <f>PUSHArm!O193</f>
        <v>1.2459902120531472</v>
      </c>
      <c r="U193" s="10">
        <f t="shared" si="43"/>
        <v>8.5468951859390838E-2</v>
      </c>
      <c r="V193" s="10">
        <f t="shared" si="58"/>
        <v>42.322491142601578</v>
      </c>
      <c r="W193" s="10">
        <f t="shared" si="44"/>
        <v>2.3334814828373984</v>
      </c>
      <c r="X193" s="10">
        <f t="shared" si="45"/>
        <v>35.559439426522495</v>
      </c>
      <c r="Y193" s="10">
        <f t="shared" si="46"/>
        <v>62.440560573477505</v>
      </c>
      <c r="Z193" s="10">
        <f t="shared" si="59"/>
        <v>57.440560573477505</v>
      </c>
      <c r="AA193" s="10">
        <f t="shared" si="47"/>
        <v>36.559439426522495</v>
      </c>
      <c r="AB193" s="10">
        <f t="shared" si="48"/>
        <v>52.440560573477505</v>
      </c>
      <c r="AC193" s="10">
        <f t="shared" si="49"/>
        <v>2.3334814828373984</v>
      </c>
      <c r="AD193" s="10">
        <f t="shared" si="50"/>
        <v>2.9805605418087073</v>
      </c>
      <c r="AE193" s="10">
        <f>IF(R193&lt;=$H$10,$L$2+ABS($H$43/$H$46-SQRT(4*$H$43*$H$43/$H$46/$H$46-8*(R193-$H$9)/$H$46)/2),#REF!)</f>
        <v>6.4034767498958356</v>
      </c>
      <c r="AF193" s="10">
        <f t="shared" si="51"/>
        <v>-40.930683509195994</v>
      </c>
      <c r="AG193" s="10">
        <f t="shared" si="52"/>
        <v>2.4427303021362512</v>
      </c>
      <c r="AH193" s="10">
        <f t="shared" si="53"/>
        <v>2.4427303021362512</v>
      </c>
      <c r="AI193">
        <f t="shared" si="54"/>
        <v>2.8718571287264782</v>
      </c>
      <c r="AJ193" s="10">
        <f t="shared" si="55"/>
        <v>0.1658783783783786</v>
      </c>
      <c r="AK193" t="e">
        <f t="shared" si="60"/>
        <v>#NUM!</v>
      </c>
    </row>
    <row r="194" spans="14:37" x14ac:dyDescent="0.3">
      <c r="N194">
        <f t="shared" si="56"/>
        <v>26.913271659939767</v>
      </c>
      <c r="O194">
        <f t="shared" si="57"/>
        <v>21.612913498713656</v>
      </c>
      <c r="P194">
        <f t="shared" si="61"/>
        <v>2.1317999999999997</v>
      </c>
      <c r="Q194">
        <f t="shared" ref="Q194:Q257" si="62">(R194/360*2*3.1415*$B$19+$E$10)*$E$9*$B$19/1000</f>
        <v>19.517194569600001</v>
      </c>
      <c r="R194" s="17">
        <f>PUSHArm!M194</f>
        <v>96</v>
      </c>
      <c r="S194" s="10">
        <f>PUSHArm!N194</f>
        <v>47.960726687981875</v>
      </c>
      <c r="T194" s="10">
        <f>PUSHArm!O194</f>
        <v>1.2431649688587378</v>
      </c>
      <c r="U194" s="10">
        <f t="shared" ref="U194:U257" si="63">(V195-V194)/(W195-W194)*(2*PI())/360</f>
        <v>8.2184816877305986E-2</v>
      </c>
      <c r="V194" s="10">
        <f t="shared" si="58"/>
        <v>42.368950134316847</v>
      </c>
      <c r="W194" s="10">
        <f t="shared" ref="W194:W257" si="64">IF(R194&lt;=$H$7,SQRT(2*R194/$H$34),AC194)</f>
        <v>2.3429686984279465</v>
      </c>
      <c r="X194" s="10">
        <f t="shared" ref="X194:X257" si="65">ABS(S194-$E$19)</f>
        <v>35.960726687981875</v>
      </c>
      <c r="Y194" s="10">
        <f t="shared" ref="Y194:Y257" si="66">ABS(S194-$E$20)</f>
        <v>62.039273312018125</v>
      </c>
      <c r="Z194" s="10">
        <f t="shared" si="59"/>
        <v>57.039273312018125</v>
      </c>
      <c r="AA194" s="10">
        <f t="shared" ref="AA194:AA257" si="67">ABS(S194-$E$21)</f>
        <v>36.960726687981875</v>
      </c>
      <c r="AB194" s="10">
        <f t="shared" ref="AB194:AB257" si="68">ABS(S194-$E$20+10)</f>
        <v>52.039273312018125</v>
      </c>
      <c r="AC194" s="10">
        <f t="shared" ref="AC194:AC257" si="69">IF(R194&lt;=$H$8,$J$2+ABS(SQRT(4*$H$35*$H$35/$H$38/$H$38+8*(R194-$H$7)/$H$38)/2-ABS($H$35/$H$38)),AD194)</f>
        <v>2.3429686984279465</v>
      </c>
      <c r="AD194" s="10">
        <f t="shared" ref="AD194:AD257" si="70">IF(R194&lt;=$H$9,$K$2+ABS(-$H$39/$H$42-SQRT(4*$H$39*$H$39/$H$42/$H$42+8*(R194-$H$8)/$H$42)/2),AE194)</f>
        <v>2.9720811809328449</v>
      </c>
      <c r="AE194" s="10">
        <f>IF(R194&lt;=$H$10,$L$2+ABS($H$43/$H$46-SQRT(4*$H$43*$H$43/$H$46/$H$46-8*(R194-$H$9)/$H$46)/2),#REF!)</f>
        <v>6.3895515711832118</v>
      </c>
      <c r="AF194" s="10">
        <f t="shared" ref="AF194:AF257" si="71">IF(R194&gt;=$H$12,AG194*$H$49/T194,IF(R194&gt;=$H$13,((AG194-$I$28)*$H$53+$H$50)/T194,IF(R194&gt;=$H$14,((AG194-$I$29)*$H$57+$H$54)/T194,IF(R194&gt;=$H$15,($H$58-(AG194-$I$30)*$H$61)/T194,(IF(R194&gt;=$H$16,($H$62+(AG194-$I$31)*$H$65)/T194))))))</f>
        <v>-40.892146970981713</v>
      </c>
      <c r="AG194" s="10">
        <f t="shared" ref="AG194:AG257" si="72">IF(R194&gt;=$H$12,SQRT(2*(R194-$H$11)/$H$49),AH194)</f>
        <v>2.4329104874517991</v>
      </c>
      <c r="AH194" s="10">
        <f t="shared" ref="AH194:AH257" si="73">IF(R194&gt;=$H$13,$J$4+ABS(SQRT(4*$H$50*$H$50/$H$53/$H$53+8*(R194-$H$12)/$H$53)/2-ABS($H$50/$H$53)),AI194)</f>
        <v>2.4329104874517991</v>
      </c>
      <c r="AI194">
        <f t="shared" ref="AI194:AI257" si="74">IF(R194&gt;=$H$14,$I$29+ABS(SQRT(4*$H$54*$H$54/$H$57/$H$57+8*(R194-$H$13)/$H$57)/2-ABS($H$54/$H$57)),AJ194)</f>
        <v>2.8800640926569856</v>
      </c>
      <c r="AJ194" s="10">
        <f t="shared" ref="AJ194:AJ257" si="75">IF(R194&gt;=$H$15,$I$30+(R194-$H$14)/$H$58,AK194)</f>
        <v>0.13310810810810825</v>
      </c>
      <c r="AK194" t="e">
        <f t="shared" si="60"/>
        <v>#NUM!</v>
      </c>
    </row>
    <row r="195" spans="14:37" x14ac:dyDescent="0.3">
      <c r="N195">
        <f t="shared" ref="N195:N258" si="76">(Q195+P195)*T195</f>
        <v>26.884045672145376</v>
      </c>
      <c r="O195">
        <f t="shared" ref="O195:O258" si="77">(Q195-P195)*T195</f>
        <v>21.595498090732455</v>
      </c>
      <c r="P195">
        <f t="shared" si="61"/>
        <v>2.1317999999999997</v>
      </c>
      <c r="Q195">
        <f t="shared" si="62"/>
        <v>19.541980062149999</v>
      </c>
      <c r="R195" s="17">
        <f>PUSHArm!M195</f>
        <v>96.5</v>
      </c>
      <c r="S195" s="10">
        <f>PUSHArm!N195</f>
        <v>48.362925923421251</v>
      </c>
      <c r="T195" s="10">
        <f>PUSHArm!O195</f>
        <v>1.2403948732087728</v>
      </c>
      <c r="U195" s="10">
        <f t="shared" si="63"/>
        <v>7.8945285924416589E-2</v>
      </c>
      <c r="V195" s="10">
        <f t="shared" ref="V195:V258" si="78">IF(R195&lt;=$H$7,W195*$H$34/T195,IF(R195&lt;$H$8,((W195-$J$2)*$H$38+$H$35)/T195,IF(R195&lt;=$H$9,((W195-$K$2)*$H$42+$H$39)/T195,IF(R195&lt;=$H$10,($H$43-(W195-$L$2)*$H$46)/T195))))</f>
        <v>42.413676435050974</v>
      </c>
      <c r="W195" s="10">
        <f t="shared" si="64"/>
        <v>2.3524670612607439</v>
      </c>
      <c r="X195" s="10">
        <f t="shared" si="65"/>
        <v>36.362925923421251</v>
      </c>
      <c r="Y195" s="10">
        <f t="shared" si="66"/>
        <v>61.637074076578749</v>
      </c>
      <c r="Z195" s="10">
        <f t="shared" ref="Z195:Z258" si="79">ABS(S195-$E$20+5)</f>
        <v>56.637074076578749</v>
      </c>
      <c r="AA195" s="10">
        <f t="shared" si="67"/>
        <v>37.362925923421251</v>
      </c>
      <c r="AB195" s="10">
        <f t="shared" si="68"/>
        <v>51.637074076578749</v>
      </c>
      <c r="AC195" s="10">
        <f t="shared" si="69"/>
        <v>2.3524670612607439</v>
      </c>
      <c r="AD195" s="10">
        <f t="shared" si="70"/>
        <v>2.9635685316923293</v>
      </c>
      <c r="AE195" s="10">
        <f>IF(R195&lt;=$H$10,$L$2+ABS($H$43/$H$46-SQRT(4*$H$43*$H$43/$H$46/$H$46-8*(R195-$H$9)/$H$46)/2),#REF!)</f>
        <v>6.3755776173160488</v>
      </c>
      <c r="AF195" s="10">
        <f t="shared" si="71"/>
        <v>-40.851192991309098</v>
      </c>
      <c r="AG195" s="10">
        <f t="shared" si="72"/>
        <v>2.4230589787466488</v>
      </c>
      <c r="AH195" s="10">
        <f t="shared" si="73"/>
        <v>2.4230589787466488</v>
      </c>
      <c r="AI195">
        <f t="shared" si="74"/>
        <v>2.8882385179890999</v>
      </c>
      <c r="AJ195" s="10">
        <f t="shared" si="75"/>
        <v>0.1003378378378379</v>
      </c>
      <c r="AK195" t="e">
        <f t="shared" ref="AK195:AK258" si="80">IF(R195&gt;=$H$16,$I$31+SQRT(2*(R195-$H$15)/-$H$65),AL195)</f>
        <v>#NUM!</v>
      </c>
    </row>
    <row r="196" spans="14:37" x14ac:dyDescent="0.3">
      <c r="N196">
        <f t="shared" si="76"/>
        <v>26.855854886885734</v>
      </c>
      <c r="O196">
        <f t="shared" si="77"/>
        <v>21.578887494406455</v>
      </c>
      <c r="P196">
        <f t="shared" ref="P196:P259" si="81">P195</f>
        <v>2.1317999999999997</v>
      </c>
      <c r="Q196">
        <f t="shared" si="62"/>
        <v>19.566765554699998</v>
      </c>
      <c r="R196" s="17">
        <f>PUSHArm!M196</f>
        <v>97</v>
      </c>
      <c r="S196" s="10">
        <f>PUSHArm!N196</f>
        <v>48.766023365050103</v>
      </c>
      <c r="T196" s="10">
        <f>PUSHArm!O196</f>
        <v>1.2376788142600812</v>
      </c>
      <c r="U196" s="10">
        <f t="shared" si="63"/>
        <v>7.5750140312760714E-2</v>
      </c>
      <c r="V196" s="10">
        <f t="shared" si="78"/>
        <v>42.45669033058612</v>
      </c>
      <c r="W196" s="10">
        <f t="shared" si="64"/>
        <v>2.3619766107215687</v>
      </c>
      <c r="X196" s="10">
        <f t="shared" si="65"/>
        <v>36.766023365050103</v>
      </c>
      <c r="Y196" s="10">
        <f t="shared" si="66"/>
        <v>61.233976634949897</v>
      </c>
      <c r="Z196" s="10">
        <f t="shared" si="79"/>
        <v>56.233976634949897</v>
      </c>
      <c r="AA196" s="10">
        <f t="shared" si="67"/>
        <v>37.766023365050103</v>
      </c>
      <c r="AB196" s="10">
        <f t="shared" si="68"/>
        <v>51.233976634949897</v>
      </c>
      <c r="AC196" s="10">
        <f t="shared" si="69"/>
        <v>2.3619766107215687</v>
      </c>
      <c r="AD196" s="10">
        <f t="shared" si="70"/>
        <v>2.955022198930024</v>
      </c>
      <c r="AE196" s="10">
        <f>IF(R196&lt;=$H$10,$L$2+ABS($H$43/$H$46-SQRT(4*$H$43*$H$43/$H$46/$H$46-8*(R196-$H$9)/$H$46)/2),#REF!)</f>
        <v>6.3615543721471575</v>
      </c>
      <c r="AF196" s="10">
        <f t="shared" si="71"/>
        <v>-40.807843282358284</v>
      </c>
      <c r="AG196" s="10">
        <f t="shared" si="72"/>
        <v>2.413175467142473</v>
      </c>
      <c r="AH196" s="10">
        <f t="shared" si="73"/>
        <v>2.413175467142473</v>
      </c>
      <c r="AI196">
        <f t="shared" si="74"/>
        <v>2.8963807887037123</v>
      </c>
      <c r="AJ196" s="10">
        <f t="shared" si="75"/>
        <v>6.7567567567567988E-2</v>
      </c>
      <c r="AK196" t="e">
        <f t="shared" si="80"/>
        <v>#NUM!</v>
      </c>
    </row>
    <row r="197" spans="14:37" x14ac:dyDescent="0.3">
      <c r="N197">
        <f t="shared" si="76"/>
        <v>26.828679721737952</v>
      </c>
      <c r="O197">
        <f t="shared" si="77"/>
        <v>21.563066759317852</v>
      </c>
      <c r="P197">
        <f t="shared" si="81"/>
        <v>2.1317999999999997</v>
      </c>
      <c r="Q197">
        <f t="shared" si="62"/>
        <v>19.59155104725</v>
      </c>
      <c r="R197" s="17">
        <f>PUSHArm!M197</f>
        <v>97.5</v>
      </c>
      <c r="S197" s="10">
        <f>PUSHArm!N197</f>
        <v>49.170005395152891</v>
      </c>
      <c r="T197" s="10">
        <f>PUSHArm!O197</f>
        <v>1.2350157056056159</v>
      </c>
      <c r="U197" s="10">
        <f t="shared" si="63"/>
        <v>7.2599135512143032E-2</v>
      </c>
      <c r="V197" s="10">
        <f t="shared" si="78"/>
        <v>42.498012052254161</v>
      </c>
      <c r="W197" s="10">
        <f t="shared" si="64"/>
        <v>2.3714973864286799</v>
      </c>
      <c r="X197" s="10">
        <f t="shared" si="65"/>
        <v>37.170005395152891</v>
      </c>
      <c r="Y197" s="10">
        <f t="shared" si="66"/>
        <v>60.829994604847109</v>
      </c>
      <c r="Z197" s="10">
        <f t="shared" si="79"/>
        <v>55.829994604847109</v>
      </c>
      <c r="AA197" s="10">
        <f t="shared" si="67"/>
        <v>38.170005395152891</v>
      </c>
      <c r="AB197" s="10">
        <f t="shared" si="68"/>
        <v>50.829994604847109</v>
      </c>
      <c r="AC197" s="10">
        <f t="shared" si="69"/>
        <v>2.3714973864286799</v>
      </c>
      <c r="AD197" s="10">
        <f t="shared" si="70"/>
        <v>2.9464417796083624</v>
      </c>
      <c r="AE197" s="10">
        <f>IF(R197&lt;=$H$10,$L$2+ABS($H$43/$H$46-SQRT(4*$H$43*$H$43/$H$46/$H$46-8*(R197-$H$9)/$H$46)/2),#REF!)</f>
        <v>6.347481310361351</v>
      </c>
      <c r="AF197" s="10">
        <f t="shared" si="71"/>
        <v>-40.762119351903991</v>
      </c>
      <c r="AG197" s="10">
        <f t="shared" si="72"/>
        <v>2.4032596387110829</v>
      </c>
      <c r="AH197" s="10">
        <f t="shared" si="73"/>
        <v>2.4032596387110829</v>
      </c>
      <c r="AI197">
        <f t="shared" si="74"/>
        <v>2.9044912812884842</v>
      </c>
      <c r="AJ197" s="10">
        <f t="shared" si="75"/>
        <v>3.4797297297297636E-2</v>
      </c>
      <c r="AK197" t="e">
        <f t="shared" si="80"/>
        <v>#NUM!</v>
      </c>
    </row>
    <row r="198" spans="14:37" x14ac:dyDescent="0.3">
      <c r="N198">
        <f t="shared" si="76"/>
        <v>26.802501008918281</v>
      </c>
      <c r="O198">
        <f t="shared" si="77"/>
        <v>21.548021247284652</v>
      </c>
      <c r="P198">
        <f t="shared" si="81"/>
        <v>2.1317999999999997</v>
      </c>
      <c r="Q198">
        <f t="shared" si="62"/>
        <v>19.616336539799999</v>
      </c>
      <c r="R198" s="17">
        <f>PUSHArm!M198</f>
        <v>98</v>
      </c>
      <c r="S198" s="10">
        <f>PUSHArm!N198</f>
        <v>49.57485854619425</v>
      </c>
      <c r="T198" s="10">
        <f>PUSHArm!O198</f>
        <v>1.2324044848563731</v>
      </c>
      <c r="U198" s="10">
        <f t="shared" si="63"/>
        <v>-0.94726166176141058</v>
      </c>
      <c r="V198" s="10">
        <f t="shared" si="78"/>
        <v>42.537661762702491</v>
      </c>
      <c r="W198" s="10">
        <f t="shared" si="64"/>
        <v>2.3810294282347426</v>
      </c>
      <c r="X198" s="10">
        <f t="shared" si="65"/>
        <v>37.57485854619425</v>
      </c>
      <c r="Y198" s="10">
        <f t="shared" si="66"/>
        <v>60.42514145380575</v>
      </c>
      <c r="Z198" s="10">
        <f t="shared" si="79"/>
        <v>55.42514145380575</v>
      </c>
      <c r="AA198" s="10">
        <f t="shared" si="67"/>
        <v>38.57485854619425</v>
      </c>
      <c r="AB198" s="10">
        <f t="shared" si="68"/>
        <v>50.42514145380575</v>
      </c>
      <c r="AC198" s="10">
        <f t="shared" si="69"/>
        <v>2.3810294282347426</v>
      </c>
      <c r="AD198" s="10">
        <f t="shared" si="70"/>
        <v>2.9378268625875559</v>
      </c>
      <c r="AE198" s="10">
        <f>IF(R198&lt;=$H$10,$L$2+ABS($H$43/$H$46-SQRT(4*$H$43*$H$43/$H$46/$H$46-8*(R198-$H$9)/$H$46)/2),#REF!)</f>
        <v>6.3333578972458238</v>
      </c>
      <c r="AF198" s="10">
        <f t="shared" si="71"/>
        <v>-40.714042487237371</v>
      </c>
      <c r="AG198" s="10">
        <f t="shared" si="72"/>
        <v>2.3933111743580819</v>
      </c>
      <c r="AH198" s="10">
        <f t="shared" si="73"/>
        <v>2.3933111743580819</v>
      </c>
      <c r="AI198">
        <f t="shared" si="74"/>
        <v>2.9125703649409789</v>
      </c>
      <c r="AJ198" s="10">
        <f t="shared" si="75"/>
        <v>2.0270270270272839E-3</v>
      </c>
      <c r="AK198" t="e">
        <f t="shared" si="80"/>
        <v>#NUM!</v>
      </c>
    </row>
    <row r="199" spans="14:37" x14ac:dyDescent="0.3">
      <c r="N199">
        <f t="shared" si="76"/>
        <v>27.131585117278235</v>
      </c>
      <c r="O199">
        <f t="shared" si="77"/>
        <v>21.818645212650193</v>
      </c>
      <c r="P199">
        <f t="shared" si="81"/>
        <v>2.1317999999999997</v>
      </c>
      <c r="Q199">
        <f t="shared" si="62"/>
        <v>19.641122032349998</v>
      </c>
      <c r="R199" s="17">
        <f>PUSHArm!M199</f>
        <v>98.5</v>
      </c>
      <c r="S199" s="10">
        <f>PUSHArm!N199</f>
        <v>49.980569500790679</v>
      </c>
      <c r="T199" s="10">
        <f>PUSHArm!O199</f>
        <v>1.2461159359761813</v>
      </c>
      <c r="U199" s="10">
        <f t="shared" si="63"/>
        <v>1.0819746806566608</v>
      </c>
      <c r="V199" s="10">
        <f t="shared" si="78"/>
        <v>42.019705184065067</v>
      </c>
      <c r="W199" s="10">
        <f t="shared" si="64"/>
        <v>2.3905727762287681</v>
      </c>
      <c r="X199" s="10">
        <f t="shared" si="65"/>
        <v>37.980569500790679</v>
      </c>
      <c r="Y199" s="10">
        <f t="shared" si="66"/>
        <v>60.019430499209321</v>
      </c>
      <c r="Z199" s="10">
        <f t="shared" si="79"/>
        <v>55.019430499209321</v>
      </c>
      <c r="AA199" s="10">
        <f t="shared" si="67"/>
        <v>38.980569500790679</v>
      </c>
      <c r="AB199" s="10">
        <f t="shared" si="68"/>
        <v>50.019430499209321</v>
      </c>
      <c r="AC199" s="10">
        <f t="shared" si="69"/>
        <v>2.3905727762287681</v>
      </c>
      <c r="AD199" s="10">
        <f t="shared" si="70"/>
        <v>2.9291770283957161</v>
      </c>
      <c r="AE199" s="10">
        <f>IF(R199&lt;=$H$10,$L$2+ABS($H$43/$H$46-SQRT(4*$H$43*$H$43/$H$46/$H$46-8*(R199-$H$9)/$H$46)/2),#REF!)</f>
        <v>6.3191835884530851</v>
      </c>
      <c r="AF199" s="10">
        <f t="shared" si="71"/>
        <v>-40.132646677189399</v>
      </c>
      <c r="AG199" s="10">
        <f t="shared" si="72"/>
        <v>2.383329749703051</v>
      </c>
      <c r="AH199" s="10">
        <f t="shared" si="73"/>
        <v>2.383329749703051</v>
      </c>
      <c r="AI199">
        <f t="shared" si="74"/>
        <v>2.9206184017647718</v>
      </c>
      <c r="AJ199" s="10">
        <f t="shared" si="75"/>
        <v>-3.0743243243242624E-2</v>
      </c>
      <c r="AK199" t="e">
        <f t="shared" si="80"/>
        <v>#NUM!</v>
      </c>
    </row>
    <row r="200" spans="14:37" x14ac:dyDescent="0.3">
      <c r="N200">
        <f t="shared" si="76"/>
        <v>26.753058307536296</v>
      </c>
      <c r="O200">
        <f t="shared" si="77"/>
        <v>21.520198876345496</v>
      </c>
      <c r="P200">
        <f t="shared" si="81"/>
        <v>2.1317999999999997</v>
      </c>
      <c r="Q200">
        <f t="shared" si="62"/>
        <v>19.665907524900003</v>
      </c>
      <c r="R200" s="17">
        <f>PUSHArm!M200</f>
        <v>99</v>
      </c>
      <c r="S200" s="10">
        <f>PUSHArm!N200</f>
        <v>50.381816275319977</v>
      </c>
      <c r="T200" s="10">
        <f>PUSHArm!O200</f>
        <v>1.2273335751925145</v>
      </c>
      <c r="U200" s="10">
        <f t="shared" si="63"/>
        <v>6.3408159375450038E-2</v>
      </c>
      <c r="V200" s="10">
        <f t="shared" si="78"/>
        <v>42.612025374005356</v>
      </c>
      <c r="W200" s="10">
        <f t="shared" si="64"/>
        <v>2.4001274707380906</v>
      </c>
      <c r="X200" s="10">
        <f t="shared" si="65"/>
        <v>38.381816275319977</v>
      </c>
      <c r="Y200" s="10">
        <f t="shared" si="66"/>
        <v>59.618183724680023</v>
      </c>
      <c r="Z200" s="10">
        <f t="shared" si="79"/>
        <v>54.618183724680023</v>
      </c>
      <c r="AA200" s="10">
        <f t="shared" si="67"/>
        <v>39.381816275319977</v>
      </c>
      <c r="AB200" s="10">
        <f t="shared" si="68"/>
        <v>49.618183724680023</v>
      </c>
      <c r="AC200" s="10">
        <f t="shared" si="69"/>
        <v>2.4001274707380906</v>
      </c>
      <c r="AD200" s="10">
        <f t="shared" si="70"/>
        <v>2.9204918489905212</v>
      </c>
      <c r="AE200" s="10">
        <f>IF(R200&lt;=$H$10,$L$2+ABS($H$43/$H$46-SQRT(4*$H$43*$H$43/$H$46/$H$46-8*(R200-$H$9)/$H$46)/2),#REF!)</f>
        <v>6.304957829756157</v>
      </c>
      <c r="AF200" s="10">
        <f t="shared" si="71"/>
        <v>-40.610913908486744</v>
      </c>
      <c r="AG200" s="10">
        <f t="shared" si="72"/>
        <v>2.373315034956136</v>
      </c>
      <c r="AH200" s="10">
        <f t="shared" si="73"/>
        <v>2.373315034956136</v>
      </c>
      <c r="AI200">
        <f t="shared" si="74"/>
        <v>2.9286357469588262</v>
      </c>
      <c r="AJ200" s="10">
        <f t="shared" si="75"/>
        <v>-6.3513513513512976E-2</v>
      </c>
      <c r="AK200" t="e">
        <f t="shared" si="80"/>
        <v>#NUM!</v>
      </c>
    </row>
    <row r="201" spans="14:37" x14ac:dyDescent="0.3">
      <c r="N201">
        <f t="shared" si="76"/>
        <v>26.729758001594107</v>
      </c>
      <c r="O201">
        <f t="shared" si="77"/>
        <v>21.507394263204258</v>
      </c>
      <c r="P201">
        <f t="shared" si="81"/>
        <v>2.1317999999999997</v>
      </c>
      <c r="Q201">
        <f t="shared" si="62"/>
        <v>19.690693017449998</v>
      </c>
      <c r="R201" s="17">
        <f>PUSHArm!M201</f>
        <v>99.5</v>
      </c>
      <c r="S201" s="10">
        <f>PUSHArm!N201</f>
        <v>50.789203484556531</v>
      </c>
      <c r="T201" s="10">
        <f>PUSHArm!O201</f>
        <v>1.2248718778473247</v>
      </c>
      <c r="U201" s="10">
        <f t="shared" si="63"/>
        <v>6.0430806978110069E-2</v>
      </c>
      <c r="V201" s="10">
        <f t="shared" si="78"/>
        <v>42.646779138975923</v>
      </c>
      <c r="W201" s="10">
        <f t="shared" si="64"/>
        <v>2.409693552330352</v>
      </c>
      <c r="X201" s="10">
        <f t="shared" si="65"/>
        <v>38.789203484556531</v>
      </c>
      <c r="Y201" s="10">
        <f t="shared" si="66"/>
        <v>59.210796515443469</v>
      </c>
      <c r="Z201" s="10">
        <f t="shared" si="79"/>
        <v>54.210796515443469</v>
      </c>
      <c r="AA201" s="10">
        <f t="shared" si="67"/>
        <v>39.789203484556531</v>
      </c>
      <c r="AB201" s="10">
        <f t="shared" si="68"/>
        <v>49.210796515443469</v>
      </c>
      <c r="AC201" s="10">
        <f t="shared" si="69"/>
        <v>2.409693552330352</v>
      </c>
      <c r="AD201" s="10">
        <f t="shared" si="70"/>
        <v>2.9117708875120427</v>
      </c>
      <c r="AE201" s="10">
        <f>IF(R201&lt;=$H$10,$L$2+ABS($H$43/$H$46-SQRT(4*$H$43*$H$43/$H$46/$H$46-8*(R201-$H$9)/$H$46)/2),#REF!)</f>
        <v>6.2906800567957042</v>
      </c>
      <c r="AF201" s="10">
        <f t="shared" si="71"/>
        <v>-40.555903533199547</v>
      </c>
      <c r="AG201" s="10">
        <f t="shared" si="72"/>
        <v>2.3632666947909078</v>
      </c>
      <c r="AH201" s="10">
        <f t="shared" si="73"/>
        <v>2.3632666947909078</v>
      </c>
      <c r="AI201">
        <f t="shared" si="74"/>
        <v>2.9366227490004215</v>
      </c>
      <c r="AJ201" s="10">
        <f t="shared" si="75"/>
        <v>-9.6283783783783328E-2</v>
      </c>
      <c r="AK201" t="e">
        <f t="shared" si="80"/>
        <v>#NUM!</v>
      </c>
    </row>
    <row r="202" spans="14:37" x14ac:dyDescent="0.3">
      <c r="N202">
        <f t="shared" si="76"/>
        <v>26.70738150129236</v>
      </c>
      <c r="O202">
        <f t="shared" si="77"/>
        <v>21.495309356160448</v>
      </c>
      <c r="P202">
        <f t="shared" si="81"/>
        <v>2.1317999999999997</v>
      </c>
      <c r="Q202">
        <f t="shared" si="62"/>
        <v>19.715478509999997</v>
      </c>
      <c r="R202" s="17">
        <f>PUSHArm!M202</f>
        <v>100</v>
      </c>
      <c r="S202" s="10">
        <f>PUSHArm!N202</f>
        <v>51.197409443924897</v>
      </c>
      <c r="T202" s="10">
        <f>PUSHArm!O202</f>
        <v>1.2224580507392619</v>
      </c>
      <c r="U202" s="10">
        <f t="shared" si="63"/>
        <v>5.7496037762658575E-2</v>
      </c>
      <c r="V202" s="10">
        <f t="shared" si="78"/>
        <v>42.679940596985467</v>
      </c>
      <c r="W202" s="10">
        <f t="shared" si="64"/>
        <v>2.4192710618155067</v>
      </c>
      <c r="X202" s="10">
        <f t="shared" si="65"/>
        <v>39.197409443924897</v>
      </c>
      <c r="Y202" s="10">
        <f t="shared" si="66"/>
        <v>58.802590556075103</v>
      </c>
      <c r="Z202" s="10">
        <f t="shared" si="79"/>
        <v>53.802590556075103</v>
      </c>
      <c r="AA202" s="10">
        <f t="shared" si="67"/>
        <v>40.197409443924897</v>
      </c>
      <c r="AB202" s="10">
        <f t="shared" si="68"/>
        <v>48.802590556075103</v>
      </c>
      <c r="AC202" s="10">
        <f t="shared" si="69"/>
        <v>2.4192710618155067</v>
      </c>
      <c r="AD202" s="10">
        <f t="shared" si="70"/>
        <v>2.9030136980263337</v>
      </c>
      <c r="AE202" s="10">
        <f>IF(R202&lt;=$H$10,$L$2+ABS($H$43/$H$46-SQRT(4*$H$43*$H$43/$H$46/$H$46-8*(R202-$H$9)/$H$46)/2),#REF!)</f>
        <v>6.2763496948187916</v>
      </c>
      <c r="AF202" s="10">
        <f t="shared" si="71"/>
        <v>-40.498622874088156</v>
      </c>
      <c r="AG202" s="10">
        <f t="shared" si="72"/>
        <v>2.3531843882133523</v>
      </c>
      <c r="AH202" s="10">
        <f t="shared" si="73"/>
        <v>2.3531843882133523</v>
      </c>
      <c r="AI202">
        <f t="shared" si="74"/>
        <v>2.9445797498218949</v>
      </c>
      <c r="AJ202" s="10">
        <f t="shared" si="75"/>
        <v>-0.12905405405405368</v>
      </c>
      <c r="AK202" t="e">
        <f t="shared" si="80"/>
        <v>#NUM!</v>
      </c>
    </row>
    <row r="203" spans="14:37" x14ac:dyDescent="0.3">
      <c r="N203">
        <f t="shared" si="76"/>
        <v>26.685911619867035</v>
      </c>
      <c r="O203">
        <f t="shared" si="77"/>
        <v>21.483931012586442</v>
      </c>
      <c r="P203">
        <f t="shared" si="81"/>
        <v>2.1317999999999997</v>
      </c>
      <c r="Q203">
        <f t="shared" si="62"/>
        <v>19.740264002549999</v>
      </c>
      <c r="R203" s="17">
        <f>PUSHArm!M203</f>
        <v>100.5</v>
      </c>
      <c r="S203" s="10">
        <f>PUSHArm!N203</f>
        <v>51.606421433904949</v>
      </c>
      <c r="T203" s="10">
        <f>PUSHArm!O203</f>
        <v>1.2200911453421042</v>
      </c>
      <c r="U203" s="10">
        <f t="shared" si="63"/>
        <v>5.4603483765225364E-2</v>
      </c>
      <c r="V203" s="10">
        <f t="shared" si="78"/>
        <v>42.711529379756506</v>
      </c>
      <c r="W203" s="10">
        <f t="shared" si="64"/>
        <v>2.4288600402478595</v>
      </c>
      <c r="X203" s="10">
        <f t="shared" si="65"/>
        <v>39.606421433904949</v>
      </c>
      <c r="Y203" s="10">
        <f t="shared" si="66"/>
        <v>58.393578566095051</v>
      </c>
      <c r="Z203" s="10">
        <f t="shared" si="79"/>
        <v>53.393578566095051</v>
      </c>
      <c r="AA203" s="10">
        <f t="shared" si="67"/>
        <v>40.606421433904949</v>
      </c>
      <c r="AB203" s="10">
        <f t="shared" si="68"/>
        <v>48.393578566095051</v>
      </c>
      <c r="AC203" s="10">
        <f t="shared" si="69"/>
        <v>2.4288600402478595</v>
      </c>
      <c r="AD203" s="10">
        <f t="shared" si="70"/>
        <v>2.8942198252593494</v>
      </c>
      <c r="AE203" s="10">
        <f>IF(R203&lt;=$H$10,$L$2+ABS($H$43/$H$46-SQRT(4*$H$43*$H$43/$H$46/$H$46-8*(R203-$H$9)/$H$46)/2),#REF!)</f>
        <v>6.2619661584089066</v>
      </c>
      <c r="AF203" s="10">
        <f t="shared" si="71"/>
        <v>-40.439091903113486</v>
      </c>
      <c r="AG203" s="10">
        <f t="shared" si="72"/>
        <v>2.3430677684268488</v>
      </c>
      <c r="AH203" s="10">
        <f t="shared" si="73"/>
        <v>2.3430677684268488</v>
      </c>
      <c r="AI203">
        <f t="shared" si="74"/>
        <v>2.9525070849814532</v>
      </c>
      <c r="AJ203" s="10">
        <f t="shared" si="75"/>
        <v>-0.16182432432432403</v>
      </c>
      <c r="AK203" t="e">
        <f t="shared" si="80"/>
        <v>#NUM!</v>
      </c>
    </row>
    <row r="204" spans="14:37" x14ac:dyDescent="0.3">
      <c r="N204">
        <f t="shared" si="76"/>
        <v>26.665331547974905</v>
      </c>
      <c r="O204">
        <f t="shared" si="77"/>
        <v>21.47324637547614</v>
      </c>
      <c r="P204">
        <f t="shared" si="81"/>
        <v>2.1317999999999997</v>
      </c>
      <c r="Q204">
        <f t="shared" si="62"/>
        <v>19.765049495099998</v>
      </c>
      <c r="R204" s="17">
        <f>PUSHArm!M204</f>
        <v>101</v>
      </c>
      <c r="S204" s="10">
        <f>PUSHArm!N204</f>
        <v>52.016226883201774</v>
      </c>
      <c r="T204" s="10">
        <f>PUSHArm!O204</f>
        <v>1.2177702346605608</v>
      </c>
      <c r="U204" s="10">
        <f t="shared" si="63"/>
        <v>5.1752760684538206E-2</v>
      </c>
      <c r="V204" s="10">
        <f t="shared" si="78"/>
        <v>42.741564980614704</v>
      </c>
      <c r="W204" s="10">
        <f t="shared" si="64"/>
        <v>2.438460528928112</v>
      </c>
      <c r="X204" s="10">
        <f t="shared" si="65"/>
        <v>40.016226883201774</v>
      </c>
      <c r="Y204" s="10">
        <f t="shared" si="66"/>
        <v>57.983773116798226</v>
      </c>
      <c r="Z204" s="10">
        <f t="shared" si="79"/>
        <v>52.983773116798226</v>
      </c>
      <c r="AA204" s="10">
        <f t="shared" si="67"/>
        <v>41.016226883201774</v>
      </c>
      <c r="AB204" s="10">
        <f t="shared" si="68"/>
        <v>47.983773116798226</v>
      </c>
      <c r="AC204" s="10">
        <f t="shared" si="69"/>
        <v>2.438460528928112</v>
      </c>
      <c r="AD204" s="10">
        <f t="shared" si="70"/>
        <v>2.8853888043207485</v>
      </c>
      <c r="AE204" s="10">
        <f>IF(R204&lt;=$H$10,$L$2+ABS($H$43/$H$46-SQRT(4*$H$43*$H$43/$H$46/$H$46-8*(R204-$H$9)/$H$46)/2),#REF!)</f>
        <v>6.2475288512069103</v>
      </c>
      <c r="AF204" s="10">
        <f t="shared" si="71"/>
        <v>-40.377330292189399</v>
      </c>
      <c r="AG204" s="10">
        <f t="shared" si="72"/>
        <v>2.332916482692982</v>
      </c>
      <c r="AH204" s="10">
        <f t="shared" si="73"/>
        <v>2.332916482692982</v>
      </c>
      <c r="AI204">
        <f t="shared" si="74"/>
        <v>2.9604050838282947</v>
      </c>
      <c r="AJ204" s="10">
        <f t="shared" si="75"/>
        <v>-0.19459459459459438</v>
      </c>
      <c r="AK204" t="e">
        <f t="shared" si="80"/>
        <v>#NUM!</v>
      </c>
    </row>
    <row r="205" spans="14:37" x14ac:dyDescent="0.3">
      <c r="N205">
        <f t="shared" si="76"/>
        <v>26.645624847637624</v>
      </c>
      <c r="O205">
        <f t="shared" si="77"/>
        <v>21.463242869085835</v>
      </c>
      <c r="P205">
        <f t="shared" si="81"/>
        <v>2.1317999999999997</v>
      </c>
      <c r="Q205">
        <f t="shared" si="62"/>
        <v>19.78983498765</v>
      </c>
      <c r="R205" s="17">
        <f>PUSHArm!M205</f>
        <v>101.5</v>
      </c>
      <c r="S205" s="10">
        <f>PUSHArm!N205</f>
        <v>52.426813368048293</v>
      </c>
      <c r="T205" s="10">
        <f>PUSHArm!O205</f>
        <v>1.2154944128322993</v>
      </c>
      <c r="U205" s="10">
        <f t="shared" si="63"/>
        <v>4.8943469752798278E-2</v>
      </c>
      <c r="V205" s="10">
        <f t="shared" si="78"/>
        <v>42.770066744963479</v>
      </c>
      <c r="W205" s="10">
        <f t="shared" si="64"/>
        <v>2.4480725694054479</v>
      </c>
      <c r="X205" s="10">
        <f t="shared" si="65"/>
        <v>40.426813368048293</v>
      </c>
      <c r="Y205" s="10">
        <f t="shared" si="66"/>
        <v>57.573186631951707</v>
      </c>
      <c r="Z205" s="10">
        <f t="shared" si="79"/>
        <v>52.573186631951707</v>
      </c>
      <c r="AA205" s="10">
        <f t="shared" si="67"/>
        <v>41.426813368048293</v>
      </c>
      <c r="AB205" s="10">
        <f t="shared" si="68"/>
        <v>47.573186631951707</v>
      </c>
      <c r="AC205" s="10">
        <f t="shared" si="69"/>
        <v>2.4480725694054479</v>
      </c>
      <c r="AD205" s="10">
        <f t="shared" si="70"/>
        <v>2.8765201604171087</v>
      </c>
      <c r="AE205" s="10">
        <f>IF(R205&lt;=$H$10,$L$2+ABS($H$43/$H$46-SQRT(4*$H$43*$H$43/$H$46/$H$46-8*(R205-$H$9)/$H$46)/2),#REF!)</f>
        <v>6.2330371656225143</v>
      </c>
      <c r="AF205" s="10">
        <f t="shared" si="71"/>
        <v>-40.313357402158132</v>
      </c>
      <c r="AG205" s="10">
        <f t="shared" si="72"/>
        <v>2.3227301721880367</v>
      </c>
      <c r="AH205" s="10">
        <f t="shared" si="73"/>
        <v>2.3227301721880367</v>
      </c>
      <c r="AI205">
        <f t="shared" si="74"/>
        <v>2.9682740696622743</v>
      </c>
      <c r="AJ205" s="10">
        <f t="shared" si="75"/>
        <v>-0.22736486486486474</v>
      </c>
      <c r="AK205" t="e">
        <f t="shared" si="80"/>
        <v>#NUM!</v>
      </c>
    </row>
    <row r="206" spans="14:37" x14ac:dyDescent="0.3">
      <c r="N206">
        <f t="shared" si="76"/>
        <v>26.626775445977671</v>
      </c>
      <c r="O206">
        <f t="shared" si="77"/>
        <v>21.45390819439589</v>
      </c>
      <c r="P206">
        <f t="shared" si="81"/>
        <v>2.1317999999999997</v>
      </c>
      <c r="Q206">
        <f t="shared" si="62"/>
        <v>19.814620480199999</v>
      </c>
      <c r="R206" s="17">
        <f>PUSHArm!M206</f>
        <v>102</v>
      </c>
      <c r="S206" s="10">
        <f>PUSHArm!N206</f>
        <v>52.838168611413764</v>
      </c>
      <c r="T206" s="10">
        <f>PUSHArm!O206</f>
        <v>1.2132627947231887</v>
      </c>
      <c r="U206" s="10">
        <f t="shared" si="63"/>
        <v>4.6175197961221777E-2</v>
      </c>
      <c r="V206" s="10">
        <f t="shared" si="78"/>
        <v>42.797053861731442</v>
      </c>
      <c r="W206" s="10">
        <f t="shared" si="64"/>
        <v>2.4576962034796175</v>
      </c>
      <c r="X206" s="10">
        <f t="shared" si="65"/>
        <v>40.838168611413764</v>
      </c>
      <c r="Y206" s="10">
        <f t="shared" si="66"/>
        <v>57.161831388586236</v>
      </c>
      <c r="Z206" s="10">
        <f t="shared" si="79"/>
        <v>52.161831388586236</v>
      </c>
      <c r="AA206" s="10">
        <f t="shared" si="67"/>
        <v>41.838168611413764</v>
      </c>
      <c r="AB206" s="10">
        <f t="shared" si="68"/>
        <v>47.161831388586236</v>
      </c>
      <c r="AC206" s="10">
        <f t="shared" si="69"/>
        <v>2.4576962034796175</v>
      </c>
      <c r="AD206" s="10">
        <f t="shared" si="70"/>
        <v>2.867613408554047</v>
      </c>
      <c r="AE206" s="10">
        <f>IF(R206&lt;=$H$10,$L$2+ABS($H$43/$H$46-SQRT(4*$H$43*$H$43/$H$46/$H$46-8*(R206-$H$9)/$H$46)/2),#REF!)</f>
        <v>6.218490482535918</v>
      </c>
      <c r="AF206" s="10">
        <f t="shared" si="71"/>
        <v>-40.247192272736392</v>
      </c>
      <c r="AG206" s="10">
        <f t="shared" si="72"/>
        <v>2.3125084718549984</v>
      </c>
      <c r="AH206" s="10">
        <f t="shared" si="73"/>
        <v>2.3125084718549984</v>
      </c>
      <c r="AI206">
        <f t="shared" si="74"/>
        <v>2.9761143598883235</v>
      </c>
      <c r="AJ206" s="10">
        <f t="shared" si="75"/>
        <v>-0.26013513513513509</v>
      </c>
      <c r="AK206" t="e">
        <f t="shared" si="80"/>
        <v>#NUM!</v>
      </c>
    </row>
    <row r="207" spans="14:37" x14ac:dyDescent="0.3">
      <c r="N207">
        <f t="shared" si="76"/>
        <v>26.608767629301632</v>
      </c>
      <c r="O207">
        <f t="shared" si="77"/>
        <v>21.445230324840658</v>
      </c>
      <c r="P207">
        <f t="shared" si="81"/>
        <v>2.1317999999999997</v>
      </c>
      <c r="Q207">
        <f t="shared" si="62"/>
        <v>19.839405972750004</v>
      </c>
      <c r="R207" s="17">
        <f>PUSHArm!M207</f>
        <v>102.5</v>
      </c>
      <c r="S207" s="10">
        <f>PUSHArm!N207</f>
        <v>53.250280482126882</v>
      </c>
      <c r="T207" s="10">
        <f>PUSHArm!O207</f>
        <v>1.2110745155410862</v>
      </c>
      <c r="U207" s="10">
        <f t="shared" si="63"/>
        <v>4.3447520459137599E-2</v>
      </c>
      <c r="V207" s="10">
        <f t="shared" si="78"/>
        <v>42.822545354891361</v>
      </c>
      <c r="W207" s="10">
        <f t="shared" si="64"/>
        <v>2.4673314732030702</v>
      </c>
      <c r="X207" s="10">
        <f t="shared" si="65"/>
        <v>41.250280482126882</v>
      </c>
      <c r="Y207" s="10">
        <f t="shared" si="66"/>
        <v>56.749719517873118</v>
      </c>
      <c r="Z207" s="10">
        <f t="shared" si="79"/>
        <v>51.749719517873118</v>
      </c>
      <c r="AA207" s="10">
        <f t="shared" si="67"/>
        <v>42.250280482126882</v>
      </c>
      <c r="AB207" s="10">
        <f t="shared" si="68"/>
        <v>46.749719517873118</v>
      </c>
      <c r="AC207" s="10">
        <f t="shared" si="69"/>
        <v>2.4673314732030702</v>
      </c>
      <c r="AD207" s="10">
        <f t="shared" si="70"/>
        <v>2.8586680532267219</v>
      </c>
      <c r="AE207" s="10">
        <f>IF(R207&lt;=$H$10,$L$2+ABS($H$43/$H$46-SQRT(4*$H$43*$H$43/$H$46/$H$46-8*(R207-$H$9)/$H$46)/2),#REF!)</f>
        <v>6.203888170989166</v>
      </c>
      <c r="AF207" s="10">
        <f t="shared" si="71"/>
        <v>-40.17885361257288</v>
      </c>
      <c r="AG207" s="10">
        <f t="shared" si="72"/>
        <v>2.3022510102509002</v>
      </c>
      <c r="AH207" s="10">
        <f t="shared" si="73"/>
        <v>2.3022510102509002</v>
      </c>
      <c r="AI207">
        <f t="shared" si="74"/>
        <v>2.9839262661658448</v>
      </c>
      <c r="AJ207" s="10">
        <f t="shared" si="75"/>
        <v>-0.29290540540540544</v>
      </c>
      <c r="AK207" t="e">
        <f t="shared" si="80"/>
        <v>#NUM!</v>
      </c>
    </row>
    <row r="208" spans="14:37" x14ac:dyDescent="0.3">
      <c r="N208">
        <f t="shared" si="76"/>
        <v>26.591586036774977</v>
      </c>
      <c r="O208">
        <f t="shared" si="77"/>
        <v>21.437197501697984</v>
      </c>
      <c r="P208">
        <f t="shared" si="81"/>
        <v>2.1317999999999997</v>
      </c>
      <c r="Q208">
        <f t="shared" si="62"/>
        <v>19.864191465299999</v>
      </c>
      <c r="R208" s="17">
        <f>PUSHArm!M208</f>
        <v>103</v>
      </c>
      <c r="S208" s="10">
        <f>PUSHArm!N208</f>
        <v>53.663136993913533</v>
      </c>
      <c r="T208" s="10">
        <f>PUSHArm!O208</f>
        <v>1.2089287304336704</v>
      </c>
      <c r="U208" s="10">
        <f t="shared" si="63"/>
        <v>4.0760000163038351E-2</v>
      </c>
      <c r="V208" s="10">
        <f t="shared" si="78"/>
        <v>42.846560076252224</v>
      </c>
      <c r="W208" s="10">
        <f t="shared" si="64"/>
        <v>2.4769784208830945</v>
      </c>
      <c r="X208" s="10">
        <f t="shared" si="65"/>
        <v>41.663136993913533</v>
      </c>
      <c r="Y208" s="10">
        <f t="shared" si="66"/>
        <v>56.336863006086467</v>
      </c>
      <c r="Z208" s="10">
        <f t="shared" si="79"/>
        <v>51.336863006086467</v>
      </c>
      <c r="AA208" s="10">
        <f t="shared" si="67"/>
        <v>42.663136993913533</v>
      </c>
      <c r="AB208" s="10">
        <f t="shared" si="68"/>
        <v>46.336863006086467</v>
      </c>
      <c r="AC208" s="10">
        <f t="shared" si="69"/>
        <v>2.4769784208830945</v>
      </c>
      <c r="AD208" s="10">
        <f t="shared" si="70"/>
        <v>2.849683588098157</v>
      </c>
      <c r="AE208" s="10">
        <f>IF(R208&lt;=$H$10,$L$2+ABS($H$43/$H$46-SQRT(4*$H$43*$H$43/$H$46/$H$46-8*(R208-$H$9)/$H$46)/2),#REF!)</f>
        <v>6.1892295878668024</v>
      </c>
      <c r="AF208" s="10">
        <f t="shared" si="71"/>
        <v>-40.108359790540504</v>
      </c>
      <c r="AG208" s="10">
        <f t="shared" si="72"/>
        <v>2.2919574093893251</v>
      </c>
      <c r="AH208" s="10">
        <f t="shared" si="73"/>
        <v>2.2919574093893251</v>
      </c>
      <c r="AI208">
        <f t="shared" si="74"/>
        <v>2.9917100945532686</v>
      </c>
      <c r="AJ208" s="10">
        <f t="shared" si="75"/>
        <v>-0.32567567567567579</v>
      </c>
      <c r="AK208" t="e">
        <f t="shared" si="80"/>
        <v>#NUM!</v>
      </c>
    </row>
    <row r="209" spans="14:37" x14ac:dyDescent="0.3">
      <c r="N209">
        <f t="shared" si="76"/>
        <v>26.575215654636459</v>
      </c>
      <c r="O209">
        <f t="shared" si="77"/>
        <v>21.429798229902207</v>
      </c>
      <c r="P209">
        <f t="shared" si="81"/>
        <v>2.1317999999999997</v>
      </c>
      <c r="Q209">
        <f t="shared" si="62"/>
        <v>19.888976957849998</v>
      </c>
      <c r="R209" s="17">
        <f>PUSHArm!M209</f>
        <v>103.5</v>
      </c>
      <c r="S209" s="10">
        <f>PUSHArm!N209</f>
        <v>54.076726304360839</v>
      </c>
      <c r="T209" s="10">
        <f>PUSHArm!O209</f>
        <v>1.2068246141134857</v>
      </c>
      <c r="U209" s="10">
        <f t="shared" si="63"/>
        <v>3.8112190066379836E-2</v>
      </c>
      <c r="V209" s="10">
        <f t="shared" si="78"/>
        <v>42.869116697989526</v>
      </c>
      <c r="W209" s="10">
        <f t="shared" si="64"/>
        <v>2.4866370890839802</v>
      </c>
      <c r="X209" s="10">
        <f t="shared" si="65"/>
        <v>42.076726304360839</v>
      </c>
      <c r="Y209" s="10">
        <f t="shared" si="66"/>
        <v>55.923273695639161</v>
      </c>
      <c r="Z209" s="10">
        <f t="shared" si="79"/>
        <v>50.923273695639161</v>
      </c>
      <c r="AA209" s="10">
        <f t="shared" si="67"/>
        <v>43.076726304360839</v>
      </c>
      <c r="AB209" s="10">
        <f t="shared" si="68"/>
        <v>45.923273695639161</v>
      </c>
      <c r="AC209" s="10">
        <f t="shared" si="69"/>
        <v>2.4866370890839802</v>
      </c>
      <c r="AD209" s="10">
        <f t="shared" si="70"/>
        <v>2.8406594956647928</v>
      </c>
      <c r="AE209" s="10">
        <f>IF(R209&lt;=$H$10,$L$2+ABS($H$43/$H$46-SQRT(4*$H$43*$H$43/$H$46/$H$46-8*(R209-$H$9)/$H$46)/2),#REF!)</f>
        <v>6.174514077565366</v>
      </c>
      <c r="AF209" s="10">
        <f t="shared" si="71"/>
        <v>-40.035728826810846</v>
      </c>
      <c r="AG209" s="10">
        <f t="shared" si="72"/>
        <v>2.2816272845778802</v>
      </c>
      <c r="AH209" s="10">
        <f t="shared" si="73"/>
        <v>2.2816272845778802</v>
      </c>
      <c r="AI209">
        <f t="shared" si="74"/>
        <v>2.9994661456479697</v>
      </c>
      <c r="AJ209" s="10">
        <f t="shared" si="75"/>
        <v>-0.35844594594594614</v>
      </c>
      <c r="AK209" t="e">
        <f t="shared" si="80"/>
        <v>#NUM!</v>
      </c>
    </row>
    <row r="210" spans="14:37" x14ac:dyDescent="0.3">
      <c r="N210">
        <f t="shared" si="76"/>
        <v>26.559641810014593</v>
      </c>
      <c r="O210">
        <f t="shared" si="77"/>
        <v>21.423021273525467</v>
      </c>
      <c r="P210">
        <f t="shared" si="81"/>
        <v>2.1317999999999997</v>
      </c>
      <c r="Q210">
        <f t="shared" si="62"/>
        <v>19.913762450399993</v>
      </c>
      <c r="R210" s="17">
        <f>PUSHArm!M210</f>
        <v>104</v>
      </c>
      <c r="S210" s="10">
        <f>PUSHArm!N210</f>
        <v>54.491036713804462</v>
      </c>
      <c r="T210" s="10">
        <f>PUSHArm!O210</f>
        <v>1.2047613604674758</v>
      </c>
      <c r="U210" s="10">
        <f t="shared" si="63"/>
        <v>3.5503633000128251E-2</v>
      </c>
      <c r="V210" s="10">
        <f t="shared" si="78"/>
        <v>42.890233706408132</v>
      </c>
      <c r="W210" s="10">
        <f t="shared" si="64"/>
        <v>2.4963075206292187</v>
      </c>
      <c r="X210" s="10">
        <f t="shared" si="65"/>
        <v>42.491036713804462</v>
      </c>
      <c r="Y210" s="10">
        <f t="shared" si="66"/>
        <v>55.508963286195538</v>
      </c>
      <c r="Z210" s="10">
        <f t="shared" si="79"/>
        <v>50.508963286195538</v>
      </c>
      <c r="AA210" s="10">
        <f t="shared" si="67"/>
        <v>43.491036713804462</v>
      </c>
      <c r="AB210" s="10">
        <f t="shared" si="68"/>
        <v>45.508963286195538</v>
      </c>
      <c r="AC210" s="10">
        <f t="shared" si="69"/>
        <v>2.4963075206292187</v>
      </c>
      <c r="AD210" s="10">
        <f t="shared" si="70"/>
        <v>2.8315952469086478</v>
      </c>
      <c r="AE210" s="10">
        <f>IF(R210&lt;=$H$10,$L$2+ABS($H$43/$H$46-SQRT(4*$H$43*$H$43/$H$46/$H$46-8*(R210-$H$9)/$H$46)/2),#REF!)</f>
        <v>6.1597409716512441</v>
      </c>
      <c r="AF210" s="10">
        <f t="shared" si="71"/>
        <v>-39.960978385106607</v>
      </c>
      <c r="AG210" s="10">
        <f t="shared" si="72"/>
        <v>2.2712602442504424</v>
      </c>
      <c r="AH210" s="10">
        <f t="shared" si="73"/>
        <v>2.2712602442504424</v>
      </c>
      <c r="AI210">
        <f t="shared" si="74"/>
        <v>3.0071947147217193</v>
      </c>
      <c r="AJ210" s="10">
        <f t="shared" si="75"/>
        <v>-0.39121621621621561</v>
      </c>
      <c r="AK210" t="e">
        <f t="shared" si="80"/>
        <v>#NUM!</v>
      </c>
    </row>
    <row r="211" spans="14:37" x14ac:dyDescent="0.3">
      <c r="N211">
        <f t="shared" si="76"/>
        <v>26.544850165211646</v>
      </c>
      <c r="O211">
        <f t="shared" si="77"/>
        <v>21.416855651624982</v>
      </c>
      <c r="P211">
        <f t="shared" si="81"/>
        <v>2.1317999999999997</v>
      </c>
      <c r="Q211">
        <f t="shared" si="62"/>
        <v>19.938547942949999</v>
      </c>
      <c r="R211" s="17">
        <f>PUSHArm!M211</f>
        <v>104.5</v>
      </c>
      <c r="S211" s="10">
        <f>PUSHArm!N211</f>
        <v>54.906056664150469</v>
      </c>
      <c r="T211" s="10">
        <f>PUSHArm!O211</f>
        <v>1.2027381821903245</v>
      </c>
      <c r="U211" s="10">
        <f t="shared" si="63"/>
        <v>3.2933863919807724E-2</v>
      </c>
      <c r="V211" s="10">
        <f t="shared" si="78"/>
        <v>42.909929395532316</v>
      </c>
      <c r="W211" s="10">
        <f t="shared" si="64"/>
        <v>2.5059897586037101</v>
      </c>
      <c r="X211" s="10">
        <f t="shared" si="65"/>
        <v>42.906056664150469</v>
      </c>
      <c r="Y211" s="10">
        <f t="shared" si="66"/>
        <v>55.093943335849531</v>
      </c>
      <c r="Z211" s="10">
        <f t="shared" si="79"/>
        <v>50.093943335849531</v>
      </c>
      <c r="AA211" s="10">
        <f t="shared" si="67"/>
        <v>43.906056664150469</v>
      </c>
      <c r="AB211" s="10">
        <f t="shared" si="68"/>
        <v>45.093943335849531</v>
      </c>
      <c r="AC211" s="10">
        <f t="shared" si="69"/>
        <v>2.5059897586037101</v>
      </c>
      <c r="AD211" s="10">
        <f t="shared" si="70"/>
        <v>2.8224903009354181</v>
      </c>
      <c r="AE211" s="10">
        <f>IF(R211&lt;=$H$10,$L$2+ABS($H$43/$H$46-SQRT(4*$H$43*$H$43/$H$46/$H$46-8*(R211-$H$9)/$H$46)/2),#REF!)</f>
        <v>6.1449095885063709</v>
      </c>
      <c r="AF211" s="10">
        <f t="shared" si="71"/>
        <v>-39.884125764806264</v>
      </c>
      <c r="AG211" s="10">
        <f t="shared" si="72"/>
        <v>2.2608558897939712</v>
      </c>
      <c r="AH211" s="10">
        <f t="shared" si="73"/>
        <v>2.2608558897939712</v>
      </c>
      <c r="AI211">
        <f t="shared" si="74"/>
        <v>3.0148960918518535</v>
      </c>
      <c r="AJ211" s="10">
        <f t="shared" si="75"/>
        <v>-0.42398648648648596</v>
      </c>
      <c r="AK211" t="e">
        <f t="shared" si="80"/>
        <v>#NUM!</v>
      </c>
    </row>
    <row r="212" spans="14:37" x14ac:dyDescent="0.3">
      <c r="N212">
        <f t="shared" si="76"/>
        <v>26.530826711577262</v>
      </c>
      <c r="O212">
        <f t="shared" si="77"/>
        <v>21.411290633748596</v>
      </c>
      <c r="P212">
        <f t="shared" si="81"/>
        <v>2.1317999999999997</v>
      </c>
      <c r="Q212">
        <f t="shared" si="62"/>
        <v>19.963333435499997</v>
      </c>
      <c r="R212" s="17">
        <f>PUSHArm!M212</f>
        <v>105</v>
      </c>
      <c r="S212" s="10">
        <f>PUSHArm!N212</f>
        <v>55.321774737629639</v>
      </c>
      <c r="T212" s="10">
        <f>PUSHArm!O212</f>
        <v>1.2007543104016964</v>
      </c>
      <c r="U212" s="10">
        <f t="shared" si="63"/>
        <v>3.0402409002685468E-2</v>
      </c>
      <c r="V212" s="10">
        <f t="shared" si="78"/>
        <v>42.928221861924889</v>
      </c>
      <c r="W212" s="10">
        <f t="shared" si="64"/>
        <v>2.5156838463560067</v>
      </c>
      <c r="X212" s="10">
        <f t="shared" si="65"/>
        <v>43.321774737629639</v>
      </c>
      <c r="Y212" s="10">
        <f t="shared" si="66"/>
        <v>54.678225262370361</v>
      </c>
      <c r="Z212" s="10">
        <f t="shared" si="79"/>
        <v>49.678225262370361</v>
      </c>
      <c r="AA212" s="10">
        <f t="shared" si="67"/>
        <v>44.321774737629639</v>
      </c>
      <c r="AB212" s="10">
        <f t="shared" si="68"/>
        <v>44.678225262370361</v>
      </c>
      <c r="AC212" s="10">
        <f t="shared" si="69"/>
        <v>2.5156838463560067</v>
      </c>
      <c r="AD212" s="10">
        <f t="shared" si="70"/>
        <v>2.8133441045978249</v>
      </c>
      <c r="AE212" s="10">
        <f>IF(R212&lt;=$H$10,$L$2+ABS($H$43/$H$46-SQRT(4*$H$43*$H$43/$H$46/$H$46-8*(R212-$H$9)/$H$46)/2),#REF!)</f>
        <v>6.1300192329612546</v>
      </c>
      <c r="AF212" s="10">
        <f t="shared" si="71"/>
        <v>-39.805187894202795</v>
      </c>
      <c r="AG212" s="10">
        <f t="shared" si="72"/>
        <v>2.2504138153696709</v>
      </c>
      <c r="AH212" s="10">
        <f t="shared" si="73"/>
        <v>2.2504138153696709</v>
      </c>
      <c r="AI212">
        <f t="shared" si="74"/>
        <v>3.0225705620483074</v>
      </c>
      <c r="AJ212" s="10">
        <f t="shared" si="75"/>
        <v>-0.45675675675675631</v>
      </c>
      <c r="AK212" t="e">
        <f t="shared" si="80"/>
        <v>#NUM!</v>
      </c>
    </row>
    <row r="213" spans="14:37" x14ac:dyDescent="0.3">
      <c r="N213">
        <f t="shared" si="76"/>
        <v>26.517557764056974</v>
      </c>
      <c r="O213">
        <f t="shared" si="77"/>
        <v>21.406315735974179</v>
      </c>
      <c r="P213">
        <f t="shared" si="81"/>
        <v>2.1317999999999997</v>
      </c>
      <c r="Q213">
        <f t="shared" si="62"/>
        <v>19.98811892805</v>
      </c>
      <c r="R213" s="17">
        <f>PUSHArm!M213</f>
        <v>105.5</v>
      </c>
      <c r="S213" s="10">
        <f>PUSHArm!N213</f>
        <v>55.738179655495586</v>
      </c>
      <c r="T213" s="10">
        <f>PUSHArm!O213</f>
        <v>1.1988089942965561</v>
      </c>
      <c r="U213" s="10">
        <f t="shared" si="63"/>
        <v>2.7908788298717704E-2</v>
      </c>
      <c r="V213" s="10">
        <f t="shared" si="78"/>
        <v>42.945128998970375</v>
      </c>
      <c r="W213" s="10">
        <f t="shared" si="64"/>
        <v>2.5253898275005788</v>
      </c>
      <c r="X213" s="10">
        <f t="shared" si="65"/>
        <v>43.738179655495586</v>
      </c>
      <c r="Y213" s="10">
        <f t="shared" si="66"/>
        <v>54.261820344504414</v>
      </c>
      <c r="Z213" s="10">
        <f t="shared" si="79"/>
        <v>49.261820344504414</v>
      </c>
      <c r="AA213" s="10">
        <f t="shared" si="67"/>
        <v>44.738179655495586</v>
      </c>
      <c r="AB213" s="10">
        <f t="shared" si="68"/>
        <v>44.261820344504414</v>
      </c>
      <c r="AC213" s="10">
        <f t="shared" si="69"/>
        <v>2.5253898275005788</v>
      </c>
      <c r="AD213" s="10">
        <f t="shared" si="70"/>
        <v>2.8041560921034581</v>
      </c>
      <c r="AE213" s="10">
        <f>IF(R213&lt;=$H$10,$L$2+ABS($H$43/$H$46-SQRT(4*$H$43*$H$43/$H$46/$H$46-8*(R213-$H$9)/$H$46)/2),#REF!)</f>
        <v>6.1150691959147654</v>
      </c>
      <c r="AF213" s="10">
        <f t="shared" si="71"/>
        <v>-39.724181323263579</v>
      </c>
      <c r="AG213" s="10">
        <f t="shared" si="72"/>
        <v>2.2399336077282719</v>
      </c>
      <c r="AH213" s="10">
        <f t="shared" si="73"/>
        <v>2.2399336077282719</v>
      </c>
      <c r="AI213">
        <f t="shared" si="74"/>
        <v>3.0302184053766941</v>
      </c>
      <c r="AJ213" s="10">
        <f t="shared" si="75"/>
        <v>-0.48952702702702666</v>
      </c>
      <c r="AK213" t="e">
        <f t="shared" si="80"/>
        <v>#NUM!</v>
      </c>
    </row>
    <row r="214" spans="14:37" x14ac:dyDescent="0.3">
      <c r="N214">
        <f t="shared" si="76"/>
        <v>26.505029955184888</v>
      </c>
      <c r="O214">
        <f t="shared" si="77"/>
        <v>21.401920716490235</v>
      </c>
      <c r="P214">
        <f t="shared" si="81"/>
        <v>2.1317999999999997</v>
      </c>
      <c r="Q214">
        <f t="shared" si="62"/>
        <v>20.012904420600002</v>
      </c>
      <c r="R214" s="17">
        <f>PUSHArm!M214</f>
        <v>106</v>
      </c>
      <c r="S214" s="10">
        <f>PUSHArm!N214</f>
        <v>56.155260276661089</v>
      </c>
      <c r="T214" s="10">
        <f>PUSHArm!O214</f>
        <v>1.1969015007727408</v>
      </c>
      <c r="U214" s="10">
        <f t="shared" si="63"/>
        <v>2.5452515157231334E-2</v>
      </c>
      <c r="V214" s="10">
        <f t="shared" si="78"/>
        <v>42.960668492596845</v>
      </c>
      <c r="W214" s="10">
        <f t="shared" si="64"/>
        <v>2.5351077459200981</v>
      </c>
      <c r="X214" s="10">
        <f t="shared" si="65"/>
        <v>44.155260276661089</v>
      </c>
      <c r="Y214" s="10">
        <f t="shared" si="66"/>
        <v>53.844739723338911</v>
      </c>
      <c r="Z214" s="10">
        <f t="shared" si="79"/>
        <v>48.844739723338911</v>
      </c>
      <c r="AA214" s="10">
        <f t="shared" si="67"/>
        <v>45.155260276661089</v>
      </c>
      <c r="AB214" s="10">
        <f t="shared" si="68"/>
        <v>43.844739723338911</v>
      </c>
      <c r="AC214" s="10">
        <f t="shared" si="69"/>
        <v>2.5351077459200981</v>
      </c>
      <c r="AD214" s="10">
        <f t="shared" si="70"/>
        <v>2.7949256846063388</v>
      </c>
      <c r="AE214" s="10">
        <f>IF(R214&lt;=$H$10,$L$2+ABS($H$43/$H$46-SQRT(4*$H$43*$H$43/$H$46/$H$46-8*(R214-$H$9)/$H$46)/2),#REF!)</f>
        <v>6.1000587539400906</v>
      </c>
      <c r="AF214" s="10">
        <f t="shared" si="71"/>
        <v>-39.641122217720458</v>
      </c>
      <c r="AG214" s="10">
        <f t="shared" si="72"/>
        <v>2.2294148460191976</v>
      </c>
      <c r="AH214" s="10">
        <f t="shared" si="73"/>
        <v>2.2294148460191976</v>
      </c>
      <c r="AI214">
        <f t="shared" si="74"/>
        <v>3.0378398970775571</v>
      </c>
      <c r="AJ214" s="10">
        <f t="shared" si="75"/>
        <v>-0.52229729729729701</v>
      </c>
      <c r="AK214" t="e">
        <f t="shared" si="80"/>
        <v>#NUM!</v>
      </c>
    </row>
    <row r="215" spans="14:37" x14ac:dyDescent="0.3">
      <c r="N215">
        <f t="shared" si="76"/>
        <v>26.493230229617787</v>
      </c>
      <c r="O215">
        <f t="shared" si="77"/>
        <v>21.398095571603069</v>
      </c>
      <c r="P215">
        <f t="shared" si="81"/>
        <v>2.1317999999999997</v>
      </c>
      <c r="Q215">
        <f t="shared" si="62"/>
        <v>20.037689913149997</v>
      </c>
      <c r="R215" s="17">
        <f>PUSHArm!M215</f>
        <v>106.5</v>
      </c>
      <c r="S215" s="10">
        <f>PUSHArm!N215</f>
        <v>56.57300559628613</v>
      </c>
      <c r="T215" s="10">
        <f>PUSHArm!O215</f>
        <v>1.1950311140854502</v>
      </c>
      <c r="U215" s="10">
        <f t="shared" si="63"/>
        <v>2.3033097697239178E-2</v>
      </c>
      <c r="V215" s="10">
        <f t="shared" si="78"/>
        <v>42.974857816649482</v>
      </c>
      <c r="W215" s="10">
        <f t="shared" si="64"/>
        <v>2.5448376457677595</v>
      </c>
      <c r="X215" s="10">
        <f t="shared" si="65"/>
        <v>44.57300559628613</v>
      </c>
      <c r="Y215" s="10">
        <f t="shared" si="66"/>
        <v>53.42699440371387</v>
      </c>
      <c r="Z215" s="10">
        <f t="shared" si="79"/>
        <v>48.42699440371387</v>
      </c>
      <c r="AA215" s="10">
        <f t="shared" si="67"/>
        <v>45.57300559628613</v>
      </c>
      <c r="AB215" s="10">
        <f t="shared" si="68"/>
        <v>43.42699440371387</v>
      </c>
      <c r="AC215" s="10">
        <f t="shared" si="69"/>
        <v>2.5448376457677595</v>
      </c>
      <c r="AD215" s="10">
        <f t="shared" si="70"/>
        <v>2.7856522897813587</v>
      </c>
      <c r="AE215" s="10">
        <f>IF(R215&lt;=$H$10,$L$2+ABS($H$43/$H$46-SQRT(4*$H$43*$H$43/$H$46/$H$46-8*(R215-$H$9)/$H$46)/2),#REF!)</f>
        <v>6.0849871688762516</v>
      </c>
      <c r="AF215" s="10">
        <f t="shared" si="71"/>
        <v>-39.55602635282137</v>
      </c>
      <c r="AG215" s="10">
        <f t="shared" si="72"/>
        <v>2.2188571015933691</v>
      </c>
      <c r="AH215" s="10">
        <f t="shared" si="73"/>
        <v>2.2188571015933691</v>
      </c>
      <c r="AI215">
        <f t="shared" si="74"/>
        <v>3.045435307681954</v>
      </c>
      <c r="AJ215" s="10">
        <f t="shared" si="75"/>
        <v>-0.55506756756756737</v>
      </c>
      <c r="AK215" t="e">
        <f t="shared" si="80"/>
        <v>#NUM!</v>
      </c>
    </row>
    <row r="216" spans="14:37" x14ac:dyDescent="0.3">
      <c r="N216">
        <f t="shared" si="76"/>
        <v>26.482145838498628</v>
      </c>
      <c r="O216">
        <f t="shared" si="77"/>
        <v>21.394830531596337</v>
      </c>
      <c r="P216">
        <f t="shared" si="81"/>
        <v>2.1317999999999997</v>
      </c>
      <c r="Q216">
        <f t="shared" si="62"/>
        <v>20.062475405699999</v>
      </c>
      <c r="R216" s="17">
        <f>PUSHArm!M216</f>
        <v>107</v>
      </c>
      <c r="S216" s="10">
        <f>PUSHArm!N216</f>
        <v>56.991404744313876</v>
      </c>
      <c r="T216" s="10">
        <f>PUSHArm!O216</f>
        <v>1.1931971354963635</v>
      </c>
      <c r="U216" s="10">
        <f t="shared" si="63"/>
        <v>2.0650039181181572E-2</v>
      </c>
      <c r="V216" s="10">
        <f t="shared" si="78"/>
        <v>42.987714229053829</v>
      </c>
      <c r="W216" s="10">
        <f t="shared" si="64"/>
        <v>2.5545795714696151</v>
      </c>
      <c r="X216" s="10">
        <f t="shared" si="65"/>
        <v>44.991404744313876</v>
      </c>
      <c r="Y216" s="10">
        <f t="shared" si="66"/>
        <v>53.008595255686124</v>
      </c>
      <c r="Z216" s="10">
        <f t="shared" si="79"/>
        <v>48.008595255686124</v>
      </c>
      <c r="AA216" s="10">
        <f t="shared" si="67"/>
        <v>45.991404744313876</v>
      </c>
      <c r="AB216" s="10">
        <f t="shared" si="68"/>
        <v>43.008595255686124</v>
      </c>
      <c r="AC216" s="10">
        <f t="shared" si="69"/>
        <v>2.5545795714696151</v>
      </c>
      <c r="AD216" s="10">
        <f t="shared" si="70"/>
        <v>2.7763353013807137</v>
      </c>
      <c r="AE216" s="10">
        <f>IF(R216&lt;=$H$10,$L$2+ABS($H$43/$H$46-SQRT(4*$H$43*$H$43/$H$46/$H$46-8*(R216-$H$9)/$H$46)/2),#REF!)</f>
        <v>6.0698536874045157</v>
      </c>
      <c r="AF216" s="10">
        <f t="shared" si="71"/>
        <v>-39.468909107791475</v>
      </c>
      <c r="AG216" s="10">
        <f t="shared" si="72"/>
        <v>2.2082599377993795</v>
      </c>
      <c r="AH216" s="10">
        <f t="shared" si="73"/>
        <v>2.2082599377993795</v>
      </c>
      <c r="AI216">
        <f t="shared" si="74"/>
        <v>3.0530049031235063</v>
      </c>
      <c r="AJ216" s="10">
        <f t="shared" si="75"/>
        <v>-0.58783783783783772</v>
      </c>
      <c r="AK216" t="e">
        <f t="shared" si="80"/>
        <v>#NUM!</v>
      </c>
    </row>
    <row r="217" spans="14:37" x14ac:dyDescent="0.3">
      <c r="N217">
        <f t="shared" si="76"/>
        <v>26.471764334015933</v>
      </c>
      <c r="O217">
        <f t="shared" si="77"/>
        <v>21.392116056738846</v>
      </c>
      <c r="P217">
        <f t="shared" si="81"/>
        <v>2.1317999999999997</v>
      </c>
      <c r="Q217">
        <f t="shared" si="62"/>
        <v>20.087260898250001</v>
      </c>
      <c r="R217" s="17">
        <f>PUSHArm!M217</f>
        <v>107.5</v>
      </c>
      <c r="S217" s="10">
        <f>PUSHArm!N217</f>
        <v>57.410446983961897</v>
      </c>
      <c r="T217" s="10">
        <f>PUSHArm!O217</f>
        <v>1.1913988829339264</v>
      </c>
      <c r="U217" s="10">
        <f t="shared" si="63"/>
        <v>1.8302838971813555E-2</v>
      </c>
      <c r="V217" s="10">
        <f t="shared" si="78"/>
        <v>42.99925476816167</v>
      </c>
      <c r="W217" s="10">
        <f t="shared" si="64"/>
        <v>2.5643335677269468</v>
      </c>
      <c r="X217" s="10">
        <f t="shared" si="65"/>
        <v>45.410446983961897</v>
      </c>
      <c r="Y217" s="10">
        <f t="shared" si="66"/>
        <v>52.589553016038103</v>
      </c>
      <c r="Z217" s="10">
        <f t="shared" si="79"/>
        <v>47.589553016038103</v>
      </c>
      <c r="AA217" s="10">
        <f t="shared" si="67"/>
        <v>46.410446983961897</v>
      </c>
      <c r="AB217" s="10">
        <f t="shared" si="68"/>
        <v>42.589553016038103</v>
      </c>
      <c r="AC217" s="10">
        <f t="shared" si="69"/>
        <v>2.5643335677269468</v>
      </c>
      <c r="AD217" s="10">
        <f t="shared" si="70"/>
        <v>2.7669740987713949</v>
      </c>
      <c r="AE217" s="10">
        <f>IF(R217&lt;=$H$10,$L$2+ABS($H$43/$H$46-SQRT(4*$H$43*$H$43/$H$46/$H$46-8*(R217-$H$9)/$H$46)/2),#REF!)</f>
        <v>6.0546575406090284</v>
      </c>
      <c r="AF217" s="10">
        <f t="shared" si="71"/>
        <v>-39.379785460433645</v>
      </c>
      <c r="AG217" s="10">
        <f t="shared" si="72"/>
        <v>2.1976229097727651</v>
      </c>
      <c r="AH217" s="10">
        <f t="shared" si="73"/>
        <v>2.1976229097727651</v>
      </c>
      <c r="AI217">
        <f t="shared" si="74"/>
        <v>3.0605489448470404</v>
      </c>
      <c r="AJ217" s="10">
        <f t="shared" si="75"/>
        <v>-0.62060810810810807</v>
      </c>
      <c r="AK217" t="e">
        <f t="shared" si="80"/>
        <v>#NUM!</v>
      </c>
    </row>
    <row r="218" spans="14:37" x14ac:dyDescent="0.3">
      <c r="N218">
        <f t="shared" si="76"/>
        <v>26.462073563948941</v>
      </c>
      <c r="O218">
        <f t="shared" si="77"/>
        <v>21.389942833271164</v>
      </c>
      <c r="P218">
        <f t="shared" si="81"/>
        <v>2.1317999999999997</v>
      </c>
      <c r="Q218">
        <f t="shared" si="62"/>
        <v>20.1120463908</v>
      </c>
      <c r="R218" s="17">
        <f>PUSHArm!M218</f>
        <v>108</v>
      </c>
      <c r="S218" s="10">
        <f>PUSHArm!N218</f>
        <v>57.830121710170054</v>
      </c>
      <c r="T218" s="10">
        <f>PUSHArm!O218</f>
        <v>1.1896356906552632</v>
      </c>
      <c r="U218" s="10">
        <f t="shared" si="63"/>
        <v>1.5990992627931206E-2</v>
      </c>
      <c r="V218" s="10">
        <f t="shared" si="78"/>
        <v>43.009496249607082</v>
      </c>
      <c r="W218" s="10">
        <f t="shared" si="64"/>
        <v>2.5740996795186541</v>
      </c>
      <c r="X218" s="10">
        <f t="shared" si="65"/>
        <v>45.830121710170054</v>
      </c>
      <c r="Y218" s="10">
        <f t="shared" si="66"/>
        <v>52.169878289829946</v>
      </c>
      <c r="Z218" s="10">
        <f t="shared" si="79"/>
        <v>47.169878289829946</v>
      </c>
      <c r="AA218" s="10">
        <f t="shared" si="67"/>
        <v>46.830121710170054</v>
      </c>
      <c r="AB218" s="10">
        <f t="shared" si="68"/>
        <v>42.169878289829946</v>
      </c>
      <c r="AC218" s="10">
        <f t="shared" si="69"/>
        <v>2.5740996795186541</v>
      </c>
      <c r="AD218" s="10">
        <f t="shared" si="70"/>
        <v>2.7575680464527315</v>
      </c>
      <c r="AE218" s="10">
        <f>IF(R218&lt;=$H$10,$L$2+ABS($H$43/$H$46-SQRT(4*$H$43*$H$43/$H$46/$H$46-8*(R218-$H$9)/$H$46)/2),#REF!)</f>
        <v>6.0393979435209264</v>
      </c>
      <c r="AF218" s="10">
        <f t="shared" si="71"/>
        <v>-39.288669982161984</v>
      </c>
      <c r="AG218" s="10">
        <f t="shared" si="72"/>
        <v>2.1869455642180968</v>
      </c>
      <c r="AH218" s="10">
        <f t="shared" si="73"/>
        <v>2.1869455642180968</v>
      </c>
      <c r="AI218">
        <f t="shared" si="74"/>
        <v>3.0680676899139532</v>
      </c>
      <c r="AJ218" s="10">
        <f t="shared" si="75"/>
        <v>-0.65337837837837842</v>
      </c>
      <c r="AK218" t="e">
        <f t="shared" si="80"/>
        <v>#NUM!</v>
      </c>
    </row>
    <row r="219" spans="14:37" x14ac:dyDescent="0.3">
      <c r="N219">
        <f t="shared" si="76"/>
        <v>26.45306166648486</v>
      </c>
      <c r="O219">
        <f t="shared" si="77"/>
        <v>21.388301769602599</v>
      </c>
      <c r="P219">
        <f t="shared" si="81"/>
        <v>2.1317999999999997</v>
      </c>
      <c r="Q219">
        <f t="shared" si="62"/>
        <v>20.136831883349998</v>
      </c>
      <c r="R219" s="17">
        <f>PUSHArm!M219</f>
        <v>108.5</v>
      </c>
      <c r="S219" s="10">
        <f>PUSHArm!N219</f>
        <v>58.250418448009682</v>
      </c>
      <c r="T219" s="10">
        <f>PUSHArm!O219</f>
        <v>1.1879069089225689</v>
      </c>
      <c r="U219" s="10">
        <f t="shared" si="63"/>
        <v>1.3713993428261633E-2</v>
      </c>
      <c r="V219" s="10">
        <f t="shared" si="78"/>
        <v>43.018455263193907</v>
      </c>
      <c r="W219" s="10">
        <f t="shared" si="64"/>
        <v>2.583877952103677</v>
      </c>
      <c r="X219" s="10">
        <f t="shared" si="65"/>
        <v>46.250418448009682</v>
      </c>
      <c r="Y219" s="10">
        <f t="shared" si="66"/>
        <v>51.749581551990318</v>
      </c>
      <c r="Z219" s="10">
        <f t="shared" si="79"/>
        <v>46.749581551990318</v>
      </c>
      <c r="AA219" s="10">
        <f t="shared" si="67"/>
        <v>47.250418448009682</v>
      </c>
      <c r="AB219" s="10">
        <f t="shared" si="68"/>
        <v>41.749581551990318</v>
      </c>
      <c r="AC219" s="10">
        <f t="shared" si="69"/>
        <v>2.583877952103677</v>
      </c>
      <c r="AD219" s="10">
        <f t="shared" si="70"/>
        <v>2.7481164935529323</v>
      </c>
      <c r="AE219" s="10">
        <f>IF(R219&lt;=$H$10,$L$2+ABS($H$43/$H$46-SQRT(4*$H$43*$H$43/$H$46/$H$46-8*(R219-$H$9)/$H$46)/2),#REF!)</f>
        <v>6.0240740946451776</v>
      </c>
      <c r="AF219" s="10">
        <f t="shared" si="71"/>
        <v>-39.195576833021242</v>
      </c>
      <c r="AG219" s="10">
        <f t="shared" si="72"/>
        <v>2.1762274391835703</v>
      </c>
      <c r="AH219" s="10">
        <f t="shared" si="73"/>
        <v>2.1762274391835703</v>
      </c>
      <c r="AI219">
        <f t="shared" si="74"/>
        <v>3.0755613911044182</v>
      </c>
      <c r="AJ219" s="10">
        <f t="shared" si="75"/>
        <v>-0.68614864864864877</v>
      </c>
      <c r="AK219" t="e">
        <f t="shared" si="80"/>
        <v>#NUM!</v>
      </c>
    </row>
    <row r="220" spans="14:37" x14ac:dyDescent="0.3">
      <c r="N220">
        <f t="shared" si="76"/>
        <v>26.444717064806806</v>
      </c>
      <c r="O220">
        <f t="shared" si="77"/>
        <v>21.387183992313545</v>
      </c>
      <c r="P220">
        <f t="shared" si="81"/>
        <v>2.1317999999999997</v>
      </c>
      <c r="Q220">
        <f t="shared" si="62"/>
        <v>20.161617375900001</v>
      </c>
      <c r="R220" s="17">
        <f>PUSHArm!M220</f>
        <v>109</v>
      </c>
      <c r="S220" s="10">
        <f>PUSHArm!N220</f>
        <v>58.671326851054076</v>
      </c>
      <c r="T220" s="10">
        <f>PUSHArm!O220</f>
        <v>1.1862119036713732</v>
      </c>
      <c r="U220" s="10">
        <f t="shared" si="63"/>
        <v>1.1471331753957488E-2</v>
      </c>
      <c r="V220" s="10">
        <f t="shared" si="78"/>
        <v>43.026148170615919</v>
      </c>
      <c r="W220" s="10">
        <f t="shared" si="64"/>
        <v>2.5936684310234437</v>
      </c>
      <c r="X220" s="10">
        <f t="shared" si="65"/>
        <v>46.671326851054076</v>
      </c>
      <c r="Y220" s="10">
        <f t="shared" si="66"/>
        <v>51.328673148945924</v>
      </c>
      <c r="Z220" s="10">
        <f t="shared" si="79"/>
        <v>46.328673148945924</v>
      </c>
      <c r="AA220" s="10">
        <f t="shared" si="67"/>
        <v>47.671326851054076</v>
      </c>
      <c r="AB220" s="10">
        <f t="shared" si="68"/>
        <v>41.328673148945924</v>
      </c>
      <c r="AC220" s="10">
        <f t="shared" si="69"/>
        <v>2.5936684310234437</v>
      </c>
      <c r="AD220" s="10">
        <f t="shared" si="70"/>
        <v>2.7386187733034908</v>
      </c>
      <c r="AE220" s="10">
        <f>IF(R220&lt;=$H$10,$L$2+ABS($H$43/$H$46-SQRT(4*$H$43*$H$43/$H$46/$H$46-8*(R220-$H$9)/$H$46)/2),#REF!)</f>
        <v>6.0086851754693384</v>
      </c>
      <c r="AF220" s="10">
        <f t="shared" si="71"/>
        <v>-39.100519757417082</v>
      </c>
      <c r="AG220" s="10">
        <f t="shared" si="72"/>
        <v>2.1654680638277966</v>
      </c>
      <c r="AH220" s="10">
        <f t="shared" si="73"/>
        <v>2.1654680638277966</v>
      </c>
      <c r="AI220">
        <f t="shared" si="74"/>
        <v>3.083030297016546</v>
      </c>
      <c r="AJ220" s="10">
        <f t="shared" si="75"/>
        <v>-0.71891891891891824</v>
      </c>
      <c r="AK220" t="e">
        <f t="shared" si="80"/>
        <v>#NUM!</v>
      </c>
    </row>
    <row r="221" spans="14:37" x14ac:dyDescent="0.3">
      <c r="N221">
        <f t="shared" si="76"/>
        <v>26.437028462180653</v>
      </c>
      <c r="O221">
        <f t="shared" si="77"/>
        <v>21.386580842551968</v>
      </c>
      <c r="P221">
        <f t="shared" si="81"/>
        <v>2.1317999999999997</v>
      </c>
      <c r="Q221">
        <f t="shared" si="62"/>
        <v>20.186402868449999</v>
      </c>
      <c r="R221" s="17">
        <f>PUSHArm!M221</f>
        <v>109.5</v>
      </c>
      <c r="S221" s="10">
        <f>PUSHArm!N221</f>
        <v>59.092836699718113</v>
      </c>
      <c r="T221" s="10">
        <f>PUSHArm!O221</f>
        <v>1.1845500562033697</v>
      </c>
      <c r="U221" s="10">
        <f t="shared" si="63"/>
        <v>9.26249667248372E-3</v>
      </c>
      <c r="V221" s="10">
        <f t="shared" si="78"/>
        <v>43.032591102813115</v>
      </c>
      <c r="W221" s="10">
        <f t="shared" si="64"/>
        <v>2.6034711621043423</v>
      </c>
      <c r="X221" s="10">
        <f t="shared" si="65"/>
        <v>47.092836699718113</v>
      </c>
      <c r="Y221" s="10">
        <f t="shared" si="66"/>
        <v>50.907163300281887</v>
      </c>
      <c r="Z221" s="10">
        <f t="shared" si="79"/>
        <v>45.907163300281887</v>
      </c>
      <c r="AA221" s="10">
        <f t="shared" si="67"/>
        <v>48.092836699718113</v>
      </c>
      <c r="AB221" s="10">
        <f t="shared" si="68"/>
        <v>40.907163300281887</v>
      </c>
      <c r="AC221" s="10">
        <f t="shared" si="69"/>
        <v>2.6034711621043423</v>
      </c>
      <c r="AD221" s="10">
        <f t="shared" si="70"/>
        <v>2.7290742024902563</v>
      </c>
      <c r="AE221" s="10">
        <f>IF(R221&lt;=$H$10,$L$2+ABS($H$43/$H$46-SQRT(4*$H$43*$H$43/$H$46/$H$46-8*(R221-$H$9)/$H$46)/2),#REF!)</f>
        <v>5.9932303499533797</v>
      </c>
      <c r="AF221" s="10">
        <f t="shared" si="71"/>
        <v>-39.003512079455454</v>
      </c>
      <c r="AG221" s="10">
        <f t="shared" si="72"/>
        <v>2.1546669581784474</v>
      </c>
      <c r="AH221" s="10">
        <f t="shared" si="73"/>
        <v>2.1546669581784474</v>
      </c>
      <c r="AI221">
        <f t="shared" si="74"/>
        <v>3.0904746521626141</v>
      </c>
      <c r="AJ221" s="10">
        <f t="shared" si="75"/>
        <v>-0.75168918918918859</v>
      </c>
      <c r="AK221" t="e">
        <f t="shared" si="80"/>
        <v>#NUM!</v>
      </c>
    </row>
    <row r="222" spans="14:37" x14ac:dyDescent="0.3">
      <c r="N222">
        <f t="shared" si="76"/>
        <v>26.429984836772729</v>
      </c>
      <c r="O222">
        <f t="shared" si="77"/>
        <v>21.386483872203431</v>
      </c>
      <c r="P222">
        <f t="shared" si="81"/>
        <v>2.1317999999999997</v>
      </c>
      <c r="Q222">
        <f t="shared" si="62"/>
        <v>20.211188361000001</v>
      </c>
      <c r="R222" s="17">
        <f>PUSHArm!M222</f>
        <v>110</v>
      </c>
      <c r="S222" s="10">
        <f>PUSHArm!N222</f>
        <v>59.514937899563193</v>
      </c>
      <c r="T222" s="10">
        <f>PUSHArm!O222</f>
        <v>1.1829207628692426</v>
      </c>
      <c r="U222" s="10">
        <f t="shared" si="63"/>
        <v>7.086975869284879E-3</v>
      </c>
      <c r="V222" s="10">
        <f t="shared" si="78"/>
        <v>43.037799958199301</v>
      </c>
      <c r="W222" s="10">
        <f t="shared" si="64"/>
        <v>2.613286191460225</v>
      </c>
      <c r="X222" s="10">
        <f t="shared" si="65"/>
        <v>47.514937899563193</v>
      </c>
      <c r="Y222" s="10">
        <f t="shared" si="66"/>
        <v>50.485062100436807</v>
      </c>
      <c r="Z222" s="10">
        <f t="shared" si="79"/>
        <v>45.485062100436807</v>
      </c>
      <c r="AA222" s="10">
        <f t="shared" si="67"/>
        <v>48.514937899563193</v>
      </c>
      <c r="AB222" s="10">
        <f t="shared" si="68"/>
        <v>40.485062100436807</v>
      </c>
      <c r="AC222" s="10">
        <f t="shared" si="69"/>
        <v>2.613286191460225</v>
      </c>
      <c r="AD222" s="10">
        <f t="shared" si="70"/>
        <v>2.719482080879891</v>
      </c>
      <c r="AE222" s="10">
        <f>IF(R222&lt;=$H$10,$L$2+ABS($H$43/$H$46-SQRT(4*$H$43*$H$43/$H$46/$H$46-8*(R222-$H$9)/$H$46)/2),#REF!)</f>
        <v>5.9777087639996633</v>
      </c>
      <c r="AF222" s="10">
        <f t="shared" si="71"/>
        <v>-38.904566699010417</v>
      </c>
      <c r="AG222" s="10">
        <f t="shared" si="72"/>
        <v>2.1438236328824103</v>
      </c>
      <c r="AH222" s="10">
        <f t="shared" si="73"/>
        <v>2.1438236328824103</v>
      </c>
      <c r="AI222">
        <f t="shared" si="74"/>
        <v>3.0978946970624683</v>
      </c>
      <c r="AJ222" s="10">
        <f t="shared" si="75"/>
        <v>-0.78445945945945894</v>
      </c>
      <c r="AK222" t="e">
        <f t="shared" si="80"/>
        <v>#NUM!</v>
      </c>
    </row>
    <row r="223" spans="14:37" x14ac:dyDescent="0.3">
      <c r="N223">
        <f t="shared" si="76"/>
        <v>26.423575436758775</v>
      </c>
      <c r="O223">
        <f t="shared" si="77"/>
        <v>21.386884840287799</v>
      </c>
      <c r="P223">
        <f t="shared" si="81"/>
        <v>2.1317999999999997</v>
      </c>
      <c r="Q223">
        <f t="shared" si="62"/>
        <v>20.23597385355</v>
      </c>
      <c r="R223" s="17">
        <f>PUSHArm!M223</f>
        <v>110.5</v>
      </c>
      <c r="S223" s="10">
        <f>PUSHArm!N223</f>
        <v>59.937620479575756</v>
      </c>
      <c r="T223" s="10">
        <f>PUSHArm!O223</f>
        <v>1.1813234347666242</v>
      </c>
      <c r="U223" s="10">
        <f t="shared" si="63"/>
        <v>4.9442562312184257E-3</v>
      </c>
      <c r="V223" s="10">
        <f t="shared" si="78"/>
        <v>43.041790400837151</v>
      </c>
      <c r="W223" s="10">
        <f t="shared" si="64"/>
        <v>2.623113565494938</v>
      </c>
      <c r="X223" s="10">
        <f t="shared" si="65"/>
        <v>47.937620479575756</v>
      </c>
      <c r="Y223" s="10">
        <f t="shared" si="66"/>
        <v>50.062379520424244</v>
      </c>
      <c r="Z223" s="10">
        <f t="shared" si="79"/>
        <v>45.062379520424244</v>
      </c>
      <c r="AA223" s="10">
        <f t="shared" si="67"/>
        <v>48.937620479575756</v>
      </c>
      <c r="AB223" s="10">
        <f t="shared" si="68"/>
        <v>40.062379520424244</v>
      </c>
      <c r="AC223" s="10">
        <f t="shared" si="69"/>
        <v>2.623113565494938</v>
      </c>
      <c r="AD223" s="10">
        <f t="shared" si="70"/>
        <v>2.7098416906203484</v>
      </c>
      <c r="AE223" s="10">
        <f>IF(R223&lt;=$H$10,$L$2+ABS($H$43/$H$46-SQRT(4*$H$43*$H$43/$H$46/$H$46-8*(R223-$H$9)/$H$46)/2),#REF!)</f>
        <v>5.9621195449021513</v>
      </c>
      <c r="AF223" s="10">
        <f t="shared" si="71"/>
        <v>-38.803696087669003</v>
      </c>
      <c r="AG223" s="10">
        <f t="shared" si="72"/>
        <v>2.1329375889470863</v>
      </c>
      <c r="AH223" s="10">
        <f t="shared" si="73"/>
        <v>2.1329375889470863</v>
      </c>
      <c r="AI223">
        <f t="shared" si="74"/>
        <v>3.1052906683341925</v>
      </c>
      <c r="AJ223" s="10">
        <f t="shared" si="75"/>
        <v>-0.81722972972972929</v>
      </c>
      <c r="AK223" t="e">
        <f t="shared" si="80"/>
        <v>#NUM!</v>
      </c>
    </row>
    <row r="224" spans="14:37" x14ac:dyDescent="0.3">
      <c r="N224">
        <f t="shared" si="76"/>
        <v>26.41778977549043</v>
      </c>
      <c r="O224">
        <f t="shared" si="77"/>
        <v>21.387775709394052</v>
      </c>
      <c r="P224">
        <f t="shared" si="81"/>
        <v>2.1317999999999997</v>
      </c>
      <c r="Q224">
        <f t="shared" si="62"/>
        <v>20.260759346099999</v>
      </c>
      <c r="R224" s="17">
        <f>PUSHArm!M224</f>
        <v>111</v>
      </c>
      <c r="S224" s="10">
        <f>PUSHArm!N224</f>
        <v>60.360874590418632</v>
      </c>
      <c r="T224" s="10">
        <f>PUSHArm!O224</f>
        <v>1.1797574974426266</v>
      </c>
      <c r="U224" s="10">
        <f t="shared" si="63"/>
        <v>2.8338242244528872E-3</v>
      </c>
      <c r="V224" s="10">
        <f t="shared" si="78"/>
        <v>43.044577858927724</v>
      </c>
      <c r="W224" s="10">
        <f t="shared" si="64"/>
        <v>2.6329533309048845</v>
      </c>
      <c r="X224" s="10">
        <f t="shared" si="65"/>
        <v>48.360874590418632</v>
      </c>
      <c r="Y224" s="10">
        <f t="shared" si="66"/>
        <v>49.639125409581368</v>
      </c>
      <c r="Z224" s="10">
        <f t="shared" si="79"/>
        <v>44.639125409581368</v>
      </c>
      <c r="AA224" s="10">
        <f t="shared" si="67"/>
        <v>49.360874590418632</v>
      </c>
      <c r="AB224" s="10">
        <f t="shared" si="68"/>
        <v>39.639125409581368</v>
      </c>
      <c r="AC224" s="10">
        <f t="shared" si="69"/>
        <v>2.6329533309048845</v>
      </c>
      <c r="AD224" s="10">
        <f t="shared" si="70"/>
        <v>2.7001522956139281</v>
      </c>
      <c r="AE224" s="10">
        <f>IF(R224&lt;=$H$10,$L$2+ABS($H$43/$H$46-SQRT(4*$H$43*$H$43/$H$46/$H$46-8*(R224-$H$9)/$H$46)/2),#REF!)</f>
        <v>5.946461800773811</v>
      </c>
      <c r="AF224" s="10">
        <f t="shared" si="71"/>
        <v>-38.700912284879912</v>
      </c>
      <c r="AG224" s="10">
        <f t="shared" si="72"/>
        <v>2.1220083174724405</v>
      </c>
      <c r="AH224" s="10">
        <f t="shared" si="73"/>
        <v>2.1220083174724405</v>
      </c>
      <c r="AI224">
        <f t="shared" si="74"/>
        <v>3.112662798782154</v>
      </c>
      <c r="AJ224" s="10">
        <f t="shared" si="75"/>
        <v>-0.84999999999999964</v>
      </c>
      <c r="AK224" t="e">
        <f t="shared" si="80"/>
        <v>#NUM!</v>
      </c>
    </row>
    <row r="225" spans="14:37" x14ac:dyDescent="0.3">
      <c r="N225">
        <f t="shared" si="76"/>
        <v>26.412617626781635</v>
      </c>
      <c r="O225">
        <f t="shared" si="77"/>
        <v>21.389148642203722</v>
      </c>
      <c r="P225">
        <f t="shared" si="81"/>
        <v>2.1317999999999997</v>
      </c>
      <c r="Q225">
        <f t="shared" si="62"/>
        <v>20.285544838650001</v>
      </c>
      <c r="R225" s="17">
        <f>PUSHArm!M225</f>
        <v>111.5</v>
      </c>
      <c r="S225" s="10">
        <f>PUSHArm!N225</f>
        <v>60.784690502658101</v>
      </c>
      <c r="T225" s="10">
        <f>PUSHArm!O225</f>
        <v>1.1782223906036964</v>
      </c>
      <c r="U225" s="10">
        <f t="shared" si="63"/>
        <v>7.5516668913927889E-4</v>
      </c>
      <c r="V225" s="10">
        <f t="shared" si="78"/>
        <v>43.046177523500745</v>
      </c>
      <c r="W225" s="10">
        <f t="shared" si="64"/>
        <v>2.6428055346816093</v>
      </c>
      <c r="X225" s="10">
        <f t="shared" si="65"/>
        <v>48.784690502658101</v>
      </c>
      <c r="Y225" s="10">
        <f t="shared" si="66"/>
        <v>49.215309497341899</v>
      </c>
      <c r="Z225" s="10">
        <f t="shared" si="79"/>
        <v>44.215309497341899</v>
      </c>
      <c r="AA225" s="10">
        <f t="shared" si="67"/>
        <v>49.784690502658101</v>
      </c>
      <c r="AB225" s="10">
        <f t="shared" si="68"/>
        <v>39.215309497341899</v>
      </c>
      <c r="AC225" s="10">
        <f t="shared" si="69"/>
        <v>2.6428055346816093</v>
      </c>
      <c r="AD225" s="10">
        <f t="shared" si="70"/>
        <v>2.6904131408613443</v>
      </c>
      <c r="AE225" s="10">
        <f>IF(R225&lt;=$H$10,$L$2+ABS($H$43/$H$46-SQRT(4*$H$43*$H$43/$H$46/$H$46-8*(R225-$H$9)/$H$46)/2),#REF!)</f>
        <v>5.9307346199511706</v>
      </c>
      <c r="AF225" s="10">
        <f t="shared" si="71"/>
        <v>-38.596226894194032</v>
      </c>
      <c r="AG225" s="10">
        <f t="shared" si="72"/>
        <v>2.1110352993733987</v>
      </c>
      <c r="AH225" s="10">
        <f t="shared" si="73"/>
        <v>2.1110352993733987</v>
      </c>
      <c r="AI225">
        <f t="shared" si="74"/>
        <v>3.1200113174825064</v>
      </c>
      <c r="AJ225" s="10">
        <f t="shared" si="75"/>
        <v>-0.88277027027027</v>
      </c>
      <c r="AK225" t="e">
        <f t="shared" si="80"/>
        <v>#NUM!</v>
      </c>
    </row>
    <row r="226" spans="14:37" x14ac:dyDescent="0.3">
      <c r="N226">
        <f t="shared" si="76"/>
        <v>26.408049020161663</v>
      </c>
      <c r="O226">
        <f t="shared" si="77"/>
        <v>21.390995997979132</v>
      </c>
      <c r="P226">
        <f t="shared" si="81"/>
        <v>2.1317999999999997</v>
      </c>
      <c r="Q226">
        <f t="shared" si="62"/>
        <v>20.310330331199999</v>
      </c>
      <c r="R226" s="17">
        <f>PUSHArm!M226</f>
        <v>112</v>
      </c>
      <c r="S226" s="10">
        <f>PUSHArm!N226</f>
        <v>61.209058604968405</v>
      </c>
      <c r="T226" s="10">
        <f>PUSHArm!O226</f>
        <v>1.1767175678259063</v>
      </c>
      <c r="U226" s="10">
        <f t="shared" si="63"/>
        <v>-1.2922294534041434E-3</v>
      </c>
      <c r="V226" s="10">
        <f t="shared" si="78"/>
        <v>43.046604347542676</v>
      </c>
      <c r="W226" s="10">
        <f t="shared" si="64"/>
        <v>2.6526702241144182</v>
      </c>
      <c r="X226" s="10">
        <f t="shared" si="65"/>
        <v>49.209058604968405</v>
      </c>
      <c r="Y226" s="10">
        <f t="shared" si="66"/>
        <v>48.790941395031595</v>
      </c>
      <c r="Z226" s="10">
        <f t="shared" si="79"/>
        <v>43.790941395031595</v>
      </c>
      <c r="AA226" s="10">
        <f t="shared" si="67"/>
        <v>50.209058604968405</v>
      </c>
      <c r="AB226" s="10">
        <f t="shared" si="68"/>
        <v>38.790941395031595</v>
      </c>
      <c r="AC226" s="10">
        <f t="shared" si="69"/>
        <v>2.6526702241144182</v>
      </c>
      <c r="AD226" s="10">
        <f t="shared" si="70"/>
        <v>2.6806234517751699</v>
      </c>
      <c r="AE226" s="10">
        <f>IF(R226&lt;=$H$10,$L$2+ABS($H$43/$H$46-SQRT(4*$H$43*$H$43/$H$46/$H$46-8*(R226-$H$9)/$H$46)/2),#REF!)</f>
        <v>5.9149370703748954</v>
      </c>
      <c r="AF226" s="10">
        <f t="shared" si="71"/>
        <v>-38.489651079800879</v>
      </c>
      <c r="AG226" s="10">
        <f t="shared" si="72"/>
        <v>2.1000180050921666</v>
      </c>
      <c r="AH226" s="10">
        <f t="shared" si="73"/>
        <v>2.1000180050921666</v>
      </c>
      <c r="AI226">
        <f t="shared" si="74"/>
        <v>3.1273364498662448</v>
      </c>
      <c r="AJ226" s="10">
        <f t="shared" si="75"/>
        <v>-0.91554054054054035</v>
      </c>
      <c r="AK226" t="e">
        <f t="shared" si="80"/>
        <v>#NUM!</v>
      </c>
    </row>
    <row r="227" spans="14:37" x14ac:dyDescent="0.3">
      <c r="N227">
        <f t="shared" si="76"/>
        <v>26.404074236463384</v>
      </c>
      <c r="O227">
        <f t="shared" si="77"/>
        <v>21.393310329315099</v>
      </c>
      <c r="P227">
        <f t="shared" si="81"/>
        <v>2.1317999999999997</v>
      </c>
      <c r="Q227">
        <f t="shared" si="62"/>
        <v>20.335115823749998</v>
      </c>
      <c r="R227" s="17">
        <f>PUSHArm!M227</f>
        <v>112.5</v>
      </c>
      <c r="S227" s="10">
        <f>PUSHArm!N227</f>
        <v>61.633969402317845</v>
      </c>
      <c r="T227" s="10">
        <f>PUSHArm!O227</f>
        <v>1.1752424962820833</v>
      </c>
      <c r="U227" s="10">
        <f t="shared" si="63"/>
        <v>-0.18240250326592253</v>
      </c>
      <c r="V227" s="10">
        <f t="shared" si="78"/>
        <v>43.045873044950426</v>
      </c>
      <c r="W227" s="10">
        <f t="shared" si="64"/>
        <v>2.6625474467930283</v>
      </c>
      <c r="X227" s="10">
        <f t="shared" si="65"/>
        <v>49.633969402317845</v>
      </c>
      <c r="Y227" s="10">
        <f t="shared" si="66"/>
        <v>48.366030597682155</v>
      </c>
      <c r="Z227" s="10">
        <f t="shared" si="79"/>
        <v>43.366030597682155</v>
      </c>
      <c r="AA227" s="10">
        <f t="shared" si="67"/>
        <v>50.633969402317845</v>
      </c>
      <c r="AB227" s="10">
        <f t="shared" si="68"/>
        <v>38.366030597682155</v>
      </c>
      <c r="AC227" s="10">
        <f t="shared" si="69"/>
        <v>2.6625474467930283</v>
      </c>
      <c r="AD227" s="10">
        <f t="shared" si="70"/>
        <v>2.6707824334608734</v>
      </c>
      <c r="AE227" s="10">
        <f>IF(R227&lt;=$H$10,$L$2+ABS($H$43/$H$46-SQRT(4*$H$43*$H$43/$H$46/$H$46-8*(R227-$H$9)/$H$46)/2),#REF!)</f>
        <v>5.8990681989451943</v>
      </c>
      <c r="AF227" s="10">
        <f t="shared" si="71"/>
        <v>-38.381195562801828</v>
      </c>
      <c r="AG227" s="10">
        <f t="shared" si="72"/>
        <v>2.0889558943000095</v>
      </c>
      <c r="AH227" s="10">
        <f t="shared" si="73"/>
        <v>2.0889558943000095</v>
      </c>
      <c r="AI227">
        <f t="shared" si="74"/>
        <v>3.1346384177998989</v>
      </c>
      <c r="AJ227" s="10">
        <f t="shared" si="75"/>
        <v>-0.9483108108108107</v>
      </c>
      <c r="AK227" t="e">
        <f t="shared" si="80"/>
        <v>#NUM!</v>
      </c>
    </row>
    <row r="228" spans="14:37" x14ac:dyDescent="0.3">
      <c r="N228">
        <f t="shared" si="76"/>
        <v>26.400683803271274</v>
      </c>
      <c r="O228">
        <f t="shared" si="77"/>
        <v>21.39608437876921</v>
      </c>
      <c r="P228">
        <f t="shared" si="81"/>
        <v>2.1317999999999997</v>
      </c>
      <c r="Q228">
        <f t="shared" si="62"/>
        <v>20.359901316299997</v>
      </c>
      <c r="R228" s="17">
        <f>PUSHArm!M228</f>
        <v>113</v>
      </c>
      <c r="S228" s="10">
        <f>PUSHArm!N228</f>
        <v>62.059413514134569</v>
      </c>
      <c r="T228" s="10">
        <f>PUSHArm!O228</f>
        <v>1.1737966564645066</v>
      </c>
      <c r="U228" s="10">
        <f t="shared" si="63"/>
        <v>-0.31295947675589908</v>
      </c>
      <c r="V228" s="10">
        <f t="shared" si="78"/>
        <v>42.942444558010415</v>
      </c>
      <c r="W228" s="10">
        <f t="shared" si="64"/>
        <v>2.6724440633697615</v>
      </c>
      <c r="X228" s="10">
        <f t="shared" si="65"/>
        <v>50.059413514134569</v>
      </c>
      <c r="Y228" s="10">
        <f t="shared" si="66"/>
        <v>47.940586485865431</v>
      </c>
      <c r="Z228" s="10">
        <f t="shared" si="79"/>
        <v>42.940586485865431</v>
      </c>
      <c r="AA228" s="10">
        <f t="shared" si="67"/>
        <v>51.059413514134569</v>
      </c>
      <c r="AB228" s="10">
        <f t="shared" si="68"/>
        <v>37.940586485865431</v>
      </c>
      <c r="AC228" s="10">
        <f t="shared" si="69"/>
        <v>2.6724440633697615</v>
      </c>
      <c r="AD228" s="10">
        <f t="shared" si="70"/>
        <v>2.6724440633697615</v>
      </c>
      <c r="AE228" s="10">
        <f>IF(R228&lt;=$H$10,$L$2+ABS($H$43/$H$46-SQRT(4*$H$43*$H$43/$H$46/$H$46-8*(R228-$H$9)/$H$46)/2),#REF!)</f>
        <v>5.8831270308507957</v>
      </c>
      <c r="AF228" s="10">
        <f t="shared" si="71"/>
        <v>-38.270870617895945</v>
      </c>
      <c r="AG228" s="10">
        <f t="shared" si="72"/>
        <v>2.0778484155880323</v>
      </c>
      <c r="AH228" s="10">
        <f t="shared" si="73"/>
        <v>2.0778484155880323</v>
      </c>
      <c r="AI228">
        <f t="shared" si="74"/>
        <v>3.1419174396639393</v>
      </c>
      <c r="AJ228" s="10">
        <f t="shared" si="75"/>
        <v>-0.98108108108108105</v>
      </c>
      <c r="AK228" t="e">
        <f t="shared" si="80"/>
        <v>#NUM!</v>
      </c>
    </row>
    <row r="229" spans="14:37" x14ac:dyDescent="0.3">
      <c r="N229">
        <f t="shared" si="76"/>
        <v>26.397868490658116</v>
      </c>
      <c r="O229">
        <f t="shared" si="77"/>
        <v>21.39931107571838</v>
      </c>
      <c r="P229">
        <f t="shared" si="81"/>
        <v>2.1317999999999997</v>
      </c>
      <c r="Q229">
        <f t="shared" si="62"/>
        <v>20.384686808850002</v>
      </c>
      <c r="R229" s="17">
        <f>PUSHArm!M229</f>
        <v>113.5</v>
      </c>
      <c r="S229" s="10">
        <f>PUSHArm!N229</f>
        <v>62.48538167245767</v>
      </c>
      <c r="T229" s="10">
        <f>PUSHArm!O229</f>
        <v>1.1723795419222574</v>
      </c>
      <c r="U229" s="10">
        <f t="shared" si="63"/>
        <v>-0.31599783278829829</v>
      </c>
      <c r="V229" s="10">
        <f t="shared" si="78"/>
        <v>42.764097647468652</v>
      </c>
      <c r="W229" s="10">
        <f t="shared" si="64"/>
        <v>2.6823902098548587</v>
      </c>
      <c r="X229" s="10">
        <f t="shared" si="65"/>
        <v>50.48538167245767</v>
      </c>
      <c r="Y229" s="10">
        <f t="shared" si="66"/>
        <v>47.51461832754233</v>
      </c>
      <c r="Z229" s="10">
        <f t="shared" si="79"/>
        <v>42.51461832754233</v>
      </c>
      <c r="AA229" s="10">
        <f t="shared" si="67"/>
        <v>51.48538167245767</v>
      </c>
      <c r="AB229" s="10">
        <f t="shared" si="68"/>
        <v>37.51461832754233</v>
      </c>
      <c r="AC229" s="10">
        <f t="shared" si="69"/>
        <v>2.6823902098548587</v>
      </c>
      <c r="AD229" s="10">
        <f t="shared" si="70"/>
        <v>2.6823902098548587</v>
      </c>
      <c r="AE229" s="10">
        <f>IF(R229&lt;=$H$10,$L$2+ABS($H$43/$H$46-SQRT(4*$H$43*$H$43/$H$46/$H$46-8*(R229-$H$9)/$H$46)/2),#REF!)</f>
        <v>5.8671125688701533</v>
      </c>
      <c r="AF229" s="10">
        <f t="shared" si="71"/>
        <v>-38.158686069832179</v>
      </c>
      <c r="AG229" s="10">
        <f t="shared" si="72"/>
        <v>2.066695006146444</v>
      </c>
      <c r="AH229" s="10">
        <f t="shared" si="73"/>
        <v>2.066695006146444</v>
      </c>
      <c r="AI229">
        <f t="shared" si="74"/>
        <v>3.1491737304289864</v>
      </c>
      <c r="AJ229" s="10">
        <f t="shared" si="75"/>
        <v>-1.0138513513513514</v>
      </c>
      <c r="AK229" t="e">
        <f t="shared" si="80"/>
        <v>#NUM!</v>
      </c>
    </row>
    <row r="230" spans="14:37" x14ac:dyDescent="0.3">
      <c r="N230">
        <f t="shared" si="76"/>
        <v>26.395619306899064</v>
      </c>
      <c r="O230">
        <f t="shared" si="77"/>
        <v>21.402983533189648</v>
      </c>
      <c r="P230">
        <f t="shared" si="81"/>
        <v>2.1317999999999997</v>
      </c>
      <c r="Q230">
        <f t="shared" si="62"/>
        <v>20.409472301399997</v>
      </c>
      <c r="R230" s="17">
        <f>PUSHArm!M230</f>
        <v>114</v>
      </c>
      <c r="S230" s="10">
        <f>PUSHArm!N230</f>
        <v>62.911864720072259</v>
      </c>
      <c r="T230" s="10">
        <f>PUSHArm!O230</f>
        <v>1.1709906589993007</v>
      </c>
      <c r="U230" s="10">
        <f t="shared" si="63"/>
        <v>-0.31897490923139177</v>
      </c>
      <c r="V230" s="10">
        <f t="shared" si="78"/>
        <v>42.583044407785131</v>
      </c>
      <c r="W230" s="10">
        <f t="shared" si="64"/>
        <v>2.6923901998104762</v>
      </c>
      <c r="X230" s="10">
        <f t="shared" si="65"/>
        <v>50.911864720072259</v>
      </c>
      <c r="Y230" s="10">
        <f t="shared" si="66"/>
        <v>47.088135279927741</v>
      </c>
      <c r="Z230" s="10">
        <f t="shared" si="79"/>
        <v>42.088135279927741</v>
      </c>
      <c r="AA230" s="10">
        <f t="shared" si="67"/>
        <v>51.911864720072259</v>
      </c>
      <c r="AB230" s="10">
        <f t="shared" si="68"/>
        <v>37.088135279927741</v>
      </c>
      <c r="AC230" s="10">
        <f t="shared" si="69"/>
        <v>2.6923901998104762</v>
      </c>
      <c r="AD230" s="10">
        <f t="shared" si="70"/>
        <v>2.6923901998104762</v>
      </c>
      <c r="AE230" s="10">
        <f>IF(R230&lt;=$H$10,$L$2+ABS($H$43/$H$46-SQRT(4*$H$43*$H$43/$H$46/$H$46-8*(R230-$H$9)/$H$46)/2),#REF!)</f>
        <v>5.8510237926434678</v>
      </c>
      <c r="AF230" s="10">
        <f t="shared" si="71"/>
        <v>-38.044651290062141</v>
      </c>
      <c r="AG230" s="10">
        <f t="shared" si="72"/>
        <v>2.0554950914317907</v>
      </c>
      <c r="AH230" s="10">
        <f t="shared" si="73"/>
        <v>2.0554950914317907</v>
      </c>
      <c r="AI230">
        <f t="shared" si="74"/>
        <v>3.1564075017298849</v>
      </c>
      <c r="AJ230" s="10">
        <f t="shared" si="75"/>
        <v>-1.0466216216216218</v>
      </c>
      <c r="AK230" t="e">
        <f t="shared" si="80"/>
        <v>#NUM!</v>
      </c>
    </row>
    <row r="231" spans="14:37" x14ac:dyDescent="0.3">
      <c r="N231">
        <f t="shared" si="76"/>
        <v>26.393927494335657</v>
      </c>
      <c r="O231">
        <f t="shared" si="77"/>
        <v>21.407095044805203</v>
      </c>
      <c r="P231">
        <f t="shared" si="81"/>
        <v>2.1317999999999997</v>
      </c>
      <c r="Q231">
        <f t="shared" si="62"/>
        <v>20.434257793949996</v>
      </c>
      <c r="R231" s="17">
        <f>PUSHArm!M231</f>
        <v>114.5</v>
      </c>
      <c r="S231" s="10">
        <f>PUSHArm!N231</f>
        <v>63.338853608632043</v>
      </c>
      <c r="T231" s="10">
        <f>PUSHArm!O231</f>
        <v>1.1696295265809309</v>
      </c>
      <c r="U231" s="10">
        <f t="shared" si="63"/>
        <v>-0.32189173909504237</v>
      </c>
      <c r="V231" s="10">
        <f t="shared" si="78"/>
        <v>42.399285235463587</v>
      </c>
      <c r="W231" s="10">
        <f t="shared" si="64"/>
        <v>2.7024449172660865</v>
      </c>
      <c r="X231" s="10">
        <f t="shared" si="65"/>
        <v>51.338853608632043</v>
      </c>
      <c r="Y231" s="10">
        <f t="shared" si="66"/>
        <v>46.661146391367957</v>
      </c>
      <c r="Z231" s="10">
        <f t="shared" si="79"/>
        <v>41.661146391367957</v>
      </c>
      <c r="AA231" s="10">
        <f t="shared" si="67"/>
        <v>52.338853608632043</v>
      </c>
      <c r="AB231" s="10">
        <f t="shared" si="68"/>
        <v>36.661146391367957</v>
      </c>
      <c r="AC231" s="10">
        <f t="shared" si="69"/>
        <v>2.7024449172660865</v>
      </c>
      <c r="AD231" s="10">
        <f t="shared" si="70"/>
        <v>2.7024449172660865</v>
      </c>
      <c r="AE231" s="10">
        <f>IF(R231&lt;=$H$10,$L$2+ABS($H$43/$H$46-SQRT(4*$H$43*$H$43/$H$46/$H$46-8*(R231-$H$9)/$H$46)/2),#REF!)</f>
        <v>5.8348596579140199</v>
      </c>
      <c r="AF231" s="10">
        <f t="shared" si="71"/>
        <v>-37.928775193322473</v>
      </c>
      <c r="AG231" s="10">
        <f t="shared" si="72"/>
        <v>2.0442480848215929</v>
      </c>
      <c r="AH231" s="10">
        <f t="shared" si="73"/>
        <v>2.0442480848215929</v>
      </c>
      <c r="AI231">
        <f t="shared" si="74"/>
        <v>3.163618961937726</v>
      </c>
      <c r="AJ231" s="10">
        <f t="shared" si="75"/>
        <v>-1.0793918918918912</v>
      </c>
      <c r="AK231" t="e">
        <f t="shared" si="80"/>
        <v>#NUM!</v>
      </c>
    </row>
    <row r="232" spans="14:37" x14ac:dyDescent="0.3">
      <c r="N232">
        <f t="shared" si="76"/>
        <v>26.392784525376765</v>
      </c>
      <c r="O232">
        <f t="shared" si="77"/>
        <v>21.411639081831424</v>
      </c>
      <c r="P232">
        <f t="shared" si="81"/>
        <v>2.1317999999999997</v>
      </c>
      <c r="Q232">
        <f t="shared" si="62"/>
        <v>20.459043286499998</v>
      </c>
      <c r="R232" s="17">
        <f>PUSHArm!M232</f>
        <v>115</v>
      </c>
      <c r="S232" s="10">
        <f>PUSHArm!N232</f>
        <v>63.766339396770107</v>
      </c>
      <c r="T232" s="10">
        <f>PUSHArm!O232</f>
        <v>1.1682956758479557</v>
      </c>
      <c r="U232" s="10">
        <f t="shared" si="63"/>
        <v>-0.32474934067364097</v>
      </c>
      <c r="V232" s="10">
        <f t="shared" si="78"/>
        <v>42.212819601589295</v>
      </c>
      <c r="W232" s="10">
        <f t="shared" si="64"/>
        <v>2.7125552707099931</v>
      </c>
      <c r="X232" s="10">
        <f t="shared" si="65"/>
        <v>51.766339396770107</v>
      </c>
      <c r="Y232" s="10">
        <f t="shared" si="66"/>
        <v>46.233660603229893</v>
      </c>
      <c r="Z232" s="10">
        <f t="shared" si="79"/>
        <v>41.233660603229893</v>
      </c>
      <c r="AA232" s="10">
        <f t="shared" si="67"/>
        <v>52.766339396770107</v>
      </c>
      <c r="AB232" s="10">
        <f t="shared" si="68"/>
        <v>36.233660603229893</v>
      </c>
      <c r="AC232" s="10">
        <f t="shared" si="69"/>
        <v>2.7125552707099931</v>
      </c>
      <c r="AD232" s="10">
        <f t="shared" si="70"/>
        <v>2.7125552707099931</v>
      </c>
      <c r="AE232" s="10">
        <f>IF(R232&lt;=$H$10,$L$2+ABS($H$43/$H$46-SQRT(4*$H$43*$H$43/$H$46/$H$46-8*(R232-$H$9)/$H$46)/2),#REF!)</f>
        <v>5.8186190957372146</v>
      </c>
      <c r="AF232" s="10">
        <f t="shared" si="71"/>
        <v>-37.811066234146871</v>
      </c>
      <c r="AG232" s="10">
        <f t="shared" si="72"/>
        <v>2.0329533872558039</v>
      </c>
      <c r="AH232" s="10">
        <f t="shared" si="73"/>
        <v>2.0329533872558039</v>
      </c>
      <c r="AI232">
        <f t="shared" si="74"/>
        <v>3.1708083162298797</v>
      </c>
      <c r="AJ232" s="10">
        <f t="shared" si="75"/>
        <v>-1.1121621621621616</v>
      </c>
      <c r="AK232" t="e">
        <f t="shared" si="80"/>
        <v>#NUM!</v>
      </c>
    </row>
    <row r="233" spans="14:37" x14ac:dyDescent="0.3">
      <c r="N233">
        <f t="shared" si="76"/>
        <v>26.392182098544833</v>
      </c>
      <c r="O233">
        <f t="shared" si="77"/>
        <v>21.416609290257764</v>
      </c>
      <c r="P233">
        <f t="shared" si="81"/>
        <v>2.1317999999999997</v>
      </c>
      <c r="Q233">
        <f t="shared" si="62"/>
        <v>20.483828779049997</v>
      </c>
      <c r="R233" s="17">
        <f>PUSHArm!M233</f>
        <v>115.5</v>
      </c>
      <c r="S233" s="10">
        <f>PUSHArm!N233</f>
        <v>64.194313248198682</v>
      </c>
      <c r="T233" s="10">
        <f>PUSHArm!O233</f>
        <v>1.1669886500344953</v>
      </c>
      <c r="U233" s="10">
        <f t="shared" si="63"/>
        <v>-0.3275487173136602</v>
      </c>
      <c r="V233" s="10">
        <f t="shared" si="78"/>
        <v>42.02364603180515</v>
      </c>
      <c r="W233" s="10">
        <f t="shared" si="64"/>
        <v>2.7227221940473454</v>
      </c>
      <c r="X233" s="10">
        <f t="shared" si="65"/>
        <v>52.194313248198682</v>
      </c>
      <c r="Y233" s="10">
        <f t="shared" si="66"/>
        <v>45.805686751801318</v>
      </c>
      <c r="Z233" s="10">
        <f t="shared" si="79"/>
        <v>40.805686751801318</v>
      </c>
      <c r="AA233" s="10">
        <f t="shared" si="67"/>
        <v>53.194313248198682</v>
      </c>
      <c r="AB233" s="10">
        <f t="shared" si="68"/>
        <v>35.805686751801318</v>
      </c>
      <c r="AC233" s="10">
        <f t="shared" si="69"/>
        <v>2.7227221940473454</v>
      </c>
      <c r="AD233" s="10">
        <f t="shared" si="70"/>
        <v>2.7227221940473454</v>
      </c>
      <c r="AE233" s="10">
        <f>IF(R233&lt;=$H$10,$L$2+ABS($H$43/$H$46-SQRT(4*$H$43*$H$43/$H$46/$H$46-8*(R233-$H$9)/$H$46)/2),#REF!)</f>
        <v>5.802301011655647</v>
      </c>
      <c r="AF233" s="10">
        <f t="shared" si="71"/>
        <v>-37.691532403420346</v>
      </c>
      <c r="AG233" s="10">
        <f t="shared" si="72"/>
        <v>2.0216103868644661</v>
      </c>
      <c r="AH233" s="10">
        <f t="shared" si="73"/>
        <v>2.0216103868644661</v>
      </c>
      <c r="AI233">
        <f t="shared" si="74"/>
        <v>3.1779757666581094</v>
      </c>
      <c r="AJ233" s="10">
        <f t="shared" si="75"/>
        <v>-1.1449324324324319</v>
      </c>
      <c r="AK233" t="e">
        <f t="shared" si="80"/>
        <v>#NUM!</v>
      </c>
    </row>
    <row r="234" spans="14:37" x14ac:dyDescent="0.3">
      <c r="N234">
        <f t="shared" si="76"/>
        <v>26.392112134644648</v>
      </c>
      <c r="O234">
        <f t="shared" si="77"/>
        <v>21.4219994879683</v>
      </c>
      <c r="P234">
        <f t="shared" si="81"/>
        <v>2.1317999999999997</v>
      </c>
      <c r="Q234">
        <f t="shared" si="62"/>
        <v>20.508614271599999</v>
      </c>
      <c r="R234" s="17">
        <f>PUSHArm!M234</f>
        <v>116</v>
      </c>
      <c r="S234" s="10">
        <f>PUSHArm!N234</f>
        <v>64.62276642980008</v>
      </c>
      <c r="T234" s="10">
        <f>PUSHArm!O234</f>
        <v>1.1657080041927836</v>
      </c>
      <c r="U234" s="10">
        <f t="shared" si="63"/>
        <v>-0.33029085722967849</v>
      </c>
      <c r="V234" s="10">
        <f t="shared" si="78"/>
        <v>41.83176208527447</v>
      </c>
      <c r="W234" s="10">
        <f t="shared" si="64"/>
        <v>2.7329466476069486</v>
      </c>
      <c r="X234" s="10">
        <f t="shared" si="65"/>
        <v>52.62276642980008</v>
      </c>
      <c r="Y234" s="10">
        <f t="shared" si="66"/>
        <v>45.37723357019992</v>
      </c>
      <c r="Z234" s="10">
        <f t="shared" si="79"/>
        <v>40.37723357019992</v>
      </c>
      <c r="AA234" s="10">
        <f t="shared" si="67"/>
        <v>53.62276642980008</v>
      </c>
      <c r="AB234" s="10">
        <f t="shared" si="68"/>
        <v>35.37723357019992</v>
      </c>
      <c r="AC234" s="10">
        <f t="shared" si="69"/>
        <v>2.7329466476069486</v>
      </c>
      <c r="AD234" s="10">
        <f t="shared" si="70"/>
        <v>2.7329466476069486</v>
      </c>
      <c r="AE234" s="10">
        <f>IF(R234&lt;=$H$10,$L$2+ABS($H$43/$H$46-SQRT(4*$H$43*$H$43/$H$46/$H$46-8*(R234-$H$9)/$H$46)/2),#REF!)</f>
        <v>5.7859042848383879</v>
      </c>
      <c r="AF234" s="10">
        <f t="shared" si="71"/>
        <v>-37.570181224844148</v>
      </c>
      <c r="AG234" s="10">
        <f t="shared" si="72"/>
        <v>2.0102184585809124</v>
      </c>
      <c r="AH234" s="10">
        <f t="shared" si="73"/>
        <v>2.0102184585809124</v>
      </c>
      <c r="AI234">
        <f t="shared" si="74"/>
        <v>3.1851215122148284</v>
      </c>
      <c r="AJ234" s="10">
        <f t="shared" si="75"/>
        <v>-1.1777027027027023</v>
      </c>
      <c r="AK234" t="e">
        <f t="shared" si="80"/>
        <v>#NUM!</v>
      </c>
    </row>
    <row r="235" spans="14:37" x14ac:dyDescent="0.3">
      <c r="N235">
        <f t="shared" si="76"/>
        <v>26.392566773063262</v>
      </c>
      <c r="O235">
        <f t="shared" si="77"/>
        <v>21.427803662013201</v>
      </c>
      <c r="P235">
        <f t="shared" si="81"/>
        <v>2.1317999999999997</v>
      </c>
      <c r="Q235">
        <f t="shared" si="62"/>
        <v>20.533399764149998</v>
      </c>
      <c r="R235" s="17">
        <f>PUSHArm!M235</f>
        <v>116.5</v>
      </c>
      <c r="S235" s="10">
        <f>PUSHArm!N235</f>
        <v>65.051690309709642</v>
      </c>
      <c r="T235" s="10">
        <f>PUSHArm!O235</f>
        <v>1.1644533049653027</v>
      </c>
      <c r="U235" s="10">
        <f t="shared" si="63"/>
        <v>-0.33297673315353116</v>
      </c>
      <c r="V235" s="10">
        <f t="shared" si="78"/>
        <v>41.637164332533324</v>
      </c>
      <c r="W235" s="10">
        <f t="shared" si="64"/>
        <v>2.7432296191999317</v>
      </c>
      <c r="X235" s="10">
        <f t="shared" si="65"/>
        <v>53.051690309709642</v>
      </c>
      <c r="Y235" s="10">
        <f t="shared" si="66"/>
        <v>44.948309690290358</v>
      </c>
      <c r="Z235" s="10">
        <f t="shared" si="79"/>
        <v>39.948309690290358</v>
      </c>
      <c r="AA235" s="10">
        <f t="shared" si="67"/>
        <v>54.051690309709642</v>
      </c>
      <c r="AB235" s="10">
        <f t="shared" si="68"/>
        <v>34.948309690290358</v>
      </c>
      <c r="AC235" s="10">
        <f t="shared" si="69"/>
        <v>2.7432296191999317</v>
      </c>
      <c r="AD235" s="10">
        <f t="shared" si="70"/>
        <v>2.7432296191999317</v>
      </c>
      <c r="AE235" s="10">
        <f>IF(R235&lt;=$H$10,$L$2+ABS($H$43/$H$46-SQRT(4*$H$43*$H$43/$H$46/$H$46-8*(R235-$H$9)/$H$46)/2),#REF!)</f>
        <v>5.7694277671825631</v>
      </c>
      <c r="AF235" s="10">
        <f t="shared" si="71"/>
        <v>-37.447019751279925</v>
      </c>
      <c r="AG235" s="10">
        <f t="shared" si="72"/>
        <v>1.9987769637398225</v>
      </c>
      <c r="AH235" s="10">
        <f t="shared" si="73"/>
        <v>1.9987769637398225</v>
      </c>
      <c r="AI235">
        <f t="shared" si="74"/>
        <v>3.1922457488975615</v>
      </c>
      <c r="AJ235" s="10">
        <f t="shared" si="75"/>
        <v>-1.2104729729729726</v>
      </c>
      <c r="AK235" t="e">
        <f t="shared" si="80"/>
        <v>#NUM!</v>
      </c>
    </row>
    <row r="236" spans="14:37" x14ac:dyDescent="0.3">
      <c r="N236">
        <f t="shared" si="76"/>
        <v>26.393538368129899</v>
      </c>
      <c r="O236">
        <f t="shared" si="77"/>
        <v>21.434015965922534</v>
      </c>
      <c r="P236">
        <f t="shared" si="81"/>
        <v>2.1317999999999997</v>
      </c>
      <c r="Q236">
        <f t="shared" si="62"/>
        <v>20.558185256700003</v>
      </c>
      <c r="R236" s="17">
        <f>PUSHArm!M236</f>
        <v>117</v>
      </c>
      <c r="S236" s="10">
        <f>PUSHArm!N236</f>
        <v>65.481076355391309</v>
      </c>
      <c r="T236" s="10">
        <f>PUSHArm!O236</f>
        <v>1.1632241303610498</v>
      </c>
      <c r="U236" s="10">
        <f t="shared" si="63"/>
        <v>-0.33560730223510321</v>
      </c>
      <c r="V236" s="10">
        <f t="shared" si="78"/>
        <v>41.439848332255821</v>
      </c>
      <c r="W236" s="10">
        <f t="shared" si="64"/>
        <v>2.7535721252335907</v>
      </c>
      <c r="X236" s="10">
        <f t="shared" si="65"/>
        <v>53.481076355391309</v>
      </c>
      <c r="Y236" s="10">
        <f t="shared" si="66"/>
        <v>44.518923644608691</v>
      </c>
      <c r="Z236" s="10">
        <f t="shared" si="79"/>
        <v>39.518923644608691</v>
      </c>
      <c r="AA236" s="10">
        <f t="shared" si="67"/>
        <v>54.481076355391309</v>
      </c>
      <c r="AB236" s="10">
        <f t="shared" si="68"/>
        <v>34.518923644608691</v>
      </c>
      <c r="AC236" s="10">
        <f t="shared" si="69"/>
        <v>2.7535721252335907</v>
      </c>
      <c r="AD236" s="10">
        <f t="shared" si="70"/>
        <v>2.7535721252335907</v>
      </c>
      <c r="AE236" s="10">
        <f>IF(R236&lt;=$H$10,$L$2+ABS($H$43/$H$46-SQRT(4*$H$43*$H$43/$H$46/$H$46-8*(R236-$H$9)/$H$46)/2),#REF!)</f>
        <v>5.7528702823752038</v>
      </c>
      <c r="AF236" s="10">
        <f t="shared" si="71"/>
        <v>-37.322054561054664</v>
      </c>
      <c r="AG236" s="10">
        <f t="shared" si="72"/>
        <v>1.9872852496593958</v>
      </c>
      <c r="AH236" s="10">
        <f t="shared" si="73"/>
        <v>1.9872852496593958</v>
      </c>
      <c r="AI236">
        <f t="shared" si="74"/>
        <v>3.1993486697716707</v>
      </c>
      <c r="AJ236" s="10">
        <f t="shared" si="75"/>
        <v>-1.243243243243243</v>
      </c>
      <c r="AK236" t="e">
        <f t="shared" si="80"/>
        <v>#NUM!</v>
      </c>
    </row>
    <row r="237" spans="14:37" x14ac:dyDescent="0.3">
      <c r="N237">
        <f t="shared" si="76"/>
        <v>26.395019485618946</v>
      </c>
      <c r="O237">
        <f t="shared" si="77"/>
        <v>21.440630717130027</v>
      </c>
      <c r="P237">
        <f t="shared" si="81"/>
        <v>2.1317999999999997</v>
      </c>
      <c r="Q237">
        <f t="shared" si="62"/>
        <v>20.582970749250002</v>
      </c>
      <c r="R237" s="17">
        <f>PUSHArm!M237</f>
        <v>117.5</v>
      </c>
      <c r="S237" s="10">
        <f>PUSHArm!N237</f>
        <v>65.910916131707509</v>
      </c>
      <c r="T237" s="10">
        <f>PUSHArm!O237</f>
        <v>1.162020069539573</v>
      </c>
      <c r="U237" s="10">
        <f t="shared" si="63"/>
        <v>-0.33818350583420093</v>
      </c>
      <c r="V237" s="10">
        <f t="shared" si="78"/>
        <v>41.239808606705253</v>
      </c>
      <c r="W237" s="10">
        <f t="shared" si="64"/>
        <v>2.7639752118839445</v>
      </c>
      <c r="X237" s="10">
        <f t="shared" si="65"/>
        <v>53.910916131707509</v>
      </c>
      <c r="Y237" s="10">
        <f t="shared" si="66"/>
        <v>44.089083868292491</v>
      </c>
      <c r="Z237" s="10">
        <f t="shared" si="79"/>
        <v>39.089083868292491</v>
      </c>
      <c r="AA237" s="10">
        <f t="shared" si="67"/>
        <v>54.910916131707509</v>
      </c>
      <c r="AB237" s="10">
        <f t="shared" si="68"/>
        <v>34.089083868292491</v>
      </c>
      <c r="AC237" s="10">
        <f t="shared" si="69"/>
        <v>2.7639752118839445</v>
      </c>
      <c r="AD237" s="10">
        <f t="shared" si="70"/>
        <v>2.7639752118839445</v>
      </c>
      <c r="AE237" s="10">
        <f>IF(R237&lt;=$H$10,$L$2+ABS($H$43/$H$46-SQRT(4*$H$43*$H$43/$H$46/$H$46-8*(R237-$H$9)/$H$46)/2),#REF!)</f>
        <v>5.7362306249131958</v>
      </c>
      <c r="AF237" s="10">
        <f t="shared" si="71"/>
        <v>-37.195291754087883</v>
      </c>
      <c r="AG237" s="10">
        <f t="shared" si="72"/>
        <v>1.9757426492068775</v>
      </c>
      <c r="AH237" s="10">
        <f t="shared" si="73"/>
        <v>1.9757426492068775</v>
      </c>
      <c r="AI237">
        <f t="shared" si="74"/>
        <v>3.2064304650314028</v>
      </c>
      <c r="AJ237" s="10">
        <f t="shared" si="75"/>
        <v>-1.2760135135135133</v>
      </c>
      <c r="AK237" t="e">
        <f t="shared" si="80"/>
        <v>#NUM!</v>
      </c>
    </row>
    <row r="238" spans="14:37" x14ac:dyDescent="0.3">
      <c r="N238">
        <f t="shared" si="76"/>
        <v>26.397002899347726</v>
      </c>
      <c r="O238">
        <f t="shared" si="77"/>
        <v>21.447642394467881</v>
      </c>
      <c r="P238">
        <f t="shared" si="81"/>
        <v>2.1317999999999997</v>
      </c>
      <c r="Q238">
        <f t="shared" si="62"/>
        <v>20.607756241799997</v>
      </c>
      <c r="R238" s="17">
        <f>PUSHArm!M238</f>
        <v>118</v>
      </c>
      <c r="S238" s="10">
        <f>PUSHArm!N238</f>
        <v>66.341201298983592</v>
      </c>
      <c r="T238" s="10">
        <f>PUSHArm!O238</f>
        <v>1.1608407226005839</v>
      </c>
      <c r="U238" s="10">
        <f t="shared" si="63"/>
        <v>-0.3407062692752677</v>
      </c>
      <c r="V238" s="10">
        <f t="shared" si="78"/>
        <v>41.037038615847067</v>
      </c>
      <c r="W238" s="10">
        <f t="shared" si="64"/>
        <v>2.7744399563308519</v>
      </c>
      <c r="X238" s="10">
        <f t="shared" si="65"/>
        <v>54.341201298983592</v>
      </c>
      <c r="Y238" s="10">
        <f t="shared" si="66"/>
        <v>43.658798701016408</v>
      </c>
      <c r="Z238" s="10">
        <f t="shared" si="79"/>
        <v>38.658798701016408</v>
      </c>
      <c r="AA238" s="10">
        <f t="shared" si="67"/>
        <v>55.341201298983592</v>
      </c>
      <c r="AB238" s="10">
        <f t="shared" si="68"/>
        <v>33.658798701016408</v>
      </c>
      <c r="AC238" s="10">
        <f t="shared" si="69"/>
        <v>2.7744399563308519</v>
      </c>
      <c r="AD238" s="10">
        <f t="shared" si="70"/>
        <v>2.7744399563308519</v>
      </c>
      <c r="AE238" s="10">
        <f>IF(R238&lt;=$H$10,$L$2+ABS($H$43/$H$46-SQRT(4*$H$43*$H$43/$H$46/$H$46-8*(R238-$H$9)/$H$46)/2),#REF!)</f>
        <v>5.7195075590789983</v>
      </c>
      <c r="AF238" s="10">
        <f t="shared" si="71"/>
        <v>-37.066736947889886</v>
      </c>
      <c r="AG238" s="10">
        <f t="shared" si="72"/>
        <v>1.9641484803466107</v>
      </c>
      <c r="AH238" s="10">
        <f t="shared" si="73"/>
        <v>1.9641484803466107</v>
      </c>
      <c r="AI238">
        <f t="shared" si="74"/>
        <v>3.2134913220593133</v>
      </c>
      <c r="AJ238" s="10">
        <f t="shared" si="75"/>
        <v>-1.3087837837837837</v>
      </c>
      <c r="AK238" t="e">
        <f t="shared" si="80"/>
        <v>#NUM!</v>
      </c>
    </row>
    <row r="239" spans="14:37" x14ac:dyDescent="0.3">
      <c r="N239">
        <f t="shared" si="76"/>
        <v>26.399481587845113</v>
      </c>
      <c r="O239">
        <f t="shared" si="77"/>
        <v>21.455045635713233</v>
      </c>
      <c r="P239">
        <f t="shared" si="81"/>
        <v>2.1317999999999997</v>
      </c>
      <c r="Q239">
        <f t="shared" si="62"/>
        <v>20.632541734350003</v>
      </c>
      <c r="R239" s="17">
        <f>PUSHArm!M239</f>
        <v>118.5</v>
      </c>
      <c r="S239" s="10">
        <f>PUSHArm!N239</f>
        <v>66.771923611067777</v>
      </c>
      <c r="T239" s="10">
        <f>PUSHArm!O239</f>
        <v>1.159685700378057</v>
      </c>
      <c r="U239" s="10">
        <f t="shared" si="63"/>
        <v>-0.34317650187979792</v>
      </c>
      <c r="V239" s="10">
        <f t="shared" si="78"/>
        <v>40.831530730052883</v>
      </c>
      <c r="W239" s="10">
        <f t="shared" si="64"/>
        <v>2.7849674680597984</v>
      </c>
      <c r="X239" s="10">
        <f t="shared" si="65"/>
        <v>54.771923611067777</v>
      </c>
      <c r="Y239" s="10">
        <f t="shared" si="66"/>
        <v>43.228076388932223</v>
      </c>
      <c r="Z239" s="10">
        <f t="shared" si="79"/>
        <v>38.228076388932223</v>
      </c>
      <c r="AA239" s="10">
        <f t="shared" si="67"/>
        <v>55.771923611067777</v>
      </c>
      <c r="AB239" s="10">
        <f t="shared" si="68"/>
        <v>33.228076388932223</v>
      </c>
      <c r="AC239" s="10">
        <f t="shared" si="69"/>
        <v>2.7849674680597984</v>
      </c>
      <c r="AD239" s="10">
        <f t="shared" si="70"/>
        <v>2.7849674680597984</v>
      </c>
      <c r="AE239" s="10">
        <f>IF(R239&lt;=$H$10,$L$2+ABS($H$43/$H$46-SQRT(4*$H$43*$H$43/$H$46/$H$46-8*(R239-$H$9)/$H$46)/2),#REF!)</f>
        <v>5.7026998178696964</v>
      </c>
      <c r="AF239" s="10">
        <f t="shared" si="71"/>
        <v>-36.936395273443559</v>
      </c>
      <c r="AG239" s="10">
        <f t="shared" si="72"/>
        <v>1.9525020456697524</v>
      </c>
      <c r="AH239" s="10">
        <f t="shared" si="73"/>
        <v>1.9525020456697524</v>
      </c>
      <c r="AI239">
        <f t="shared" si="74"/>
        <v>3.2205314254841135</v>
      </c>
      <c r="AJ239" s="10">
        <f t="shared" si="75"/>
        <v>-1.341554054054054</v>
      </c>
      <c r="AK239" t="e">
        <f t="shared" si="80"/>
        <v>#NUM!</v>
      </c>
    </row>
    <row r="240" spans="14:37" x14ac:dyDescent="0.3">
      <c r="N240">
        <f t="shared" si="76"/>
        <v>26.402448731189814</v>
      </c>
      <c r="O240">
        <f t="shared" si="77"/>
        <v>21.462835235266844</v>
      </c>
      <c r="P240">
        <f t="shared" si="81"/>
        <v>2.1317999999999997</v>
      </c>
      <c r="Q240">
        <f t="shared" si="62"/>
        <v>20.657327226899998</v>
      </c>
      <c r="R240" s="17">
        <f>PUSHArm!M240</f>
        <v>119</v>
      </c>
      <c r="S240" s="10">
        <f>PUSHArm!N240</f>
        <v>67.20307491338788</v>
      </c>
      <c r="T240" s="10">
        <f>PUSHArm!O240</f>
        <v>1.1585546242431215</v>
      </c>
      <c r="U240" s="10">
        <f t="shared" si="63"/>
        <v>-0.3455950966279287</v>
      </c>
      <c r="V240" s="10">
        <f t="shared" si="78"/>
        <v>40.62327620112648</v>
      </c>
      <c r="W240" s="10">
        <f t="shared" si="64"/>
        <v>2.7955588902348185</v>
      </c>
      <c r="X240" s="10">
        <f t="shared" si="65"/>
        <v>55.20307491338788</v>
      </c>
      <c r="Y240" s="10">
        <f t="shared" si="66"/>
        <v>42.79692508661212</v>
      </c>
      <c r="Z240" s="10">
        <f t="shared" si="79"/>
        <v>37.79692508661212</v>
      </c>
      <c r="AA240" s="10">
        <f t="shared" si="67"/>
        <v>56.20307491338788</v>
      </c>
      <c r="AB240" s="10">
        <f t="shared" si="68"/>
        <v>32.79692508661212</v>
      </c>
      <c r="AC240" s="10">
        <f t="shared" si="69"/>
        <v>2.7955588902348185</v>
      </c>
      <c r="AD240" s="10">
        <f t="shared" si="70"/>
        <v>2.7955588902348185</v>
      </c>
      <c r="AE240" s="10">
        <f>IF(R240&lt;=$H$10,$L$2+ABS($H$43/$H$46-SQRT(4*$H$43*$H$43/$H$46/$H$46-8*(R240-$H$9)/$H$46)/2),#REF!)</f>
        <v>5.685806101876743</v>
      </c>
      <c r="AF240" s="10">
        <f t="shared" si="71"/>
        <v>-36.804271370810156</v>
      </c>
      <c r="AG240" s="10">
        <f t="shared" si="72"/>
        <v>1.9408026319047367</v>
      </c>
      <c r="AH240" s="10">
        <f t="shared" si="73"/>
        <v>1.9408026319047367</v>
      </c>
      <c r="AI240">
        <f t="shared" si="74"/>
        <v>3.2275509572370029</v>
      </c>
      <c r="AJ240" s="10">
        <f t="shared" si="75"/>
        <v>-1.3743243243243244</v>
      </c>
      <c r="AK240" t="e">
        <f t="shared" si="80"/>
        <v>#NUM!</v>
      </c>
    </row>
    <row r="241" spans="14:37" x14ac:dyDescent="0.3">
      <c r="N241">
        <f t="shared" si="76"/>
        <v>26.405897707867684</v>
      </c>
      <c r="O241">
        <f t="shared" si="77"/>
        <v>21.471006141841794</v>
      </c>
      <c r="P241">
        <f t="shared" si="81"/>
        <v>2.1317999999999997</v>
      </c>
      <c r="Q241">
        <f t="shared" si="62"/>
        <v>20.682112719449997</v>
      </c>
      <c r="R241" s="17">
        <f>PUSHArm!M241</f>
        <v>119.5</v>
      </c>
      <c r="S241" s="10">
        <f>PUSHArm!N241</f>
        <v>67.634647141004379</v>
      </c>
      <c r="T241" s="10">
        <f>PUSHArm!O241</f>
        <v>1.1574471259090662</v>
      </c>
      <c r="U241" s="10">
        <f t="shared" si="63"/>
        <v>-0.34796293037503945</v>
      </c>
      <c r="V241" s="10">
        <f t="shared" si="78"/>
        <v>40.412265131763661</v>
      </c>
      <c r="W241" s="10">
        <f t="shared" si="64"/>
        <v>2.806215401147357</v>
      </c>
      <c r="X241" s="10">
        <f t="shared" si="65"/>
        <v>55.634647141004379</v>
      </c>
      <c r="Y241" s="10">
        <f t="shared" si="66"/>
        <v>42.365352858995621</v>
      </c>
      <c r="Z241" s="10">
        <f t="shared" si="79"/>
        <v>37.365352858995621</v>
      </c>
      <c r="AA241" s="10">
        <f t="shared" si="67"/>
        <v>56.634647141004379</v>
      </c>
      <c r="AB241" s="10">
        <f t="shared" si="68"/>
        <v>32.365352858995621</v>
      </c>
      <c r="AC241" s="10">
        <f t="shared" si="69"/>
        <v>2.806215401147357</v>
      </c>
      <c r="AD241" s="10">
        <f t="shared" si="70"/>
        <v>2.806215401147357</v>
      </c>
      <c r="AE241" s="10">
        <f>IF(R241&lt;=$H$10,$L$2+ABS($H$43/$H$46-SQRT(4*$H$43*$H$43/$H$46/$H$46-8*(R241-$H$9)/$H$46)/2),#REF!)</f>
        <v>5.6688250781135947</v>
      </c>
      <c r="AF241" s="10">
        <f t="shared" si="71"/>
        <v>-36.67036938464922</v>
      </c>
      <c r="AG241" s="10">
        <f t="shared" si="72"/>
        <v>1.9290495094075077</v>
      </c>
      <c r="AH241" s="10">
        <f t="shared" si="73"/>
        <v>1.9290495094075077</v>
      </c>
      <c r="AI241">
        <f t="shared" si="74"/>
        <v>3.2345500966065246</v>
      </c>
      <c r="AJ241" s="10">
        <f t="shared" si="75"/>
        <v>-1.4070945945945939</v>
      </c>
      <c r="AK241" t="e">
        <f t="shared" si="80"/>
        <v>#NUM!</v>
      </c>
    </row>
    <row r="242" spans="14:37" x14ac:dyDescent="0.3">
      <c r="N242">
        <f t="shared" si="76"/>
        <v>26.409822091858153</v>
      </c>
      <c r="O242">
        <f t="shared" si="77"/>
        <v>21.479553456333072</v>
      </c>
      <c r="P242">
        <f t="shared" si="81"/>
        <v>2.1317999999999997</v>
      </c>
      <c r="Q242">
        <f t="shared" si="62"/>
        <v>20.706898211999999</v>
      </c>
      <c r="R242" s="17">
        <f>PUSHArm!M242</f>
        <v>120</v>
      </c>
      <c r="S242" s="10">
        <f>PUSHArm!N242</f>
        <v>68.066632316661796</v>
      </c>
      <c r="T242" s="10">
        <f>PUSHArm!O242</f>
        <v>1.156362847247651</v>
      </c>
      <c r="U242" s="10">
        <f t="shared" si="63"/>
        <v>-0.35028086330208641</v>
      </c>
      <c r="V242" s="10">
        <f t="shared" si="78"/>
        <v>40.198486442989477</v>
      </c>
      <c r="W242" s="10">
        <f t="shared" si="64"/>
        <v>2.8169382157462692</v>
      </c>
      <c r="X242" s="10">
        <f t="shared" si="65"/>
        <v>56.066632316661796</v>
      </c>
      <c r="Y242" s="10">
        <f t="shared" si="66"/>
        <v>41.933367683338204</v>
      </c>
      <c r="Z242" s="10">
        <f t="shared" si="79"/>
        <v>36.933367683338204</v>
      </c>
      <c r="AA242" s="10">
        <f t="shared" si="67"/>
        <v>57.066632316661796</v>
      </c>
      <c r="AB242" s="10">
        <f t="shared" si="68"/>
        <v>31.933367683338204</v>
      </c>
      <c r="AC242" s="10">
        <f t="shared" si="69"/>
        <v>2.8169382157462692</v>
      </c>
      <c r="AD242" s="10">
        <f t="shared" si="70"/>
        <v>2.8169382157462692</v>
      </c>
      <c r="AE242" s="10">
        <f>IF(R242&lt;=$H$10,$L$2+ABS($H$43/$H$46-SQRT(4*$H$43*$H$43/$H$46/$H$46-8*(R242-$H$9)/$H$46)/2),#REF!)</f>
        <v>5.6517553787882413</v>
      </c>
      <c r="AF242" s="10">
        <f t="shared" si="71"/>
        <v>-36.534692959337363</v>
      </c>
      <c r="AG242" s="10">
        <f t="shared" si="72"/>
        <v>1.9172419316304983</v>
      </c>
      <c r="AH242" s="10">
        <f t="shared" si="73"/>
        <v>1.9172419316304983</v>
      </c>
      <c r="AI242">
        <f t="shared" si="74"/>
        <v>3.2415290202919942</v>
      </c>
      <c r="AJ242" s="10">
        <f t="shared" si="75"/>
        <v>-1.4398648648648642</v>
      </c>
      <c r="AK242" t="e">
        <f t="shared" si="80"/>
        <v>#NUM!</v>
      </c>
    </row>
    <row r="243" spans="14:37" x14ac:dyDescent="0.3">
      <c r="N243">
        <f t="shared" si="76"/>
        <v>26.414215649639843</v>
      </c>
      <c r="O243">
        <f t="shared" si="77"/>
        <v>21.488472429616369</v>
      </c>
      <c r="P243">
        <f t="shared" si="81"/>
        <v>2.1317999999999997</v>
      </c>
      <c r="Q243">
        <f t="shared" si="62"/>
        <v>20.731683704550001</v>
      </c>
      <c r="R243" s="17">
        <f>PUSHArm!M243</f>
        <v>120.5</v>
      </c>
      <c r="S243" s="10">
        <f>PUSHArm!N243</f>
        <v>68.499022548836834</v>
      </c>
      <c r="T243" s="10">
        <f>PUSHArm!O243</f>
        <v>1.1553014401030768</v>
      </c>
      <c r="U243" s="10">
        <f t="shared" si="63"/>
        <v>-0.35254973944826345</v>
      </c>
      <c r="V243" s="10">
        <f t="shared" si="78"/>
        <v>39.981927839908579</v>
      </c>
      <c r="W243" s="10">
        <f t="shared" si="64"/>
        <v>2.8277285872545797</v>
      </c>
      <c r="X243" s="10">
        <f t="shared" si="65"/>
        <v>56.499022548836834</v>
      </c>
      <c r="Y243" s="10">
        <f t="shared" si="66"/>
        <v>41.500977451163166</v>
      </c>
      <c r="Z243" s="10">
        <f t="shared" si="79"/>
        <v>36.500977451163166</v>
      </c>
      <c r="AA243" s="10">
        <f t="shared" si="67"/>
        <v>57.499022548836834</v>
      </c>
      <c r="AB243" s="10">
        <f t="shared" si="68"/>
        <v>31.500977451163166</v>
      </c>
      <c r="AC243" s="10">
        <f t="shared" si="69"/>
        <v>2.8277285872545797</v>
      </c>
      <c r="AD243" s="10">
        <f t="shared" si="70"/>
        <v>2.8277285872545797</v>
      </c>
      <c r="AE243" s="10">
        <f>IF(R243&lt;=$H$10,$L$2+ABS($H$43/$H$46-SQRT(4*$H$43*$H$43/$H$46/$H$46-8*(R243-$H$9)/$H$46)/2),#REF!)</f>
        <v>5.6345956000174384</v>
      </c>
      <c r="AF243" s="10">
        <f t="shared" si="71"/>
        <v>-36.39724523409545</v>
      </c>
      <c r="AG243" s="10">
        <f t="shared" si="72"/>
        <v>1.9053791345692561</v>
      </c>
      <c r="AH243" s="10">
        <f t="shared" si="73"/>
        <v>1.9053791345692561</v>
      </c>
      <c r="AI243">
        <f t="shared" si="74"/>
        <v>3.2484879024555515</v>
      </c>
      <c r="AJ243" s="10">
        <f t="shared" si="75"/>
        <v>-1.4726351351351346</v>
      </c>
      <c r="AK243" t="e">
        <f t="shared" si="80"/>
        <v>#NUM!</v>
      </c>
    </row>
    <row r="244" spans="14:37" x14ac:dyDescent="0.3">
      <c r="N244">
        <f t="shared" si="76"/>
        <v>26.419072337541845</v>
      </c>
      <c r="O244">
        <f t="shared" si="77"/>
        <v>21.497758460622961</v>
      </c>
      <c r="P244">
        <f t="shared" si="81"/>
        <v>2.1317999999999997</v>
      </c>
      <c r="Q244">
        <f t="shared" si="62"/>
        <v>20.756469197100003</v>
      </c>
      <c r="R244" s="17">
        <f>PUSHArm!M244</f>
        <v>121</v>
      </c>
      <c r="S244" s="10">
        <f>PUSHArm!N244</f>
        <v>68.931810029786732</v>
      </c>
      <c r="T244" s="10">
        <f>PUSHArm!O244</f>
        <v>1.1542625661222652</v>
      </c>
      <c r="U244" s="10">
        <f t="shared" si="63"/>
        <v>-0.35477038603819216</v>
      </c>
      <c r="V244" s="10">
        <f t="shared" si="78"/>
        <v>39.762575774963771</v>
      </c>
      <c r="W244" s="10">
        <f t="shared" si="64"/>
        <v>2.8385878088790992</v>
      </c>
      <c r="X244" s="10">
        <f t="shared" si="65"/>
        <v>56.931810029786732</v>
      </c>
      <c r="Y244" s="10">
        <f t="shared" si="66"/>
        <v>41.068189970213268</v>
      </c>
      <c r="Z244" s="10">
        <f t="shared" si="79"/>
        <v>36.068189970213268</v>
      </c>
      <c r="AA244" s="10">
        <f t="shared" si="67"/>
        <v>57.931810029786732</v>
      </c>
      <c r="AB244" s="10">
        <f t="shared" si="68"/>
        <v>31.068189970213268</v>
      </c>
      <c r="AC244" s="10">
        <f t="shared" si="69"/>
        <v>2.8385878088790992</v>
      </c>
      <c r="AD244" s="10">
        <f t="shared" si="70"/>
        <v>2.8385878088790992</v>
      </c>
      <c r="AE244" s="10">
        <f>IF(R244&lt;=$H$10,$L$2+ABS($H$43/$H$46-SQRT(4*$H$43*$H$43/$H$46/$H$46-8*(R244-$H$9)/$H$46)/2),#REF!)</f>
        <v>5.6173443004792141</v>
      </c>
      <c r="AF244" s="10">
        <f t="shared" si="71"/>
        <v>-36.258028837509315</v>
      </c>
      <c r="AG244" s="10">
        <f t="shared" si="72"/>
        <v>1.893460336185556</v>
      </c>
      <c r="AH244" s="10">
        <f t="shared" si="73"/>
        <v>1.893460336185556</v>
      </c>
      <c r="AI244">
        <f t="shared" si="74"/>
        <v>3.2554269147728707</v>
      </c>
      <c r="AJ244" s="10">
        <f t="shared" si="75"/>
        <v>-1.5054054054054049</v>
      </c>
      <c r="AK244" t="e">
        <f t="shared" si="80"/>
        <v>#NUM!</v>
      </c>
    </row>
    <row r="245" spans="14:37" x14ac:dyDescent="0.3">
      <c r="N245">
        <f t="shared" si="76"/>
        <v>26.424386298949656</v>
      </c>
      <c r="O245">
        <f t="shared" si="77"/>
        <v>21.507407094291604</v>
      </c>
      <c r="P245">
        <f t="shared" si="81"/>
        <v>2.1317999999999997</v>
      </c>
      <c r="Q245">
        <f t="shared" si="62"/>
        <v>20.781254689649998</v>
      </c>
      <c r="R245" s="17">
        <f>PUSHArm!M245</f>
        <v>121.5</v>
      </c>
      <c r="S245" s="10">
        <f>PUSHArm!N245</f>
        <v>69.364987033594232</v>
      </c>
      <c r="T245" s="10">
        <f>PUSHArm!O245</f>
        <v>1.1532458965798984</v>
      </c>
      <c r="U245" s="10">
        <f t="shared" si="63"/>
        <v>-0.35694361387435902</v>
      </c>
      <c r="V245" s="10">
        <f t="shared" si="78"/>
        <v>39.540415409289182</v>
      </c>
      <c r="W245" s="10">
        <f t="shared" si="64"/>
        <v>2.8495172156194881</v>
      </c>
      <c r="X245" s="10">
        <f t="shared" si="65"/>
        <v>57.364987033594232</v>
      </c>
      <c r="Y245" s="10">
        <f t="shared" si="66"/>
        <v>40.635012966405768</v>
      </c>
      <c r="Z245" s="10">
        <f t="shared" si="79"/>
        <v>35.635012966405768</v>
      </c>
      <c r="AA245" s="10">
        <f t="shared" si="67"/>
        <v>58.364987033594232</v>
      </c>
      <c r="AB245" s="10">
        <f t="shared" si="68"/>
        <v>30.635012966405768</v>
      </c>
      <c r="AC245" s="10">
        <f t="shared" si="69"/>
        <v>2.8495172156194881</v>
      </c>
      <c r="AD245" s="10">
        <f t="shared" si="70"/>
        <v>2.8495172156194881</v>
      </c>
      <c r="AE245" s="10">
        <f>IF(R245&lt;=$H$10,$L$2+ABS($H$43/$H$46-SQRT(4*$H$43*$H$43/$H$46/$H$46-8*(R245-$H$9)/$H$46)/2),#REF!)</f>
        <v>5.6</v>
      </c>
      <c r="AF245" s="10">
        <f t="shared" si="71"/>
        <v>-36.117045882101031</v>
      </c>
      <c r="AG245" s="10">
        <f t="shared" si="72"/>
        <v>1.88148473580577</v>
      </c>
      <c r="AH245" s="10">
        <f t="shared" si="73"/>
        <v>1.88148473580577</v>
      </c>
      <c r="AI245">
        <f t="shared" si="74"/>
        <v>3.2623462264825775</v>
      </c>
      <c r="AJ245" s="10">
        <f t="shared" si="75"/>
        <v>-1.5381756756756753</v>
      </c>
      <c r="AK245" t="e">
        <f t="shared" si="80"/>
        <v>#NUM!</v>
      </c>
    </row>
    <row r="246" spans="14:37" x14ac:dyDescent="0.3">
      <c r="N246">
        <f t="shared" si="76"/>
        <v>26.430151861791536</v>
      </c>
      <c r="O246">
        <f t="shared" si="77"/>
        <v>21.517414019743921</v>
      </c>
      <c r="P246">
        <f t="shared" si="81"/>
        <v>2.1317999999999997</v>
      </c>
      <c r="Q246">
        <f t="shared" si="62"/>
        <v>20.806040182200004</v>
      </c>
      <c r="R246" s="17">
        <f>PUSHArm!M246</f>
        <v>122</v>
      </c>
      <c r="S246" s="10">
        <f>PUSHArm!N246</f>
        <v>69.798545914213548</v>
      </c>
      <c r="T246" s="10">
        <f>PUSHArm!O246</f>
        <v>1.1522511122168164</v>
      </c>
      <c r="U246" s="10">
        <f t="shared" si="63"/>
        <v>-0.35907021721696708</v>
      </c>
      <c r="V246" s="10">
        <f t="shared" si="78"/>
        <v>39.315430571332982</v>
      </c>
      <c r="W246" s="10">
        <f t="shared" si="64"/>
        <v>2.8605181861839419</v>
      </c>
      <c r="X246" s="10">
        <f t="shared" si="65"/>
        <v>57.798545914213548</v>
      </c>
      <c r="Y246" s="10">
        <f t="shared" si="66"/>
        <v>40.201454085786452</v>
      </c>
      <c r="Z246" s="10">
        <f t="shared" si="79"/>
        <v>35.201454085786452</v>
      </c>
      <c r="AA246" s="10">
        <f t="shared" si="67"/>
        <v>58.798545914213548</v>
      </c>
      <c r="AB246" s="10">
        <f t="shared" si="68"/>
        <v>30.201454085786452</v>
      </c>
      <c r="AC246" s="10">
        <f t="shared" si="69"/>
        <v>2.8605181861839419</v>
      </c>
      <c r="AD246" s="10">
        <f t="shared" si="70"/>
        <v>2.8605181861839419</v>
      </c>
      <c r="AE246" s="10">
        <f>IF(R246&lt;=$H$10,$L$2+ABS($H$43/$H$46-SQRT(4*$H$43*$H$43/$H$46/$H$46-8*(R246-$H$9)/$H$46)/2),#REF!)</f>
        <v>5.582561178072452</v>
      </c>
      <c r="AF246" s="10">
        <f t="shared" si="71"/>
        <v>-35.974297958337715</v>
      </c>
      <c r="AG246" s="10">
        <f t="shared" si="72"/>
        <v>1.8694515134931819</v>
      </c>
      <c r="AH246" s="10">
        <f t="shared" si="73"/>
        <v>1.8694515134931819</v>
      </c>
      <c r="AI246">
        <f t="shared" si="74"/>
        <v>3.2692460044344087</v>
      </c>
      <c r="AJ246" s="10">
        <f t="shared" si="75"/>
        <v>-1.5709459459459456</v>
      </c>
      <c r="AK246" t="e">
        <f t="shared" si="80"/>
        <v>#NUM!</v>
      </c>
    </row>
    <row r="247" spans="14:37" x14ac:dyDescent="0.3">
      <c r="N247">
        <f t="shared" si="76"/>
        <v>26.436363536094767</v>
      </c>
      <c r="O247">
        <f t="shared" si="77"/>
        <v>21.527775068512184</v>
      </c>
      <c r="P247">
        <f t="shared" si="81"/>
        <v>2.1317999999999997</v>
      </c>
      <c r="Q247">
        <f t="shared" si="62"/>
        <v>20.830825674749999</v>
      </c>
      <c r="R247" s="17">
        <f>PUSHArm!M247</f>
        <v>122.5</v>
      </c>
      <c r="S247" s="10">
        <f>PUSHArm!N247</f>
        <v>70.232479103514663</v>
      </c>
      <c r="T247" s="10">
        <f>PUSHArm!O247</f>
        <v>1.1512779030825093</v>
      </c>
      <c r="U247" s="10">
        <f t="shared" si="63"/>
        <v>-0.36115097357121911</v>
      </c>
      <c r="V247" s="10">
        <f t="shared" si="78"/>
        <v>39.087603712881368</v>
      </c>
      <c r="W247" s="10">
        <f t="shared" si="64"/>
        <v>2.8715921450192776</v>
      </c>
      <c r="X247" s="10">
        <f t="shared" si="65"/>
        <v>58.232479103514663</v>
      </c>
      <c r="Y247" s="10">
        <f t="shared" si="66"/>
        <v>39.767520896485337</v>
      </c>
      <c r="Z247" s="10">
        <f t="shared" si="79"/>
        <v>34.767520896485337</v>
      </c>
      <c r="AA247" s="10">
        <f t="shared" si="67"/>
        <v>59.232479103514663</v>
      </c>
      <c r="AB247" s="10">
        <f t="shared" si="68"/>
        <v>29.767520896485337</v>
      </c>
      <c r="AC247" s="10">
        <f t="shared" si="69"/>
        <v>2.8715921450192776</v>
      </c>
      <c r="AD247" s="10">
        <f t="shared" si="70"/>
        <v>2.8715921450192776</v>
      </c>
      <c r="AE247" s="10">
        <f>IF(R247&lt;=$H$10,$L$2+ABS($H$43/$H$46-SQRT(4*$H$43*$H$43/$H$46/$H$46-8*(R247-$H$9)/$H$46)/2),#REF!)</f>
        <v>5.5650262722997779</v>
      </c>
      <c r="AF247" s="10">
        <f t="shared" si="71"/>
        <v>-35.829786128345056</v>
      </c>
      <c r="AG247" s="10">
        <f t="shared" si="72"/>
        <v>1.8573598293928537</v>
      </c>
      <c r="AH247" s="10">
        <f t="shared" si="73"/>
        <v>1.8573598293928537</v>
      </c>
      <c r="AI247">
        <f t="shared" si="74"/>
        <v>3.2761264131361556</v>
      </c>
      <c r="AJ247" s="10">
        <f t="shared" si="75"/>
        <v>-1.603716216216216</v>
      </c>
      <c r="AK247" t="e">
        <f t="shared" si="80"/>
        <v>#NUM!</v>
      </c>
    </row>
    <row r="248" spans="14:37" x14ac:dyDescent="0.3">
      <c r="N248">
        <f t="shared" si="76"/>
        <v>26.443016011564534</v>
      </c>
      <c r="O248">
        <f t="shared" si="77"/>
        <v>21.538486212781251</v>
      </c>
      <c r="P248">
        <f t="shared" si="81"/>
        <v>2.1317999999999997</v>
      </c>
      <c r="Q248">
        <f t="shared" si="62"/>
        <v>20.855611167299998</v>
      </c>
      <c r="R248" s="17">
        <f>PUSHArm!M248</f>
        <v>123</v>
      </c>
      <c r="S248" s="10">
        <f>PUSHArm!N248</f>
        <v>70.666779109326697</v>
      </c>
      <c r="T248" s="10">
        <f>PUSHArm!O248</f>
        <v>1.1503259683796059</v>
      </c>
      <c r="U248" s="10">
        <f t="shared" si="63"/>
        <v>-0.36318664395568273</v>
      </c>
      <c r="V248" s="10">
        <f t="shared" si="78"/>
        <v>38.856915862345609</v>
      </c>
      <c r="W248" s="10">
        <f t="shared" si="64"/>
        <v>2.8827405644638775</v>
      </c>
      <c r="X248" s="10">
        <f t="shared" si="65"/>
        <v>58.666779109326697</v>
      </c>
      <c r="Y248" s="10">
        <f t="shared" si="66"/>
        <v>39.333220890673303</v>
      </c>
      <c r="Z248" s="10">
        <f t="shared" si="79"/>
        <v>34.333220890673303</v>
      </c>
      <c r="AA248" s="10">
        <f t="shared" si="67"/>
        <v>59.666779109326697</v>
      </c>
      <c r="AB248" s="10">
        <f t="shared" si="68"/>
        <v>29.333220890673303</v>
      </c>
      <c r="AC248" s="10">
        <f t="shared" si="69"/>
        <v>2.8827405644638775</v>
      </c>
      <c r="AD248" s="10">
        <f t="shared" si="70"/>
        <v>2.8827405644638775</v>
      </c>
      <c r="AE248" s="10">
        <f>IF(R248&lt;=$H$10,$L$2+ABS($H$43/$H$46-SQRT(4*$H$43*$H$43/$H$46/$H$46-8*(R248-$H$9)/$H$46)/2),#REF!)</f>
        <v>5.5473936767620504</v>
      </c>
      <c r="AF248" s="10">
        <f t="shared" si="71"/>
        <v>-35.683510919362959</v>
      </c>
      <c r="AG248" s="10">
        <f t="shared" si="72"/>
        <v>1.8452088230475669</v>
      </c>
      <c r="AH248" s="10">
        <f t="shared" si="73"/>
        <v>1.8452088230475669</v>
      </c>
      <c r="AI248">
        <f t="shared" si="74"/>
        <v>3.282987614799429</v>
      </c>
      <c r="AJ248" s="10">
        <f t="shared" si="75"/>
        <v>-1.6364864864864863</v>
      </c>
      <c r="AK248" t="e">
        <f t="shared" si="80"/>
        <v>#NUM!</v>
      </c>
    </row>
    <row r="249" spans="14:37" x14ac:dyDescent="0.3">
      <c r="N249">
        <f t="shared" si="76"/>
        <v>26.450104155385898</v>
      </c>
      <c r="O249">
        <f t="shared" si="77"/>
        <v>21.549543563807919</v>
      </c>
      <c r="P249">
        <f t="shared" si="81"/>
        <v>2.1317999999999997</v>
      </c>
      <c r="Q249">
        <f t="shared" si="62"/>
        <v>20.88039665985</v>
      </c>
      <c r="R249" s="17">
        <f>PUSHArm!M249</f>
        <v>123.5</v>
      </c>
      <c r="S249" s="10">
        <f>PUSHArm!N249</f>
        <v>71.101438513481781</v>
      </c>
      <c r="T249" s="10">
        <f>PUSHArm!O249</f>
        <v>1.1493950163190683</v>
      </c>
      <c r="U249" s="10">
        <f t="shared" si="63"/>
        <v>-0.36517797265922952</v>
      </c>
      <c r="V249" s="10">
        <f t="shared" si="78"/>
        <v>38.623346574789984</v>
      </c>
      <c r="W249" s="10">
        <f t="shared" si="64"/>
        <v>2.8939649670327134</v>
      </c>
      <c r="X249" s="10">
        <f t="shared" si="65"/>
        <v>59.101438513481781</v>
      </c>
      <c r="Y249" s="10">
        <f t="shared" si="66"/>
        <v>38.898561486518219</v>
      </c>
      <c r="Z249" s="10">
        <f t="shared" si="79"/>
        <v>33.898561486518219</v>
      </c>
      <c r="AA249" s="10">
        <f t="shared" si="67"/>
        <v>60.101438513481781</v>
      </c>
      <c r="AB249" s="10">
        <f t="shared" si="68"/>
        <v>28.898561486518219</v>
      </c>
      <c r="AC249" s="10">
        <f t="shared" si="69"/>
        <v>2.8939649670327134</v>
      </c>
      <c r="AD249" s="10">
        <f t="shared" si="70"/>
        <v>2.8939649670327134</v>
      </c>
      <c r="AE249" s="10">
        <f>IF(R249&lt;=$H$10,$L$2+ABS($H$43/$H$46-SQRT(4*$H$43*$H$43/$H$46/$H$46-8*(R249-$H$9)/$H$46)/2),#REF!)</f>
        <v>5.5296617402996846</v>
      </c>
      <c r="AF249" s="10">
        <f t="shared" si="71"/>
        <v>-35.535472316643478</v>
      </c>
      <c r="AG249" s="10">
        <f t="shared" si="72"/>
        <v>1.8329976126832546</v>
      </c>
      <c r="AH249" s="10">
        <f t="shared" si="73"/>
        <v>1.8329976126832546</v>
      </c>
      <c r="AI249">
        <f t="shared" si="74"/>
        <v>3.2898297693842808</v>
      </c>
      <c r="AJ249" s="10">
        <f t="shared" si="75"/>
        <v>-1.6692567567567567</v>
      </c>
      <c r="AK249" t="e">
        <f t="shared" si="80"/>
        <v>#NUM!</v>
      </c>
    </row>
    <row r="250" spans="14:37" x14ac:dyDescent="0.3">
      <c r="N250">
        <f t="shared" si="76"/>
        <v>26.457623010027696</v>
      </c>
      <c r="O250">
        <f t="shared" si="77"/>
        <v>21.56094337033791</v>
      </c>
      <c r="P250">
        <f t="shared" si="81"/>
        <v>2.1317999999999997</v>
      </c>
      <c r="Q250">
        <f t="shared" si="62"/>
        <v>20.905182152399998</v>
      </c>
      <c r="R250" s="17">
        <f>PUSHArm!M250</f>
        <v>124</v>
      </c>
      <c r="S250" s="10">
        <f>PUSHArm!N250</f>
        <v>71.536449969857543</v>
      </c>
      <c r="T250" s="10">
        <f>PUSHArm!O250</f>
        <v>1.148484763976402</v>
      </c>
      <c r="U250" s="10">
        <f t="shared" si="63"/>
        <v>-0.36712568742733304</v>
      </c>
      <c r="V250" s="10">
        <f t="shared" si="78"/>
        <v>38.386873878787299</v>
      </c>
      <c r="W250" s="10">
        <f t="shared" si="64"/>
        <v>2.9052669278444787</v>
      </c>
      <c r="X250" s="10">
        <f t="shared" si="65"/>
        <v>59.536449969857543</v>
      </c>
      <c r="Y250" s="10">
        <f t="shared" si="66"/>
        <v>38.463550030142457</v>
      </c>
      <c r="Z250" s="10">
        <f t="shared" si="79"/>
        <v>33.463550030142457</v>
      </c>
      <c r="AA250" s="10">
        <f t="shared" si="67"/>
        <v>60.536449969857543</v>
      </c>
      <c r="AB250" s="10">
        <f t="shared" si="68"/>
        <v>28.463550030142457</v>
      </c>
      <c r="AC250" s="10">
        <f t="shared" si="69"/>
        <v>2.9052669278444787</v>
      </c>
      <c r="AD250" s="10">
        <f t="shared" si="70"/>
        <v>2.9052669278444787</v>
      </c>
      <c r="AE250" s="10">
        <f>IF(R250&lt;=$H$10,$L$2+ABS($H$43/$H$46-SQRT(4*$H$43*$H$43/$H$46/$H$46-8*(R250-$H$9)/$H$46)/2),#REF!)</f>
        <v>5.5118287647088753</v>
      </c>
      <c r="AF250" s="10">
        <f t="shared" si="71"/>
        <v>-35.385669756064502</v>
      </c>
      <c r="AG250" s="10">
        <f t="shared" si="72"/>
        <v>1.8207252944622527</v>
      </c>
      <c r="AH250" s="10">
        <f t="shared" si="73"/>
        <v>1.8207252944622527</v>
      </c>
      <c r="AI250">
        <f t="shared" si="74"/>
        <v>3.2966530346427136</v>
      </c>
      <c r="AJ250" s="10">
        <f t="shared" si="75"/>
        <v>-1.702027027027027</v>
      </c>
      <c r="AK250" t="e">
        <f t="shared" si="80"/>
        <v>#NUM!</v>
      </c>
    </row>
    <row r="251" spans="14:37" x14ac:dyDescent="0.3">
      <c r="N251">
        <f t="shared" si="76"/>
        <v>26.465567791230214</v>
      </c>
      <c r="O251">
        <f t="shared" si="77"/>
        <v>21.572682017168653</v>
      </c>
      <c r="P251">
        <f t="shared" si="81"/>
        <v>2.1317999999999997</v>
      </c>
      <c r="Q251">
        <f t="shared" si="62"/>
        <v>20.929967644950001</v>
      </c>
      <c r="R251" s="17">
        <f>PUSHArm!M251</f>
        <v>124.5</v>
      </c>
      <c r="S251" s="10">
        <f>PUSHArm!N251</f>
        <v>71.97180620241987</v>
      </c>
      <c r="T251" s="10">
        <f>PUSHArm!O251</f>
        <v>1.1475949371567609</v>
      </c>
      <c r="U251" s="10">
        <f t="shared" si="63"/>
        <v>-0.36903049937176891</v>
      </c>
      <c r="V251" s="10">
        <f t="shared" si="78"/>
        <v>38.147474219568672</v>
      </c>
      <c r="W251" s="10">
        <f t="shared" si="64"/>
        <v>2.9166480772017938</v>
      </c>
      <c r="X251" s="10">
        <f t="shared" si="65"/>
        <v>59.97180620241987</v>
      </c>
      <c r="Y251" s="10">
        <f t="shared" si="66"/>
        <v>38.02819379758013</v>
      </c>
      <c r="Z251" s="10">
        <f t="shared" si="79"/>
        <v>33.02819379758013</v>
      </c>
      <c r="AA251" s="10">
        <f t="shared" si="67"/>
        <v>60.97180620241987</v>
      </c>
      <c r="AB251" s="10">
        <f t="shared" si="68"/>
        <v>28.02819379758013</v>
      </c>
      <c r="AC251" s="10">
        <f t="shared" si="69"/>
        <v>2.9166480772017938</v>
      </c>
      <c r="AD251" s="10">
        <f t="shared" si="70"/>
        <v>2.9166480772017938</v>
      </c>
      <c r="AE251" s="10">
        <f>IF(R251&lt;=$H$10,$L$2+ABS($H$43/$H$46-SQRT(4*$H$43*$H$43/$H$46/$H$46-8*(R251-$H$9)/$H$46)/2),#REF!)</f>
        <v>5.4938930028434205</v>
      </c>
      <c r="AF251" s="10">
        <f t="shared" si="71"/>
        <v>-35.234102116183919</v>
      </c>
      <c r="AG251" s="10">
        <f t="shared" si="72"/>
        <v>1.8083909417025752</v>
      </c>
      <c r="AH251" s="10">
        <f t="shared" si="73"/>
        <v>1.8083909417025752</v>
      </c>
      <c r="AI251">
        <f t="shared" si="74"/>
        <v>3.3034575661611205</v>
      </c>
      <c r="AJ251" s="10">
        <f t="shared" si="75"/>
        <v>-1.7347972972972974</v>
      </c>
      <c r="AK251" t="e">
        <f t="shared" si="80"/>
        <v>#NUM!</v>
      </c>
    </row>
    <row r="252" spans="14:37" x14ac:dyDescent="0.3">
      <c r="N252">
        <f t="shared" si="76"/>
        <v>26.473933886054169</v>
      </c>
      <c r="O252">
        <f t="shared" si="77"/>
        <v>21.584756023758377</v>
      </c>
      <c r="P252">
        <f t="shared" si="81"/>
        <v>2.1317999999999997</v>
      </c>
      <c r="Q252">
        <f t="shared" si="62"/>
        <v>20.954753137499999</v>
      </c>
      <c r="R252" s="17">
        <f>PUSHArm!M252</f>
        <v>125</v>
      </c>
      <c r="S252" s="10">
        <f>PUSHArm!N252</f>
        <v>72.407500003264602</v>
      </c>
      <c r="T252" s="10">
        <f>PUSHArm!O252</f>
        <v>1.1467252702635793</v>
      </c>
      <c r="U252" s="10">
        <f t="shared" si="63"/>
        <v>-0.3708931030544862</v>
      </c>
      <c r="V252" s="10">
        <f t="shared" si="78"/>
        <v>37.905122398360774</v>
      </c>
      <c r="W252" s="10">
        <f t="shared" si="64"/>
        <v>2.9281101033364445</v>
      </c>
      <c r="X252" s="10">
        <f t="shared" si="65"/>
        <v>60.407500003264602</v>
      </c>
      <c r="Y252" s="10">
        <f t="shared" si="66"/>
        <v>37.592499996735398</v>
      </c>
      <c r="Z252" s="10">
        <f t="shared" si="79"/>
        <v>32.592499996735398</v>
      </c>
      <c r="AA252" s="10">
        <f t="shared" si="67"/>
        <v>61.407500003264602</v>
      </c>
      <c r="AB252" s="10">
        <f t="shared" si="68"/>
        <v>27.592499996735398</v>
      </c>
      <c r="AC252" s="10">
        <f t="shared" si="69"/>
        <v>2.9281101033364445</v>
      </c>
      <c r="AD252" s="10">
        <f t="shared" si="70"/>
        <v>2.9281101033364445</v>
      </c>
      <c r="AE252" s="10">
        <f>IF(R252&lt;=$H$10,$L$2+ABS($H$43/$H$46-SQRT(4*$H$43*$H$43/$H$46/$H$46-8*(R252-$H$9)/$H$46)/2),#REF!)</f>
        <v>5.4758526566169241</v>
      </c>
      <c r="AF252" s="10">
        <f t="shared" si="71"/>
        <v>-35.080767709869569</v>
      </c>
      <c r="AG252" s="10">
        <f t="shared" si="72"/>
        <v>1.7959936040613087</v>
      </c>
      <c r="AH252" s="10">
        <f t="shared" si="73"/>
        <v>1.7959936040613087</v>
      </c>
      <c r="AI252">
        <f t="shared" si="74"/>
        <v>3.3102435174016764</v>
      </c>
      <c r="AJ252" s="10">
        <f t="shared" si="75"/>
        <v>-1.7675675675675668</v>
      </c>
      <c r="AK252" t="e">
        <f t="shared" si="80"/>
        <v>#NUM!</v>
      </c>
    </row>
    <row r="253" spans="14:37" x14ac:dyDescent="0.3">
      <c r="N253">
        <f t="shared" si="76"/>
        <v>26.482716851065927</v>
      </c>
      <c r="O253">
        <f t="shared" si="77"/>
        <v>21.59716204294271</v>
      </c>
      <c r="P253">
        <f t="shared" si="81"/>
        <v>2.1317999999999997</v>
      </c>
      <c r="Q253">
        <f t="shared" si="62"/>
        <v>20.979538630049994</v>
      </c>
      <c r="R253" s="17">
        <f>PUSHArm!M253</f>
        <v>125.5</v>
      </c>
      <c r="S253" s="10">
        <f>PUSHArm!N253</f>
        <v>72.84352423065873</v>
      </c>
      <c r="T253" s="10">
        <f>PUSHArm!O253</f>
        <v>1.1458755061739425</v>
      </c>
      <c r="U253" s="10">
        <f t="shared" si="63"/>
        <v>-0.37271417637134746</v>
      </c>
      <c r="V253" s="10">
        <f t="shared" si="78"/>
        <v>37.659791507487341</v>
      </c>
      <c r="W253" s="10">
        <f t="shared" si="64"/>
        <v>2.9396547553327457</v>
      </c>
      <c r="X253" s="10">
        <f t="shared" si="65"/>
        <v>60.84352423065873</v>
      </c>
      <c r="Y253" s="10">
        <f t="shared" si="66"/>
        <v>37.15647576934127</v>
      </c>
      <c r="Z253" s="10">
        <f t="shared" si="79"/>
        <v>32.15647576934127</v>
      </c>
      <c r="AA253" s="10">
        <f t="shared" si="67"/>
        <v>61.84352423065873</v>
      </c>
      <c r="AB253" s="10">
        <f t="shared" si="68"/>
        <v>27.15647576934127</v>
      </c>
      <c r="AC253" s="10">
        <f t="shared" si="69"/>
        <v>2.9396547553327457</v>
      </c>
      <c r="AD253" s="10">
        <f t="shared" si="70"/>
        <v>2.9396547553327457</v>
      </c>
      <c r="AE253" s="10">
        <f>IF(R253&lt;=$H$10,$L$2+ABS($H$43/$H$46-SQRT(4*$H$43*$H$43/$H$46/$H$46-8*(R253-$H$9)/$H$46)/2),#REF!)</f>
        <v>5.4577058748989096</v>
      </c>
      <c r="AF253" s="10">
        <f t="shared" si="71"/>
        <v>-34.925664275372995</v>
      </c>
      <c r="AG253" s="10">
        <f t="shared" si="72"/>
        <v>1.7835323066800854</v>
      </c>
      <c r="AH253" s="10">
        <f t="shared" si="73"/>
        <v>1.7835323066800854</v>
      </c>
      <c r="AI253">
        <f t="shared" si="74"/>
        <v>3.3170110397427224</v>
      </c>
      <c r="AJ253" s="10">
        <f t="shared" si="75"/>
        <v>-1.8003378378378372</v>
      </c>
      <c r="AK253" t="e">
        <f t="shared" si="80"/>
        <v>#NUM!</v>
      </c>
    </row>
    <row r="254" spans="14:37" x14ac:dyDescent="0.3">
      <c r="N254">
        <f t="shared" si="76"/>
        <v>26.491912410565543</v>
      </c>
      <c r="O254">
        <f t="shared" si="77"/>
        <v>21.609896859682774</v>
      </c>
      <c r="P254">
        <f t="shared" si="81"/>
        <v>2.1317999999999997</v>
      </c>
      <c r="Q254">
        <f t="shared" si="62"/>
        <v>21.004324122599996</v>
      </c>
      <c r="R254" s="17">
        <f>PUSHArm!M254</f>
        <v>126</v>
      </c>
      <c r="S254" s="10">
        <f>PUSHArm!N254</f>
        <v>73.27987180708044</v>
      </c>
      <c r="T254" s="10">
        <f>PUSHArm!O254</f>
        <v>1.1450453961166089</v>
      </c>
      <c r="U254" s="10">
        <f t="shared" si="63"/>
        <v>-0.37449438080587844</v>
      </c>
      <c r="V254" s="10">
        <f t="shared" si="78"/>
        <v>37.411452861026063</v>
      </c>
      <c r="W254" s="10">
        <f t="shared" si="64"/>
        <v>2.9512838462433555</v>
      </c>
      <c r="X254" s="10">
        <f t="shared" si="65"/>
        <v>61.27987180708044</v>
      </c>
      <c r="Y254" s="10">
        <f t="shared" si="66"/>
        <v>36.72012819291956</v>
      </c>
      <c r="Z254" s="10">
        <f t="shared" si="79"/>
        <v>31.72012819291956</v>
      </c>
      <c r="AA254" s="10">
        <f t="shared" si="67"/>
        <v>62.27987180708044</v>
      </c>
      <c r="AB254" s="10">
        <f t="shared" si="68"/>
        <v>26.72012819291956</v>
      </c>
      <c r="AC254" s="10">
        <f t="shared" si="69"/>
        <v>2.9512838462433555</v>
      </c>
      <c r="AD254" s="10">
        <f t="shared" si="70"/>
        <v>2.9512838462433555</v>
      </c>
      <c r="AE254" s="10">
        <f>IF(R254&lt;=$H$10,$L$2+ABS($H$43/$H$46-SQRT(4*$H$43*$H$43/$H$46/$H$46-8*(R254-$H$9)/$H$46)/2),#REF!)</f>
        <v>5.4394507512978745</v>
      </c>
      <c r="AF254" s="10">
        <f t="shared" si="71"/>
        <v>-34.768788966937684</v>
      </c>
      <c r="AG254" s="10">
        <f t="shared" si="72"/>
        <v>1.7710060492904662</v>
      </c>
      <c r="AH254" s="10">
        <f t="shared" si="73"/>
        <v>1.7710060492904662</v>
      </c>
      <c r="AI254">
        <f t="shared" si="74"/>
        <v>3.3237602825181645</v>
      </c>
      <c r="AJ254" s="10">
        <f t="shared" si="75"/>
        <v>-1.8331081081081075</v>
      </c>
      <c r="AK254" t="e">
        <f t="shared" si="80"/>
        <v>#NUM!</v>
      </c>
    </row>
    <row r="255" spans="14:37" x14ac:dyDescent="0.3">
      <c r="N255">
        <f t="shared" si="76"/>
        <v>26.501516455027406</v>
      </c>
      <c r="O255">
        <f t="shared" si="77"/>
        <v>21.622957389983409</v>
      </c>
      <c r="P255">
        <f t="shared" si="81"/>
        <v>2.1317999999999997</v>
      </c>
      <c r="Q255">
        <f t="shared" si="62"/>
        <v>21.029109615149999</v>
      </c>
      <c r="R255" s="17">
        <f>PUSHArm!M255</f>
        <v>126.5</v>
      </c>
      <c r="S255" s="10">
        <f>PUSHArm!N255</f>
        <v>73.716535717258793</v>
      </c>
      <c r="T255" s="10">
        <f>PUSHArm!O255</f>
        <v>1.1442346995599972</v>
      </c>
      <c r="U255" s="10">
        <f t="shared" si="63"/>
        <v>-0.37623436126071674</v>
      </c>
      <c r="V255" s="10">
        <f t="shared" si="78"/>
        <v>37.160075920402676</v>
      </c>
      <c r="W255" s="10">
        <f t="shared" si="64"/>
        <v>2.9629992564132683</v>
      </c>
      <c r="X255" s="10">
        <f t="shared" si="65"/>
        <v>61.716535717258793</v>
      </c>
      <c r="Y255" s="10">
        <f t="shared" si="66"/>
        <v>36.283464282741207</v>
      </c>
      <c r="Z255" s="10">
        <f t="shared" si="79"/>
        <v>31.283464282741207</v>
      </c>
      <c r="AA255" s="10">
        <f t="shared" si="67"/>
        <v>62.716535717258793</v>
      </c>
      <c r="AB255" s="10">
        <f t="shared" si="68"/>
        <v>26.283464282741207</v>
      </c>
      <c r="AC255" s="10">
        <f t="shared" si="69"/>
        <v>2.9629992564132683</v>
      </c>
      <c r="AD255" s="10">
        <f t="shared" si="70"/>
        <v>2.9629992564132683</v>
      </c>
      <c r="AE255" s="10">
        <f>IF(R255&lt;=$H$10,$L$2+ABS($H$43/$H$46-SQRT(4*$H$43*$H$43/$H$46/$H$46-8*(R255-$H$9)/$H$46)/2),#REF!)</f>
        <v>5.421085321823786</v>
      </c>
      <c r="AF255" s="10">
        <f t="shared" si="71"/>
        <v>-34.610138344682348</v>
      </c>
      <c r="AG255" s="10">
        <f t="shared" si="72"/>
        <v>1.7584138052769034</v>
      </c>
      <c r="AH255" s="10">
        <f t="shared" si="73"/>
        <v>1.7584138052769034</v>
      </c>
      <c r="AI255">
        <f t="shared" si="74"/>
        <v>3.3304913930559237</v>
      </c>
      <c r="AJ255" s="10">
        <f t="shared" si="75"/>
        <v>-1.8658783783783779</v>
      </c>
      <c r="AK255" t="e">
        <f t="shared" si="80"/>
        <v>#NUM!</v>
      </c>
    </row>
    <row r="256" spans="14:37" x14ac:dyDescent="0.3">
      <c r="N256">
        <f t="shared" si="76"/>
        <v>26.511525039557853</v>
      </c>
      <c r="O256">
        <f t="shared" si="77"/>
        <v>21.636340679822187</v>
      </c>
      <c r="P256">
        <f t="shared" si="81"/>
        <v>2.1317999999999997</v>
      </c>
      <c r="Q256">
        <f t="shared" si="62"/>
        <v>21.053895107700001</v>
      </c>
      <c r="R256" s="17">
        <f>PUSHArm!M256</f>
        <v>127</v>
      </c>
      <c r="S256" s="10">
        <f>PUSHArm!N256</f>
        <v>74.153509006211024</v>
      </c>
      <c r="T256" s="10">
        <f>PUSHArm!O256</f>
        <v>1.1434431841016206</v>
      </c>
      <c r="U256" s="10">
        <f t="shared" si="63"/>
        <v>-0.37793474614416439</v>
      </c>
      <c r="V256" s="10">
        <f t="shared" si="78"/>
        <v>36.905628214790767</v>
      </c>
      <c r="W256" s="10">
        <f t="shared" si="64"/>
        <v>2.9748029370292333</v>
      </c>
      <c r="X256" s="10">
        <f t="shared" si="65"/>
        <v>62.153509006211024</v>
      </c>
      <c r="Y256" s="10">
        <f t="shared" si="66"/>
        <v>35.846490993788976</v>
      </c>
      <c r="Z256" s="10">
        <f t="shared" si="79"/>
        <v>30.846490993788976</v>
      </c>
      <c r="AA256" s="10">
        <f t="shared" si="67"/>
        <v>63.153509006211024</v>
      </c>
      <c r="AB256" s="10">
        <f t="shared" si="68"/>
        <v>25.846490993788976</v>
      </c>
      <c r="AC256" s="10">
        <f t="shared" si="69"/>
        <v>2.9748029370292333</v>
      </c>
      <c r="AD256" s="10">
        <f t="shared" si="70"/>
        <v>2.9748029370292333</v>
      </c>
      <c r="AE256" s="10">
        <f>IF(R256&lt;=$H$10,$L$2+ABS($H$43/$H$46-SQRT(4*$H$43*$H$43/$H$46/$H$46-8*(R256-$H$9)/$H$46)/2),#REF!)</f>
        <v>5.4026075624218759</v>
      </c>
      <c r="AF256" s="10">
        <f t="shared" si="71"/>
        <v>-34.449708363981557</v>
      </c>
      <c r="AG256" s="10">
        <f t="shared" si="72"/>
        <v>1.7457545206948035</v>
      </c>
      <c r="AH256" s="10">
        <f t="shared" si="73"/>
        <v>1.7457545206948035</v>
      </c>
      <c r="AI256">
        <f t="shared" si="74"/>
        <v>3.3372045167154574</v>
      </c>
      <c r="AJ256" s="10">
        <f t="shared" si="75"/>
        <v>-1.8986486486486482</v>
      </c>
      <c r="AK256" t="e">
        <f t="shared" si="80"/>
        <v>#NUM!</v>
      </c>
    </row>
    <row r="257" spans="14:37" x14ac:dyDescent="0.3">
      <c r="N257">
        <f t="shared" si="76"/>
        <v>26.521934382486258</v>
      </c>
      <c r="O257">
        <f t="shared" si="77"/>
        <v>21.650043904184383</v>
      </c>
      <c r="P257">
        <f t="shared" si="81"/>
        <v>2.1317999999999997</v>
      </c>
      <c r="Q257">
        <f t="shared" si="62"/>
        <v>21.078680600249999</v>
      </c>
      <c r="R257" s="17">
        <f>PUSHArm!M257</f>
        <v>127.5</v>
      </c>
      <c r="S257" s="10">
        <f>PUSHArm!N257</f>
        <v>74.5907847772786</v>
      </c>
      <c r="T257" s="10">
        <f>PUSHArm!O257</f>
        <v>1.1426706253639829</v>
      </c>
      <c r="U257" s="10">
        <f t="shared" si="63"/>
        <v>-0.37959614748492165</v>
      </c>
      <c r="V257" s="10">
        <f t="shared" si="78"/>
        <v>36.648075255697869</v>
      </c>
      <c r="W257" s="10">
        <f t="shared" si="64"/>
        <v>2.9866969139135673</v>
      </c>
      <c r="X257" s="10">
        <f t="shared" si="65"/>
        <v>62.5907847772786</v>
      </c>
      <c r="Y257" s="10">
        <f t="shared" si="66"/>
        <v>35.4092152227214</v>
      </c>
      <c r="Z257" s="10">
        <f t="shared" si="79"/>
        <v>30.4092152227214</v>
      </c>
      <c r="AA257" s="10">
        <f t="shared" si="67"/>
        <v>63.5907847772786</v>
      </c>
      <c r="AB257" s="10">
        <f t="shared" si="68"/>
        <v>25.4092152227214</v>
      </c>
      <c r="AC257" s="10">
        <f t="shared" si="69"/>
        <v>2.9866969139135673</v>
      </c>
      <c r="AD257" s="10">
        <f t="shared" si="70"/>
        <v>2.9866969139135673</v>
      </c>
      <c r="AE257" s="10">
        <f>IF(R257&lt;=$H$10,$L$2+ABS($H$43/$H$46-SQRT(4*$H$43*$H$43/$H$46/$H$46-8*(R257-$H$9)/$H$46)/2),#REF!)</f>
        <v>5.3840153863690041</v>
      </c>
      <c r="AF257" s="10">
        <f t="shared" si="71"/>
        <v>-34.287494364150241</v>
      </c>
      <c r="AG257" s="10">
        <f t="shared" si="72"/>
        <v>1.7330271132410346</v>
      </c>
      <c r="AH257" s="10">
        <f t="shared" si="73"/>
        <v>1.7330271132410346</v>
      </c>
      <c r="AI257">
        <f t="shared" si="74"/>
        <v>3.3438997969243851</v>
      </c>
      <c r="AJ257" s="10">
        <f t="shared" si="75"/>
        <v>-1.9314189189189186</v>
      </c>
      <c r="AK257" t="e">
        <f t="shared" si="80"/>
        <v>#NUM!</v>
      </c>
    </row>
    <row r="258" spans="14:37" x14ac:dyDescent="0.3">
      <c r="N258">
        <f t="shared" si="76"/>
        <v>26.532740864106344</v>
      </c>
      <c r="O258">
        <f t="shared" si="77"/>
        <v>21.664064366217723</v>
      </c>
      <c r="P258">
        <f t="shared" si="81"/>
        <v>2.1317999999999997</v>
      </c>
      <c r="Q258">
        <f t="shared" ref="Q258:Q321" si="82">(R258/360*2*3.1415*$B$19+$E$10)*$E$9*$B$19/1000</f>
        <v>21.103466092800002</v>
      </c>
      <c r="R258" s="17">
        <f>PUSHArm!M258</f>
        <v>128</v>
      </c>
      <c r="S258" s="10">
        <f>PUSHArm!N258</f>
        <v>75.028356190161233</v>
      </c>
      <c r="T258" s="10">
        <f>PUSHArm!O258</f>
        <v>1.141916806897604</v>
      </c>
      <c r="U258" s="10">
        <f t="shared" ref="U258:U321" si="83">(V259-V258)/(W259-W258)*(2*PI())/360</f>
        <v>-0.38121916080395929</v>
      </c>
      <c r="V258" s="10">
        <f t="shared" si="78"/>
        <v>36.387380445219137</v>
      </c>
      <c r="W258" s="10">
        <f t="shared" ref="W258:W321" si="84">IF(R258&lt;=$H$7,SQRT(2*R258/$H$34),AC258)</f>
        <v>2.9986832915832649</v>
      </c>
      <c r="X258" s="10">
        <f t="shared" ref="X258:X321" si="85">ABS(S258-$E$19)</f>
        <v>63.028356190161233</v>
      </c>
      <c r="Y258" s="10">
        <f t="shared" ref="Y258:Y321" si="86">ABS(S258-$E$20)</f>
        <v>34.971643809838767</v>
      </c>
      <c r="Z258" s="10">
        <f t="shared" si="79"/>
        <v>29.971643809838767</v>
      </c>
      <c r="AA258" s="10">
        <f t="shared" ref="AA258:AA321" si="87">ABS(S258-$E$21)</f>
        <v>64.028356190161233</v>
      </c>
      <c r="AB258" s="10">
        <f t="shared" ref="AB258:AB321" si="88">ABS(S258-$E$20+10)</f>
        <v>24.971643809838767</v>
      </c>
      <c r="AC258" s="10">
        <f t="shared" ref="AC258:AC321" si="89">IF(R258&lt;=$H$8,$J$2+ABS(SQRT(4*$H$35*$H$35/$H$38/$H$38+8*(R258-$H$7)/$H$38)/2-ABS($H$35/$H$38)),AD258)</f>
        <v>2.9986832915832649</v>
      </c>
      <c r="AD258" s="10">
        <f t="shared" ref="AD258:AD321" si="90">IF(R258&lt;=$H$9,$K$2+ABS(-$H$39/$H$42-SQRT(4*$H$39*$H$39/$H$42/$H$42+8*(R258-$H$8)/$H$42)/2),AE258)</f>
        <v>2.9986832915832649</v>
      </c>
      <c r="AE258" s="10">
        <f>IF(R258&lt;=$H$10,$L$2+ABS($H$43/$H$46-SQRT(4*$H$43*$H$43/$H$46/$H$46-8*(R258-$H$9)/$H$46)/2),#REF!)</f>
        <v>5.3653066415230768</v>
      </c>
      <c r="AF258" s="10">
        <f t="shared" ref="AF258:AF321" si="91">IF(R258&gt;=$H$12,AG258*$H$49/T258,IF(R258&gt;=$H$13,((AG258-$I$28)*$H$53+$H$50)/T258,IF(R258&gt;=$H$14,((AG258-$I$29)*$H$57+$H$54)/T258,IF(R258&gt;=$H$15,($H$58-(AG258-$I$30)*$H$61)/T258,(IF(R258&gt;=$H$16,($H$62+(AG258-$I$31)*$H$65)/T258))))))</f>
        <v>-34.123491056370284</v>
      </c>
      <c r="AG258" s="10">
        <f t="shared" ref="AG258:AG321" si="92">IF(R258&gt;=$H$12,SQRT(2*(R258-$H$11)/$H$49),AH258)</f>
        <v>1.7202304711740202</v>
      </c>
      <c r="AH258" s="10">
        <f t="shared" ref="AH258:AH321" si="93">IF(R258&gt;=$H$13,$J$4+ABS(SQRT(4*$H$50*$H$50/$H$53/$H$53+8*(R258-$H$12)/$H$53)/2-ABS($H$50/$H$53)),AI258)</f>
        <v>1.7202304711740202</v>
      </c>
      <c r="AI258">
        <f t="shared" ref="AI258:AI321" si="94">IF(R258&gt;=$H$14,$I$29+ABS(SQRT(4*$H$54*$H$54/$H$57/$H$57+8*(R258-$H$13)/$H$57)/2-ABS($H$54/$H$57)),AJ258)</f>
        <v>3.3505773752142427</v>
      </c>
      <c r="AJ258" s="10">
        <f t="shared" ref="AJ258:AJ321" si="95">IF(R258&gt;=$H$15,$I$30+(R258-$H$14)/$H$58,AK258)</f>
        <v>-1.9641891891891889</v>
      </c>
      <c r="AK258" t="e">
        <f t="shared" si="80"/>
        <v>#NUM!</v>
      </c>
    </row>
    <row r="259" spans="14:37" x14ac:dyDescent="0.3">
      <c r="N259">
        <f t="shared" ref="N259:N322" si="96">(Q259+P259)*T259</f>
        <v>26.543941025449111</v>
      </c>
      <c r="O259">
        <f t="shared" ref="O259:O322" si="97">(Q259-P259)*T259</f>
        <v>21.678399496410332</v>
      </c>
      <c r="P259">
        <f t="shared" si="81"/>
        <v>2.1317999999999997</v>
      </c>
      <c r="Q259">
        <f t="shared" si="82"/>
        <v>21.12825158535</v>
      </c>
      <c r="R259" s="17">
        <f>PUSHArm!M259</f>
        <v>128.5</v>
      </c>
      <c r="S259" s="10">
        <f>PUSHArm!N259</f>
        <v>75.466216458947727</v>
      </c>
      <c r="T259" s="10">
        <f>PUSHArm!O259</f>
        <v>1.1411815200860269</v>
      </c>
      <c r="U259" s="10">
        <f t="shared" si="83"/>
        <v>-0.38280436532315604</v>
      </c>
      <c r="V259" s="10">
        <f t="shared" ref="V259:V322" si="98">IF(R259&lt;=$H$7,W259*$H$34/T259,IF(R259&lt;$H$8,((W259-$J$2)*$H$38+$H$35)/T259,IF(R259&lt;=$H$9,((W259-$K$2)*$H$42+$H$39)/T259,IF(R259&lt;=$H$10,($H$43-(W259-$L$2)*$H$46)/T259))))</f>
        <v>36.123504977575685</v>
      </c>
      <c r="W259" s="10">
        <f t="shared" si="84"/>
        <v>3.0107642575974216</v>
      </c>
      <c r="X259" s="10">
        <f t="shared" si="85"/>
        <v>63.466216458947727</v>
      </c>
      <c r="Y259" s="10">
        <f t="shared" si="86"/>
        <v>34.533783541052273</v>
      </c>
      <c r="Z259" s="10">
        <f t="shared" ref="Z259:Z322" si="99">ABS(S259-$E$20+5)</f>
        <v>29.533783541052273</v>
      </c>
      <c r="AA259" s="10">
        <f t="shared" si="87"/>
        <v>64.466216458947727</v>
      </c>
      <c r="AB259" s="10">
        <f t="shared" si="88"/>
        <v>24.533783541052273</v>
      </c>
      <c r="AC259" s="10">
        <f t="shared" si="89"/>
        <v>3.0107642575974216</v>
      </c>
      <c r="AD259" s="10">
        <f t="shared" si="90"/>
        <v>3.0107642575974216</v>
      </c>
      <c r="AE259" s="10">
        <f>IF(R259&lt;=$H$10,$L$2+ABS($H$43/$H$46-SQRT(4*$H$43*$H$43/$H$46/$H$46-8*(R259-$H$9)/$H$46)/2),#REF!)</f>
        <v>5.346479107415286</v>
      </c>
      <c r="AF259" s="10">
        <f t="shared" si="91"/>
        <v>-33.957692510969558</v>
      </c>
      <c r="AG259" s="10">
        <f t="shared" si="92"/>
        <v>1.7073634521803882</v>
      </c>
      <c r="AH259" s="10">
        <f t="shared" si="93"/>
        <v>1.7073634521803882</v>
      </c>
      <c r="AI259">
        <f t="shared" si="94"/>
        <v>3.3572373912553921</v>
      </c>
      <c r="AJ259" s="10">
        <f t="shared" si="95"/>
        <v>-1.9969594594594593</v>
      </c>
      <c r="AK259" t="e">
        <f t="shared" ref="AK259:AK322" si="100">IF(R259&gt;=$H$16,$I$31+SQRT(2*(R259-$H$15)/-$H$65),AL259)</f>
        <v>#NUM!</v>
      </c>
    </row>
    <row r="260" spans="14:37" x14ac:dyDescent="0.3">
      <c r="N260">
        <f t="shared" si="96"/>
        <v>26.555531567254331</v>
      </c>
      <c r="O260">
        <f t="shared" si="97"/>
        <v>21.693046851928305</v>
      </c>
      <c r="P260">
        <f t="shared" ref="P260:P323" si="101">P259</f>
        <v>2.1317999999999997</v>
      </c>
      <c r="Q260">
        <f t="shared" si="82"/>
        <v>21.153037077899995</v>
      </c>
      <c r="R260" s="17">
        <f>PUSHArm!M260</f>
        <v>129</v>
      </c>
      <c r="S260" s="10">
        <f>PUSHArm!N260</f>
        <v>75.904358850144448</v>
      </c>
      <c r="T260" s="10">
        <f>PUSHArm!O260</f>
        <v>1.1404645640599567</v>
      </c>
      <c r="U260" s="10">
        <f t="shared" si="83"/>
        <v>-0.384352323854249</v>
      </c>
      <c r="V260" s="10">
        <f t="shared" si="98"/>
        <v>35.856407733101662</v>
      </c>
      <c r="W260" s="10">
        <f t="shared" si="84"/>
        <v>3.0229420872184098</v>
      </c>
      <c r="X260" s="10">
        <f t="shared" si="85"/>
        <v>63.904358850144448</v>
      </c>
      <c r="Y260" s="10">
        <f t="shared" si="86"/>
        <v>34.095641149855552</v>
      </c>
      <c r="Z260" s="10">
        <f t="shared" si="99"/>
        <v>29.095641149855552</v>
      </c>
      <c r="AA260" s="10">
        <f t="shared" si="87"/>
        <v>64.904358850144448</v>
      </c>
      <c r="AB260" s="10">
        <f t="shared" si="88"/>
        <v>24.095641149855552</v>
      </c>
      <c r="AC260" s="10">
        <f t="shared" si="89"/>
        <v>3.0229420872184098</v>
      </c>
      <c r="AD260" s="10">
        <f t="shared" si="90"/>
        <v>3.0229420872184098</v>
      </c>
      <c r="AE260" s="10">
        <f>IF(R260&lt;=$H$10,$L$2+ABS($H$43/$H$46-SQRT(4*$H$43*$H$43/$H$46/$H$46-8*(R260-$H$9)/$H$46)/2),#REF!)</f>
        <v>5.3275304921740254</v>
      </c>
      <c r="AF260" s="10">
        <f t="shared" si="91"/>
        <v>-33.790092143790794</v>
      </c>
      <c r="AG260" s="10">
        <f t="shared" si="92"/>
        <v>1.6944248821848862</v>
      </c>
      <c r="AH260" s="10">
        <f t="shared" si="93"/>
        <v>1.6944248821848862</v>
      </c>
      <c r="AI260">
        <f t="shared" si="94"/>
        <v>3.3638799828911026</v>
      </c>
      <c r="AJ260" s="10">
        <f t="shared" si="95"/>
        <v>-2.0297297297297296</v>
      </c>
      <c r="AK260" t="e">
        <f t="shared" si="100"/>
        <v>#NUM!</v>
      </c>
    </row>
    <row r="261" spans="14:37" x14ac:dyDescent="0.3">
      <c r="N261">
        <f t="shared" si="96"/>
        <v>26.567509348983606</v>
      </c>
      <c r="O261">
        <f t="shared" si="97"/>
        <v>21.708004115984902</v>
      </c>
      <c r="P261">
        <f t="shared" si="101"/>
        <v>2.1317999999999997</v>
      </c>
      <c r="Q261">
        <f t="shared" si="82"/>
        <v>21.177822570450001</v>
      </c>
      <c r="R261" s="17">
        <f>PUSHArm!M261</f>
        <v>129.5</v>
      </c>
      <c r="S261" s="10">
        <f>PUSHArm!N261</f>
        <v>76.34277668069943</v>
      </c>
      <c r="T261" s="10">
        <f>PUSHArm!O261</f>
        <v>1.1397657456137313</v>
      </c>
      <c r="U261" s="10">
        <f t="shared" si="83"/>
        <v>-0.3858635828929598</v>
      </c>
      <c r="V261" s="10">
        <f t="shared" si="98"/>
        <v>35.586045164228516</v>
      </c>
      <c r="W261" s="10">
        <f t="shared" si="84"/>
        <v>3.0352191484149378</v>
      </c>
      <c r="X261" s="10">
        <f t="shared" si="85"/>
        <v>64.34277668069943</v>
      </c>
      <c r="Y261" s="10">
        <f t="shared" si="86"/>
        <v>33.65722331930057</v>
      </c>
      <c r="Z261" s="10">
        <f t="shared" si="99"/>
        <v>28.65722331930057</v>
      </c>
      <c r="AA261" s="10">
        <f t="shared" si="87"/>
        <v>65.34277668069943</v>
      </c>
      <c r="AB261" s="10">
        <f t="shared" si="88"/>
        <v>23.65722331930057</v>
      </c>
      <c r="AC261" s="10">
        <f t="shared" si="89"/>
        <v>3.0352191484149378</v>
      </c>
      <c r="AD261" s="10">
        <f t="shared" si="90"/>
        <v>3.0352191484149378</v>
      </c>
      <c r="AE261" s="10">
        <f>IF(R261&lt;=$H$10,$L$2+ABS($H$43/$H$46-SQRT(4*$H$43*$H$43/$H$46/$H$46-8*(R261-$H$9)/$H$46)/2),#REF!)</f>
        <v>5.308458429268434</v>
      </c>
      <c r="AF261" s="10">
        <f t="shared" si="91"/>
        <v>-33.620682701803766</v>
      </c>
      <c r="AG261" s="10">
        <f t="shared" si="92"/>
        <v>1.6814135541000699</v>
      </c>
      <c r="AH261" s="10">
        <f t="shared" si="93"/>
        <v>1.6814135541000699</v>
      </c>
      <c r="AI261">
        <f t="shared" si="94"/>
        <v>3.3705052861708422</v>
      </c>
      <c r="AJ261" s="10">
        <f t="shared" si="95"/>
        <v>-2.0625</v>
      </c>
      <c r="AK261" t="e">
        <f t="shared" si="100"/>
        <v>#NUM!</v>
      </c>
    </row>
    <row r="262" spans="14:37" x14ac:dyDescent="0.3">
      <c r="N262">
        <f t="shared" si="96"/>
        <v>26.579871387979001</v>
      </c>
      <c r="O262">
        <f t="shared" si="97"/>
        <v>21.723269097326451</v>
      </c>
      <c r="P262">
        <f t="shared" si="101"/>
        <v>2.1317999999999997</v>
      </c>
      <c r="Q262">
        <f t="shared" si="82"/>
        <v>21.202608063</v>
      </c>
      <c r="R262" s="17">
        <f>PUSHArm!M262</f>
        <v>130</v>
      </c>
      <c r="S262" s="10">
        <f>PUSHArm!N262</f>
        <v>76.781463316022695</v>
      </c>
      <c r="T262" s="10">
        <f>PUSHArm!O262</f>
        <v>1.1390848791285666</v>
      </c>
      <c r="U262" s="10">
        <f t="shared" si="83"/>
        <v>-0.38733867267491701</v>
      </c>
      <c r="V262" s="10">
        <f t="shared" si="98"/>
        <v>35.312371172583035</v>
      </c>
      <c r="W262" s="10">
        <f t="shared" si="84"/>
        <v>3.0475979072381412</v>
      </c>
      <c r="X262" s="10">
        <f t="shared" si="85"/>
        <v>64.781463316022695</v>
      </c>
      <c r="Y262" s="10">
        <f t="shared" si="86"/>
        <v>33.218536683977305</v>
      </c>
      <c r="Z262" s="10">
        <f t="shared" si="99"/>
        <v>28.218536683977305</v>
      </c>
      <c r="AA262" s="10">
        <f t="shared" si="87"/>
        <v>65.781463316022695</v>
      </c>
      <c r="AB262" s="10">
        <f t="shared" si="88"/>
        <v>23.218536683977305</v>
      </c>
      <c r="AC262" s="10">
        <f t="shared" si="89"/>
        <v>3.0475979072381412</v>
      </c>
      <c r="AD262" s="10">
        <f t="shared" si="90"/>
        <v>3.0475979072381412</v>
      </c>
      <c r="AE262" s="10">
        <f>IF(R262&lt;=$H$10,$L$2+ABS($H$43/$H$46-SQRT(4*$H$43*$H$43/$H$46/$H$46-8*(R262-$H$9)/$H$46)/2),#REF!)</f>
        <v>5.2892604740584606</v>
      </c>
      <c r="AF262" s="10">
        <f t="shared" si="91"/>
        <v>-33.449456247773789</v>
      </c>
      <c r="AG262" s="10">
        <f t="shared" si="92"/>
        <v>1.668328226511985</v>
      </c>
      <c r="AH262" s="10">
        <f t="shared" si="93"/>
        <v>1.668328226511985</v>
      </c>
      <c r="AI262">
        <f t="shared" si="94"/>
        <v>3.3771134353827876</v>
      </c>
      <c r="AJ262" s="10">
        <f t="shared" si="95"/>
        <v>-2.0952702702702704</v>
      </c>
      <c r="AK262" t="e">
        <f t="shared" si="100"/>
        <v>#NUM!</v>
      </c>
    </row>
    <row r="263" spans="14:37" x14ac:dyDescent="0.3">
      <c r="N263">
        <f t="shared" si="96"/>
        <v>26.592614858752942</v>
      </c>
      <c r="O263">
        <f t="shared" si="97"/>
        <v>21.738839729823436</v>
      </c>
      <c r="P263">
        <f t="shared" si="101"/>
        <v>2.1317999999999997</v>
      </c>
      <c r="Q263">
        <f t="shared" si="82"/>
        <v>21.227393555549995</v>
      </c>
      <c r="R263" s="17">
        <f>PUSHArm!M263</f>
        <v>130.5</v>
      </c>
      <c r="S263" s="10">
        <f>PUSHArm!N263</f>
        <v>77.220412168001587</v>
      </c>
      <c r="T263" s="10">
        <f>PUSHArm!O263</f>
        <v>1.1384217865019022</v>
      </c>
      <c r="U263" s="10">
        <f t="shared" si="83"/>
        <v>-0.3887781070655415</v>
      </c>
      <c r="V263" s="10">
        <f t="shared" si="98"/>
        <v>35.035336976399762</v>
      </c>
      <c r="W263" s="10">
        <f t="shared" si="84"/>
        <v>3.0600809336052812</v>
      </c>
      <c r="X263" s="10">
        <f t="shared" si="85"/>
        <v>65.220412168001587</v>
      </c>
      <c r="Y263" s="10">
        <f t="shared" si="86"/>
        <v>32.779587831998413</v>
      </c>
      <c r="Z263" s="10">
        <f t="shared" si="99"/>
        <v>27.779587831998413</v>
      </c>
      <c r="AA263" s="10">
        <f t="shared" si="87"/>
        <v>66.220412168001587</v>
      </c>
      <c r="AB263" s="10">
        <f t="shared" si="88"/>
        <v>22.779587831998413</v>
      </c>
      <c r="AC263" s="10">
        <f t="shared" si="89"/>
        <v>3.0600809336052812</v>
      </c>
      <c r="AD263" s="10">
        <f t="shared" si="90"/>
        <v>3.0600809336052812</v>
      </c>
      <c r="AE263" s="10">
        <f>IF(R263&lt;=$H$10,$L$2+ABS($H$43/$H$46-SQRT(4*$H$43*$H$43/$H$46/$H$46-8*(R263-$H$9)/$H$46)/2),#REF!)</f>
        <v>5.2699341001372204</v>
      </c>
      <c r="AF263" s="10">
        <f t="shared" si="91"/>
        <v>-33.276404143950053</v>
      </c>
      <c r="AG263" s="10">
        <f t="shared" si="92"/>
        <v>1.6551676222977969</v>
      </c>
      <c r="AH263" s="10">
        <f t="shared" si="93"/>
        <v>1.6551676222977969</v>
      </c>
      <c r="AI263">
        <f t="shared" si="94"/>
        <v>3.3837045630855824</v>
      </c>
      <c r="AJ263" s="10">
        <f t="shared" si="95"/>
        <v>-2.1280405405405398</v>
      </c>
      <c r="AK263" t="e">
        <f t="shared" si="100"/>
        <v>#NUM!</v>
      </c>
    </row>
    <row r="264" spans="14:37" x14ac:dyDescent="0.3">
      <c r="N264">
        <f t="shared" si="96"/>
        <v>26.605737092322371</v>
      </c>
      <c r="O264">
        <f t="shared" si="97"/>
        <v>21.754714072095943</v>
      </c>
      <c r="P264">
        <f t="shared" si="101"/>
        <v>2.1317999999999997</v>
      </c>
      <c r="Q264">
        <f t="shared" si="82"/>
        <v>21.2521790481</v>
      </c>
      <c r="R264" s="17">
        <f>PUSHArm!M264</f>
        <v>131</v>
      </c>
      <c r="S264" s="10">
        <f>PUSHArm!N264</f>
        <v>77.659616693010179</v>
      </c>
      <c r="T264" s="10">
        <f>PUSHArm!O264</f>
        <v>1.1377762970790957</v>
      </c>
      <c r="U264" s="10">
        <f t="shared" si="83"/>
        <v>-0.39018238380109077</v>
      </c>
      <c r="V264" s="10">
        <f t="shared" si="98"/>
        <v>34.754890967449995</v>
      </c>
      <c r="W264" s="10">
        <f t="shared" si="84"/>
        <v>3.0726709075294707</v>
      </c>
      <c r="X264" s="10">
        <f t="shared" si="85"/>
        <v>65.659616693010179</v>
      </c>
      <c r="Y264" s="10">
        <f t="shared" si="86"/>
        <v>32.340383306989821</v>
      </c>
      <c r="Z264" s="10">
        <f t="shared" si="99"/>
        <v>27.340383306989821</v>
      </c>
      <c r="AA264" s="10">
        <f t="shared" si="87"/>
        <v>66.659616693010179</v>
      </c>
      <c r="AB264" s="10">
        <f t="shared" si="88"/>
        <v>22.340383306989821</v>
      </c>
      <c r="AC264" s="10">
        <f t="shared" si="89"/>
        <v>3.0726709075294707</v>
      </c>
      <c r="AD264" s="10">
        <f t="shared" si="90"/>
        <v>3.0726709075294707</v>
      </c>
      <c r="AE264" s="10">
        <f>IF(R264&lt;=$H$10,$L$2+ABS($H$43/$H$46-SQRT(4*$H$43*$H$43/$H$46/$H$46-8*(R264-$H$9)/$H$46)/2),#REF!)</f>
        <v>5.2504766954501392</v>
      </c>
      <c r="AF264" s="10">
        <f t="shared" si="91"/>
        <v>-33.101517034822336</v>
      </c>
      <c r="AG264" s="10">
        <f t="shared" si="92"/>
        <v>1.6419304271710127</v>
      </c>
      <c r="AH264" s="10">
        <f t="shared" si="93"/>
        <v>1.6419304271710127</v>
      </c>
      <c r="AI264">
        <f t="shared" si="94"/>
        <v>3.3902788001393613</v>
      </c>
      <c r="AJ264" s="10">
        <f t="shared" si="95"/>
        <v>-2.1608108108108102</v>
      </c>
      <c r="AK264" t="e">
        <f t="shared" si="100"/>
        <v>#NUM!</v>
      </c>
    </row>
    <row r="265" spans="14:37" x14ac:dyDescent="0.3">
      <c r="N265">
        <f t="shared" si="96"/>
        <v>26.619235575780291</v>
      </c>
      <c r="O265">
        <f t="shared" si="97"/>
        <v>21.770890307331307</v>
      </c>
      <c r="P265">
        <f t="shared" si="101"/>
        <v>2.1317999999999997</v>
      </c>
      <c r="Q265">
        <f t="shared" si="82"/>
        <v>21.276964540650003</v>
      </c>
      <c r="R265" s="17">
        <f>PUSHArm!M265</f>
        <v>131.5</v>
      </c>
      <c r="S265" s="10">
        <f>PUSHArm!N265</f>
        <v>78.099070389913166</v>
      </c>
      <c r="T265" s="10">
        <f>PUSHArm!O265</f>
        <v>1.1371482475956907</v>
      </c>
      <c r="U265" s="10">
        <f t="shared" si="83"/>
        <v>-0.39155198425814114</v>
      </c>
      <c r="V265" s="10">
        <f t="shared" si="98"/>
        <v>34.470978556216458</v>
      </c>
      <c r="W265" s="10">
        <f t="shared" si="84"/>
        <v>3.0853706258381974</v>
      </c>
      <c r="X265" s="10">
        <f t="shared" si="85"/>
        <v>66.099070389913166</v>
      </c>
      <c r="Y265" s="10">
        <f t="shared" si="86"/>
        <v>31.900929610086834</v>
      </c>
      <c r="Z265" s="10">
        <f t="shared" si="99"/>
        <v>26.900929610086834</v>
      </c>
      <c r="AA265" s="10">
        <f t="shared" si="87"/>
        <v>67.099070389913166</v>
      </c>
      <c r="AB265" s="10">
        <f t="shared" si="88"/>
        <v>21.900929610086834</v>
      </c>
      <c r="AC265" s="10">
        <f t="shared" si="89"/>
        <v>3.0853706258381974</v>
      </c>
      <c r="AD265" s="10">
        <f t="shared" si="90"/>
        <v>3.0853706258381974</v>
      </c>
      <c r="AE265" s="10">
        <f>IF(R265&lt;=$H$10,$L$2+ABS($H$43/$H$46-SQRT(4*$H$43*$H$43/$H$46/$H$46-8*(R265-$H$9)/$H$46)/2),#REF!)</f>
        <v>5.230885558174025</v>
      </c>
      <c r="AF265" s="10">
        <f t="shared" si="91"/>
        <v>-32.924784828639261</v>
      </c>
      <c r="AG265" s="10">
        <f t="shared" si="92"/>
        <v>1.6286152881496019</v>
      </c>
      <c r="AH265" s="10">
        <f t="shared" si="93"/>
        <v>1.6286152881496019</v>
      </c>
      <c r="AI265">
        <f t="shared" si="94"/>
        <v>3.3968362757360659</v>
      </c>
      <c r="AJ265" s="10">
        <f t="shared" si="95"/>
        <v>-2.1935810810810805</v>
      </c>
      <c r="AK265" t="e">
        <f t="shared" si="100"/>
        <v>#NUM!</v>
      </c>
    </row>
    <row r="266" spans="14:37" x14ac:dyDescent="0.3">
      <c r="N266">
        <f t="shared" si="96"/>
        <v>26.633107951853127</v>
      </c>
      <c r="O266">
        <f t="shared" si="97"/>
        <v>21.787366743088672</v>
      </c>
      <c r="P266">
        <f t="shared" si="101"/>
        <v>2.1317999999999997</v>
      </c>
      <c r="Q266">
        <f t="shared" si="82"/>
        <v>21.301750033199998</v>
      </c>
      <c r="R266" s="17">
        <f>PUSHArm!M266</f>
        <v>132</v>
      </c>
      <c r="S266" s="10">
        <f>PUSHArm!N266</f>
        <v>78.538766798061502</v>
      </c>
      <c r="T266" s="10">
        <f>PUSHArm!O266</f>
        <v>1.1365374821194436</v>
      </c>
      <c r="U266" s="10">
        <f t="shared" si="83"/>
        <v>-0.39288737366658194</v>
      </c>
      <c r="V266" s="10">
        <f t="shared" si="98"/>
        <v>34.18354200451305</v>
      </c>
      <c r="W266" s="10">
        <f t="shared" si="84"/>
        <v>3.0981830094283569</v>
      </c>
      <c r="X266" s="10">
        <f t="shared" si="85"/>
        <v>66.538766798061502</v>
      </c>
      <c r="Y266" s="10">
        <f t="shared" si="86"/>
        <v>31.461233201938498</v>
      </c>
      <c r="Z266" s="10">
        <f t="shared" si="99"/>
        <v>26.461233201938498</v>
      </c>
      <c r="AA266" s="10">
        <f t="shared" si="87"/>
        <v>67.538766798061502</v>
      </c>
      <c r="AB266" s="10">
        <f t="shared" si="88"/>
        <v>21.461233201938498</v>
      </c>
      <c r="AC266" s="10">
        <f t="shared" si="89"/>
        <v>3.0981830094283569</v>
      </c>
      <c r="AD266" s="10">
        <f t="shared" si="90"/>
        <v>3.0981830094283569</v>
      </c>
      <c r="AE266" s="10">
        <f>IF(R266&lt;=$H$10,$L$2+ABS($H$43/$H$46-SQRT(4*$H$43*$H$43/$H$46/$H$46-8*(R266-$H$9)/$H$46)/2),#REF!)</f>
        <v>5.2111578923376349</v>
      </c>
      <c r="AF266" s="10">
        <f t="shared" si="91"/>
        <v>-32.746196677934194</v>
      </c>
      <c r="AG266" s="10">
        <f t="shared" si="92"/>
        <v>1.6152208119419607</v>
      </c>
      <c r="AH266" s="10">
        <f t="shared" si="93"/>
        <v>1.6152208119419607</v>
      </c>
      <c r="AI266">
        <f t="shared" si="94"/>
        <v>3.403377117429065</v>
      </c>
      <c r="AJ266" s="10">
        <f t="shared" si="95"/>
        <v>-2.2263513513513509</v>
      </c>
      <c r="AK266" t="e">
        <f t="shared" si="100"/>
        <v>#NUM!</v>
      </c>
    </row>
    <row r="267" spans="14:37" x14ac:dyDescent="0.3">
      <c r="N267">
        <f t="shared" si="96"/>
        <v>26.647352018691251</v>
      </c>
      <c r="O267">
        <f t="shared" si="97"/>
        <v>21.80414181129272</v>
      </c>
      <c r="P267">
        <f t="shared" si="101"/>
        <v>2.1317999999999997</v>
      </c>
      <c r="Q267">
        <f t="shared" si="82"/>
        <v>21.326535525749996</v>
      </c>
      <c r="R267" s="17">
        <f>PUSHArm!M267</f>
        <v>132.5</v>
      </c>
      <c r="S267" s="10">
        <f>PUSHArm!N267</f>
        <v>78.97869949528112</v>
      </c>
      <c r="T267" s="10">
        <f>PUSHArm!O267</f>
        <v>1.1359438520026581</v>
      </c>
      <c r="U267" s="10">
        <f t="shared" si="83"/>
        <v>-0.39418900094966491</v>
      </c>
      <c r="V267" s="10">
        <f t="shared" si="98"/>
        <v>33.892520243958259</v>
      </c>
      <c r="W267" s="10">
        <f t="shared" si="84"/>
        <v>3.1111111111111107</v>
      </c>
      <c r="X267" s="10">
        <f t="shared" si="85"/>
        <v>66.97869949528112</v>
      </c>
      <c r="Y267" s="10">
        <f t="shared" si="86"/>
        <v>31.02130050471888</v>
      </c>
      <c r="Z267" s="10">
        <f t="shared" si="99"/>
        <v>26.02130050471888</v>
      </c>
      <c r="AA267" s="10">
        <f t="shared" si="87"/>
        <v>67.97869949528112</v>
      </c>
      <c r="AB267" s="10">
        <f t="shared" si="88"/>
        <v>21.02130050471888</v>
      </c>
      <c r="AC267" s="10">
        <f t="shared" si="89"/>
        <v>3.1111111111111107</v>
      </c>
      <c r="AD267" s="10">
        <f t="shared" si="90"/>
        <v>3.1111111111111107</v>
      </c>
      <c r="AE267" s="10">
        <f>IF(R267&lt;=$H$10,$L$2+ABS($H$43/$H$46-SQRT(4*$H$43*$H$43/$H$46/$H$46-8*(R267-$H$9)/$H$46)/2),#REF!)</f>
        <v>5.1912908031636702</v>
      </c>
      <c r="AF267" s="10">
        <f t="shared" si="91"/>
        <v>-32.56574095867532</v>
      </c>
      <c r="AG267" s="10">
        <f t="shared" si="92"/>
        <v>1.6017455632452782</v>
      </c>
      <c r="AH267" s="10">
        <f t="shared" si="93"/>
        <v>1.6017455632452782</v>
      </c>
      <c r="AI267">
        <f t="shared" si="94"/>
        <v>3.4099014511621024</v>
      </c>
      <c r="AJ267" s="10">
        <f t="shared" si="95"/>
        <v>-2.2591216216216212</v>
      </c>
      <c r="AK267" t="e">
        <f t="shared" si="100"/>
        <v>#NUM!</v>
      </c>
    </row>
    <row r="268" spans="14:37" x14ac:dyDescent="0.3">
      <c r="N268">
        <f t="shared" si="96"/>
        <v>26.661965729690309</v>
      </c>
      <c r="O268">
        <f t="shared" si="97"/>
        <v>21.821214068251365</v>
      </c>
      <c r="P268">
        <f t="shared" si="101"/>
        <v>2.1317999999999997</v>
      </c>
      <c r="Q268">
        <f t="shared" si="82"/>
        <v>21.351321018300002</v>
      </c>
      <c r="R268" s="17">
        <f>PUSHArm!M268</f>
        <v>133</v>
      </c>
      <c r="S268" s="10">
        <f>PUSHArm!N268</f>
        <v>79.418862095852006</v>
      </c>
      <c r="T268" s="10">
        <f>PUSHArm!O268</f>
        <v>1.1353672158361356</v>
      </c>
      <c r="U268" s="10">
        <f t="shared" si="83"/>
        <v>-0.39545729886556102</v>
      </c>
      <c r="V268" s="10">
        <f t="shared" si="98"/>
        <v>33.597848679148683</v>
      </c>
      <c r="W268" s="10">
        <f t="shared" si="84"/>
        <v>3.1241581241062493</v>
      </c>
      <c r="X268" s="10">
        <f t="shared" si="85"/>
        <v>67.418862095852006</v>
      </c>
      <c r="Y268" s="10">
        <f t="shared" si="86"/>
        <v>30.581137904147994</v>
      </c>
      <c r="Z268" s="10">
        <f t="shared" si="99"/>
        <v>25.581137904147994</v>
      </c>
      <c r="AA268" s="10">
        <f t="shared" si="87"/>
        <v>68.418862095852006</v>
      </c>
      <c r="AB268" s="10">
        <f t="shared" si="88"/>
        <v>20.581137904147994</v>
      </c>
      <c r="AC268" s="10">
        <f t="shared" si="89"/>
        <v>3.1241581241062493</v>
      </c>
      <c r="AD268" s="10">
        <f t="shared" si="90"/>
        <v>3.1241581241062493</v>
      </c>
      <c r="AE268" s="10">
        <f>IF(R268&lt;=$H$10,$L$2+ABS($H$43/$H$46-SQRT(4*$H$43*$H$43/$H$46/$H$46-8*(R268-$H$9)/$H$46)/2),#REF!)</f>
        <v>5.1712812921102032</v>
      </c>
      <c r="AF268" s="10">
        <f t="shared" si="91"/>
        <v>-32.383405248211055</v>
      </c>
      <c r="AG268" s="10">
        <f t="shared" si="92"/>
        <v>1.5881880629504108</v>
      </c>
      <c r="AH268" s="10">
        <f t="shared" si="93"/>
        <v>1.5881880629504108</v>
      </c>
      <c r="AI268">
        <f t="shared" si="94"/>
        <v>3.4164094012975927</v>
      </c>
      <c r="AJ268" s="10">
        <f t="shared" si="95"/>
        <v>-2.2918918918918916</v>
      </c>
      <c r="AK268" t="e">
        <f t="shared" si="100"/>
        <v>#NUM!</v>
      </c>
    </row>
    <row r="269" spans="14:37" x14ac:dyDescent="0.3">
      <c r="N269">
        <f t="shared" si="96"/>
        <v>26.676947193520572</v>
      </c>
      <c r="O269">
        <f t="shared" si="97"/>
        <v>21.838582194842449</v>
      </c>
      <c r="P269">
        <f t="shared" si="101"/>
        <v>2.1317999999999997</v>
      </c>
      <c r="Q269">
        <f t="shared" si="82"/>
        <v>21.376106510849997</v>
      </c>
      <c r="R269" s="17">
        <f>PUSHArm!M269</f>
        <v>133.5</v>
      </c>
      <c r="S269" s="10">
        <f>PUSHArm!N269</f>
        <v>79.85924824847821</v>
      </c>
      <c r="T269" s="10">
        <f>PUSHArm!O269</f>
        <v>1.134807439412264</v>
      </c>
      <c r="U269" s="10">
        <f t="shared" si="83"/>
        <v>-0.39669268389678497</v>
      </c>
      <c r="V269" s="10">
        <f t="shared" si="98"/>
        <v>33.2994589737133</v>
      </c>
      <c r="W269" s="10">
        <f t="shared" si="84"/>
        <v>3.1373273912530264</v>
      </c>
      <c r="X269" s="10">
        <f t="shared" si="85"/>
        <v>67.85924824847821</v>
      </c>
      <c r="Y269" s="10">
        <f t="shared" si="86"/>
        <v>30.14075175152179</v>
      </c>
      <c r="Z269" s="10">
        <f t="shared" si="99"/>
        <v>25.14075175152179</v>
      </c>
      <c r="AA269" s="10">
        <f t="shared" si="87"/>
        <v>68.85924824847821</v>
      </c>
      <c r="AB269" s="10">
        <f t="shared" si="88"/>
        <v>20.14075175152179</v>
      </c>
      <c r="AC269" s="10">
        <f t="shared" si="89"/>
        <v>3.1373273912530264</v>
      </c>
      <c r="AD269" s="10">
        <f t="shared" si="90"/>
        <v>3.1373273912530264</v>
      </c>
      <c r="AE269" s="10">
        <f>IF(R269&lt;=$H$10,$L$2+ABS($H$43/$H$46-SQRT(4*$H$43*$H$43/$H$46/$H$46-8*(R269-$H$9)/$H$46)/2),#REF!)</f>
        <v>5.1511262515875043</v>
      </c>
      <c r="AF269" s="10">
        <f t="shared" si="91"/>
        <v>-32.199176301705826</v>
      </c>
      <c r="AG269" s="10">
        <f t="shared" si="92"/>
        <v>1.574546786246918</v>
      </c>
      <c r="AH269" s="10">
        <f t="shared" si="93"/>
        <v>1.574546786246918</v>
      </c>
      <c r="AI269">
        <f t="shared" si="94"/>
        <v>3.4229010906442778</v>
      </c>
      <c r="AJ269" s="10">
        <f t="shared" si="95"/>
        <v>-2.3246621621621619</v>
      </c>
      <c r="AK269" t="e">
        <f t="shared" si="100"/>
        <v>#NUM!</v>
      </c>
    </row>
    <row r="270" spans="14:37" x14ac:dyDescent="0.3">
      <c r="N270">
        <f t="shared" si="96"/>
        <v>26.692294674225895</v>
      </c>
      <c r="O270">
        <f t="shared" si="97"/>
        <v>21.856244996756487</v>
      </c>
      <c r="P270">
        <f t="shared" si="101"/>
        <v>2.1317999999999997</v>
      </c>
      <c r="Q270">
        <f t="shared" si="82"/>
        <v>21.400892003399999</v>
      </c>
      <c r="R270" s="17">
        <f>PUSHArm!M270</f>
        <v>134</v>
      </c>
      <c r="S270" s="10">
        <f>PUSHArm!N270</f>
        <v>80.299851634246423</v>
      </c>
      <c r="T270" s="10">
        <f>PUSHArm!O270</f>
        <v>1.1342643956912961</v>
      </c>
      <c r="U270" s="10">
        <f t="shared" si="83"/>
        <v>-0.39789555626978973</v>
      </c>
      <c r="V270" s="10">
        <f t="shared" si="98"/>
        <v>32.997278817637472</v>
      </c>
      <c r="W270" s="10">
        <f t="shared" si="84"/>
        <v>3.1506224150127431</v>
      </c>
      <c r="X270" s="10">
        <f t="shared" si="85"/>
        <v>68.299851634246423</v>
      </c>
      <c r="Y270" s="10">
        <f t="shared" si="86"/>
        <v>29.700148365753577</v>
      </c>
      <c r="Z270" s="10">
        <f t="shared" si="99"/>
        <v>24.700148365753577</v>
      </c>
      <c r="AA270" s="10">
        <f t="shared" si="87"/>
        <v>69.299851634246423</v>
      </c>
      <c r="AB270" s="10">
        <f t="shared" si="88"/>
        <v>19.700148365753577</v>
      </c>
      <c r="AC270" s="10">
        <f t="shared" si="89"/>
        <v>3.1506224150127431</v>
      </c>
      <c r="AD270" s="10">
        <f t="shared" si="90"/>
        <v>3.1506224150127431</v>
      </c>
      <c r="AE270" s="10">
        <f>IF(R270&lt;=$H$10,$L$2+ABS($H$43/$H$46-SQRT(4*$H$43*$H$43/$H$46/$H$46-8*(R270-$H$9)/$H$46)/2),#REF!)</f>
        <v>5.1308224593238982</v>
      </c>
      <c r="AF270" s="10">
        <f t="shared" si="91"/>
        <v>-32.013040027143241</v>
      </c>
      <c r="AG270" s="10">
        <f t="shared" si="92"/>
        <v>1.560820160621383</v>
      </c>
      <c r="AH270" s="10">
        <f t="shared" si="93"/>
        <v>1.560820160621383</v>
      </c>
      <c r="AI270">
        <f t="shared" si="94"/>
        <v>3.4293766404842683</v>
      </c>
      <c r="AJ270" s="10">
        <f t="shared" si="95"/>
        <v>-2.3574324324324323</v>
      </c>
      <c r="AK270" t="e">
        <f t="shared" si="100"/>
        <v>#NUM!</v>
      </c>
    </row>
    <row r="271" spans="14:37" x14ac:dyDescent="0.3">
      <c r="N271">
        <f t="shared" si="96"/>
        <v>26.708006591474014</v>
      </c>
      <c r="O271">
        <f t="shared" si="97"/>
        <v>21.87420140486244</v>
      </c>
      <c r="P271">
        <f t="shared" si="101"/>
        <v>2.1317999999999997</v>
      </c>
      <c r="Q271">
        <f t="shared" si="82"/>
        <v>21.425677495950001</v>
      </c>
      <c r="R271" s="17">
        <f>PUSHArm!M271</f>
        <v>134.5</v>
      </c>
      <c r="S271" s="10">
        <f>PUSHArm!N271</f>
        <v>80.740665964573054</v>
      </c>
      <c r="T271" s="10">
        <f>PUSHArm!O271</f>
        <v>1.1337379647742698</v>
      </c>
      <c r="U271" s="10">
        <f t="shared" si="83"/>
        <v>-0.3990662999284213</v>
      </c>
      <c r="V271" s="10">
        <f t="shared" si="98"/>
        <v>32.691231673736304</v>
      </c>
      <c r="W271" s="10">
        <f t="shared" si="84"/>
        <v>3.1640468683478753</v>
      </c>
      <c r="X271" s="10">
        <f t="shared" si="85"/>
        <v>68.740665964573054</v>
      </c>
      <c r="Y271" s="10">
        <f t="shared" si="86"/>
        <v>29.259334035426946</v>
      </c>
      <c r="Z271" s="10">
        <f t="shared" si="99"/>
        <v>24.259334035426946</v>
      </c>
      <c r="AA271" s="10">
        <f t="shared" si="87"/>
        <v>69.740665964573054</v>
      </c>
      <c r="AB271" s="10">
        <f t="shared" si="88"/>
        <v>19.259334035426946</v>
      </c>
      <c r="AC271" s="10">
        <f t="shared" si="89"/>
        <v>3.1640468683478753</v>
      </c>
      <c r="AD271" s="10">
        <f t="shared" si="90"/>
        <v>3.1640468683478753</v>
      </c>
      <c r="AE271" s="10">
        <f>IF(R271&lt;=$H$10,$L$2+ABS($H$43/$H$46-SQRT(4*$H$43*$H$43/$H$46/$H$46-8*(R271-$H$9)/$H$46)/2),#REF!)</f>
        <v>5.1103665723517437</v>
      </c>
      <c r="AF271" s="10">
        <f t="shared" si="91"/>
        <v>-31.824981458695184</v>
      </c>
      <c r="AG271" s="10">
        <f t="shared" si="92"/>
        <v>1.5470065637415837</v>
      </c>
      <c r="AH271" s="10">
        <f t="shared" si="93"/>
        <v>1.5470065637415837</v>
      </c>
      <c r="AI271">
        <f t="shared" si="94"/>
        <v>3.4358361705994782</v>
      </c>
      <c r="AJ271" s="10">
        <f t="shared" si="95"/>
        <v>-2.3902027027027026</v>
      </c>
      <c r="AK271" t="e">
        <f t="shared" si="100"/>
        <v>#NUM!</v>
      </c>
    </row>
    <row r="272" spans="14:37" x14ac:dyDescent="0.3">
      <c r="N272">
        <f t="shared" si="96"/>
        <v>26.72408152093978</v>
      </c>
      <c r="O272">
        <f t="shared" si="97"/>
        <v>21.892450475681635</v>
      </c>
      <c r="P272">
        <f t="shared" si="101"/>
        <v>2.1317999999999997</v>
      </c>
      <c r="Q272">
        <f t="shared" si="82"/>
        <v>21.4504629885</v>
      </c>
      <c r="R272" s="17">
        <f>PUSHArm!M272</f>
        <v>135</v>
      </c>
      <c r="S272" s="10">
        <f>PUSHArm!N272</f>
        <v>81.181684979138339</v>
      </c>
      <c r="T272" s="10">
        <f>PUSHArm!O272</f>
        <v>1.1332280338817315</v>
      </c>
      <c r="U272" s="10">
        <f t="shared" si="83"/>
        <v>-0.40020528250545301</v>
      </c>
      <c r="V272" s="10">
        <f t="shared" si="98"/>
        <v>32.381236501024894</v>
      </c>
      <c r="W272" s="10">
        <f t="shared" si="84"/>
        <v>3.1776046065735111</v>
      </c>
      <c r="X272" s="10">
        <f t="shared" si="85"/>
        <v>69.181684979138339</v>
      </c>
      <c r="Y272" s="10">
        <f t="shared" si="86"/>
        <v>28.818315020861661</v>
      </c>
      <c r="Z272" s="10">
        <f t="shared" si="99"/>
        <v>23.818315020861661</v>
      </c>
      <c r="AA272" s="10">
        <f t="shared" si="87"/>
        <v>70.181684979138339</v>
      </c>
      <c r="AB272" s="10">
        <f t="shared" si="88"/>
        <v>18.818315020861661</v>
      </c>
      <c r="AC272" s="10">
        <f t="shared" si="89"/>
        <v>3.1776046065735111</v>
      </c>
      <c r="AD272" s="10">
        <f t="shared" si="90"/>
        <v>3.1776046065735111</v>
      </c>
      <c r="AE272" s="10">
        <f>IF(R272&lt;=$H$10,$L$2+ABS($H$43/$H$46-SQRT(4*$H$43*$H$43/$H$46/$H$46-8*(R272-$H$9)/$H$46)/2),#REF!)</f>
        <v>5.0897551205817333</v>
      </c>
      <c r="AF272" s="10">
        <f t="shared" si="91"/>
        <v>-31.634984728370686</v>
      </c>
      <c r="AG272" s="10">
        <f t="shared" si="92"/>
        <v>1.5331043212184521</v>
      </c>
      <c r="AH272" s="10">
        <f t="shared" si="93"/>
        <v>1.5331043212184521</v>
      </c>
      <c r="AI272">
        <f t="shared" si="94"/>
        <v>3.4422797992974781</v>
      </c>
      <c r="AJ272" s="10">
        <f t="shared" si="95"/>
        <v>-2.422972972972973</v>
      </c>
      <c r="AK272" t="e">
        <f t="shared" si="100"/>
        <v>#NUM!</v>
      </c>
    </row>
    <row r="273" spans="14:37" x14ac:dyDescent="0.3">
      <c r="N273">
        <f t="shared" si="96"/>
        <v>26.740518194828589</v>
      </c>
      <c r="O273">
        <f t="shared" si="97"/>
        <v>21.910991391976015</v>
      </c>
      <c r="P273">
        <f t="shared" si="101"/>
        <v>2.1317999999999997</v>
      </c>
      <c r="Q273">
        <f t="shared" si="82"/>
        <v>21.475248481049999</v>
      </c>
      <c r="R273" s="17">
        <f>PUSHArm!M273</f>
        <v>135.5</v>
      </c>
      <c r="S273" s="10">
        <f>PUSHArm!N273</f>
        <v>81.622902443806339</v>
      </c>
      <c r="T273" s="10">
        <f>PUSHArm!O273</f>
        <v>1.1327344973385347</v>
      </c>
      <c r="U273" s="10">
        <f t="shared" si="83"/>
        <v>-0.40131285523144034</v>
      </c>
      <c r="V273" s="10">
        <f t="shared" si="98"/>
        <v>32.067207452399323</v>
      </c>
      <c r="W273" s="10">
        <f t="shared" si="84"/>
        <v>3.1912996802894531</v>
      </c>
      <c r="X273" s="10">
        <f t="shared" si="85"/>
        <v>69.622902443806339</v>
      </c>
      <c r="Y273" s="10">
        <f t="shared" si="86"/>
        <v>28.377097556193661</v>
      </c>
      <c r="Z273" s="10">
        <f t="shared" si="99"/>
        <v>23.377097556193661</v>
      </c>
      <c r="AA273" s="10">
        <f t="shared" si="87"/>
        <v>70.622902443806339</v>
      </c>
      <c r="AB273" s="10">
        <f t="shared" si="88"/>
        <v>18.377097556193661</v>
      </c>
      <c r="AC273" s="10">
        <f t="shared" si="89"/>
        <v>3.1912996802894531</v>
      </c>
      <c r="AD273" s="10">
        <f t="shared" si="90"/>
        <v>3.1912996802894531</v>
      </c>
      <c r="AE273" s="10">
        <f>IF(R273&lt;=$H$10,$L$2+ABS($H$43/$H$46-SQRT(4*$H$43*$H$43/$H$46/$H$46-8*(R273-$H$9)/$H$46)/2),#REF!)</f>
        <v>5.0689844999305569</v>
      </c>
      <c r="AF273" s="10">
        <f t="shared" si="91"/>
        <v>-31.443033035817457</v>
      </c>
      <c r="AG273" s="10">
        <f t="shared" si="92"/>
        <v>1.519111704237083</v>
      </c>
      <c r="AH273" s="10">
        <f t="shared" si="93"/>
        <v>1.519111704237083</v>
      </c>
      <c r="AI273">
        <f t="shared" si="94"/>
        <v>3.4487076434367765</v>
      </c>
      <c r="AJ273" s="10">
        <f t="shared" si="95"/>
        <v>-2.4557432432432424</v>
      </c>
      <c r="AK273" t="e">
        <f t="shared" si="100"/>
        <v>#NUM!</v>
      </c>
    </row>
    <row r="274" spans="14:37" x14ac:dyDescent="0.3">
      <c r="N274">
        <f t="shared" si="96"/>
        <v>26.757315502508675</v>
      </c>
      <c r="O274">
        <f t="shared" si="97"/>
        <v>21.929823463425219</v>
      </c>
      <c r="P274">
        <f t="shared" si="101"/>
        <v>2.1317999999999997</v>
      </c>
      <c r="Q274">
        <f t="shared" si="82"/>
        <v>21.500033973599997</v>
      </c>
      <c r="R274" s="17">
        <f>PUSHArm!M274</f>
        <v>136</v>
      </c>
      <c r="S274" s="10">
        <f>PUSHArm!N274</f>
        <v>82.064312148529552</v>
      </c>
      <c r="T274" s="10">
        <f>PUSHArm!O274</f>
        <v>1.1322572565633404</v>
      </c>
      <c r="U274" s="10">
        <f t="shared" si="83"/>
        <v>-0.40238935298590844</v>
      </c>
      <c r="V274" s="10">
        <f t="shared" si="98"/>
        <v>31.749053543741358</v>
      </c>
      <c r="W274" s="10">
        <f t="shared" si="84"/>
        <v>3.2051363495159308</v>
      </c>
      <c r="X274" s="10">
        <f t="shared" si="85"/>
        <v>70.064312148529552</v>
      </c>
      <c r="Y274" s="10">
        <f t="shared" si="86"/>
        <v>27.935687851470448</v>
      </c>
      <c r="Z274" s="10">
        <f t="shared" si="99"/>
        <v>22.935687851470448</v>
      </c>
      <c r="AA274" s="10">
        <f t="shared" si="87"/>
        <v>71.064312148529552</v>
      </c>
      <c r="AB274" s="10">
        <f t="shared" si="88"/>
        <v>17.935687851470448</v>
      </c>
      <c r="AC274" s="10">
        <f t="shared" si="89"/>
        <v>3.2051363495159308</v>
      </c>
      <c r="AD274" s="10">
        <f t="shared" si="90"/>
        <v>3.2051363495159308</v>
      </c>
      <c r="AE274" s="10">
        <f>IF(R274&lt;=$H$10,$L$2+ABS($H$43/$H$46-SQRT(4*$H$43*$H$43/$H$46/$H$46-8*(R274-$H$9)/$H$46)/2),#REF!)</f>
        <v>5.0480509649633785</v>
      </c>
      <c r="AF274" s="10">
        <f t="shared" si="91"/>
        <v>-31.249108616184522</v>
      </c>
      <c r="AG274" s="10">
        <f t="shared" si="92"/>
        <v>1.5050269270473025</v>
      </c>
      <c r="AH274" s="10">
        <f t="shared" si="93"/>
        <v>1.5050269270473025</v>
      </c>
      <c r="AI274">
        <f t="shared" si="94"/>
        <v>3.455119818451545</v>
      </c>
      <c r="AJ274" s="10">
        <f t="shared" si="95"/>
        <v>-2.4885135135135128</v>
      </c>
      <c r="AK274" t="e">
        <f t="shared" si="100"/>
        <v>#NUM!</v>
      </c>
    </row>
    <row r="275" spans="14:37" x14ac:dyDescent="0.3">
      <c r="N275">
        <f t="shared" si="96"/>
        <v>26.774472491355535</v>
      </c>
      <c r="O275">
        <f t="shared" si="97"/>
        <v>21.948946127477235</v>
      </c>
      <c r="P275">
        <f t="shared" si="101"/>
        <v>2.1317999999999997</v>
      </c>
      <c r="Q275">
        <f t="shared" si="82"/>
        <v>21.524819466149999</v>
      </c>
      <c r="R275" s="17">
        <f>PUSHArm!M275</f>
        <v>136.5</v>
      </c>
      <c r="S275" s="10">
        <f>PUSHArm!N275</f>
        <v>82.505907905237365</v>
      </c>
      <c r="T275" s="10">
        <f>PUSHArm!O275</f>
        <v>1.1317962200671503</v>
      </c>
      <c r="U275" s="10">
        <f t="shared" si="83"/>
        <v>-0.40343509407454881</v>
      </c>
      <c r="V275" s="10">
        <f t="shared" si="98"/>
        <v>31.426678290995593</v>
      </c>
      <c r="W275" s="10">
        <f t="shared" si="84"/>
        <v>3.2191190991727279</v>
      </c>
      <c r="X275" s="10">
        <f t="shared" si="85"/>
        <v>70.505907905237365</v>
      </c>
      <c r="Y275" s="10">
        <f t="shared" si="86"/>
        <v>27.494092094762635</v>
      </c>
      <c r="Z275" s="10">
        <f t="shared" si="99"/>
        <v>22.494092094762635</v>
      </c>
      <c r="AA275" s="10">
        <f t="shared" si="87"/>
        <v>71.505907905237365</v>
      </c>
      <c r="AB275" s="10">
        <f t="shared" si="88"/>
        <v>17.494092094762635</v>
      </c>
      <c r="AC275" s="10">
        <f t="shared" si="89"/>
        <v>3.2191190991727279</v>
      </c>
      <c r="AD275" s="10">
        <f t="shared" si="90"/>
        <v>3.2191190991727279</v>
      </c>
      <c r="AE275" s="10">
        <f>IF(R275&lt;=$H$10,$L$2+ABS($H$43/$H$46-SQRT(4*$H$43*$H$43/$H$46/$H$46-8*(R275-$H$9)/$H$46)/2),#REF!)</f>
        <v>5.0269506210085853</v>
      </c>
      <c r="AF275" s="10">
        <f t="shared" si="91"/>
        <v>-31.053192705784863</v>
      </c>
      <c r="AG275" s="10">
        <f t="shared" si="92"/>
        <v>1.4908481443034916</v>
      </c>
      <c r="AH275" s="10">
        <f t="shared" si="93"/>
        <v>1.4908481443034916</v>
      </c>
      <c r="AI275">
        <f t="shared" si="94"/>
        <v>3.4615164383758081</v>
      </c>
      <c r="AJ275" s="10">
        <f t="shared" si="95"/>
        <v>-2.5212837837837832</v>
      </c>
      <c r="AK275" t="e">
        <f t="shared" si="100"/>
        <v>#NUM!</v>
      </c>
    </row>
    <row r="276" spans="14:37" x14ac:dyDescent="0.3">
      <c r="N276">
        <f t="shared" si="96"/>
        <v>26.791988367638734</v>
      </c>
      <c r="O276">
        <f t="shared" si="97"/>
        <v>21.968358950233799</v>
      </c>
      <c r="P276">
        <f t="shared" si="101"/>
        <v>2.1317999999999997</v>
      </c>
      <c r="Q276">
        <f t="shared" si="82"/>
        <v>21.549604958699998</v>
      </c>
      <c r="R276" s="17">
        <f>PUSHArm!M276</f>
        <v>137</v>
      </c>
      <c r="S276" s="10">
        <f>PUSHArm!N276</f>
        <v>82.947683545705871</v>
      </c>
      <c r="T276" s="10">
        <f>PUSHArm!O276</f>
        <v>1.13135130345364</v>
      </c>
      <c r="U276" s="10">
        <f t="shared" si="83"/>
        <v>-0.40445038031262737</v>
      </c>
      <c r="V276" s="10">
        <f t="shared" si="98"/>
        <v>31.099979311626711</v>
      </c>
      <c r="W276" s="10">
        <f t="shared" si="84"/>
        <v>3.2332526560611585</v>
      </c>
      <c r="X276" s="10">
        <f t="shared" si="85"/>
        <v>70.947683545705871</v>
      </c>
      <c r="Y276" s="10">
        <f t="shared" si="86"/>
        <v>27.052316454294129</v>
      </c>
      <c r="Z276" s="10">
        <f t="shared" si="99"/>
        <v>22.052316454294129</v>
      </c>
      <c r="AA276" s="10">
        <f t="shared" si="87"/>
        <v>71.947683545705871</v>
      </c>
      <c r="AB276" s="10">
        <f t="shared" si="88"/>
        <v>17.052316454294129</v>
      </c>
      <c r="AC276" s="10">
        <f t="shared" si="89"/>
        <v>3.2332526560611585</v>
      </c>
      <c r="AD276" s="10">
        <f t="shared" si="90"/>
        <v>3.2332526560611585</v>
      </c>
      <c r="AE276" s="10">
        <f>IF(R276&lt;=$H$10,$L$2+ABS($H$43/$H$46-SQRT(4*$H$43*$H$43/$H$46/$H$46-8*(R276-$H$9)/$H$46)/2),#REF!)</f>
        <v>5.0056794156978146</v>
      </c>
      <c r="AF276" s="10">
        <f t="shared" si="91"/>
        <v>-30.855265505605356</v>
      </c>
      <c r="AG276" s="10">
        <f t="shared" si="92"/>
        <v>1.4765734482424344</v>
      </c>
      <c r="AH276" s="10">
        <f t="shared" si="93"/>
        <v>1.4765734482424344</v>
      </c>
      <c r="AI276">
        <f t="shared" si="94"/>
        <v>3.467897615867102</v>
      </c>
      <c r="AJ276" s="10">
        <f t="shared" si="95"/>
        <v>-2.5540540540540535</v>
      </c>
      <c r="AK276" t="e">
        <f t="shared" si="100"/>
        <v>#NUM!</v>
      </c>
    </row>
    <row r="277" spans="14:37" x14ac:dyDescent="0.3">
      <c r="N277">
        <f t="shared" si="96"/>
        <v>26.809862497666693</v>
      </c>
      <c r="O277">
        <f t="shared" si="97"/>
        <v>21.988061627547367</v>
      </c>
      <c r="P277">
        <f t="shared" si="101"/>
        <v>2.1317999999999997</v>
      </c>
      <c r="Q277">
        <f t="shared" si="82"/>
        <v>21.57439045125</v>
      </c>
      <c r="R277" s="17">
        <f>PUSHArm!M277</f>
        <v>137.5</v>
      </c>
      <c r="S277" s="10">
        <f>PUSHArm!N277</f>
        <v>83.389632919409394</v>
      </c>
      <c r="T277" s="10">
        <f>PUSHArm!O277</f>
        <v>1.1309224294303701</v>
      </c>
      <c r="U277" s="10">
        <f t="shared" si="83"/>
        <v>-0.40543549683345603</v>
      </c>
      <c r="V277" s="10">
        <f t="shared" si="98"/>
        <v>30.768847885859469</v>
      </c>
      <c r="W277" s="10">
        <f t="shared" si="84"/>
        <v>3.2475420075311567</v>
      </c>
      <c r="X277" s="10">
        <f t="shared" si="85"/>
        <v>71.389632919409394</v>
      </c>
      <c r="Y277" s="10">
        <f t="shared" si="86"/>
        <v>26.610367080590606</v>
      </c>
      <c r="Z277" s="10">
        <f t="shared" si="99"/>
        <v>21.610367080590606</v>
      </c>
      <c r="AA277" s="10">
        <f t="shared" si="87"/>
        <v>72.389632919409394</v>
      </c>
      <c r="AB277" s="10">
        <f t="shared" si="88"/>
        <v>16.610367080590606</v>
      </c>
      <c r="AC277" s="10">
        <f t="shared" si="89"/>
        <v>3.2475420075311567</v>
      </c>
      <c r="AD277" s="10">
        <f t="shared" si="90"/>
        <v>3.2475420075311567</v>
      </c>
      <c r="AE277" s="10">
        <f>IF(R277&lt;=$H$10,$L$2+ABS($H$43/$H$46-SQRT(4*$H$43*$H$43/$H$46/$H$46-8*(R277-$H$9)/$H$46)/2),#REF!)</f>
        <v>4.9842331298791951</v>
      </c>
      <c r="AF277" s="10">
        <f t="shared" si="91"/>
        <v>-30.655306142246143</v>
      </c>
      <c r="AG277" s="10">
        <f t="shared" si="92"/>
        <v>1.4622008656869832</v>
      </c>
      <c r="AH277" s="10">
        <f t="shared" si="93"/>
        <v>1.4622008656869832</v>
      </c>
      <c r="AI277">
        <f t="shared" si="94"/>
        <v>3.4742634622296258</v>
      </c>
      <c r="AJ277" s="10">
        <f t="shared" si="95"/>
        <v>-2.5868243243243239</v>
      </c>
      <c r="AK277" t="e">
        <f t="shared" si="100"/>
        <v>#NUM!</v>
      </c>
    </row>
    <row r="278" spans="14:37" x14ac:dyDescent="0.3">
      <c r="N278">
        <f t="shared" si="96"/>
        <v>26.828094409018142</v>
      </c>
      <c r="O278">
        <f t="shared" si="97"/>
        <v>22.00805398618952</v>
      </c>
      <c r="P278">
        <f t="shared" si="101"/>
        <v>2.1317999999999997</v>
      </c>
      <c r="Q278">
        <f t="shared" si="82"/>
        <v>21.599175943799999</v>
      </c>
      <c r="R278" s="17">
        <f>PUSHArm!M278</f>
        <v>138</v>
      </c>
      <c r="S278" s="10">
        <f>PUSHArm!N278</f>
        <v>83.831749891350469</v>
      </c>
      <c r="T278" s="10">
        <f>PUSHArm!O278</f>
        <v>1.130509527823583</v>
      </c>
      <c r="U278" s="10">
        <f t="shared" si="83"/>
        <v>-0.40639071199122095</v>
      </c>
      <c r="V278" s="10">
        <f t="shared" si="98"/>
        <v>30.43316847292612</v>
      </c>
      <c r="W278" s="10">
        <f t="shared" si="84"/>
        <v>3.2619924220424821</v>
      </c>
      <c r="X278" s="10">
        <f t="shared" si="85"/>
        <v>71.831749891350469</v>
      </c>
      <c r="Y278" s="10">
        <f t="shared" si="86"/>
        <v>26.168250108649531</v>
      </c>
      <c r="Z278" s="10">
        <f t="shared" si="99"/>
        <v>21.168250108649531</v>
      </c>
      <c r="AA278" s="10">
        <f t="shared" si="87"/>
        <v>72.831749891350469</v>
      </c>
      <c r="AB278" s="10">
        <f t="shared" si="88"/>
        <v>16.168250108649531</v>
      </c>
      <c r="AC278" s="10">
        <f t="shared" si="89"/>
        <v>3.2619924220424821</v>
      </c>
      <c r="AD278" s="10">
        <f t="shared" si="90"/>
        <v>3.2619924220424821</v>
      </c>
      <c r="AE278" s="10">
        <f>IF(R278&lt;=$H$10,$L$2+ABS($H$43/$H$46-SQRT(4*$H$43*$H$43/$H$46/$H$46-8*(R278-$H$9)/$H$46)/2),#REF!)</f>
        <v>4.9626073678461022</v>
      </c>
      <c r="AF278" s="10">
        <f t="shared" si="91"/>
        <v>-30.45329262630915</v>
      </c>
      <c r="AG278" s="10">
        <f t="shared" si="92"/>
        <v>1.44772835486221</v>
      </c>
      <c r="AH278" s="10">
        <f t="shared" si="93"/>
        <v>1.44772835486221</v>
      </c>
      <c r="AI278">
        <f t="shared" si="94"/>
        <v>3.4806140874368929</v>
      </c>
      <c r="AJ278" s="10">
        <f t="shared" si="95"/>
        <v>-2.6195945945945942</v>
      </c>
      <c r="AK278" t="e">
        <f t="shared" si="100"/>
        <v>#NUM!</v>
      </c>
    </row>
    <row r="279" spans="14:37" x14ac:dyDescent="0.3">
      <c r="N279">
        <f t="shared" si="96"/>
        <v>26.846683791934936</v>
      </c>
      <c r="O279">
        <f t="shared" si="97"/>
        <v>22.028335985152083</v>
      </c>
      <c r="P279">
        <f t="shared" si="101"/>
        <v>2.1317999999999997</v>
      </c>
      <c r="Q279">
        <f t="shared" si="82"/>
        <v>21.623961436350001</v>
      </c>
      <c r="R279" s="17">
        <f>PUSHArm!M279</f>
        <v>138.5</v>
      </c>
      <c r="S279" s="10">
        <f>PUSHArm!N279</f>
        <v>84.274028339867911</v>
      </c>
      <c r="T279" s="10">
        <f>PUSHArm!O279</f>
        <v>1.1301125355996944</v>
      </c>
      <c r="U279" s="10">
        <f t="shared" si="83"/>
        <v>-0.40731627729233366</v>
      </c>
      <c r="V279" s="10">
        <f t="shared" si="98"/>
        <v>30.092818176504004</v>
      </c>
      <c r="W279" s="10">
        <f t="shared" si="84"/>
        <v>3.2766094718603749</v>
      </c>
      <c r="X279" s="10">
        <f t="shared" si="85"/>
        <v>72.274028339867911</v>
      </c>
      <c r="Y279" s="10">
        <f t="shared" si="86"/>
        <v>25.725971660132089</v>
      </c>
      <c r="Z279" s="10">
        <f t="shared" si="99"/>
        <v>20.725971660132089</v>
      </c>
      <c r="AA279" s="10">
        <f t="shared" si="87"/>
        <v>73.274028339867911</v>
      </c>
      <c r="AB279" s="10">
        <f t="shared" si="88"/>
        <v>15.725971660132089</v>
      </c>
      <c r="AC279" s="10">
        <f t="shared" si="89"/>
        <v>3.2766094718603749</v>
      </c>
      <c r="AD279" s="10">
        <f t="shared" si="90"/>
        <v>3.2766094718603749</v>
      </c>
      <c r="AE279" s="10">
        <f>IF(R279&lt;=$H$10,$L$2+ABS($H$43/$H$46-SQRT(4*$H$43*$H$43/$H$46/$H$46-8*(R279-$H$9)/$H$46)/2),#REF!)</f>
        <v>4.940797546817346</v>
      </c>
      <c r="AF279" s="10">
        <f t="shared" si="91"/>
        <v>-30.249201807950541</v>
      </c>
      <c r="AG279" s="10">
        <f t="shared" si="92"/>
        <v>1.4331538020095018</v>
      </c>
      <c r="AH279" s="10">
        <f t="shared" si="93"/>
        <v>1.4331538020095018</v>
      </c>
      <c r="AI279">
        <f t="shared" si="94"/>
        <v>3.4869496001538973</v>
      </c>
      <c r="AJ279" s="10">
        <f t="shared" si="95"/>
        <v>-2.6523648648648646</v>
      </c>
      <c r="AK279" t="e">
        <f t="shared" si="100"/>
        <v>#NUM!</v>
      </c>
    </row>
    <row r="280" spans="14:37" x14ac:dyDescent="0.3">
      <c r="N280">
        <f t="shared" si="96"/>
        <v>26.865630500913703</v>
      </c>
      <c r="O280">
        <f t="shared" si="97"/>
        <v>22.048907717112112</v>
      </c>
      <c r="P280">
        <f t="shared" si="101"/>
        <v>2.1317999999999997</v>
      </c>
      <c r="Q280">
        <f t="shared" si="82"/>
        <v>21.648746928900003</v>
      </c>
      <c r="R280" s="17">
        <f>PUSHArm!M280</f>
        <v>139</v>
      </c>
      <c r="S280" s="10">
        <f>PUSHArm!N280</f>
        <v>84.716462154421322</v>
      </c>
      <c r="T280" s="10">
        <f>PUSHArm!O280</f>
        <v>1.1297313968950169</v>
      </c>
      <c r="U280" s="10">
        <f t="shared" si="83"/>
        <v>-0.40821242723108875</v>
      </c>
      <c r="V280" s="10">
        <f t="shared" si="98"/>
        <v>29.747666152692375</v>
      </c>
      <c r="W280" s="10">
        <f t="shared" si="84"/>
        <v>3.2913990581628916</v>
      </c>
      <c r="X280" s="10">
        <f t="shared" si="85"/>
        <v>72.716462154421322</v>
      </c>
      <c r="Y280" s="10">
        <f t="shared" si="86"/>
        <v>25.283537845578678</v>
      </c>
      <c r="Z280" s="10">
        <f t="shared" si="99"/>
        <v>20.283537845578678</v>
      </c>
      <c r="AA280" s="10">
        <f t="shared" si="87"/>
        <v>73.716462154421322</v>
      </c>
      <c r="AB280" s="10">
        <f t="shared" si="88"/>
        <v>15.283537845578678</v>
      </c>
      <c r="AC280" s="10">
        <f t="shared" si="89"/>
        <v>3.2913990581628916</v>
      </c>
      <c r="AD280" s="10">
        <f t="shared" si="90"/>
        <v>3.2913990581628916</v>
      </c>
      <c r="AE280" s="10">
        <f>IF(R280&lt;=$H$10,$L$2+ABS($H$43/$H$46-SQRT(4*$H$43*$H$43/$H$46/$H$46-8*(R280-$H$9)/$H$46)/2),#REF!)</f>
        <v>4.9187988855974503</v>
      </c>
      <c r="AF280" s="10">
        <f t="shared" si="91"/>
        <v>-30.043009329339085</v>
      </c>
      <c r="AG280" s="10">
        <f t="shared" si="92"/>
        <v>1.4184750177827077</v>
      </c>
      <c r="AH280" s="10">
        <f t="shared" si="93"/>
        <v>1.4184750177827077</v>
      </c>
      <c r="AI280">
        <f t="shared" si="94"/>
        <v>3.4932701077588071</v>
      </c>
      <c r="AJ280" s="10">
        <f t="shared" si="95"/>
        <v>-2.6851351351351349</v>
      </c>
      <c r="AK280" t="e">
        <f t="shared" si="100"/>
        <v>#NUM!</v>
      </c>
    </row>
    <row r="281" spans="14:37" x14ac:dyDescent="0.3">
      <c r="N281">
        <f t="shared" si="96"/>
        <v>26.884934556443838</v>
      </c>
      <c r="O281">
        <f t="shared" si="97"/>
        <v>22.069769410017713</v>
      </c>
      <c r="P281">
        <f t="shared" si="101"/>
        <v>2.1317999999999997</v>
      </c>
      <c r="Q281">
        <f t="shared" si="82"/>
        <v>21.673532421449995</v>
      </c>
      <c r="R281" s="17">
        <f>PUSHArm!M281</f>
        <v>139.5</v>
      </c>
      <c r="S281" s="10">
        <f>PUSHArm!N281</f>
        <v>85.159045233349829</v>
      </c>
      <c r="T281" s="10">
        <f>PUSHArm!O281</f>
        <v>1.1293660630514424</v>
      </c>
      <c r="U281" s="10">
        <f t="shared" si="83"/>
        <v>-0.40907937913104769</v>
      </c>
      <c r="V281" s="10">
        <f t="shared" si="98"/>
        <v>29.397572952938432</v>
      </c>
      <c r="W281" s="10">
        <f t="shared" si="84"/>
        <v>3.3063674388807316</v>
      </c>
      <c r="X281" s="10">
        <f t="shared" si="85"/>
        <v>73.159045233349829</v>
      </c>
      <c r="Y281" s="10">
        <f t="shared" si="86"/>
        <v>24.840954766650171</v>
      </c>
      <c r="Z281" s="10">
        <f t="shared" si="99"/>
        <v>19.840954766650171</v>
      </c>
      <c r="AA281" s="10">
        <f t="shared" si="87"/>
        <v>74.159045233349829</v>
      </c>
      <c r="AB281" s="10">
        <f t="shared" si="88"/>
        <v>14.840954766650171</v>
      </c>
      <c r="AC281" s="10">
        <f t="shared" si="89"/>
        <v>3.3063674388807316</v>
      </c>
      <c r="AD281" s="10">
        <f t="shared" si="90"/>
        <v>3.3063674388807316</v>
      </c>
      <c r="AE281" s="10">
        <f>IF(R281&lt;=$H$10,$L$2+ABS($H$43/$H$46-SQRT(4*$H$43*$H$43/$H$46/$H$46-8*(R281-$H$9)/$H$46)/2),#REF!)</f>
        <v>4.8966063923375804</v>
      </c>
      <c r="AF281" s="10">
        <f t="shared" si="91"/>
        <v>-29.834689573844301</v>
      </c>
      <c r="AG281" s="10">
        <f t="shared" si="92"/>
        <v>1.4036897334089269</v>
      </c>
      <c r="AH281" s="10">
        <f t="shared" si="93"/>
        <v>1.4036897334089269</v>
      </c>
      <c r="AI281">
        <f t="shared" si="94"/>
        <v>3.4995757163642001</v>
      </c>
      <c r="AJ281" s="10">
        <f t="shared" si="95"/>
        <v>-2.7179054054054053</v>
      </c>
      <c r="AK281" t="e">
        <f t="shared" si="100"/>
        <v>#NUM!</v>
      </c>
    </row>
    <row r="282" spans="14:37" x14ac:dyDescent="0.3">
      <c r="N282">
        <f t="shared" si="96"/>
        <v>26.904596146910738</v>
      </c>
      <c r="O282">
        <f t="shared" si="97"/>
        <v>22.090921428810535</v>
      </c>
      <c r="P282">
        <f t="shared" si="101"/>
        <v>2.1317999999999997</v>
      </c>
      <c r="Q282">
        <f t="shared" si="82"/>
        <v>21.698317914</v>
      </c>
      <c r="R282" s="17">
        <f>PUSHArm!M282</f>
        <v>140</v>
      </c>
      <c r="S282" s="10">
        <f>PUSHArm!N282</f>
        <v>85.601771481603691</v>
      </c>
      <c r="T282" s="10">
        <f>PUSHArm!O282</f>
        <v>1.1290164926588344</v>
      </c>
      <c r="U282" s="10">
        <f t="shared" si="83"/>
        <v>-0.40991733301017474</v>
      </c>
      <c r="V282" s="10">
        <f t="shared" si="98"/>
        <v>29.04238979300294</v>
      </c>
      <c r="W282" s="10">
        <f t="shared" si="84"/>
        <v>3.3215212596420711</v>
      </c>
      <c r="X282" s="10">
        <f t="shared" si="85"/>
        <v>73.601771481603691</v>
      </c>
      <c r="Y282" s="10">
        <f t="shared" si="86"/>
        <v>24.398228518396309</v>
      </c>
      <c r="Z282" s="10">
        <f t="shared" si="99"/>
        <v>19.398228518396309</v>
      </c>
      <c r="AA282" s="10">
        <f t="shared" si="87"/>
        <v>74.601771481603691</v>
      </c>
      <c r="AB282" s="10">
        <f t="shared" si="88"/>
        <v>14.398228518396309</v>
      </c>
      <c r="AC282" s="10">
        <f t="shared" si="89"/>
        <v>3.3215212596420711</v>
      </c>
      <c r="AD282" s="10">
        <f t="shared" si="90"/>
        <v>3.3215212596420711</v>
      </c>
      <c r="AE282" s="10">
        <f>IF(R282&lt;=$H$10,$L$2+ABS($H$43/$H$46-SQRT(4*$H$43*$H$43/$H$46/$H$46-8*(R282-$H$9)/$H$46)/2),#REF!)</f>
        <v>4.8742148513083468</v>
      </c>
      <c r="AF282" s="10">
        <f t="shared" si="91"/>
        <v>-29.624215611672813</v>
      </c>
      <c r="AG282" s="10">
        <f t="shared" si="92"/>
        <v>1.3887955965948957</v>
      </c>
      <c r="AH282" s="10">
        <f t="shared" si="93"/>
        <v>1.3887955965948957</v>
      </c>
      <c r="AI282">
        <f t="shared" si="94"/>
        <v>3.5058665308378467</v>
      </c>
      <c r="AJ282" s="10">
        <f t="shared" si="95"/>
        <v>-2.7506756756756756</v>
      </c>
      <c r="AK282" t="e">
        <f t="shared" si="100"/>
        <v>#NUM!</v>
      </c>
    </row>
    <row r="283" spans="14:37" x14ac:dyDescent="0.3">
      <c r="N283">
        <f t="shared" si="96"/>
        <v>26.92461563070151</v>
      </c>
      <c r="O283">
        <f t="shared" si="97"/>
        <v>22.112364277315663</v>
      </c>
      <c r="P283">
        <f t="shared" si="101"/>
        <v>2.1317999999999997</v>
      </c>
      <c r="Q283">
        <f t="shared" si="82"/>
        <v>21.723103406549999</v>
      </c>
      <c r="R283" s="17">
        <f>PUSHArm!M283</f>
        <v>140.5</v>
      </c>
      <c r="S283" s="10">
        <f>PUSHArm!N283</f>
        <v>86.044634808447128</v>
      </c>
      <c r="T283" s="10">
        <f>PUSHArm!O283</f>
        <v>1.1286826516056503</v>
      </c>
      <c r="U283" s="10">
        <f t="shared" si="83"/>
        <v>-0.41072647136515439</v>
      </c>
      <c r="V283" s="10">
        <f t="shared" si="98"/>
        <v>28.681957737566091</v>
      </c>
      <c r="W283" s="10">
        <f t="shared" si="84"/>
        <v>3.3368675882564496</v>
      </c>
      <c r="X283" s="10">
        <f t="shared" si="85"/>
        <v>74.044634808447128</v>
      </c>
      <c r="Y283" s="10">
        <f t="shared" si="86"/>
        <v>23.955365191552872</v>
      </c>
      <c r="Z283" s="10">
        <f t="shared" si="99"/>
        <v>18.955365191552872</v>
      </c>
      <c r="AA283" s="10">
        <f t="shared" si="87"/>
        <v>75.044634808447128</v>
      </c>
      <c r="AB283" s="10">
        <f t="shared" si="88"/>
        <v>13.955365191552872</v>
      </c>
      <c r="AC283" s="10">
        <f t="shared" si="89"/>
        <v>3.3368675882564496</v>
      </c>
      <c r="AD283" s="10">
        <f t="shared" si="90"/>
        <v>3.3368675882564496</v>
      </c>
      <c r="AE283" s="10">
        <f>IF(R283&lt;=$H$10,$L$2+ABS($H$43/$H$46-SQRT(4*$H$43*$H$43/$H$46/$H$46-8*(R283-$H$9)/$H$46)/2),#REF!)</f>
        <v>4.8516188085851955</v>
      </c>
      <c r="AF283" s="10">
        <f t="shared" si="91"/>
        <v>-29.411559141626167</v>
      </c>
      <c r="AG283" s="10">
        <f t="shared" si="92"/>
        <v>1.373790167158039</v>
      </c>
      <c r="AH283" s="10">
        <f t="shared" si="93"/>
        <v>1.373790167158039</v>
      </c>
      <c r="AI283">
        <f t="shared" si="94"/>
        <v>3.5121426548230601</v>
      </c>
      <c r="AJ283" s="10">
        <f t="shared" si="95"/>
        <v>-2.783445945945946</v>
      </c>
      <c r="AK283" t="e">
        <f t="shared" si="100"/>
        <v>#NUM!</v>
      </c>
    </row>
    <row r="284" spans="14:37" x14ac:dyDescent="0.3">
      <c r="N284">
        <f t="shared" si="96"/>
        <v>26.944993538469845</v>
      </c>
      <c r="O284">
        <f t="shared" si="97"/>
        <v>22.134098600263602</v>
      </c>
      <c r="P284">
        <f t="shared" si="101"/>
        <v>2.1317999999999997</v>
      </c>
      <c r="Q284">
        <f t="shared" si="82"/>
        <v>21.747888899099994</v>
      </c>
      <c r="R284" s="17">
        <f>PUSHArm!M284</f>
        <v>141</v>
      </c>
      <c r="S284" s="10">
        <f>PUSHArm!N284</f>
        <v>86.487629125130127</v>
      </c>
      <c r="T284" s="10">
        <f>PUSHArm!O284</f>
        <v>1.1283645131359052</v>
      </c>
      <c r="U284" s="10">
        <f t="shared" si="83"/>
        <v>-0.41150695902849194</v>
      </c>
      <c r="V284" s="10">
        <f t="shared" si="98"/>
        <v>28.316106788402859</v>
      </c>
      <c r="W284" s="10">
        <f t="shared" si="84"/>
        <v>3.3524139532453474</v>
      </c>
      <c r="X284" s="10">
        <f t="shared" si="85"/>
        <v>74.487629125130127</v>
      </c>
      <c r="Y284" s="10">
        <f t="shared" si="86"/>
        <v>23.512370874869873</v>
      </c>
      <c r="Z284" s="10">
        <f t="shared" si="99"/>
        <v>18.512370874869873</v>
      </c>
      <c r="AA284" s="10">
        <f t="shared" si="87"/>
        <v>75.487629125130127</v>
      </c>
      <c r="AB284" s="10">
        <f t="shared" si="88"/>
        <v>13.512370874869873</v>
      </c>
      <c r="AC284" s="10">
        <f t="shared" si="89"/>
        <v>3.3524139532453474</v>
      </c>
      <c r="AD284" s="10">
        <f t="shared" si="90"/>
        <v>3.3524139532453474</v>
      </c>
      <c r="AE284" s="10">
        <f>IF(R284&lt;=$H$10,$L$2+ABS($H$43/$H$46-SQRT(4*$H$43*$H$43/$H$46/$H$46-8*(R284-$H$9)/$H$46)/2),#REF!)</f>
        <v>4.8288125565351088</v>
      </c>
      <c r="AF284" s="10">
        <f t="shared" si="91"/>
        <v>-29.196690428715396</v>
      </c>
      <c r="AG284" s="10">
        <f t="shared" si="92"/>
        <v>1.3586709123592249</v>
      </c>
      <c r="AH284" s="10">
        <f t="shared" si="93"/>
        <v>1.3586709123592249</v>
      </c>
      <c r="AI284">
        <f t="shared" si="94"/>
        <v>3.5184041907586185</v>
      </c>
      <c r="AJ284" s="10">
        <f t="shared" si="95"/>
        <v>-2.8162162162162154</v>
      </c>
      <c r="AK284" t="e">
        <f t="shared" si="100"/>
        <v>#NUM!</v>
      </c>
    </row>
    <row r="285" spans="14:37" x14ac:dyDescent="0.3">
      <c r="N285">
        <f t="shared" si="96"/>
        <v>26.965730575640681</v>
      </c>
      <c r="O285">
        <f t="shared" si="97"/>
        <v>22.156125185510799</v>
      </c>
      <c r="P285">
        <f t="shared" si="101"/>
        <v>2.1317999999999997</v>
      </c>
      <c r="Q285">
        <f t="shared" si="82"/>
        <v>21.77267439165</v>
      </c>
      <c r="R285" s="17">
        <f>PUSHArm!M285</f>
        <v>141.5</v>
      </c>
      <c r="S285" s="10">
        <f>PUSHArm!N285</f>
        <v>86.930748342527721</v>
      </c>
      <c r="T285" s="10">
        <f>PUSHArm!O285</f>
        <v>1.1280620579158185</v>
      </c>
      <c r="U285" s="10">
        <f t="shared" si="83"/>
        <v>-0.41225894285648323</v>
      </c>
      <c r="V285" s="10">
        <f t="shared" si="98"/>
        <v>27.944654861808019</v>
      </c>
      <c r="W285" s="10">
        <f t="shared" si="84"/>
        <v>3.3681683870154635</v>
      </c>
      <c r="X285" s="10">
        <f t="shared" si="85"/>
        <v>74.930748342527721</v>
      </c>
      <c r="Y285" s="10">
        <f t="shared" si="86"/>
        <v>23.069251657472279</v>
      </c>
      <c r="Z285" s="10">
        <f t="shared" si="99"/>
        <v>18.069251657472279</v>
      </c>
      <c r="AA285" s="10">
        <f t="shared" si="87"/>
        <v>75.930748342527721</v>
      </c>
      <c r="AB285" s="10">
        <f t="shared" si="88"/>
        <v>13.069251657472279</v>
      </c>
      <c r="AC285" s="10">
        <f t="shared" si="89"/>
        <v>3.3681683870154635</v>
      </c>
      <c r="AD285" s="10">
        <f t="shared" si="90"/>
        <v>3.3681683870154635</v>
      </c>
      <c r="AE285" s="10">
        <f>IF(R285&lt;=$H$10,$L$2+ABS($H$43/$H$46-SQRT(4*$H$43*$H$43/$H$46/$H$46-8*(R285-$H$9)/$H$46)/2),#REF!)</f>
        <v>4.8057901169795594</v>
      </c>
      <c r="AF285" s="10">
        <f t="shared" si="91"/>
        <v>-28.979578237198002</v>
      </c>
      <c r="AG285" s="10">
        <f t="shared" si="92"/>
        <v>1.3434352019119362</v>
      </c>
      <c r="AH285" s="10">
        <f t="shared" si="93"/>
        <v>1.3434352019119362</v>
      </c>
      <c r="AI285">
        <f t="shared" si="94"/>
        <v>3.5246512398982732</v>
      </c>
      <c r="AJ285" s="10">
        <f t="shared" si="95"/>
        <v>-2.8489864864864858</v>
      </c>
      <c r="AK285" t="e">
        <f t="shared" si="100"/>
        <v>#NUM!</v>
      </c>
    </row>
    <row r="286" spans="14:37" x14ac:dyDescent="0.3">
      <c r="N286">
        <f t="shared" si="96"/>
        <v>26.986827625036316</v>
      </c>
      <c r="O286">
        <f t="shared" si="97"/>
        <v>22.178444966361727</v>
      </c>
      <c r="P286">
        <f t="shared" si="101"/>
        <v>2.1317999999999997</v>
      </c>
      <c r="Q286">
        <f t="shared" si="82"/>
        <v>21.797459884200002</v>
      </c>
      <c r="R286" s="17">
        <f>PUSHArm!M286</f>
        <v>142</v>
      </c>
      <c r="S286" s="10">
        <f>PUSHArm!N286</f>
        <v>87.373986368743928</v>
      </c>
      <c r="T286" s="10">
        <f>PUSHArm!O286</f>
        <v>1.1277752741051204</v>
      </c>
      <c r="U286" s="10">
        <f t="shared" si="83"/>
        <v>-0.4129825515899973</v>
      </c>
      <c r="V286" s="10">
        <f t="shared" si="98"/>
        <v>27.567406638612717</v>
      </c>
      <c r="W286" s="10">
        <f t="shared" si="84"/>
        <v>3.3841394743772932</v>
      </c>
      <c r="X286" s="10">
        <f t="shared" si="85"/>
        <v>75.373986368743928</v>
      </c>
      <c r="Y286" s="10">
        <f t="shared" si="86"/>
        <v>22.626013631256072</v>
      </c>
      <c r="Z286" s="10">
        <f t="shared" si="99"/>
        <v>17.626013631256072</v>
      </c>
      <c r="AA286" s="10">
        <f t="shared" si="87"/>
        <v>76.373986368743928</v>
      </c>
      <c r="AB286" s="10">
        <f t="shared" si="88"/>
        <v>12.626013631256072</v>
      </c>
      <c r="AC286" s="10">
        <f t="shared" si="89"/>
        <v>3.3841394743772932</v>
      </c>
      <c r="AD286" s="10">
        <f t="shared" si="90"/>
        <v>3.3841394743772932</v>
      </c>
      <c r="AE286" s="10">
        <f>IF(R286&lt;=$H$10,$L$2+ABS($H$43/$H$46-SQRT(4*$H$43*$H$43/$H$46/$H$46-8*(R286-$H$9)/$H$46)/2),#REF!)</f>
        <v>4.7825452228930381</v>
      </c>
      <c r="AF286" s="10">
        <f t="shared" si="91"/>
        <v>-28.760189758785366</v>
      </c>
      <c r="AG286" s="10">
        <f t="shared" si="92"/>
        <v>1.328080302640011</v>
      </c>
      <c r="AH286" s="10">
        <f t="shared" si="93"/>
        <v>1.328080302640011</v>
      </c>
      <c r="AI286">
        <f t="shared" si="94"/>
        <v>3.5308839023298524</v>
      </c>
      <c r="AJ286" s="10">
        <f t="shared" si="95"/>
        <v>-2.8817567567567561</v>
      </c>
      <c r="AK286" t="e">
        <f t="shared" si="100"/>
        <v>#NUM!</v>
      </c>
    </row>
    <row r="287" spans="14:37" x14ac:dyDescent="0.3">
      <c r="N287">
        <f t="shared" si="96"/>
        <v>27.008285749794446</v>
      </c>
      <c r="O287">
        <f t="shared" si="97"/>
        <v>22.201059024132835</v>
      </c>
      <c r="P287">
        <f t="shared" si="101"/>
        <v>2.1317999999999997</v>
      </c>
      <c r="Q287">
        <f t="shared" si="82"/>
        <v>21.822245376749994</v>
      </c>
      <c r="R287" s="17">
        <f>PUSHArm!M287</f>
        <v>142.5</v>
      </c>
      <c r="S287" s="10">
        <f>PUSHArm!N287</f>
        <v>87.817337106679503</v>
      </c>
      <c r="T287" s="10">
        <f>PUSHArm!O287</f>
        <v>1.127504157440101</v>
      </c>
      <c r="U287" s="10">
        <f t="shared" si="83"/>
        <v>-0.41367789553477008</v>
      </c>
      <c r="V287" s="10">
        <f t="shared" si="98"/>
        <v>27.184152266735282</v>
      </c>
      <c r="W287" s="10">
        <f t="shared" si="84"/>
        <v>3.4003364072408511</v>
      </c>
      <c r="X287" s="10">
        <f t="shared" si="85"/>
        <v>75.817337106679503</v>
      </c>
      <c r="Y287" s="10">
        <f t="shared" si="86"/>
        <v>22.182662893320497</v>
      </c>
      <c r="Z287" s="10">
        <f t="shared" si="99"/>
        <v>17.182662893320497</v>
      </c>
      <c r="AA287" s="10">
        <f t="shared" si="87"/>
        <v>76.817337106679503</v>
      </c>
      <c r="AB287" s="10">
        <f t="shared" si="88"/>
        <v>12.182662893320497</v>
      </c>
      <c r="AC287" s="10">
        <f t="shared" si="89"/>
        <v>3.4003364072408511</v>
      </c>
      <c r="AD287" s="10">
        <f t="shared" si="90"/>
        <v>3.4003364072408511</v>
      </c>
      <c r="AE287" s="10">
        <f>IF(R287&lt;=$H$10,$L$2+ABS($H$43/$H$46-SQRT(4*$H$43*$H$43/$H$46/$H$46-8*(R287-$H$9)/$H$46)/2),#REF!)</f>
        <v>4.7590712984783536</v>
      </c>
      <c r="AF287" s="10">
        <f t="shared" si="91"/>
        <v>-28.53849053541456</v>
      </c>
      <c r="AG287" s="10">
        <f t="shared" si="92"/>
        <v>1.3126033727532291</v>
      </c>
      <c r="AH287" s="10">
        <f t="shared" si="93"/>
        <v>1.3126033727532291</v>
      </c>
      <c r="AI287">
        <f t="shared" si="94"/>
        <v>3.5371022769939704</v>
      </c>
      <c r="AJ287" s="10">
        <f t="shared" si="95"/>
        <v>-2.9145270270270265</v>
      </c>
      <c r="AK287" t="e">
        <f t="shared" si="100"/>
        <v>#NUM!</v>
      </c>
    </row>
    <row r="288" spans="14:37" x14ac:dyDescent="0.3">
      <c r="N288">
        <f t="shared" si="96"/>
        <v>27.030106196451374</v>
      </c>
      <c r="O288">
        <f t="shared" si="97"/>
        <v>22.223968590854497</v>
      </c>
      <c r="P288">
        <f t="shared" si="101"/>
        <v>2.1317999999999997</v>
      </c>
      <c r="Q288">
        <f t="shared" si="82"/>
        <v>21.847030869299996</v>
      </c>
      <c r="R288" s="17">
        <f>PUSHArm!M288</f>
        <v>143</v>
      </c>
      <c r="S288" s="10">
        <f>PUSHArm!N288</f>
        <v>88.260794451559903</v>
      </c>
      <c r="T288" s="10">
        <f>PUSHArm!O288</f>
        <v>1.1272487113230327</v>
      </c>
      <c r="U288" s="10">
        <f t="shared" si="83"/>
        <v>-0.41434506628586348</v>
      </c>
      <c r="V288" s="10">
        <f t="shared" si="98"/>
        <v>26.794665892753216</v>
      </c>
      <c r="W288" s="10">
        <f t="shared" si="84"/>
        <v>3.4167690464778433</v>
      </c>
      <c r="X288" s="10">
        <f t="shared" si="85"/>
        <v>76.260794451559903</v>
      </c>
      <c r="Y288" s="10">
        <f t="shared" si="86"/>
        <v>21.739205548440097</v>
      </c>
      <c r="Z288" s="10">
        <f t="shared" si="99"/>
        <v>16.739205548440097</v>
      </c>
      <c r="AA288" s="10">
        <f t="shared" si="87"/>
        <v>77.260794451559903</v>
      </c>
      <c r="AB288" s="10">
        <f t="shared" si="88"/>
        <v>11.739205548440097</v>
      </c>
      <c r="AC288" s="10">
        <f t="shared" si="89"/>
        <v>3.4167690464778433</v>
      </c>
      <c r="AD288" s="10">
        <f t="shared" si="90"/>
        <v>3.4167690464778433</v>
      </c>
      <c r="AE288" s="10">
        <f>IF(R288&lt;=$H$10,$L$2+ABS($H$43/$H$46-SQRT(4*$H$43*$H$43/$H$46/$H$46-8*(R288-$H$9)/$H$46)/2),#REF!)</f>
        <v>4.7353614374392379</v>
      </c>
      <c r="AF288" s="10">
        <f t="shared" si="91"/>
        <v>-28.314444376256457</v>
      </c>
      <c r="AG288" s="10">
        <f t="shared" si="92"/>
        <v>1.2970014557067868</v>
      </c>
      <c r="AH288" s="10">
        <f t="shared" si="93"/>
        <v>1.2970014557067868</v>
      </c>
      <c r="AI288">
        <f t="shared" si="94"/>
        <v>3.5433064617023531</v>
      </c>
      <c r="AJ288" s="10">
        <f t="shared" si="95"/>
        <v>-2.9472972972972968</v>
      </c>
      <c r="AK288" t="e">
        <f t="shared" si="100"/>
        <v>#NUM!</v>
      </c>
    </row>
    <row r="289" spans="14:37" x14ac:dyDescent="0.3">
      <c r="N289">
        <f t="shared" si="96"/>
        <v>27.052290398253959</v>
      </c>
      <c r="O289">
        <f t="shared" si="97"/>
        <v>22.247175052163414</v>
      </c>
      <c r="P289">
        <f t="shared" si="101"/>
        <v>2.1317999999999997</v>
      </c>
      <c r="Q289">
        <f t="shared" si="82"/>
        <v>21.871816361850001</v>
      </c>
      <c r="R289" s="17">
        <f>PUSHArm!M289</f>
        <v>143.5</v>
      </c>
      <c r="S289" s="10">
        <f>PUSHArm!N289</f>
        <v>88.704352288421973</v>
      </c>
      <c r="T289" s="10">
        <f>PUSHArm!O289</f>
        <v>1.1270089469205711</v>
      </c>
      <c r="U289" s="10">
        <f t="shared" si="83"/>
        <v>-0.4149841364350938</v>
      </c>
      <c r="V289" s="10">
        <f t="shared" si="98"/>
        <v>26.398703994163228</v>
      </c>
      <c r="W289" s="10">
        <f t="shared" si="84"/>
        <v>3.4334479921324665</v>
      </c>
      <c r="X289" s="10">
        <f t="shared" si="85"/>
        <v>76.704352288421973</v>
      </c>
      <c r="Y289" s="10">
        <f t="shared" si="86"/>
        <v>21.295647711578027</v>
      </c>
      <c r="Z289" s="10">
        <f t="shared" si="99"/>
        <v>16.295647711578027</v>
      </c>
      <c r="AA289" s="10">
        <f t="shared" si="87"/>
        <v>77.704352288421973</v>
      </c>
      <c r="AB289" s="10">
        <f t="shared" si="88"/>
        <v>11.295647711578027</v>
      </c>
      <c r="AC289" s="10">
        <f t="shared" si="89"/>
        <v>3.4334479921324665</v>
      </c>
      <c r="AD289" s="10">
        <f t="shared" si="90"/>
        <v>3.4334479921324665</v>
      </c>
      <c r="AE289" s="10">
        <f>IF(R289&lt;=$H$10,$L$2+ABS($H$43/$H$46-SQRT(4*$H$43*$H$43/$H$46/$H$46-8*(R289-$H$9)/$H$46)/2),#REF!)</f>
        <v>4.7114083792467687</v>
      </c>
      <c r="AF289" s="10">
        <f t="shared" si="91"/>
        <v>-28.088013268374205</v>
      </c>
      <c r="AG289" s="10">
        <f t="shared" si="92"/>
        <v>1.2812714736070832</v>
      </c>
      <c r="AH289" s="10">
        <f t="shared" si="93"/>
        <v>1.2812714736070832</v>
      </c>
      <c r="AI289">
        <f t="shared" si="94"/>
        <v>3.5494965531557887</v>
      </c>
      <c r="AJ289" s="10">
        <f t="shared" si="95"/>
        <v>-2.9800675675675672</v>
      </c>
      <c r="AK289" t="e">
        <f t="shared" si="100"/>
        <v>#NUM!</v>
      </c>
    </row>
    <row r="290" spans="14:37" x14ac:dyDescent="0.3">
      <c r="N290">
        <f t="shared" si="96"/>
        <v>27.07483997871693</v>
      </c>
      <c r="O290">
        <f t="shared" si="97"/>
        <v>22.270679950399479</v>
      </c>
      <c r="P290">
        <f t="shared" si="101"/>
        <v>2.1317999999999997</v>
      </c>
      <c r="Q290">
        <f t="shared" si="82"/>
        <v>21.8966018544</v>
      </c>
      <c r="R290" s="17">
        <f>PUSHArm!M290</f>
        <v>144</v>
      </c>
      <c r="S290" s="10">
        <f>PUSHArm!N290</f>
        <v>89.14800448955684</v>
      </c>
      <c r="T290" s="10">
        <f>PUSHArm!O290</f>
        <v>1.1267848832717553</v>
      </c>
      <c r="U290" s="10">
        <f t="shared" si="83"/>
        <v>-0.41559515923946405</v>
      </c>
      <c r="V290" s="10">
        <f t="shared" si="98"/>
        <v>25.996003478356172</v>
      </c>
      <c r="W290" s="10">
        <f t="shared" si="84"/>
        <v>3.450384663400651</v>
      </c>
      <c r="X290" s="10">
        <f t="shared" si="85"/>
        <v>77.14800448955684</v>
      </c>
      <c r="Y290" s="10">
        <f t="shared" si="86"/>
        <v>20.85199551044316</v>
      </c>
      <c r="Z290" s="10">
        <f t="shared" si="99"/>
        <v>15.85199551044316</v>
      </c>
      <c r="AA290" s="10">
        <f t="shared" si="87"/>
        <v>78.14800448955684</v>
      </c>
      <c r="AB290" s="10">
        <f t="shared" si="88"/>
        <v>10.85199551044316</v>
      </c>
      <c r="AC290" s="10">
        <f t="shared" si="89"/>
        <v>3.450384663400651</v>
      </c>
      <c r="AD290" s="10">
        <f t="shared" si="90"/>
        <v>3.450384663400651</v>
      </c>
      <c r="AE290" s="10">
        <f>IF(R290&lt;=$H$10,$L$2+ABS($H$43/$H$46-SQRT(4*$H$43*$H$43/$H$46/$H$46-8*(R290-$H$9)/$H$46)/2),#REF!)</f>
        <v>4.6872044831685002</v>
      </c>
      <c r="AF290" s="10">
        <f t="shared" si="91"/>
        <v>-27.859157280442222</v>
      </c>
      <c r="AG290" s="10">
        <f t="shared" si="92"/>
        <v>1.2654102201221684</v>
      </c>
      <c r="AH290" s="10">
        <f t="shared" si="93"/>
        <v>1.2654102201221684</v>
      </c>
      <c r="AI290">
        <f t="shared" si="94"/>
        <v>3.5556726469617121</v>
      </c>
      <c r="AJ290" s="10">
        <f t="shared" si="95"/>
        <v>-3.0128378378378375</v>
      </c>
      <c r="AK290" t="e">
        <f t="shared" si="100"/>
        <v>#NUM!</v>
      </c>
    </row>
    <row r="291" spans="14:37" x14ac:dyDescent="0.3">
      <c r="N291">
        <f t="shared" si="96"/>
        <v>27.097756755423152</v>
      </c>
      <c r="O291">
        <f t="shared" si="97"/>
        <v>22.294484987905321</v>
      </c>
      <c r="P291">
        <f t="shared" si="101"/>
        <v>2.1317999999999997</v>
      </c>
      <c r="Q291">
        <f t="shared" si="82"/>
        <v>21.921387346949995</v>
      </c>
      <c r="R291" s="17">
        <f>PUSHArm!M291</f>
        <v>144.5</v>
      </c>
      <c r="S291" s="10">
        <f>PUSHArm!N291</f>
        <v>89.591744911906304</v>
      </c>
      <c r="T291" s="10">
        <f>PUSHArm!O291</f>
        <v>1.1265765474054406</v>
      </c>
      <c r="U291" s="10">
        <f t="shared" si="83"/>
        <v>-0.41617816823519049</v>
      </c>
      <c r="V291" s="10">
        <f t="shared" si="98"/>
        <v>25.586279507298041</v>
      </c>
      <c r="W291" s="10">
        <f t="shared" si="84"/>
        <v>3.4675913900920703</v>
      </c>
      <c r="X291" s="10">
        <f t="shared" si="85"/>
        <v>77.591744911906304</v>
      </c>
      <c r="Y291" s="10">
        <f t="shared" si="86"/>
        <v>20.408255088093696</v>
      </c>
      <c r="Z291" s="10">
        <f t="shared" si="99"/>
        <v>15.408255088093696</v>
      </c>
      <c r="AA291" s="10">
        <f t="shared" si="87"/>
        <v>78.591744911906304</v>
      </c>
      <c r="AB291" s="10">
        <f t="shared" si="88"/>
        <v>10.408255088093696</v>
      </c>
      <c r="AC291" s="10">
        <f t="shared" si="89"/>
        <v>3.4675913900920703</v>
      </c>
      <c r="AD291" s="10">
        <f t="shared" si="90"/>
        <v>3.4675913900920703</v>
      </c>
      <c r="AE291" s="10">
        <f>IF(R291&lt;=$H$10,$L$2+ABS($H$43/$H$46-SQRT(4*$H$43*$H$43/$H$46/$H$46-8*(R291-$H$9)/$H$46)/2),#REF!)</f>
        <v>4.6627416997969515</v>
      </c>
      <c r="AF291" s="10">
        <f t="shared" si="91"/>
        <v>-27.627834458890959</v>
      </c>
      <c r="AG291" s="10">
        <f t="shared" si="92"/>
        <v>1.2494143528505948</v>
      </c>
      <c r="AH291" s="10">
        <f t="shared" si="93"/>
        <v>1.2494143528505948</v>
      </c>
      <c r="AI291">
        <f t="shared" si="94"/>
        <v>3.561834837651435</v>
      </c>
      <c r="AJ291" s="10">
        <f t="shared" si="95"/>
        <v>-3.0456081081081079</v>
      </c>
      <c r="AK291" t="e">
        <f t="shared" si="100"/>
        <v>#NUM!</v>
      </c>
    </row>
    <row r="292" spans="14:37" x14ac:dyDescent="0.3">
      <c r="N292">
        <f t="shared" si="96"/>
        <v>27.12104274404642</v>
      </c>
      <c r="O292">
        <f t="shared" si="97"/>
        <v>22.318592030512121</v>
      </c>
      <c r="P292">
        <f t="shared" si="101"/>
        <v>2.1317999999999997</v>
      </c>
      <c r="Q292">
        <f t="shared" si="82"/>
        <v>21.946172839500001</v>
      </c>
      <c r="R292" s="17">
        <f>PUSHArm!M292</f>
        <v>145</v>
      </c>
      <c r="S292" s="10">
        <f>PUSHArm!N292</f>
        <v>90.035567394410066</v>
      </c>
      <c r="T292" s="10">
        <f>PUSHArm!O292</f>
        <v>1.1263839744662496</v>
      </c>
      <c r="U292" s="10">
        <f t="shared" si="83"/>
        <v>-0.41673317690969824</v>
      </c>
      <c r="V292" s="10">
        <f t="shared" si="98"/>
        <v>25.169222998122471</v>
      </c>
      <c r="W292" s="10">
        <f t="shared" si="84"/>
        <v>3.4850815176565564</v>
      </c>
      <c r="X292" s="10">
        <f t="shared" si="85"/>
        <v>78.035567394410066</v>
      </c>
      <c r="Y292" s="10">
        <f t="shared" si="86"/>
        <v>19.964432605589934</v>
      </c>
      <c r="Z292" s="10">
        <f t="shared" si="99"/>
        <v>14.964432605589934</v>
      </c>
      <c r="AA292" s="10">
        <f t="shared" si="87"/>
        <v>79.035567394410066</v>
      </c>
      <c r="AB292" s="10">
        <f t="shared" si="88"/>
        <v>9.9644326055899342</v>
      </c>
      <c r="AC292" s="10">
        <f t="shared" si="89"/>
        <v>3.4850815176565564</v>
      </c>
      <c r="AD292" s="10">
        <f t="shared" si="90"/>
        <v>3.4850815176565564</v>
      </c>
      <c r="AE292" s="10">
        <f>IF(R292&lt;=$H$10,$L$2+ABS($H$43/$H$46-SQRT(4*$H$43*$H$43/$H$46/$H$46-8*(R292-$H$9)/$H$46)/2),#REF!)</f>
        <v>4.6380115397767527</v>
      </c>
      <c r="AF292" s="10">
        <f t="shared" si="91"/>
        <v>-27.394000715787836</v>
      </c>
      <c r="AG292" s="10">
        <f t="shared" si="92"/>
        <v>1.2332803850972347</v>
      </c>
      <c r="AH292" s="10">
        <f t="shared" si="93"/>
        <v>1.2332803850972347</v>
      </c>
      <c r="AI292">
        <f t="shared" si="94"/>
        <v>3.5679832186970279</v>
      </c>
      <c r="AJ292" s="10">
        <f t="shared" si="95"/>
        <v>-3.0783783783783782</v>
      </c>
      <c r="AK292" t="e">
        <f t="shared" si="100"/>
        <v>#NUM!</v>
      </c>
    </row>
    <row r="293" spans="14:37" x14ac:dyDescent="0.3">
      <c r="N293">
        <f t="shared" si="96"/>
        <v>27.144700162696413</v>
      </c>
      <c r="O293">
        <f t="shared" si="97"/>
        <v>22.343003111293879</v>
      </c>
      <c r="P293">
        <f t="shared" si="101"/>
        <v>2.1317999999999997</v>
      </c>
      <c r="Q293">
        <f t="shared" si="82"/>
        <v>21.970958332049999</v>
      </c>
      <c r="R293" s="17">
        <f>PUSHArm!M293</f>
        <v>145.5</v>
      </c>
      <c r="S293" s="10">
        <f>PUSHArm!N293</f>
        <v>90.479465755301547</v>
      </c>
      <c r="T293" s="10">
        <f>PUSHArm!O293</f>
        <v>1.1262072078531142</v>
      </c>
      <c r="U293" s="10">
        <f t="shared" si="83"/>
        <v>-0.41726017822406852</v>
      </c>
      <c r="V293" s="10">
        <f t="shared" si="98"/>
        <v>24.744497738673545</v>
      </c>
      <c r="W293" s="10">
        <f t="shared" si="84"/>
        <v>3.5028695283178175</v>
      </c>
      <c r="X293" s="10">
        <f t="shared" si="85"/>
        <v>78.479465755301547</v>
      </c>
      <c r="Y293" s="10">
        <f t="shared" si="86"/>
        <v>19.520534244698453</v>
      </c>
      <c r="Z293" s="10">
        <f t="shared" si="99"/>
        <v>14.520534244698453</v>
      </c>
      <c r="AA293" s="10">
        <f t="shared" si="87"/>
        <v>79.479465755301547</v>
      </c>
      <c r="AB293" s="10">
        <f t="shared" si="88"/>
        <v>9.5205342446984531</v>
      </c>
      <c r="AC293" s="10">
        <f t="shared" si="89"/>
        <v>3.5028695283178175</v>
      </c>
      <c r="AD293" s="10">
        <f t="shared" si="90"/>
        <v>3.5028695283178175</v>
      </c>
      <c r="AE293" s="10">
        <f>IF(R293&lt;=$H$10,$L$2+ABS($H$43/$H$46-SQRT(4*$H$43*$H$43/$H$46/$H$46-8*(R293-$H$9)/$H$46)/2),#REF!)</f>
        <v>4.6130050393859987</v>
      </c>
      <c r="AF293" s="10">
        <f t="shared" si="91"/>
        <v>-27.157609707559896</v>
      </c>
      <c r="AG293" s="10">
        <f t="shared" si="92"/>
        <v>1.2170046769987408</v>
      </c>
      <c r="AH293" s="10">
        <f t="shared" si="93"/>
        <v>1.2170046769987408</v>
      </c>
      <c r="AI293">
        <f t="shared" si="94"/>
        <v>3.5741178825278608</v>
      </c>
      <c r="AJ293" s="10">
        <f t="shared" si="95"/>
        <v>-3.1111486486486486</v>
      </c>
      <c r="AK293" t="e">
        <f t="shared" si="100"/>
        <v>#NUM!</v>
      </c>
    </row>
    <row r="294" spans="14:37" x14ac:dyDescent="0.3">
      <c r="N294">
        <f t="shared" si="96"/>
        <v>27.168731436471798</v>
      </c>
      <c r="O294">
        <f t="shared" si="97"/>
        <v>22.367720434496697</v>
      </c>
      <c r="P294">
        <f t="shared" si="101"/>
        <v>2.1317999999999997</v>
      </c>
      <c r="Q294">
        <f t="shared" si="82"/>
        <v>21.995743824600002</v>
      </c>
      <c r="R294" s="17">
        <f>PUSHArm!M294</f>
        <v>146</v>
      </c>
      <c r="S294" s="10">
        <f>PUSHArm!N294</f>
        <v>90.923433789348451</v>
      </c>
      <c r="T294" s="10">
        <f>PUSHArm!O294</f>
        <v>1.1260462993655849</v>
      </c>
      <c r="U294" s="10">
        <f t="shared" si="83"/>
        <v>-0.41775914421335464</v>
      </c>
      <c r="V294" s="10">
        <f t="shared" si="98"/>
        <v>24.311737043258759</v>
      </c>
      <c r="W294" s="10">
        <f t="shared" si="84"/>
        <v>3.5209711814407099</v>
      </c>
      <c r="X294" s="10">
        <f t="shared" si="85"/>
        <v>78.923433789348451</v>
      </c>
      <c r="Y294" s="10">
        <f t="shared" si="86"/>
        <v>19.076566210651549</v>
      </c>
      <c r="Z294" s="10">
        <f t="shared" si="99"/>
        <v>14.076566210651549</v>
      </c>
      <c r="AA294" s="10">
        <f t="shared" si="87"/>
        <v>79.923433789348451</v>
      </c>
      <c r="AB294" s="10">
        <f t="shared" si="88"/>
        <v>9.0765662106515492</v>
      </c>
      <c r="AC294" s="10">
        <f t="shared" si="89"/>
        <v>3.5209711814407099</v>
      </c>
      <c r="AD294" s="10">
        <f t="shared" si="90"/>
        <v>3.5209711814407099</v>
      </c>
      <c r="AE294" s="10">
        <f>IF(R294&lt;=$H$10,$L$2+ABS($H$43/$H$46-SQRT(4*$H$43*$H$43/$H$46/$H$46-8*(R294-$H$9)/$H$46)/2),#REF!)</f>
        <v>4.5877127225761924</v>
      </c>
      <c r="AF294" s="10">
        <f t="shared" si="91"/>
        <v>-26.918612703789112</v>
      </c>
      <c r="AG294" s="10">
        <f t="shared" si="92"/>
        <v>1.2005834259346657</v>
      </c>
      <c r="AH294" s="10">
        <f t="shared" si="93"/>
        <v>1.2005834259346657</v>
      </c>
      <c r="AI294">
        <f t="shared" si="94"/>
        <v>3.5802389205468144</v>
      </c>
      <c r="AJ294" s="10">
        <f t="shared" si="95"/>
        <v>-3.1439189189189189</v>
      </c>
      <c r="AK294" t="e">
        <f t="shared" si="100"/>
        <v>#NUM!</v>
      </c>
    </row>
    <row r="295" spans="14:37" x14ac:dyDescent="0.3">
      <c r="N295">
        <f t="shared" si="96"/>
        <v>27.193139202347425</v>
      </c>
      <c r="O295">
        <f t="shared" si="97"/>
        <v>22.39274637974701</v>
      </c>
      <c r="P295">
        <f t="shared" si="101"/>
        <v>2.1317999999999997</v>
      </c>
      <c r="Q295">
        <f t="shared" si="82"/>
        <v>22.020529317150004</v>
      </c>
      <c r="R295" s="17">
        <f>PUSHArm!M295</f>
        <v>146.5</v>
      </c>
      <c r="S295" s="10">
        <f>PUSHArm!N295</f>
        <v>91.367465265036174</v>
      </c>
      <c r="T295" s="10">
        <f>PUSHArm!O295</f>
        <v>1.1259013093630772</v>
      </c>
      <c r="U295" s="10">
        <f t="shared" si="83"/>
        <v>-0.41823002550196059</v>
      </c>
      <c r="V295" s="10">
        <f t="shared" si="98"/>
        <v>23.870539855822464</v>
      </c>
      <c r="W295" s="10">
        <f t="shared" si="84"/>
        <v>3.5394036770017627</v>
      </c>
      <c r="X295" s="10">
        <f t="shared" si="85"/>
        <v>79.367465265036174</v>
      </c>
      <c r="Y295" s="10">
        <f t="shared" si="86"/>
        <v>18.632534734963826</v>
      </c>
      <c r="Z295" s="10">
        <f t="shared" si="99"/>
        <v>13.632534734963826</v>
      </c>
      <c r="AA295" s="10">
        <f t="shared" si="87"/>
        <v>80.367465265036174</v>
      </c>
      <c r="AB295" s="10">
        <f t="shared" si="88"/>
        <v>8.6325347349638264</v>
      </c>
      <c r="AC295" s="10">
        <f t="shared" si="89"/>
        <v>3.5394036770017627</v>
      </c>
      <c r="AD295" s="10">
        <f t="shared" si="90"/>
        <v>3.5394036770017627</v>
      </c>
      <c r="AE295" s="10">
        <f>IF(R295&lt;=$H$10,$L$2+ABS($H$43/$H$46-SQRT(4*$H$43*$H$43/$H$46/$H$46-8*(R295-$H$9)/$H$46)/2),#REF!)</f>
        <v>4.5621245590149639</v>
      </c>
      <c r="AF295" s="10">
        <f t="shared" si="91"/>
        <v>-26.676958444959396</v>
      </c>
      <c r="AG295" s="10">
        <f t="shared" si="92"/>
        <v>1.1840126561526798</v>
      </c>
      <c r="AH295" s="10">
        <f t="shared" si="93"/>
        <v>1.1840126561526798</v>
      </c>
      <c r="AI295">
        <f t="shared" si="94"/>
        <v>3.5863464231461739</v>
      </c>
      <c r="AJ295" s="10">
        <f t="shared" si="95"/>
        <v>-3.1766891891891884</v>
      </c>
      <c r="AK295" t="e">
        <f t="shared" si="100"/>
        <v>#NUM!</v>
      </c>
    </row>
    <row r="296" spans="14:37" x14ac:dyDescent="0.3">
      <c r="N296">
        <f t="shared" si="96"/>
        <v>27.217926314355193</v>
      </c>
      <c r="O296">
        <f t="shared" si="97"/>
        <v>22.418083506505919</v>
      </c>
      <c r="P296">
        <f t="shared" si="101"/>
        <v>2.1317999999999997</v>
      </c>
      <c r="Q296">
        <f t="shared" si="82"/>
        <v>22.045314809699999</v>
      </c>
      <c r="R296" s="17">
        <f>PUSHArm!M296</f>
        <v>147</v>
      </c>
      <c r="S296" s="10">
        <f>PUSHArm!N296</f>
        <v>91.811553921690148</v>
      </c>
      <c r="T296" s="10">
        <f>PUSHArm!O296</f>
        <v>1.1257723069352843</v>
      </c>
      <c r="U296" s="10">
        <f t="shared" si="83"/>
        <v>-0.41867275076103772</v>
      </c>
      <c r="V296" s="10">
        <f t="shared" si="98"/>
        <v>23.420466185006095</v>
      </c>
      <c r="W296" s="10">
        <f t="shared" si="84"/>
        <v>3.5581858469878962</v>
      </c>
      <c r="X296" s="10">
        <f t="shared" si="85"/>
        <v>79.811553921690148</v>
      </c>
      <c r="Y296" s="10">
        <f t="shared" si="86"/>
        <v>18.188446078309852</v>
      </c>
      <c r="Z296" s="10">
        <f t="shared" si="99"/>
        <v>13.188446078309852</v>
      </c>
      <c r="AA296" s="10">
        <f t="shared" si="87"/>
        <v>80.811553921690148</v>
      </c>
      <c r="AB296" s="10">
        <f t="shared" si="88"/>
        <v>8.1884460783098518</v>
      </c>
      <c r="AC296" s="10">
        <f t="shared" si="89"/>
        <v>3.5581858469878962</v>
      </c>
      <c r="AD296" s="10">
        <f t="shared" si="90"/>
        <v>3.5581858469878962</v>
      </c>
      <c r="AE296" s="10">
        <f>IF(R296&lt;=$H$10,$L$2+ABS($H$43/$H$46-SQRT(4*$H$43*$H$43/$H$46/$H$46-8*(R296-$H$9)/$H$46)/2),#REF!)</f>
        <v>4.5362299176047429</v>
      </c>
      <c r="AF296" s="10">
        <f t="shared" si="91"/>
        <v>-26.432592988083989</v>
      </c>
      <c r="AG296" s="10">
        <f t="shared" si="92"/>
        <v>1.1672882075276982</v>
      </c>
      <c r="AH296" s="10">
        <f t="shared" si="93"/>
        <v>1.1672882075276982</v>
      </c>
      <c r="AI296">
        <f t="shared" si="94"/>
        <v>3.5924404797231984</v>
      </c>
      <c r="AJ296" s="10">
        <f t="shared" si="95"/>
        <v>-3.2094594594594588</v>
      </c>
      <c r="AK296" t="e">
        <f t="shared" si="100"/>
        <v>#NUM!</v>
      </c>
    </row>
    <row r="297" spans="14:37" x14ac:dyDescent="0.3">
      <c r="N297">
        <f t="shared" si="96"/>
        <v>27.243095849039712</v>
      </c>
      <c r="O297">
        <f t="shared" si="97"/>
        <v>22.443734558754294</v>
      </c>
      <c r="P297">
        <f t="shared" si="101"/>
        <v>2.1317999999999997</v>
      </c>
      <c r="Q297">
        <f t="shared" si="82"/>
        <v>22.070100302250001</v>
      </c>
      <c r="R297" s="17">
        <f>PUSHArm!M297</f>
        <v>147.5</v>
      </c>
      <c r="S297" s="10">
        <f>PUSHArm!N297</f>
        <v>92.255693466533955</v>
      </c>
      <c r="T297" s="10">
        <f>PUSHArm!O297</f>
        <v>1.125659370082893</v>
      </c>
      <c r="U297" s="10">
        <f t="shared" si="83"/>
        <v>-0.41908722621913347</v>
      </c>
      <c r="V297" s="10">
        <f t="shared" si="98"/>
        <v>22.961031725847075</v>
      </c>
      <c r="W297" s="10">
        <f t="shared" si="84"/>
        <v>3.5773383807863546</v>
      </c>
      <c r="X297" s="10">
        <f t="shared" si="85"/>
        <v>80.255693466533955</v>
      </c>
      <c r="Y297" s="10">
        <f t="shared" si="86"/>
        <v>17.744306533466045</v>
      </c>
      <c r="Z297" s="10">
        <f t="shared" si="99"/>
        <v>12.744306533466045</v>
      </c>
      <c r="AA297" s="10">
        <f t="shared" si="87"/>
        <v>81.255693466533955</v>
      </c>
      <c r="AB297" s="10">
        <f t="shared" si="88"/>
        <v>7.7443065334660446</v>
      </c>
      <c r="AC297" s="10">
        <f t="shared" si="89"/>
        <v>3.5773383807863546</v>
      </c>
      <c r="AD297" s="10">
        <f t="shared" si="90"/>
        <v>3.5773383807863546</v>
      </c>
      <c r="AE297" s="10">
        <f>IF(R297&lt;=$H$10,$L$2+ABS($H$43/$H$46-SQRT(4*$H$43*$H$43/$H$46/$H$46-8*(R297-$H$9)/$H$46)/2),#REF!)</f>
        <v>4.5100175148665187</v>
      </c>
      <c r="AF297" s="10">
        <f t="shared" si="91"/>
        <v>-26.1854595389784</v>
      </c>
      <c r="AG297" s="10">
        <f t="shared" si="92"/>
        <v>1.1504057233648737</v>
      </c>
      <c r="AH297" s="10">
        <f t="shared" si="93"/>
        <v>1.1504057233648737</v>
      </c>
      <c r="AI297">
        <f t="shared" si="94"/>
        <v>3.5985211786953899</v>
      </c>
      <c r="AJ297" s="10">
        <f t="shared" si="95"/>
        <v>-3.2422297297297291</v>
      </c>
      <c r="AK297" t="e">
        <f t="shared" si="100"/>
        <v>#NUM!</v>
      </c>
    </row>
    <row r="298" spans="14:37" x14ac:dyDescent="0.3">
      <c r="N298">
        <f t="shared" si="96"/>
        <v>27.268651111313805</v>
      </c>
      <c r="O298">
        <f t="shared" si="97"/>
        <v>22.469702470012152</v>
      </c>
      <c r="P298">
        <f t="shared" si="101"/>
        <v>2.1317999999999997</v>
      </c>
      <c r="Q298">
        <f t="shared" si="82"/>
        <v>22.094885794799996</v>
      </c>
      <c r="R298" s="17">
        <f>PUSHArm!M298</f>
        <v>148</v>
      </c>
      <c r="S298" s="10">
        <f>PUSHArm!N298</f>
        <v>92.699877571680418</v>
      </c>
      <c r="T298" s="10">
        <f>PUSHArm!O298</f>
        <v>1.1255625859137008</v>
      </c>
      <c r="U298" s="10">
        <f t="shared" si="83"/>
        <v>-0.41947333501881084</v>
      </c>
      <c r="V298" s="10">
        <f t="shared" si="98"/>
        <v>22.491701483894975</v>
      </c>
      <c r="W298" s="10">
        <f t="shared" si="84"/>
        <v>3.5968840922487284</v>
      </c>
      <c r="X298" s="10">
        <f t="shared" si="85"/>
        <v>80.699877571680418</v>
      </c>
      <c r="Y298" s="10">
        <f t="shared" si="86"/>
        <v>17.300122428319582</v>
      </c>
      <c r="Z298" s="10">
        <f t="shared" si="99"/>
        <v>12.300122428319582</v>
      </c>
      <c r="AA298" s="10">
        <f t="shared" si="87"/>
        <v>81.699877571680418</v>
      </c>
      <c r="AB298" s="10">
        <f t="shared" si="88"/>
        <v>7.3001224283195825</v>
      </c>
      <c r="AC298" s="10">
        <f t="shared" si="89"/>
        <v>3.5968840922487284</v>
      </c>
      <c r="AD298" s="10">
        <f t="shared" si="90"/>
        <v>3.5968840922487284</v>
      </c>
      <c r="AE298" s="10">
        <f>IF(R298&lt;=$H$10,$L$2+ABS($H$43/$H$46-SQRT(4*$H$43*$H$43/$H$46/$H$46-8*(R298-$H$9)/$H$46)/2),#REF!)</f>
        <v>4.4834753574778343</v>
      </c>
      <c r="AF298" s="10">
        <f t="shared" si="91"/>
        <v>-25.935498269645411</v>
      </c>
      <c r="AG298" s="10">
        <f t="shared" si="92"/>
        <v>1.1333606371451339</v>
      </c>
      <c r="AH298" s="10">
        <f t="shared" si="93"/>
        <v>1.1333606371451339</v>
      </c>
      <c r="AI298">
        <f t="shared" si="94"/>
        <v>3.6045886075154612</v>
      </c>
      <c r="AJ298" s="10">
        <f t="shared" si="95"/>
        <v>-3.2749999999999995</v>
      </c>
      <c r="AK298" t="e">
        <f t="shared" si="100"/>
        <v>#NUM!</v>
      </c>
    </row>
    <row r="299" spans="14:37" x14ac:dyDescent="0.3">
      <c r="N299">
        <f t="shared" si="96"/>
        <v>27.294595640586515</v>
      </c>
      <c r="O299">
        <f t="shared" si="97"/>
        <v>22.495990368587741</v>
      </c>
      <c r="P299">
        <f t="shared" si="101"/>
        <v>2.1317999999999997</v>
      </c>
      <c r="Q299">
        <f t="shared" si="82"/>
        <v>22.119671287349995</v>
      </c>
      <c r="R299" s="17">
        <f>PUSHArm!M299</f>
        <v>148.5</v>
      </c>
      <c r="S299" s="10">
        <f>PUSHArm!N299</f>
        <v>93.144099871050926</v>
      </c>
      <c r="T299" s="10">
        <f>PUSHArm!O299</f>
        <v>1.1254820508487611</v>
      </c>
      <c r="U299" s="10">
        <f t="shared" si="83"/>
        <v>-0.419830936636715</v>
      </c>
      <c r="V299" s="10">
        <f t="shared" si="98"/>
        <v>22.01188216639455</v>
      </c>
      <c r="W299" s="10">
        <f t="shared" si="84"/>
        <v>3.616848238252619</v>
      </c>
      <c r="X299" s="10">
        <f t="shared" si="85"/>
        <v>81.144099871050926</v>
      </c>
      <c r="Y299" s="10">
        <f t="shared" si="86"/>
        <v>16.855900128949074</v>
      </c>
      <c r="Z299" s="10">
        <f t="shared" si="99"/>
        <v>11.855900128949074</v>
      </c>
      <c r="AA299" s="10">
        <f t="shared" si="87"/>
        <v>82.144099871050926</v>
      </c>
      <c r="AB299" s="10">
        <f t="shared" si="88"/>
        <v>6.8559001289490737</v>
      </c>
      <c r="AC299" s="10">
        <f t="shared" si="89"/>
        <v>3.616848238252619</v>
      </c>
      <c r="AD299" s="10">
        <f t="shared" si="90"/>
        <v>3.616848238252619</v>
      </c>
      <c r="AE299" s="10">
        <f>IF(R299&lt;=$H$10,$L$2+ABS($H$43/$H$46-SQRT(4*$H$43*$H$43/$H$46/$H$46-8*(R299-$H$9)/$H$46)/2),#REF!)</f>
        <v>4.4565906781348845</v>
      </c>
      <c r="AF299" s="10">
        <f t="shared" si="91"/>
        <v>-25.682646119303225</v>
      </c>
      <c r="AG299" s="10">
        <f t="shared" si="92"/>
        <v>1.1161481580990062</v>
      </c>
      <c r="AH299" s="10">
        <f t="shared" si="93"/>
        <v>1.1161481580990062</v>
      </c>
      <c r="AI299">
        <f t="shared" si="94"/>
        <v>3.6106428526860093</v>
      </c>
      <c r="AJ299" s="10">
        <f t="shared" si="95"/>
        <v>-3.3077702702702698</v>
      </c>
      <c r="AK299" t="e">
        <f t="shared" si="100"/>
        <v>#NUM!</v>
      </c>
    </row>
    <row r="300" spans="14:37" x14ac:dyDescent="0.3">
      <c r="N300">
        <f t="shared" si="96"/>
        <v>27.320933217313009</v>
      </c>
      <c r="O300">
        <f t="shared" si="97"/>
        <v>22.522601583179771</v>
      </c>
      <c r="P300">
        <f t="shared" si="101"/>
        <v>2.1317999999999997</v>
      </c>
      <c r="Q300">
        <f t="shared" si="82"/>
        <v>22.1444567799</v>
      </c>
      <c r="R300" s="17">
        <f>PUSHArm!M300</f>
        <v>149</v>
      </c>
      <c r="S300" s="10">
        <f>PUSHArm!N300</f>
        <v>93.588353957220434</v>
      </c>
      <c r="T300" s="10">
        <f>PUSHArm!O300</f>
        <v>1.1254178708446481</v>
      </c>
      <c r="U300" s="10">
        <f t="shared" si="83"/>
        <v>-0.42015986618000406</v>
      </c>
      <c r="V300" s="10">
        <f t="shared" si="98"/>
        <v>21.52091303633507</v>
      </c>
      <c r="W300" s="10">
        <f t="shared" si="84"/>
        <v>3.6372589014444197</v>
      </c>
      <c r="X300" s="10">
        <f t="shared" si="85"/>
        <v>81.588353957220434</v>
      </c>
      <c r="Y300" s="10">
        <f t="shared" si="86"/>
        <v>16.411646042779566</v>
      </c>
      <c r="Z300" s="10">
        <f t="shared" si="99"/>
        <v>11.411646042779566</v>
      </c>
      <c r="AA300" s="10">
        <f t="shared" si="87"/>
        <v>82.588353957220434</v>
      </c>
      <c r="AB300" s="10">
        <f t="shared" si="88"/>
        <v>6.4116460427795658</v>
      </c>
      <c r="AC300" s="10">
        <f t="shared" si="89"/>
        <v>3.6372589014444197</v>
      </c>
      <c r="AD300" s="10">
        <f t="shared" si="90"/>
        <v>3.6372589014444197</v>
      </c>
      <c r="AE300" s="10">
        <f>IF(R300&lt;=$H$10,$L$2+ABS($H$43/$H$46-SQRT(4*$H$43*$H$43/$H$46/$H$46-8*(R300-$H$9)/$H$46)/2),#REF!)</f>
        <v>4.4293498637655402</v>
      </c>
      <c r="AF300" s="10">
        <f t="shared" si="91"/>
        <v>-25.426836577108144</v>
      </c>
      <c r="AG300" s="10">
        <f t="shared" si="92"/>
        <v>1.0987632554795868</v>
      </c>
      <c r="AH300" s="10">
        <f t="shared" si="93"/>
        <v>1.0987632554795868</v>
      </c>
      <c r="AI300">
        <f t="shared" si="94"/>
        <v>3.6166839997739051</v>
      </c>
      <c r="AJ300" s="10">
        <f t="shared" si="95"/>
        <v>-3.3405405405405402</v>
      </c>
      <c r="AK300" t="e">
        <f t="shared" si="100"/>
        <v>#NUM!</v>
      </c>
    </row>
    <row r="301" spans="14:37" x14ac:dyDescent="0.3">
      <c r="N301">
        <f t="shared" si="96"/>
        <v>27.347667869878968</v>
      </c>
      <c r="O301">
        <f t="shared" si="97"/>
        <v>22.549539648761296</v>
      </c>
      <c r="P301">
        <f t="shared" si="101"/>
        <v>2.1317999999999997</v>
      </c>
      <c r="Q301">
        <f t="shared" si="82"/>
        <v>22.169242272450003</v>
      </c>
      <c r="R301" s="17">
        <f>PUSHArm!M301</f>
        <v>149.5</v>
      </c>
      <c r="S301" s="10">
        <f>PUSHArm!N301</f>
        <v>94.032633378183192</v>
      </c>
      <c r="T301" s="10">
        <f>PUSHArm!O301</f>
        <v>1.1253701616281255</v>
      </c>
      <c r="U301" s="10">
        <f t="shared" si="83"/>
        <v>-0.4204599336906113</v>
      </c>
      <c r="V301" s="10">
        <f t="shared" si="98"/>
        <v>21.018054832607444</v>
      </c>
      <c r="W301" s="10">
        <f t="shared" si="84"/>
        <v>3.6581474537126448</v>
      </c>
      <c r="X301" s="10">
        <f t="shared" si="85"/>
        <v>82.032633378183192</v>
      </c>
      <c r="Y301" s="10">
        <f t="shared" si="86"/>
        <v>15.967366621816808</v>
      </c>
      <c r="Z301" s="10">
        <f t="shared" si="99"/>
        <v>10.967366621816808</v>
      </c>
      <c r="AA301" s="10">
        <f t="shared" si="87"/>
        <v>83.032633378183192</v>
      </c>
      <c r="AB301" s="10">
        <f t="shared" si="88"/>
        <v>5.967366621816808</v>
      </c>
      <c r="AC301" s="10">
        <f t="shared" si="89"/>
        <v>3.6581474537126448</v>
      </c>
      <c r="AD301" s="10">
        <f t="shared" si="90"/>
        <v>3.6581474537126448</v>
      </c>
      <c r="AE301" s="10">
        <f>IF(R301&lt;=$H$10,$L$2+ABS($H$43/$H$46-SQRT(4*$H$43*$H$43/$H$46/$H$46-8*(R301-$H$9)/$H$46)/2),#REF!)</f>
        <v>4.401738374947918</v>
      </c>
      <c r="AF301" s="10">
        <f t="shared" si="91"/>
        <v>-25.167999444609897</v>
      </c>
      <c r="AG301" s="10">
        <f t="shared" si="92"/>
        <v>1.0812006413883442</v>
      </c>
      <c r="AH301" s="10">
        <f t="shared" si="93"/>
        <v>1.0812006413883442</v>
      </c>
      <c r="AI301">
        <f t="shared" si="94"/>
        <v>3.622712133424403</v>
      </c>
      <c r="AJ301" s="10">
        <f t="shared" si="95"/>
        <v>-3.3733108108108105</v>
      </c>
      <c r="AK301" t="e">
        <f t="shared" si="100"/>
        <v>#NUM!</v>
      </c>
    </row>
    <row r="302" spans="14:37" x14ac:dyDescent="0.3">
      <c r="N302">
        <f t="shared" si="96"/>
        <v>27.374803881912772</v>
      </c>
      <c r="O302">
        <f t="shared" si="97"/>
        <v>22.576808312822497</v>
      </c>
      <c r="P302">
        <f t="shared" si="101"/>
        <v>2.1317999999999997</v>
      </c>
      <c r="Q302">
        <f t="shared" si="82"/>
        <v>22.194027764999998</v>
      </c>
      <c r="R302" s="17">
        <f>PUSHArm!M302</f>
        <v>150</v>
      </c>
      <c r="S302" s="10">
        <f>PUSHArm!N302</f>
        <v>94.47693163403585</v>
      </c>
      <c r="T302" s="10">
        <f>PUSHArm!O302</f>
        <v>1.125339048946965</v>
      </c>
      <c r="U302" s="10">
        <f t="shared" si="83"/>
        <v>-0.42073092336405882</v>
      </c>
      <c r="V302" s="10">
        <f t="shared" si="98"/>
        <v>20.50247623234441</v>
      </c>
      <c r="W302" s="10">
        <f t="shared" si="84"/>
        <v>3.6795491222341337</v>
      </c>
      <c r="X302" s="10">
        <f t="shared" si="85"/>
        <v>82.47693163403585</v>
      </c>
      <c r="Y302" s="10">
        <f t="shared" si="86"/>
        <v>15.52306836596415</v>
      </c>
      <c r="Z302" s="10">
        <f t="shared" si="99"/>
        <v>10.52306836596415</v>
      </c>
      <c r="AA302" s="10">
        <f t="shared" si="87"/>
        <v>83.47693163403585</v>
      </c>
      <c r="AB302" s="10">
        <f t="shared" si="88"/>
        <v>5.52306836596415</v>
      </c>
      <c r="AC302" s="10">
        <f t="shared" si="89"/>
        <v>3.6795491222341337</v>
      </c>
      <c r="AD302" s="10">
        <f t="shared" si="90"/>
        <v>3.6795491222341337</v>
      </c>
      <c r="AE302" s="10">
        <f>IF(R302&lt;=$H$10,$L$2+ABS($H$43/$H$46-SQRT(4*$H$43*$H$43/$H$46/$H$46-8*(R302-$H$9)/$H$46)/2),#REF!)</f>
        <v>4.3737406551806757</v>
      </c>
      <c r="AF302" s="10">
        <f t="shared" si="91"/>
        <v>-24.906060575523654</v>
      </c>
      <c r="AG302" s="10">
        <f t="shared" si="92"/>
        <v>1.0634547519875936</v>
      </c>
      <c r="AH302" s="10">
        <f t="shared" si="93"/>
        <v>1.0634547519875936</v>
      </c>
      <c r="AI302">
        <f t="shared" si="94"/>
        <v>3.6287273373749773</v>
      </c>
      <c r="AJ302" s="10">
        <f t="shared" si="95"/>
        <v>-3.4060810810810809</v>
      </c>
      <c r="AK302" t="e">
        <f t="shared" si="100"/>
        <v>#NUM!</v>
      </c>
    </row>
    <row r="303" spans="14:37" x14ac:dyDescent="0.3">
      <c r="N303">
        <f t="shared" si="96"/>
        <v>27.402345799995423</v>
      </c>
      <c r="O303">
        <f t="shared" si="97"/>
        <v>22.604411541948103</v>
      </c>
      <c r="P303">
        <f t="shared" si="101"/>
        <v>2.1317999999999997</v>
      </c>
      <c r="Q303">
        <f t="shared" si="82"/>
        <v>22.21881325755</v>
      </c>
      <c r="R303" s="17">
        <f>PUSHArm!M303</f>
        <v>150.5</v>
      </c>
      <c r="S303" s="10">
        <f>PUSHArm!N303</f>
        <v>94.921242173573134</v>
      </c>
      <c r="T303" s="10">
        <f>PUSHArm!O303</f>
        <v>1.1253246688355671</v>
      </c>
      <c r="U303" s="10">
        <f t="shared" si="83"/>
        <v>-0.42097259274254351</v>
      </c>
      <c r="V303" s="10">
        <f t="shared" si="98"/>
        <v>19.973237155267409</v>
      </c>
      <c r="W303" s="10">
        <f t="shared" si="84"/>
        <v>3.701503687283342</v>
      </c>
      <c r="X303" s="10">
        <f t="shared" si="85"/>
        <v>82.921242173573134</v>
      </c>
      <c r="Y303" s="10">
        <f t="shared" si="86"/>
        <v>15.078757826426866</v>
      </c>
      <c r="Z303" s="10">
        <f t="shared" si="99"/>
        <v>10.078757826426866</v>
      </c>
      <c r="AA303" s="10">
        <f t="shared" si="87"/>
        <v>83.921242173573134</v>
      </c>
      <c r="AB303" s="10">
        <f t="shared" si="88"/>
        <v>5.078757826426866</v>
      </c>
      <c r="AC303" s="10">
        <f t="shared" si="89"/>
        <v>3.701503687283342</v>
      </c>
      <c r="AD303" s="10">
        <f t="shared" si="90"/>
        <v>3.701503687283342</v>
      </c>
      <c r="AE303" s="10">
        <f>IF(R303&lt;=$H$10,$L$2+ABS($H$43/$H$46-SQRT(4*$H$43*$H$43/$H$46/$H$46-8*(R303-$H$9)/$H$46)/2),#REF!)</f>
        <v>4.3453400283978523</v>
      </c>
      <c r="AF303" s="10">
        <f t="shared" si="91"/>
        <v>-24.640941590194192</v>
      </c>
      <c r="AG303" s="10">
        <f t="shared" si="92"/>
        <v>1.0455197269104521</v>
      </c>
      <c r="AH303" s="10">
        <f t="shared" si="93"/>
        <v>1.0455197269104521</v>
      </c>
      <c r="AI303">
        <f t="shared" si="94"/>
        <v>3.6347296944688949</v>
      </c>
      <c r="AJ303" s="10">
        <f t="shared" si="95"/>
        <v>-3.4388513513513512</v>
      </c>
      <c r="AK303" t="e">
        <f t="shared" si="100"/>
        <v>#NUM!</v>
      </c>
    </row>
    <row r="304" spans="14:37" x14ac:dyDescent="0.3">
      <c r="N304">
        <f t="shared" si="96"/>
        <v>27.430298441834964</v>
      </c>
      <c r="O304">
        <f t="shared" si="97"/>
        <v>22.632353528784968</v>
      </c>
      <c r="P304">
        <f t="shared" si="101"/>
        <v>2.1317999999999997</v>
      </c>
      <c r="Q304">
        <f t="shared" si="82"/>
        <v>22.243598750100002</v>
      </c>
      <c r="R304" s="17">
        <f>PUSHArm!M304</f>
        <v>151</v>
      </c>
      <c r="S304" s="10">
        <f>PUSHArm!N304</f>
        <v>95.365558390791918</v>
      </c>
      <c r="T304" s="10">
        <f>PUSHArm!O304</f>
        <v>1.1253271678980197</v>
      </c>
      <c r="U304" s="10">
        <f t="shared" si="83"/>
        <v>-0.42118467182400782</v>
      </c>
      <c r="V304" s="10">
        <f t="shared" si="98"/>
        <v>19.429267961185889</v>
      </c>
      <c r="W304" s="10">
        <f t="shared" si="84"/>
        <v>3.7240563513517815</v>
      </c>
      <c r="X304" s="10">
        <f t="shared" si="85"/>
        <v>83.365558390791918</v>
      </c>
      <c r="Y304" s="10">
        <f t="shared" si="86"/>
        <v>14.634441609208082</v>
      </c>
      <c r="Z304" s="10">
        <f t="shared" si="99"/>
        <v>9.634441609208082</v>
      </c>
      <c r="AA304" s="10">
        <f t="shared" si="87"/>
        <v>84.365558390791918</v>
      </c>
      <c r="AB304" s="10">
        <f t="shared" si="88"/>
        <v>4.634441609208082</v>
      </c>
      <c r="AC304" s="10">
        <f t="shared" si="89"/>
        <v>3.7240563513517815</v>
      </c>
      <c r="AD304" s="10">
        <f t="shared" si="90"/>
        <v>3.7240563513517815</v>
      </c>
      <c r="AE304" s="10">
        <f>IF(R304&lt;=$H$10,$L$2+ABS($H$43/$H$46-SQRT(4*$H$43*$H$43/$H$46/$H$46-8*(R304-$H$9)/$H$46)/2),#REF!)</f>
        <v>4.3165185828112573</v>
      </c>
      <c r="AF304" s="10">
        <f t="shared" si="91"/>
        <v>-24.372559561657575</v>
      </c>
      <c r="AG304" s="10">
        <f t="shared" si="92"/>
        <v>1.0273893866522827</v>
      </c>
      <c r="AH304" s="10">
        <f t="shared" si="93"/>
        <v>1.0273893866522827</v>
      </c>
      <c r="AI304">
        <f t="shared" si="94"/>
        <v>3.6407192866685283</v>
      </c>
      <c r="AJ304" s="10">
        <f t="shared" si="95"/>
        <v>-3.4716216216216216</v>
      </c>
      <c r="AK304" t="e">
        <f t="shared" si="100"/>
        <v>#NUM!</v>
      </c>
    </row>
    <row r="305" spans="14:37" x14ac:dyDescent="0.3">
      <c r="N305">
        <f t="shared" si="96"/>
        <v>27.458666904891572</v>
      </c>
      <c r="O305">
        <f t="shared" si="97"/>
        <v>22.660638699388937</v>
      </c>
      <c r="P305">
        <f t="shared" si="101"/>
        <v>2.1317999999999997</v>
      </c>
      <c r="Q305">
        <f t="shared" si="82"/>
        <v>22.268384242649997</v>
      </c>
      <c r="R305" s="17">
        <f>PUSHArm!M305</f>
        <v>151.5</v>
      </c>
      <c r="S305" s="10">
        <f>PUSHArm!N305</f>
        <v>95.809873621298564</v>
      </c>
      <c r="T305" s="10">
        <f>PUSHArm!O305</f>
        <v>1.125346703607899</v>
      </c>
      <c r="U305" s="10">
        <f t="shared" si="83"/>
        <v>-0.42136686211316871</v>
      </c>
      <c r="V305" s="10">
        <f t="shared" si="98"/>
        <v>18.869343235515299</v>
      </c>
      <c r="W305" s="10">
        <f t="shared" si="84"/>
        <v>3.747258833968151</v>
      </c>
      <c r="X305" s="10">
        <f t="shared" si="85"/>
        <v>83.809873621298564</v>
      </c>
      <c r="Y305" s="10">
        <f t="shared" si="86"/>
        <v>14.190126378701436</v>
      </c>
      <c r="Z305" s="10">
        <f t="shared" si="99"/>
        <v>9.1901263787014358</v>
      </c>
      <c r="AA305" s="10">
        <f t="shared" si="87"/>
        <v>84.809873621298564</v>
      </c>
      <c r="AB305" s="10">
        <f t="shared" si="88"/>
        <v>4.1901263787014358</v>
      </c>
      <c r="AC305" s="10">
        <f t="shared" si="89"/>
        <v>3.747258833968151</v>
      </c>
      <c r="AD305" s="10">
        <f t="shared" si="90"/>
        <v>3.747258833968151</v>
      </c>
      <c r="AE305" s="10">
        <f>IF(R305&lt;=$H$10,$L$2+ABS($H$43/$H$46-SQRT(4*$H$43*$H$43/$H$46/$H$46-8*(R305-$H$9)/$H$46)/2),#REF!)</f>
        <v>4.2872570387826832</v>
      </c>
      <c r="AF305" s="10">
        <f t="shared" si="91"/>
        <v>-24.100826669837314</v>
      </c>
      <c r="AG305" s="10">
        <f t="shared" si="92"/>
        <v>1.0090572076963744</v>
      </c>
      <c r="AH305" s="10">
        <f t="shared" si="93"/>
        <v>1.0090572076963744</v>
      </c>
      <c r="AI305">
        <f t="shared" si="94"/>
        <v>3.6466961950684098</v>
      </c>
      <c r="AJ305" s="10">
        <f t="shared" si="95"/>
        <v>-3.504391891891891</v>
      </c>
      <c r="AK305" t="e">
        <f t="shared" si="100"/>
        <v>#NUM!</v>
      </c>
    </row>
    <row r="306" spans="14:37" x14ac:dyDescent="0.3">
      <c r="N306">
        <f t="shared" si="96"/>
        <v>27.487456575490729</v>
      </c>
      <c r="O306">
        <f t="shared" si="97"/>
        <v>22.689271720982347</v>
      </c>
      <c r="P306">
        <f t="shared" si="101"/>
        <v>2.1317999999999997</v>
      </c>
      <c r="Q306">
        <f t="shared" si="82"/>
        <v>22.293169735199996</v>
      </c>
      <c r="R306" s="17">
        <f>PUSHArm!M306</f>
        <v>152</v>
      </c>
      <c r="S306" s="10">
        <f>PUSHArm!N306</f>
        <v>96.254181138614769</v>
      </c>
      <c r="T306" s="10">
        <f>PUSHArm!O306</f>
        <v>1.1253834446262276</v>
      </c>
      <c r="U306" s="10">
        <f t="shared" si="83"/>
        <v>-0.42151883559360043</v>
      </c>
      <c r="V306" s="10">
        <f t="shared" si="98"/>
        <v>18.292048337374396</v>
      </c>
      <c r="W306" s="10">
        <f t="shared" si="84"/>
        <v>3.7711707682787754</v>
      </c>
      <c r="X306" s="10">
        <f t="shared" si="85"/>
        <v>84.254181138614769</v>
      </c>
      <c r="Y306" s="10">
        <f t="shared" si="86"/>
        <v>13.745818861385231</v>
      </c>
      <c r="Z306" s="10">
        <f t="shared" si="99"/>
        <v>8.7458188613852315</v>
      </c>
      <c r="AA306" s="10">
        <f t="shared" si="87"/>
        <v>85.254181138614769</v>
      </c>
      <c r="AB306" s="10">
        <f t="shared" si="88"/>
        <v>3.7458188613852315</v>
      </c>
      <c r="AC306" s="10">
        <f t="shared" si="89"/>
        <v>3.7711707682787754</v>
      </c>
      <c r="AD306" s="10">
        <f t="shared" si="90"/>
        <v>3.7711707682787754</v>
      </c>
      <c r="AE306" s="10">
        <f>IF(R306&lt;=$H$10,$L$2+ABS($H$43/$H$46-SQRT(4*$H$43*$H$43/$H$46/$H$46-8*(R306-$H$9)/$H$46)/2),#REF!)</f>
        <v>4.2575345979573829</v>
      </c>
      <c r="AF306" s="10">
        <f t="shared" si="91"/>
        <v>-23.825649819844681</v>
      </c>
      <c r="AG306" s="10">
        <f t="shared" si="92"/>
        <v>0.99051629508999062</v>
      </c>
      <c r="AH306" s="10">
        <f t="shared" si="93"/>
        <v>0.99051629508999062</v>
      </c>
      <c r="AI306">
        <f t="shared" si="94"/>
        <v>3.6526604999080456</v>
      </c>
      <c r="AJ306" s="10">
        <f t="shared" si="95"/>
        <v>-3.5371621621621614</v>
      </c>
      <c r="AK306" t="e">
        <f t="shared" si="100"/>
        <v>#NUM!</v>
      </c>
    </row>
    <row r="307" spans="14:37" x14ac:dyDescent="0.3">
      <c r="N307">
        <f t="shared" si="96"/>
        <v>27.5166731384443</v>
      </c>
      <c r="O307">
        <f t="shared" si="97"/>
        <v>22.718257510139154</v>
      </c>
      <c r="P307">
        <f t="shared" si="101"/>
        <v>2.1317999999999997</v>
      </c>
      <c r="Q307">
        <f t="shared" si="82"/>
        <v>22.317955227750002</v>
      </c>
      <c r="R307" s="17">
        <f>PUSHArm!M307</f>
        <v>152.5</v>
      </c>
      <c r="S307" s="10">
        <f>PUSHArm!N307</f>
        <v>96.698474150376697</v>
      </c>
      <c r="T307" s="10">
        <f>PUSHArm!O307</f>
        <v>1.1254375711382749</v>
      </c>
      <c r="U307" s="10">
        <f t="shared" si="83"/>
        <v>-0.42164023362450442</v>
      </c>
      <c r="V307" s="10">
        <f t="shared" si="98"/>
        <v>17.695736109566557</v>
      </c>
      <c r="W307" s="10">
        <f t="shared" si="84"/>
        <v>3.7958615077340903</v>
      </c>
      <c r="X307" s="10">
        <f t="shared" si="85"/>
        <v>84.698474150376697</v>
      </c>
      <c r="Y307" s="10">
        <f t="shared" si="86"/>
        <v>13.301525849623303</v>
      </c>
      <c r="Z307" s="10">
        <f t="shared" si="99"/>
        <v>8.3015258496233031</v>
      </c>
      <c r="AA307" s="10">
        <f t="shared" si="87"/>
        <v>85.698474150376697</v>
      </c>
      <c r="AB307" s="10">
        <f t="shared" si="88"/>
        <v>3.3015258496233031</v>
      </c>
      <c r="AC307" s="10">
        <f t="shared" si="89"/>
        <v>3.7958615077340903</v>
      </c>
      <c r="AD307" s="10">
        <f t="shared" si="90"/>
        <v>3.7958615077340903</v>
      </c>
      <c r="AE307" s="10">
        <f>IF(R307&lt;=$H$10,$L$2+ABS($H$43/$H$46-SQRT(4*$H$43*$H$43/$H$46/$H$46-8*(R307-$H$9)/$H$46)/2),#REF!)</f>
        <v>4.2273287703045144</v>
      </c>
      <c r="AF307" s="10">
        <f t="shared" si="91"/>
        <v>-23.546930219757947</v>
      </c>
      <c r="AG307" s="10">
        <f t="shared" si="92"/>
        <v>0.97175935214390341</v>
      </c>
      <c r="AH307" s="10">
        <f t="shared" si="93"/>
        <v>0.97175935214390341</v>
      </c>
      <c r="AI307">
        <f t="shared" si="94"/>
        <v>3.6586122805844821</v>
      </c>
      <c r="AJ307" s="10">
        <f t="shared" si="95"/>
        <v>-3.5699324324324317</v>
      </c>
      <c r="AK307" t="e">
        <f t="shared" si="100"/>
        <v>#NUM!</v>
      </c>
    </row>
    <row r="308" spans="14:37" x14ac:dyDescent="0.3">
      <c r="N308">
        <f t="shared" si="96"/>
        <v>27.546322587236315</v>
      </c>
      <c r="O308">
        <f t="shared" si="97"/>
        <v>22.747601241445068</v>
      </c>
      <c r="P308">
        <f t="shared" si="101"/>
        <v>2.1317999999999997</v>
      </c>
      <c r="Q308">
        <f t="shared" si="82"/>
        <v>22.342740720299997</v>
      </c>
      <c r="R308" s="17">
        <f>PUSHArm!M308</f>
        <v>153</v>
      </c>
      <c r="S308" s="10">
        <f>PUSHArm!N308</f>
        <v>97.142745794422041</v>
      </c>
      <c r="T308" s="10">
        <f>PUSHArm!O308</f>
        <v>1.1255092752113824</v>
      </c>
      <c r="U308" s="10">
        <f t="shared" si="83"/>
        <v>-0.42173066571417134</v>
      </c>
      <c r="V308" s="10">
        <f t="shared" si="98"/>
        <v>17.07846996782267</v>
      </c>
      <c r="W308" s="10">
        <f t="shared" si="84"/>
        <v>3.8214125004415536</v>
      </c>
      <c r="X308" s="10">
        <f t="shared" si="85"/>
        <v>85.142745794422041</v>
      </c>
      <c r="Y308" s="10">
        <f t="shared" si="86"/>
        <v>12.857254205577959</v>
      </c>
      <c r="Z308" s="10">
        <f t="shared" si="99"/>
        <v>7.8572542055779593</v>
      </c>
      <c r="AA308" s="10">
        <f t="shared" si="87"/>
        <v>86.142745794422041</v>
      </c>
      <c r="AB308" s="10">
        <f t="shared" si="88"/>
        <v>2.8572542055779593</v>
      </c>
      <c r="AC308" s="10">
        <f t="shared" si="89"/>
        <v>3.8214125004415536</v>
      </c>
      <c r="AD308" s="10">
        <f t="shared" si="90"/>
        <v>3.8214125004415536</v>
      </c>
      <c r="AE308" s="10">
        <f>IF(R308&lt;=$H$10,$L$2+ABS($H$43/$H$46-SQRT(4*$H$43*$H$43/$H$46/$H$46-8*(R308-$H$9)/$H$46)/2),#REF!)</f>
        <v>4.1966151749766896</v>
      </c>
      <c r="AF308" s="10">
        <f t="shared" si="91"/>
        <v>-23.264562912502921</v>
      </c>
      <c r="AG308" s="10">
        <f t="shared" si="92"/>
        <v>0.95277864687781855</v>
      </c>
      <c r="AH308" s="10">
        <f t="shared" si="93"/>
        <v>0.95277864687781855</v>
      </c>
      <c r="AI308">
        <f t="shared" si="94"/>
        <v>3.6645516156646374</v>
      </c>
      <c r="AJ308" s="10">
        <f t="shared" si="95"/>
        <v>-3.6027027027027021</v>
      </c>
      <c r="AK308" t="e">
        <f t="shared" si="100"/>
        <v>#NUM!</v>
      </c>
    </row>
    <row r="309" spans="14:37" x14ac:dyDescent="0.3">
      <c r="N309">
        <f t="shared" si="96"/>
        <v>27.576411234774909</v>
      </c>
      <c r="O309">
        <f t="shared" si="97"/>
        <v>22.77730835663462</v>
      </c>
      <c r="P309">
        <f t="shared" si="101"/>
        <v>2.1317999999999997</v>
      </c>
      <c r="Q309">
        <f t="shared" si="82"/>
        <v>22.367526212849999</v>
      </c>
      <c r="R309" s="17">
        <f>PUSHArm!M309</f>
        <v>153.5</v>
      </c>
      <c r="S309" s="10">
        <f>PUSHArm!N309</f>
        <v>97.58698913475888</v>
      </c>
      <c r="T309" s="10">
        <f>PUSHArm!O309</f>
        <v>1.1255987611737244</v>
      </c>
      <c r="U309" s="10">
        <f t="shared" si="83"/>
        <v>-0.42178970815162264</v>
      </c>
      <c r="V309" s="10">
        <f t="shared" si="98"/>
        <v>16.437947738143205</v>
      </c>
      <c r="W309" s="10">
        <f t="shared" si="84"/>
        <v>3.8479204657117356</v>
      </c>
      <c r="X309" s="10">
        <f t="shared" si="85"/>
        <v>85.58698913475888</v>
      </c>
      <c r="Y309" s="10">
        <f t="shared" si="86"/>
        <v>12.41301086524112</v>
      </c>
      <c r="Z309" s="10">
        <f t="shared" si="99"/>
        <v>7.4130108652411195</v>
      </c>
      <c r="AA309" s="10">
        <f t="shared" si="87"/>
        <v>86.58698913475888</v>
      </c>
      <c r="AB309" s="10">
        <f t="shared" si="88"/>
        <v>2.4130108652411195</v>
      </c>
      <c r="AC309" s="10">
        <f t="shared" si="89"/>
        <v>3.8479204657117356</v>
      </c>
      <c r="AD309" s="10">
        <f t="shared" si="90"/>
        <v>3.8479204657117356</v>
      </c>
      <c r="AE309" s="10">
        <f>IF(R309&lt;=$H$10,$L$2+ABS($H$43/$H$46-SQRT(4*$H$43*$H$43/$H$46/$H$46-8*(R309-$H$9)/$H$46)/2),#REF!)</f>
        <v>4.1653673099755855</v>
      </c>
      <c r="AF309" s="10">
        <f t="shared" si="91"/>
        <v>-22.978436255651896</v>
      </c>
      <c r="AG309" s="10">
        <f t="shared" si="92"/>
        <v>0.9335659747740801</v>
      </c>
      <c r="AH309" s="10">
        <f t="shared" si="93"/>
        <v>0.9335659747740801</v>
      </c>
      <c r="AI309">
        <f t="shared" si="94"/>
        <v>3.670478582897402</v>
      </c>
      <c r="AJ309" s="10">
        <f t="shared" si="95"/>
        <v>-3.6354729729729724</v>
      </c>
      <c r="AK309" t="e">
        <f t="shared" si="100"/>
        <v>#NUM!</v>
      </c>
    </row>
    <row r="310" spans="14:37" x14ac:dyDescent="0.3">
      <c r="N310">
        <f t="shared" si="96"/>
        <v>27.606945724724806</v>
      </c>
      <c r="O310">
        <f t="shared" si="97"/>
        <v>22.807384574217611</v>
      </c>
      <c r="P310">
        <f t="shared" si="101"/>
        <v>2.1317999999999997</v>
      </c>
      <c r="Q310">
        <f t="shared" si="82"/>
        <v>22.392311705400001</v>
      </c>
      <c r="R310" s="17">
        <f>PUSHArm!M310</f>
        <v>154</v>
      </c>
      <c r="S310" s="10">
        <f>PUSHArm!N310</f>
        <v>98.031197157410418</v>
      </c>
      <c r="T310" s="10">
        <f>PUSHArm!O310</f>
        <v>1.1257062460144476</v>
      </c>
      <c r="U310" s="10">
        <f t="shared" si="83"/>
        <v>-0.42181690247743941</v>
      </c>
      <c r="V310" s="10">
        <f t="shared" si="98"/>
        <v>15.771397634635097</v>
      </c>
      <c r="W310" s="10">
        <f t="shared" si="84"/>
        <v>3.8755017312355107</v>
      </c>
      <c r="X310" s="10">
        <f t="shared" si="85"/>
        <v>86.031197157410418</v>
      </c>
      <c r="Y310" s="10">
        <f t="shared" si="86"/>
        <v>11.968802842589582</v>
      </c>
      <c r="Z310" s="10">
        <f t="shared" si="99"/>
        <v>6.9688028425895823</v>
      </c>
      <c r="AA310" s="10">
        <f t="shared" si="87"/>
        <v>87.031197157410418</v>
      </c>
      <c r="AB310" s="10">
        <f t="shared" si="88"/>
        <v>1.9688028425895823</v>
      </c>
      <c r="AC310" s="10">
        <f t="shared" si="89"/>
        <v>3.8755017312355107</v>
      </c>
      <c r="AD310" s="10">
        <f t="shared" si="90"/>
        <v>3.8755017312355107</v>
      </c>
      <c r="AE310" s="10">
        <f>IF(R310&lt;=$H$10,$L$2+ABS($H$43/$H$46-SQRT(4*$H$43*$H$43/$H$46/$H$46-8*(R310-$H$9)/$H$46)/2),#REF!)</f>
        <v>4.1335562844350768</v>
      </c>
      <c r="AF310" s="10">
        <f t="shared" si="91"/>
        <v>-22.688431341929796</v>
      </c>
      <c r="AG310" s="10">
        <f t="shared" si="92"/>
        <v>0.91411261733074634</v>
      </c>
      <c r="AH310" s="10">
        <f t="shared" si="93"/>
        <v>0.91411261733074634</v>
      </c>
      <c r="AI310">
        <f t="shared" si="94"/>
        <v>3.676393259225514</v>
      </c>
      <c r="AJ310" s="10">
        <f t="shared" si="95"/>
        <v>-3.6682432432432428</v>
      </c>
      <c r="AK310" t="e">
        <f t="shared" si="100"/>
        <v>#NUM!</v>
      </c>
    </row>
    <row r="311" spans="14:37" x14ac:dyDescent="0.3">
      <c r="N311">
        <f t="shared" si="96"/>
        <v>27.637933043511847</v>
      </c>
      <c r="O311">
        <f t="shared" si="97"/>
        <v>22.837835899671216</v>
      </c>
      <c r="P311">
        <f t="shared" si="101"/>
        <v>2.1317999999999997</v>
      </c>
      <c r="Q311">
        <f t="shared" si="82"/>
        <v>22.417097197949996</v>
      </c>
      <c r="R311" s="17">
        <f>PUSHArm!M311</f>
        <v>154.5</v>
      </c>
      <c r="S311" s="10">
        <f>PUSHArm!N311</f>
        <v>98.475362766129606</v>
      </c>
      <c r="T311" s="10">
        <f>PUSHArm!O311</f>
        <v>1.1258319598087612</v>
      </c>
      <c r="U311" s="10">
        <f t="shared" si="83"/>
        <v>-0.42181175366603274</v>
      </c>
      <c r="V311" s="10">
        <f t="shared" si="98"/>
        <v>15.075432816258575</v>
      </c>
      <c r="W311" s="10">
        <f t="shared" si="84"/>
        <v>3.9042982955442733</v>
      </c>
      <c r="X311" s="10">
        <f t="shared" si="85"/>
        <v>86.475362766129606</v>
      </c>
      <c r="Y311" s="10">
        <f t="shared" si="86"/>
        <v>11.524637233870394</v>
      </c>
      <c r="Z311" s="10">
        <f t="shared" si="99"/>
        <v>6.5246372338703935</v>
      </c>
      <c r="AA311" s="10">
        <f t="shared" si="87"/>
        <v>87.475362766129606</v>
      </c>
      <c r="AB311" s="10">
        <f t="shared" si="88"/>
        <v>1.5246372338703935</v>
      </c>
      <c r="AC311" s="10">
        <f t="shared" si="89"/>
        <v>3.9042982955442733</v>
      </c>
      <c r="AD311" s="10">
        <f t="shared" si="90"/>
        <v>3.9042982955442733</v>
      </c>
      <c r="AE311" s="10">
        <f>IF(R311&lt;=$H$10,$L$2+ABS($H$43/$H$46-SQRT(4*$H$43*$H$43/$H$46/$H$46-8*(R311-$H$9)/$H$46)/2),#REF!)</f>
        <v>4.1011505058278237</v>
      </c>
      <c r="AF311" s="10">
        <f t="shared" si="91"/>
        <v>-22.394421351940647</v>
      </c>
      <c r="AG311" s="10">
        <f t="shared" si="92"/>
        <v>0.89440929582008022</v>
      </c>
      <c r="AH311" s="10">
        <f t="shared" si="93"/>
        <v>0.89440929582008022</v>
      </c>
      <c r="AI311">
        <f t="shared" si="94"/>
        <v>3.682295720797212</v>
      </c>
      <c r="AJ311" s="10">
        <f t="shared" si="95"/>
        <v>-3.7010135135135132</v>
      </c>
      <c r="AK311" t="e">
        <f t="shared" si="100"/>
        <v>#NUM!</v>
      </c>
    </row>
    <row r="312" spans="14:37" x14ac:dyDescent="0.3">
      <c r="N312">
        <f t="shared" si="96"/>
        <v>27.669380532988107</v>
      </c>
      <c r="O312">
        <f t="shared" si="97"/>
        <v>22.868668636189067</v>
      </c>
      <c r="P312">
        <f t="shared" si="101"/>
        <v>2.1317999999999997</v>
      </c>
      <c r="Q312">
        <f t="shared" si="82"/>
        <v>22.441882690499995</v>
      </c>
      <c r="R312" s="17">
        <f>PUSHArm!M312</f>
        <v>155</v>
      </c>
      <c r="S312" s="10">
        <f>PUSHArm!N312</f>
        <v>98.919478777976465</v>
      </c>
      <c r="T312" s="10">
        <f>PUSHArm!O312</f>
        <v>1.1259761461673341</v>
      </c>
      <c r="U312" s="10">
        <f t="shared" si="83"/>
        <v>-0.4217737278962122</v>
      </c>
      <c r="V312" s="10">
        <f t="shared" si="98"/>
        <v>14.345842394061616</v>
      </c>
      <c r="W312" s="10">
        <f t="shared" si="84"/>
        <v>3.934486536975863</v>
      </c>
      <c r="X312" s="10">
        <f t="shared" si="85"/>
        <v>86.919478777976465</v>
      </c>
      <c r="Y312" s="10">
        <f t="shared" si="86"/>
        <v>11.080521222023535</v>
      </c>
      <c r="Z312" s="10">
        <f t="shared" si="99"/>
        <v>6.0805212220235347</v>
      </c>
      <c r="AA312" s="10">
        <f t="shared" si="87"/>
        <v>87.919478777976465</v>
      </c>
      <c r="AB312" s="10">
        <f t="shared" si="88"/>
        <v>1.0805212220235347</v>
      </c>
      <c r="AC312" s="10">
        <f t="shared" si="89"/>
        <v>3.934486536975863</v>
      </c>
      <c r="AD312" s="10">
        <f t="shared" si="90"/>
        <v>3.934486536975863</v>
      </c>
      <c r="AE312" s="10">
        <f>IF(R312&lt;=$H$10,$L$2+ABS($H$43/$H$46-SQRT(4*$H$43*$H$43/$H$46/$H$46-8*(R312-$H$9)/$H$46)/2),#REF!)</f>
        <v>4.0681153124565981</v>
      </c>
      <c r="AF312" s="10">
        <f t="shared" si="91"/>
        <v>-22.096270829262153</v>
      </c>
      <c r="AG312" s="10">
        <f t="shared" si="92"/>
        <v>0.87444611955661644</v>
      </c>
      <c r="AH312" s="10">
        <f t="shared" si="93"/>
        <v>0.87444611955661644</v>
      </c>
      <c r="AI312">
        <f t="shared" si="94"/>
        <v>3.6881860429776743</v>
      </c>
      <c r="AJ312" s="10">
        <f t="shared" si="95"/>
        <v>-3.7337837837837835</v>
      </c>
      <c r="AK312" t="e">
        <f t="shared" si="100"/>
        <v>#NUM!</v>
      </c>
    </row>
    <row r="313" spans="14:37" x14ac:dyDescent="0.3">
      <c r="N313">
        <f t="shared" si="96"/>
        <v>27.701295903815176</v>
      </c>
      <c r="O313">
        <f t="shared" si="97"/>
        <v>22.899889396035551</v>
      </c>
      <c r="P313">
        <f t="shared" si="101"/>
        <v>2.1317999999999997</v>
      </c>
      <c r="Q313">
        <f t="shared" si="82"/>
        <v>22.466668183049997</v>
      </c>
      <c r="R313" s="17">
        <f>PUSHArm!M313</f>
        <v>155.5</v>
      </c>
      <c r="S313" s="10">
        <f>PUSHArm!N313</f>
        <v>99.363537918751277</v>
      </c>
      <c r="T313" s="10">
        <f>PUSHArm!O313</f>
        <v>1.1261390627121748</v>
      </c>
      <c r="U313" s="10">
        <f t="shared" si="83"/>
        <v>-0.42170224959978414</v>
      </c>
      <c r="V313" s="10">
        <f t="shared" si="98"/>
        <v>13.577281268197268</v>
      </c>
      <c r="W313" s="10">
        <f t="shared" si="84"/>
        <v>3.9662901351185815</v>
      </c>
      <c r="X313" s="10">
        <f t="shared" si="85"/>
        <v>87.363537918751277</v>
      </c>
      <c r="Y313" s="10">
        <f t="shared" si="86"/>
        <v>10.636462081248723</v>
      </c>
      <c r="Z313" s="10">
        <f t="shared" si="99"/>
        <v>5.6364620812487232</v>
      </c>
      <c r="AA313" s="10">
        <f t="shared" si="87"/>
        <v>88.363537918751277</v>
      </c>
      <c r="AB313" s="10">
        <f t="shared" si="88"/>
        <v>0.63646208124872317</v>
      </c>
      <c r="AC313" s="10">
        <f t="shared" si="89"/>
        <v>3.9662901351185815</v>
      </c>
      <c r="AD313" s="10">
        <f t="shared" si="90"/>
        <v>3.9662901351185815</v>
      </c>
      <c r="AE313" s="10">
        <f>IF(R313&lt;=$H$10,$L$2+ABS($H$43/$H$46-SQRT(4*$H$43*$H$43/$H$46/$H$46-8*(R313-$H$9)/$H$46)/2),#REF!)</f>
        <v>4.0344125390567971</v>
      </c>
      <c r="AF313" s="10">
        <f t="shared" si="91"/>
        <v>-21.793834866248165</v>
      </c>
      <c r="AG313" s="10">
        <f t="shared" si="92"/>
        <v>0.85421252785637236</v>
      </c>
      <c r="AH313" s="10">
        <f t="shared" si="93"/>
        <v>0.85421252785637236</v>
      </c>
      <c r="AI313">
        <f t="shared" si="94"/>
        <v>3.6940643003602451</v>
      </c>
      <c r="AJ313" s="10">
        <f t="shared" si="95"/>
        <v>-3.7665540540540539</v>
      </c>
      <c r="AK313" t="e">
        <f t="shared" si="100"/>
        <v>#NUM!</v>
      </c>
    </row>
    <row r="314" spans="14:37" x14ac:dyDescent="0.3">
      <c r="N314">
        <f t="shared" si="96"/>
        <v>27.733687249598088</v>
      </c>
      <c r="O314">
        <f t="shared" si="97"/>
        <v>22.931505112533092</v>
      </c>
      <c r="P314">
        <f t="shared" si="101"/>
        <v>2.1317999999999997</v>
      </c>
      <c r="Q314">
        <f t="shared" si="82"/>
        <v>22.491453675600003</v>
      </c>
      <c r="R314" s="17">
        <f>PUSHArm!M314</f>
        <v>156</v>
      </c>
      <c r="S314" s="10">
        <f>PUSHArm!N314</f>
        <v>99.807532818276215</v>
      </c>
      <c r="T314" s="10">
        <f>PUSHArm!O314</f>
        <v>1.1263209815801198</v>
      </c>
      <c r="U314" s="10">
        <f t="shared" si="83"/>
        <v>-0.14032686744308312</v>
      </c>
      <c r="V314" s="10">
        <f t="shared" si="98"/>
        <v>12.762791633192586</v>
      </c>
      <c r="W314" s="10">
        <f t="shared" si="84"/>
        <v>3.9999999999999991</v>
      </c>
      <c r="X314" s="10">
        <f t="shared" si="85"/>
        <v>87.807532818276215</v>
      </c>
      <c r="Y314" s="10">
        <f t="shared" si="86"/>
        <v>10.192467181723785</v>
      </c>
      <c r="Z314" s="10">
        <f t="shared" si="99"/>
        <v>5.1924671817237851</v>
      </c>
      <c r="AA314" s="10">
        <f t="shared" si="87"/>
        <v>88.807532818276215</v>
      </c>
      <c r="AB314" s="10">
        <f t="shared" si="88"/>
        <v>0.19246718172378507</v>
      </c>
      <c r="AC314" s="10">
        <f t="shared" si="89"/>
        <v>3.9999999999999991</v>
      </c>
      <c r="AD314" s="10">
        <f t="shared" si="90"/>
        <v>3.9999999999999991</v>
      </c>
      <c r="AE314" s="10">
        <f>IF(R314&lt;=$H$10,$L$2+ABS($H$43/$H$46-SQRT(4*$H$43*$H$43/$H$46/$H$46-8*(R314-$H$9)/$H$46)/2),#REF!)</f>
        <v>4</v>
      </c>
      <c r="AF314" s="10">
        <f t="shared" si="91"/>
        <v>-21.486958186783895</v>
      </c>
      <c r="AG314" s="10">
        <f t="shared" si="92"/>
        <v>0.83369722472056118</v>
      </c>
      <c r="AH314" s="10">
        <f t="shared" si="93"/>
        <v>0.83369722472056118</v>
      </c>
      <c r="AI314">
        <f t="shared" si="94"/>
        <v>3.6999305667774576</v>
      </c>
      <c r="AJ314" s="10">
        <f t="shared" si="95"/>
        <v>-3.7993243243243242</v>
      </c>
      <c r="AK314" t="e">
        <f t="shared" si="100"/>
        <v>#NUM!</v>
      </c>
    </row>
    <row r="315" spans="14:37" x14ac:dyDescent="0.3">
      <c r="N315">
        <f t="shared" si="96"/>
        <v>27.766563061833882</v>
      </c>
      <c r="O315">
        <f t="shared" si="97"/>
        <v>22.963523052736051</v>
      </c>
      <c r="P315">
        <f t="shared" si="101"/>
        <v>2.1317999999999997</v>
      </c>
      <c r="Q315">
        <f t="shared" si="82"/>
        <v>22.516239168149998</v>
      </c>
      <c r="R315" s="17">
        <f>PUSHArm!M315</f>
        <v>156.5</v>
      </c>
      <c r="S315" s="10">
        <f>PUSHArm!N315</f>
        <v>100.2514560055177</v>
      </c>
      <c r="T315" s="10">
        <f>PUSHArm!O315</f>
        <v>1.126522189956336</v>
      </c>
      <c r="U315" s="10">
        <f t="shared" si="83"/>
        <v>-0.14035471935731714</v>
      </c>
      <c r="V315" s="10">
        <f t="shared" si="98"/>
        <v>12.480027001995776</v>
      </c>
      <c r="W315" s="10">
        <f t="shared" si="84"/>
        <v>4.035169129850158</v>
      </c>
      <c r="X315" s="10">
        <f t="shared" si="85"/>
        <v>88.251456005517696</v>
      </c>
      <c r="Y315" s="10">
        <f t="shared" si="86"/>
        <v>9.7485439944823042</v>
      </c>
      <c r="Z315" s="10">
        <f t="shared" si="99"/>
        <v>4.7485439944823042</v>
      </c>
      <c r="AA315" s="10">
        <f t="shared" si="87"/>
        <v>89.251456005517696</v>
      </c>
      <c r="AB315" s="10">
        <f t="shared" si="88"/>
        <v>0.25145600551769576</v>
      </c>
      <c r="AC315" s="10">
        <f t="shared" si="89"/>
        <v>4.035169129850158</v>
      </c>
      <c r="AD315" s="10">
        <f t="shared" si="90"/>
        <v>4.035169129850158</v>
      </c>
      <c r="AE315" s="10">
        <f>IF(R315&lt;=$H$10,$L$2+ABS($H$43/$H$46-SQRT(4*$H$43*$H$43/$H$46/$H$46-8*(R315-$H$9)/$H$46)/2),#REF!)</f>
        <v>4.035169129850158</v>
      </c>
      <c r="AF315" s="10">
        <f t="shared" si="91"/>
        <v>-21.175474109640835</v>
      </c>
      <c r="AG315" s="10">
        <f t="shared" si="92"/>
        <v>0.81288810509708598</v>
      </c>
      <c r="AH315" s="10">
        <f t="shared" si="93"/>
        <v>0.81288810509708598</v>
      </c>
      <c r="AI315">
        <f t="shared" si="94"/>
        <v>3.7057849153118512</v>
      </c>
      <c r="AJ315" s="10">
        <f t="shared" si="95"/>
        <v>-3.8320945945945946</v>
      </c>
      <c r="AK315" t="e">
        <f t="shared" si="100"/>
        <v>#NUM!</v>
      </c>
    </row>
    <row r="316" spans="14:37" x14ac:dyDescent="0.3">
      <c r="N316">
        <f t="shared" si="96"/>
        <v>27.799932245695206</v>
      </c>
      <c r="O316">
        <f t="shared" si="97"/>
        <v>22.995950830809118</v>
      </c>
      <c r="P316">
        <f t="shared" si="101"/>
        <v>2.1317999999999997</v>
      </c>
      <c r="Q316">
        <f t="shared" si="82"/>
        <v>22.5410246607</v>
      </c>
      <c r="R316" s="17">
        <f>PUSHArm!M316</f>
        <v>157</v>
      </c>
      <c r="S316" s="10">
        <f>PUSHArm!N316</f>
        <v>100.69529990354103</v>
      </c>
      <c r="T316" s="10">
        <f>PUSHArm!O316</f>
        <v>1.1267429906384496</v>
      </c>
      <c r="U316" s="10">
        <f t="shared" si="83"/>
        <v>-0.14037199372914147</v>
      </c>
      <c r="V316" s="10">
        <f t="shared" si="98"/>
        <v>12.190702071387451</v>
      </c>
      <c r="W316" s="10">
        <f t="shared" si="84"/>
        <v>4.0711470625505459</v>
      </c>
      <c r="X316" s="10">
        <f t="shared" si="85"/>
        <v>88.695299903541027</v>
      </c>
      <c r="Y316" s="10">
        <f t="shared" si="86"/>
        <v>9.3047000964589728</v>
      </c>
      <c r="Z316" s="10">
        <f t="shared" si="99"/>
        <v>4.3047000964589728</v>
      </c>
      <c r="AA316" s="10">
        <f t="shared" si="87"/>
        <v>89.695299903541027</v>
      </c>
      <c r="AB316" s="10">
        <f t="shared" si="88"/>
        <v>0.69529990354102722</v>
      </c>
      <c r="AC316" s="10">
        <f t="shared" si="89"/>
        <v>4.0711470625505459</v>
      </c>
      <c r="AD316" s="10">
        <f t="shared" si="90"/>
        <v>4.0711470625505459</v>
      </c>
      <c r="AE316" s="10">
        <f>IF(R316&lt;=$H$10,$L$2+ABS($H$43/$H$46-SQRT(4*$H$43*$H$43/$H$46/$H$46-8*(R316-$H$9)/$H$46)/2),#REF!)</f>
        <v>4.0711470625505459</v>
      </c>
      <c r="AF316" s="10">
        <f t="shared" si="91"/>
        <v>-20.859203372968661</v>
      </c>
      <c r="AG316" s="10">
        <f t="shared" si="92"/>
        <v>0.79177217135317446</v>
      </c>
      <c r="AH316" s="10">
        <f t="shared" si="93"/>
        <v>0.79177217135317446</v>
      </c>
      <c r="AI316">
        <f t="shared" si="94"/>
        <v>3.7116274183065965</v>
      </c>
      <c r="AJ316" s="10">
        <f t="shared" si="95"/>
        <v>-3.864864864864864</v>
      </c>
      <c r="AK316" t="e">
        <f t="shared" si="100"/>
        <v>#NUM!</v>
      </c>
    </row>
    <row r="317" spans="14:37" x14ac:dyDescent="0.3">
      <c r="N317">
        <f t="shared" si="96"/>
        <v>27.833804136720467</v>
      </c>
      <c r="O317">
        <f t="shared" si="97"/>
        <v>23.028796422170196</v>
      </c>
      <c r="P317">
        <f t="shared" si="101"/>
        <v>2.1317999999999997</v>
      </c>
      <c r="Q317">
        <f t="shared" si="82"/>
        <v>22.565810153250002</v>
      </c>
      <c r="R317" s="17">
        <f>PUSHArm!M317</f>
        <v>157.5</v>
      </c>
      <c r="S317" s="10">
        <f>PUSHArm!N317</f>
        <v>101.13905682428893</v>
      </c>
      <c r="T317" s="10">
        <f>PUSHArm!O317</f>
        <v>1.1269837026339882</v>
      </c>
      <c r="U317" s="10">
        <f t="shared" si="83"/>
        <v>-0.14037850202505714</v>
      </c>
      <c r="V317" s="10">
        <f t="shared" si="98"/>
        <v>11.894365985173426</v>
      </c>
      <c r="W317" s="10">
        <f t="shared" si="84"/>
        <v>4.1079923068154978</v>
      </c>
      <c r="X317" s="10">
        <f t="shared" si="85"/>
        <v>89.139056824288929</v>
      </c>
      <c r="Y317" s="10">
        <f t="shared" si="86"/>
        <v>8.8609431757110713</v>
      </c>
      <c r="Z317" s="10">
        <f t="shared" si="99"/>
        <v>3.8609431757110713</v>
      </c>
      <c r="AA317" s="10">
        <f t="shared" si="87"/>
        <v>90.139056824288929</v>
      </c>
      <c r="AB317" s="10">
        <f t="shared" si="88"/>
        <v>1.1390568242889287</v>
      </c>
      <c r="AC317" s="10">
        <f t="shared" si="89"/>
        <v>4.1079923068154978</v>
      </c>
      <c r="AD317" s="10">
        <f t="shared" si="90"/>
        <v>4.1079923068154978</v>
      </c>
      <c r="AE317" s="10">
        <f>IF(R317&lt;=$H$10,$L$2+ABS($H$43/$H$46-SQRT(4*$H$43*$H$43/$H$46/$H$46-8*(R317-$H$9)/$H$46)/2),#REF!)</f>
        <v>4.1079923068154978</v>
      </c>
      <c r="AF317" s="10">
        <f t="shared" si="91"/>
        <v>-20.537952796557267</v>
      </c>
      <c r="AG317" s="10">
        <f t="shared" si="92"/>
        <v>0.77033543832243323</v>
      </c>
      <c r="AH317" s="10">
        <f t="shared" si="93"/>
        <v>0.77033543832243323</v>
      </c>
      <c r="AI317">
        <f t="shared" si="94"/>
        <v>3.7174581473759245</v>
      </c>
      <c r="AJ317" s="10">
        <f t="shared" si="95"/>
        <v>-3.8976351351351344</v>
      </c>
      <c r="AK317" t="e">
        <f t="shared" si="100"/>
        <v>#NUM!</v>
      </c>
    </row>
    <row r="318" spans="14:37" x14ac:dyDescent="0.3">
      <c r="N318">
        <f t="shared" si="96"/>
        <v>27.868188518453987</v>
      </c>
      <c r="O318">
        <f t="shared" si="97"/>
        <v>23.062068178434835</v>
      </c>
      <c r="P318">
        <f t="shared" si="101"/>
        <v>2.1317999999999997</v>
      </c>
      <c r="Q318">
        <f t="shared" si="82"/>
        <v>22.590595645800001</v>
      </c>
      <c r="R318" s="17">
        <f>PUSHArm!M318</f>
        <v>158</v>
      </c>
      <c r="S318" s="10">
        <f>PUSHArm!N318</f>
        <v>101.5827189631747</v>
      </c>
      <c r="T318" s="10">
        <f>PUSHArm!O318</f>
        <v>1.1272446617926535</v>
      </c>
      <c r="U318" s="10">
        <f t="shared" si="83"/>
        <v>-0.14037404217847033</v>
      </c>
      <c r="V318" s="10">
        <f t="shared" si="98"/>
        <v>11.590510066777806</v>
      </c>
      <c r="W318" s="10">
        <f t="shared" si="84"/>
        <v>4.1457707853657828</v>
      </c>
      <c r="X318" s="10">
        <f t="shared" si="85"/>
        <v>89.582718963174699</v>
      </c>
      <c r="Y318" s="10">
        <f t="shared" si="86"/>
        <v>8.417281036825301</v>
      </c>
      <c r="Z318" s="10">
        <f t="shared" si="99"/>
        <v>3.417281036825301</v>
      </c>
      <c r="AA318" s="10">
        <f t="shared" si="87"/>
        <v>90.582718963174699</v>
      </c>
      <c r="AB318" s="10">
        <f t="shared" si="88"/>
        <v>1.582718963174699</v>
      </c>
      <c r="AC318" s="10">
        <f t="shared" si="89"/>
        <v>4.1457707853657828</v>
      </c>
      <c r="AD318" s="10">
        <f t="shared" si="90"/>
        <v>4.1457707853657828</v>
      </c>
      <c r="AE318" s="10">
        <f>IF(R318&lt;=$H$10,$L$2+ABS($H$43/$H$46-SQRT(4*$H$43*$H$43/$H$46/$H$46-8*(R318-$H$9)/$H$46)/2),#REF!)</f>
        <v>4.1457707853657828</v>
      </c>
      <c r="AF318" s="10">
        <f t="shared" si="91"/>
        <v>-20.211513753749085</v>
      </c>
      <c r="AG318" s="10">
        <f t="shared" si="92"/>
        <v>0.74856282495599746</v>
      </c>
      <c r="AH318" s="10">
        <f t="shared" si="93"/>
        <v>0.74856282495599746</v>
      </c>
      <c r="AI318">
        <f t="shared" si="94"/>
        <v>3.7232771734153665</v>
      </c>
      <c r="AJ318" s="10">
        <f t="shared" si="95"/>
        <v>-3.9304054054054047</v>
      </c>
      <c r="AK318" t="e">
        <f t="shared" si="100"/>
        <v>#NUM!</v>
      </c>
    </row>
    <row r="319" spans="14:37" x14ac:dyDescent="0.3">
      <c r="N319">
        <f t="shared" si="96"/>
        <v>27.903095641142173</v>
      </c>
      <c r="O319">
        <f t="shared" si="97"/>
        <v>23.095774843250855</v>
      </c>
      <c r="P319">
        <f t="shared" si="101"/>
        <v>2.1317999999999997</v>
      </c>
      <c r="Q319">
        <f t="shared" si="82"/>
        <v>22.615381138349996</v>
      </c>
      <c r="R319" s="17">
        <f>PUSHArm!M319</f>
        <v>158.5</v>
      </c>
      <c r="S319" s="10">
        <f>PUSHArm!N319</f>
        <v>102.0262783934805</v>
      </c>
      <c r="T319" s="10">
        <f>PUSHArm!O319</f>
        <v>1.1275262214774655</v>
      </c>
      <c r="U319" s="10">
        <f t="shared" si="83"/>
        <v>-0.14035839795666269</v>
      </c>
      <c r="V319" s="10">
        <f t="shared" si="98"/>
        <v>11.278556964906945</v>
      </c>
      <c r="W319" s="10">
        <f t="shared" si="84"/>
        <v>4.1845572209129873</v>
      </c>
      <c r="X319" s="10">
        <f t="shared" si="85"/>
        <v>90.026278393480496</v>
      </c>
      <c r="Y319" s="10">
        <f t="shared" si="86"/>
        <v>7.9737216065195042</v>
      </c>
      <c r="Z319" s="10">
        <f t="shared" si="99"/>
        <v>2.9737216065195042</v>
      </c>
      <c r="AA319" s="10">
        <f t="shared" si="87"/>
        <v>91.026278393480496</v>
      </c>
      <c r="AB319" s="10">
        <f t="shared" si="88"/>
        <v>2.0262783934804958</v>
      </c>
      <c r="AC319" s="10">
        <f t="shared" si="89"/>
        <v>4.1845572209129873</v>
      </c>
      <c r="AD319" s="10">
        <f t="shared" si="90"/>
        <v>4.1845572209129873</v>
      </c>
      <c r="AE319" s="10">
        <f>IF(R319&lt;=$H$10,$L$2+ABS($H$43/$H$46-SQRT(4*$H$43*$H$43/$H$46/$H$46-8*(R319-$H$9)/$H$46)/2),#REF!)</f>
        <v>4.1845572209129873</v>
      </c>
      <c r="AF319" s="10">
        <f t="shared" si="91"/>
        <v>-19.879660418897643</v>
      </c>
      <c r="AG319" s="10">
        <f t="shared" si="92"/>
        <v>0.72643803019284103</v>
      </c>
      <c r="AH319" s="10">
        <f t="shared" si="93"/>
        <v>0.72643803019284103</v>
      </c>
      <c r="AI319">
        <f t="shared" si="94"/>
        <v>3.7290845666118138</v>
      </c>
      <c r="AJ319" s="10">
        <f t="shared" si="95"/>
        <v>-3.9631756756756751</v>
      </c>
      <c r="AK319" t="e">
        <f t="shared" si="100"/>
        <v>#NUM!</v>
      </c>
    </row>
    <row r="320" spans="14:37" x14ac:dyDescent="0.3">
      <c r="N320">
        <f t="shared" si="96"/>
        <v>27.93853624140619</v>
      </c>
      <c r="O320">
        <f t="shared" si="97"/>
        <v>23.129925568958679</v>
      </c>
      <c r="P320">
        <f t="shared" si="101"/>
        <v>2.1317999999999997</v>
      </c>
      <c r="Q320">
        <f t="shared" si="82"/>
        <v>22.640166630899998</v>
      </c>
      <c r="R320" s="17">
        <f>PUSHArm!M320</f>
        <v>159</v>
      </c>
      <c r="S320" s="10">
        <f>PUSHArm!N320</f>
        <v>102.46972706054991</v>
      </c>
      <c r="T320" s="10">
        <f>PUSHArm!O320</f>
        <v>1.1278287532713001</v>
      </c>
      <c r="U320" s="10">
        <f t="shared" si="83"/>
        <v>-0.1403313383280792</v>
      </c>
      <c r="V320" s="10">
        <f t="shared" si="98"/>
        <v>10.957847033476348</v>
      </c>
      <c r="W320" s="10">
        <f t="shared" si="84"/>
        <v>4.2244368742062477</v>
      </c>
      <c r="X320" s="10">
        <f t="shared" si="85"/>
        <v>90.469727060549914</v>
      </c>
      <c r="Y320" s="10">
        <f t="shared" si="86"/>
        <v>7.5302729394500858</v>
      </c>
      <c r="Z320" s="10">
        <f t="shared" si="99"/>
        <v>2.5302729394500858</v>
      </c>
      <c r="AA320" s="10">
        <f t="shared" si="87"/>
        <v>91.469727060549914</v>
      </c>
      <c r="AB320" s="10">
        <f t="shared" si="88"/>
        <v>2.4697270605499142</v>
      </c>
      <c r="AC320" s="10">
        <f t="shared" si="89"/>
        <v>4.2244368742062477</v>
      </c>
      <c r="AD320" s="10">
        <f t="shared" si="90"/>
        <v>4.2244368742062477</v>
      </c>
      <c r="AE320" s="10">
        <f>IF(R320&lt;=$H$10,$L$2+ABS($H$43/$H$46-SQRT(4*$H$43*$H$43/$H$46/$H$46-8*(R320-$H$9)/$H$46)/2),#REF!)</f>
        <v>4.2244368742062477</v>
      </c>
      <c r="AF320" s="10">
        <f t="shared" si="91"/>
        <v>-19.542147748970223</v>
      </c>
      <c r="AG320" s="10">
        <f t="shared" si="92"/>
        <v>0.70394339014565999</v>
      </c>
      <c r="AH320" s="10">
        <f t="shared" si="93"/>
        <v>0.70394339014565999</v>
      </c>
      <c r="AI320">
        <f t="shared" si="94"/>
        <v>3.7348803964533945</v>
      </c>
      <c r="AJ320" s="10">
        <f t="shared" si="95"/>
        <v>-3.9959459459459454</v>
      </c>
      <c r="AK320" t="e">
        <f t="shared" si="100"/>
        <v>#NUM!</v>
      </c>
    </row>
    <row r="321" spans="14:37" x14ac:dyDescent="0.3">
      <c r="N321">
        <f t="shared" si="96"/>
        <v>27.97452156320178</v>
      </c>
      <c r="O321">
        <f t="shared" si="97"/>
        <v>23.164529934335484</v>
      </c>
      <c r="P321">
        <f t="shared" si="101"/>
        <v>2.1317999999999997</v>
      </c>
      <c r="Q321">
        <f t="shared" si="82"/>
        <v>22.66495212345</v>
      </c>
      <c r="R321" s="17">
        <f>PUSHArm!M321</f>
        <v>159.5</v>
      </c>
      <c r="S321" s="10">
        <f>PUSHArm!N321</f>
        <v>102.91305677576575</v>
      </c>
      <c r="T321" s="10">
        <f>PUSHArm!O321</f>
        <v>1.1281526477310955</v>
      </c>
      <c r="U321" s="10">
        <f t="shared" si="83"/>
        <v>-0.14029261672558874</v>
      </c>
      <c r="V321" s="10">
        <f t="shared" si="98"/>
        <v>10.627621033726998</v>
      </c>
      <c r="W321" s="10">
        <f t="shared" si="84"/>
        <v>4.2655077500347218</v>
      </c>
      <c r="X321" s="10">
        <f t="shared" si="85"/>
        <v>90.913056775765753</v>
      </c>
      <c r="Y321" s="10">
        <f t="shared" si="86"/>
        <v>7.0869432242342469</v>
      </c>
      <c r="Z321" s="10">
        <f t="shared" si="99"/>
        <v>2.0869432242342469</v>
      </c>
      <c r="AA321" s="10">
        <f t="shared" si="87"/>
        <v>91.913056775765753</v>
      </c>
      <c r="AB321" s="10">
        <f t="shared" si="88"/>
        <v>2.9130567757657531</v>
      </c>
      <c r="AC321" s="10">
        <f t="shared" si="89"/>
        <v>4.2655077500347218</v>
      </c>
      <c r="AD321" s="10">
        <f t="shared" si="90"/>
        <v>4.2655077500347218</v>
      </c>
      <c r="AE321" s="10">
        <f>IF(R321&lt;=$H$10,$L$2+ABS($H$43/$H$46-SQRT(4*$H$43*$H$43/$H$46/$H$46-8*(R321-$H$9)/$H$46)/2),#REF!)</f>
        <v>4.2655077500347218</v>
      </c>
      <c r="AF321" s="10">
        <f t="shared" si="91"/>
        <v>-19.198709148241612</v>
      </c>
      <c r="AG321" s="10">
        <f t="shared" si="92"/>
        <v>0.68105971304539814</v>
      </c>
      <c r="AH321" s="10">
        <f t="shared" si="93"/>
        <v>0.68105971304539814</v>
      </c>
      <c r="AI321">
        <f t="shared" si="94"/>
        <v>3.7406647317391735</v>
      </c>
      <c r="AJ321" s="10">
        <f t="shared" si="95"/>
        <v>-4.0287162162162158</v>
      </c>
      <c r="AK321" t="e">
        <f t="shared" si="100"/>
        <v>#NUM!</v>
      </c>
    </row>
    <row r="322" spans="14:37" x14ac:dyDescent="0.3">
      <c r="N322">
        <f t="shared" si="96"/>
        <v>28.011063379854988</v>
      </c>
      <c r="O322">
        <f t="shared" si="97"/>
        <v>23.199597963249765</v>
      </c>
      <c r="P322">
        <f t="shared" si="101"/>
        <v>2.1317999999999997</v>
      </c>
      <c r="Q322">
        <f t="shared" ref="Q322:Q358" si="102">(R322/360*2*3.1415*$B$19+$E$10)*$E$9*$B$19/1000</f>
        <v>22.689737615999999</v>
      </c>
      <c r="R322" s="17">
        <f>PUSHArm!M322</f>
        <v>160</v>
      </c>
      <c r="S322" s="10">
        <f>PUSHArm!N322</f>
        <v>103.3562592102994</v>
      </c>
      <c r="T322" s="10">
        <f>PUSHArm!O322</f>
        <v>1.1284983151808863</v>
      </c>
      <c r="U322" s="10">
        <f t="shared" ref="U322:U358" si="103">(V323-V322)/(W323-W322)*(2*PI())/360</f>
        <v>-0.14024197029704222</v>
      </c>
      <c r="V322" s="10">
        <f t="shared" si="98"/>
        <v>10.28699786872825</v>
      </c>
      <c r="W322" s="10">
        <f t="shared" ref="W322:W358" si="104">IF(R322&lt;=$H$7,SQRT(2*R322/$H$34),AC322)</f>
        <v>4.3078834350604023</v>
      </c>
      <c r="X322" s="10">
        <f t="shared" ref="X322:X358" si="105">ABS(S322-$E$19)</f>
        <v>91.356259210299399</v>
      </c>
      <c r="Y322" s="10">
        <f t="shared" ref="Y322:Y358" si="106">ABS(S322-$E$20)</f>
        <v>6.6437407897006011</v>
      </c>
      <c r="Z322" s="10">
        <f t="shared" si="99"/>
        <v>1.6437407897006011</v>
      </c>
      <c r="AA322" s="10">
        <f t="shared" ref="AA322:AA358" si="107">ABS(S322-$E$21)</f>
        <v>92.356259210299399</v>
      </c>
      <c r="AB322" s="10">
        <f t="shared" ref="AB322:AB358" si="108">ABS(S322-$E$20+10)</f>
        <v>3.3562592102993989</v>
      </c>
      <c r="AC322" s="10">
        <f t="shared" ref="AC322:AC358" si="109">IF(R322&lt;=$H$8,$J$2+ABS(SQRT(4*$H$35*$H$35/$H$38/$H$38+8*(R322-$H$7)/$H$38)/2-ABS($H$35/$H$38)),AD322)</f>
        <v>4.3078834350604023</v>
      </c>
      <c r="AD322" s="10">
        <f t="shared" ref="AD322:AD358" si="110">IF(R322&lt;=$H$9,$K$2+ABS(-$H$39/$H$42-SQRT(4*$H$39*$H$39/$H$42/$H$42+8*(R322-$H$8)/$H$42)/2),AE322)</f>
        <v>4.3078834350604023</v>
      </c>
      <c r="AE322" s="10">
        <f>IF(R322&lt;=$H$10,$L$2+ABS($H$43/$H$46-SQRT(4*$H$43*$H$43/$H$46/$H$46-8*(R322-$H$9)/$H$46)/2),#REF!)</f>
        <v>4.3078834350604023</v>
      </c>
      <c r="AF322" s="10">
        <f t="shared" ref="AF322:AF358" si="111">IF(R322&gt;=$H$12,AG322*$H$49/T322,IF(R322&gt;=$H$13,((AG322-$I$28)*$H$53+$H$50)/T322,IF(R322&gt;=$H$14,((AG322-$I$29)*$H$57+$H$54)/T322,IF(R322&gt;=$H$15,($H$58-(AG322-$I$30)*$H$61)/T322,(IF(R322&gt;=$H$16,($H$62+(AG322-$I$31)*$H$65)/T322))))))</f>
        <v>-18.849053753509139</v>
      </c>
      <c r="AG322" s="10">
        <f t="shared" ref="AG322:AG358" si="112">IF(R322&gt;=$H$12,SQRT(2*(R322-$H$11)/$H$49),AH322)</f>
        <v>0.65776608755843169</v>
      </c>
      <c r="AH322" s="10">
        <f t="shared" ref="AH322:AH358" si="113">IF(R322&gt;=$H$13,$J$4+ABS(SQRT(4*$H$50*$H$50/$H$53/$H$53+8*(R322-$H$12)/$H$53)/2-ABS($H$50/$H$53)),AI322)</f>
        <v>0.65776608755843169</v>
      </c>
      <c r="AI322">
        <f t="shared" ref="AI322:AI358" si="114">IF(R322&gt;=$H$14,$I$29+ABS(SQRT(4*$H$54*$H$54/$H$57/$H$57+8*(R322-$H$13)/$H$57)/2-ABS($H$54/$H$57)),AJ322)</f>
        <v>3.7464376405886806</v>
      </c>
      <c r="AJ322" s="10">
        <f t="shared" ref="AJ322:AJ358" si="115">IF(R322&gt;=$H$15,$I$30+(R322-$H$14)/$H$58,AK322)</f>
        <v>-4.0614864864864852</v>
      </c>
      <c r="AK322" t="e">
        <f t="shared" si="100"/>
        <v>#NUM!</v>
      </c>
    </row>
    <row r="323" spans="14:37" x14ac:dyDescent="0.3">
      <c r="N323">
        <f t="shared" ref="N323:N358" si="116">(Q323+P323)*T323</f>
        <v>28.048174017519589</v>
      </c>
      <c r="O323">
        <f t="shared" ref="O323:O358" si="117">(Q323-P323)*T323</f>
        <v>23.235140144513849</v>
      </c>
      <c r="P323">
        <f t="shared" si="101"/>
        <v>2.1317999999999997</v>
      </c>
      <c r="Q323">
        <f t="shared" si="102"/>
        <v>22.714523108549997</v>
      </c>
      <c r="R323" s="17">
        <f>PUSHArm!M323</f>
        <v>160.5</v>
      </c>
      <c r="S323" s="10">
        <f>PUSHArm!N323</f>
        <v>103.79932588862214</v>
      </c>
      <c r="T323" s="10">
        <f>PUSHArm!O323</f>
        <v>1.1288661865573095</v>
      </c>
      <c r="U323" s="10">
        <f t="shared" si="103"/>
        <v>-0.14017911904674343</v>
      </c>
      <c r="V323" s="10">
        <f t="shared" ref="V323:V358" si="118">IF(R323&lt;=$H$7,W323*$H$34/T323,IF(R323&lt;$H$8,((W323-$J$2)*$H$38+$H$35)/T323,IF(R323&lt;=$H$9,((W323-$K$2)*$H$42+$H$39)/T323,IF(R323&lt;=$H$10,($H$43-(W323-$L$2)*$H$46)/T323))))</f>
        <v>9.9349454892274824</v>
      </c>
      <c r="W323" s="10">
        <f t="shared" si="104"/>
        <v>4.35169680383121</v>
      </c>
      <c r="X323" s="10">
        <f t="shared" si="105"/>
        <v>91.799325888622135</v>
      </c>
      <c r="Y323" s="10">
        <f t="shared" si="106"/>
        <v>6.2006741113778645</v>
      </c>
      <c r="Z323" s="10">
        <f t="shared" ref="Z323:Z358" si="119">ABS(S323-$E$20+5)</f>
        <v>1.2006741113778645</v>
      </c>
      <c r="AA323" s="10">
        <f t="shared" si="107"/>
        <v>92.799325888622135</v>
      </c>
      <c r="AB323" s="10">
        <f t="shared" si="108"/>
        <v>3.7993258886221355</v>
      </c>
      <c r="AC323" s="10">
        <f t="shared" si="109"/>
        <v>4.35169680383121</v>
      </c>
      <c r="AD323" s="10">
        <f t="shared" si="110"/>
        <v>4.35169680383121</v>
      </c>
      <c r="AE323" s="10">
        <f>IF(R323&lt;=$H$10,$L$2+ABS($H$43/$H$46-SQRT(4*$H$43*$H$43/$H$46/$H$46-8*(R323-$H$9)/$H$46)/2),#REF!)</f>
        <v>4.35169680383121</v>
      </c>
      <c r="AF323" s="10">
        <f t="shared" si="111"/>
        <v>-18.492863261641183</v>
      </c>
      <c r="AG323" s="10">
        <f t="shared" si="112"/>
        <v>0.63403965903005255</v>
      </c>
      <c r="AH323" s="10">
        <f t="shared" si="113"/>
        <v>0.63403965903005255</v>
      </c>
      <c r="AI323">
        <f t="shared" si="114"/>
        <v>3.7521991904512713</v>
      </c>
      <c r="AJ323" s="10">
        <f t="shared" si="115"/>
        <v>-4.0942567567567565</v>
      </c>
      <c r="AK323" t="e">
        <f t="shared" ref="AK323:AK358" si="120">IF(R323&gt;=$H$16,$I$31+SQRT(2*(R323-$H$15)/-$H$65),AL323)</f>
        <v>#NUM!</v>
      </c>
    </row>
    <row r="324" spans="14:37" x14ac:dyDescent="0.3">
      <c r="N324">
        <f t="shared" si="116"/>
        <v>28.085866379918187</v>
      </c>
      <c r="O324">
        <f t="shared" si="117"/>
        <v>23.271167452821594</v>
      </c>
      <c r="P324">
        <f t="shared" ref="P324:P358" si="121">P323</f>
        <v>2.1317999999999997</v>
      </c>
      <c r="Q324">
        <f t="shared" si="102"/>
        <v>22.739308601100003</v>
      </c>
      <c r="R324" s="17">
        <f>PUSHArm!M324</f>
        <v>161</v>
      </c>
      <c r="S324" s="10">
        <f>PUSHArm!N324</f>
        <v>104.24224818176376</v>
      </c>
      <c r="T324" s="10">
        <f>PUSHArm!O324</f>
        <v>1.1292567143016699</v>
      </c>
      <c r="U324" s="10">
        <f t="shared" si="103"/>
        <v>-0.14010376491229157</v>
      </c>
      <c r="V324" s="10">
        <f t="shared" si="118"/>
        <v>9.5702422259249538</v>
      </c>
      <c r="W324" s="10">
        <f t="shared" si="104"/>
        <v>4.3971049415102206</v>
      </c>
      <c r="X324" s="10">
        <f t="shared" si="105"/>
        <v>92.242248181763756</v>
      </c>
      <c r="Y324" s="10">
        <f t="shared" si="106"/>
        <v>5.7577518182362439</v>
      </c>
      <c r="Z324" s="10">
        <f t="shared" si="119"/>
        <v>0.75775181823624393</v>
      </c>
      <c r="AA324" s="10">
        <f t="shared" si="107"/>
        <v>93.242248181763756</v>
      </c>
      <c r="AB324" s="10">
        <f t="shared" si="108"/>
        <v>4.2422481817637561</v>
      </c>
      <c r="AC324" s="10">
        <f t="shared" si="109"/>
        <v>4.3971049415102206</v>
      </c>
      <c r="AD324" s="10">
        <f t="shared" si="110"/>
        <v>4.3971049415102206</v>
      </c>
      <c r="AE324" s="10">
        <f>IF(R324&lt;=$H$10,$L$2+ABS($H$43/$H$46-SQRT(4*$H$43*$H$43/$H$46/$H$46-8*(R324-$H$9)/$H$46)/2),#REF!)</f>
        <v>4.3971049415102206</v>
      </c>
      <c r="AF324" s="10">
        <f t="shared" si="111"/>
        <v>-18.129788201972435</v>
      </c>
      <c r="AG324" s="10">
        <f t="shared" si="112"/>
        <v>0.60985536684024488</v>
      </c>
      <c r="AH324" s="10">
        <f t="shared" si="113"/>
        <v>0.60985536684024488</v>
      </c>
      <c r="AI324">
        <f t="shared" si="114"/>
        <v>3.7579494481153191</v>
      </c>
      <c r="AJ324" s="10">
        <f t="shared" si="115"/>
        <v>-4.127027027027026</v>
      </c>
      <c r="AK324" t="e">
        <f t="shared" si="120"/>
        <v>#NUM!</v>
      </c>
    </row>
    <row r="325" spans="14:37" x14ac:dyDescent="0.3">
      <c r="N325">
        <f t="shared" si="116"/>
        <v>28.124153974609641</v>
      </c>
      <c r="O325">
        <f t="shared" si="117"/>
        <v>23.307691370973721</v>
      </c>
      <c r="P325">
        <f t="shared" si="121"/>
        <v>2.1317999999999997</v>
      </c>
      <c r="Q325">
        <f t="shared" si="102"/>
        <v>22.764094093650002</v>
      </c>
      <c r="R325" s="17">
        <f>PUSHArm!M325</f>
        <v>161.5</v>
      </c>
      <c r="S325" s="10">
        <f>PUSHArm!N325</f>
        <v>104.68501730030665</v>
      </c>
      <c r="T325" s="10">
        <f>PUSHArm!O325</f>
        <v>1.1296703733079845</v>
      </c>
      <c r="U325" s="10">
        <f t="shared" si="103"/>
        <v>-0.14001559071263647</v>
      </c>
      <c r="V325" s="10">
        <f t="shared" si="118"/>
        <v>9.1914243959877453</v>
      </c>
      <c r="W325" s="10">
        <f t="shared" si="104"/>
        <v>4.4442958103766159</v>
      </c>
      <c r="X325" s="10">
        <f t="shared" si="105"/>
        <v>92.685017300306654</v>
      </c>
      <c r="Y325" s="10">
        <f t="shared" si="106"/>
        <v>5.3149826996933456</v>
      </c>
      <c r="Z325" s="10">
        <f t="shared" si="119"/>
        <v>0.31498269969334558</v>
      </c>
      <c r="AA325" s="10">
        <f t="shared" si="107"/>
        <v>93.685017300306654</v>
      </c>
      <c r="AB325" s="10">
        <f t="shared" si="108"/>
        <v>4.6850173003066544</v>
      </c>
      <c r="AC325" s="10">
        <f t="shared" si="109"/>
        <v>4.4442958103766159</v>
      </c>
      <c r="AD325" s="10">
        <f t="shared" si="110"/>
        <v>4.4442958103766159</v>
      </c>
      <c r="AE325" s="10">
        <f>IF(R325&lt;=$H$10,$L$2+ABS($H$43/$H$46-SQRT(4*$H$43*$H$43/$H$46/$H$46-8*(R325-$H$9)/$H$46)/2),#REF!)</f>
        <v>4.4442958103766159</v>
      </c>
      <c r="AF325" s="10">
        <f t="shared" si="111"/>
        <v>-17.759443530221422</v>
      </c>
      <c r="AG325" s="10">
        <f t="shared" si="112"/>
        <v>0.58518563427782166</v>
      </c>
      <c r="AH325" s="10">
        <f t="shared" si="113"/>
        <v>0.58518563427782166</v>
      </c>
      <c r="AI325">
        <f t="shared" si="114"/>
        <v>3.7636884797172518</v>
      </c>
      <c r="AJ325" s="10">
        <f t="shared" si="115"/>
        <v>-4.1597972972972972</v>
      </c>
      <c r="AK325" t="e">
        <f t="shared" si="120"/>
        <v>#NUM!</v>
      </c>
    </row>
    <row r="326" spans="14:37" x14ac:dyDescent="0.3">
      <c r="N326">
        <f t="shared" si="116"/>
        <v>28.163050940813008</v>
      </c>
      <c r="O326">
        <f t="shared" si="117"/>
        <v>23.344723913417528</v>
      </c>
      <c r="P326">
        <f t="shared" si="121"/>
        <v>2.1317999999999997</v>
      </c>
      <c r="Q326">
        <f t="shared" si="102"/>
        <v>22.7888795862</v>
      </c>
      <c r="R326" s="17">
        <f>PUSHArm!M326</f>
        <v>162</v>
      </c>
      <c r="S326" s="10">
        <f>PUSHArm!N326</f>
        <v>105.12762428710039</v>
      </c>
      <c r="T326" s="10">
        <f>PUSHArm!O326</f>
        <v>1.130107661927827</v>
      </c>
      <c r="U326" s="10">
        <f t="shared" si="103"/>
        <v>-0.13991425893433332</v>
      </c>
      <c r="V326" s="10">
        <f t="shared" si="118"/>
        <v>8.7967137205390191</v>
      </c>
      <c r="W326" s="10">
        <f t="shared" si="104"/>
        <v>4.4934974803070009</v>
      </c>
      <c r="X326" s="10">
        <f t="shared" si="105"/>
        <v>93.127624287100389</v>
      </c>
      <c r="Y326" s="10">
        <f t="shared" si="106"/>
        <v>4.8723757128996112</v>
      </c>
      <c r="Z326" s="10">
        <f t="shared" si="119"/>
        <v>0.12762428710038876</v>
      </c>
      <c r="AA326" s="10">
        <f t="shared" si="107"/>
        <v>94.127624287100389</v>
      </c>
      <c r="AB326" s="10">
        <f t="shared" si="108"/>
        <v>5.1276242871003888</v>
      </c>
      <c r="AC326" s="10">
        <f t="shared" si="109"/>
        <v>4.4934974803070009</v>
      </c>
      <c r="AD326" s="10">
        <f t="shared" si="110"/>
        <v>4.4934974803070009</v>
      </c>
      <c r="AE326" s="10">
        <f>IF(R326&lt;=$H$10,$L$2+ABS($H$43/$H$46-SQRT(4*$H$43*$H$43/$H$46/$H$46-8*(R326-$H$9)/$H$46)/2),#REF!)</f>
        <v>4.4934974803070009</v>
      </c>
      <c r="AF326" s="10">
        <f t="shared" si="111"/>
        <v>-17.38140338713287</v>
      </c>
      <c r="AG326" s="10">
        <f t="shared" si="112"/>
        <v>0.56000000000000005</v>
      </c>
      <c r="AH326" s="10">
        <f t="shared" si="113"/>
        <v>0.56000000000000005</v>
      </c>
      <c r="AI326">
        <f t="shared" si="114"/>
        <v>3.769416350750423</v>
      </c>
      <c r="AJ326" s="10">
        <f t="shared" si="115"/>
        <v>-4.1925675675675667</v>
      </c>
      <c r="AK326" t="e">
        <f t="shared" si="120"/>
        <v>#NUM!</v>
      </c>
    </row>
    <row r="327" spans="14:37" x14ac:dyDescent="0.3">
      <c r="N327">
        <f t="shared" si="116"/>
        <v>28.202572078919154</v>
      </c>
      <c r="O327">
        <f t="shared" si="117"/>
        <v>23.382277651211293</v>
      </c>
      <c r="P327">
        <f t="shared" si="121"/>
        <v>2.1317999999999997</v>
      </c>
      <c r="Q327">
        <f t="shared" si="102"/>
        <v>22.813665078749995</v>
      </c>
      <c r="R327" s="17">
        <f>PUSHArm!M327</f>
        <v>162.5</v>
      </c>
      <c r="S327" s="10">
        <f>PUSHArm!N327</f>
        <v>105.57006000968195</v>
      </c>
      <c r="T327" s="10">
        <f>PUSHArm!O327</f>
        <v>1.1305691030368383</v>
      </c>
      <c r="U327" s="10">
        <f t="shared" si="103"/>
        <v>-0.13979941026082585</v>
      </c>
      <c r="V327" s="10">
        <f t="shared" si="118"/>
        <v>8.3839141540343185</v>
      </c>
      <c r="W327" s="10">
        <f t="shared" si="104"/>
        <v>4.5449912425667414</v>
      </c>
      <c r="X327" s="10">
        <f t="shared" si="105"/>
        <v>93.570060009681953</v>
      </c>
      <c r="Y327" s="10">
        <f t="shared" si="106"/>
        <v>4.4299399903180472</v>
      </c>
      <c r="Z327" s="10">
        <f t="shared" si="119"/>
        <v>0.57006000968195281</v>
      </c>
      <c r="AA327" s="10">
        <f t="shared" si="107"/>
        <v>94.570060009681953</v>
      </c>
      <c r="AB327" s="10">
        <f t="shared" si="108"/>
        <v>5.5700600096819528</v>
      </c>
      <c r="AC327" s="10">
        <f t="shared" si="109"/>
        <v>4.5449912425667414</v>
      </c>
      <c r="AD327" s="10">
        <f t="shared" si="110"/>
        <v>4.5449912425667414</v>
      </c>
      <c r="AE327" s="10">
        <f>IF(R327&lt;=$H$10,$L$2+ABS($H$43/$H$46-SQRT(4*$H$43*$H$43/$H$46/$H$46-8*(R327-$H$9)/$H$46)/2),#REF!)</f>
        <v>4.5449912425667414</v>
      </c>
      <c r="AF327" s="10">
        <f t="shared" si="111"/>
        <v>-16.565753814872821</v>
      </c>
      <c r="AG327" s="10">
        <f t="shared" si="112"/>
        <v>0.53393904997753172</v>
      </c>
      <c r="AH327" s="10">
        <f t="shared" si="113"/>
        <v>0.58573532296130626</v>
      </c>
      <c r="AI327">
        <f t="shared" si="114"/>
        <v>3.7751331260738348</v>
      </c>
      <c r="AJ327" s="10">
        <f t="shared" si="115"/>
        <v>-4.2253378378378379</v>
      </c>
      <c r="AK327" t="e">
        <f t="shared" si="120"/>
        <v>#NUM!</v>
      </c>
    </row>
    <row r="328" spans="14:37" x14ac:dyDescent="0.3">
      <c r="N328">
        <f t="shared" si="116"/>
        <v>28.242732881740672</v>
      </c>
      <c r="O328">
        <f t="shared" si="117"/>
        <v>23.420365738457321</v>
      </c>
      <c r="P328">
        <f t="shared" si="121"/>
        <v>2.1317999999999997</v>
      </c>
      <c r="Q328">
        <f t="shared" si="102"/>
        <v>22.838450571300001</v>
      </c>
      <c r="R328" s="17">
        <f>PUSHArm!M328</f>
        <v>163</v>
      </c>
      <c r="S328" s="10">
        <f>PUSHArm!N328</f>
        <v>106.0123151523857</v>
      </c>
      <c r="T328" s="10">
        <f>PUSHArm!O328</f>
        <v>1.1310552451644982</v>
      </c>
      <c r="U328" s="10">
        <f t="shared" si="103"/>
        <v>-0.13967066170263542</v>
      </c>
      <c r="V328" s="10">
        <f t="shared" si="118"/>
        <v>7.9502607362945747</v>
      </c>
      <c r="W328" s="10">
        <f t="shared" si="104"/>
        <v>4.5991308125260417</v>
      </c>
      <c r="X328" s="10">
        <f t="shared" si="105"/>
        <v>94.012315152385696</v>
      </c>
      <c r="Y328" s="10">
        <f t="shared" si="106"/>
        <v>3.9876848476143039</v>
      </c>
      <c r="Z328" s="10">
        <f t="shared" si="119"/>
        <v>1.0123151523856961</v>
      </c>
      <c r="AA328" s="10">
        <f t="shared" si="107"/>
        <v>95.012315152385696</v>
      </c>
      <c r="AB328" s="10">
        <f t="shared" si="108"/>
        <v>6.0123151523856961</v>
      </c>
      <c r="AC328" s="10">
        <f t="shared" si="109"/>
        <v>4.5991308125260417</v>
      </c>
      <c r="AD328" s="10">
        <f t="shared" si="110"/>
        <v>4.5991308125260417</v>
      </c>
      <c r="AE328" s="10">
        <f>IF(R328&lt;=$H$10,$L$2+ABS($H$43/$H$46-SQRT(4*$H$43*$H$43/$H$46/$H$46-8*(R328-$H$9)/$H$46)/2),#REF!)</f>
        <v>4.5991308125260417</v>
      </c>
      <c r="AF328" s="10">
        <f t="shared" si="111"/>
        <v>-15.708899173082628</v>
      </c>
      <c r="AG328" s="10">
        <f t="shared" si="112"/>
        <v>0.50653905889064288</v>
      </c>
      <c r="AH328" s="10">
        <f t="shared" si="113"/>
        <v>0.61205797885583002</v>
      </c>
      <c r="AI328">
        <f t="shared" si="114"/>
        <v>3.7808388699207045</v>
      </c>
      <c r="AJ328" s="10">
        <f t="shared" si="115"/>
        <v>-4.2581081081081074</v>
      </c>
      <c r="AK328" t="e">
        <f t="shared" si="120"/>
        <v>#NUM!</v>
      </c>
    </row>
    <row r="329" spans="14:37" x14ac:dyDescent="0.3">
      <c r="N329">
        <f t="shared" si="116"/>
        <v>28.283549567751827</v>
      </c>
      <c r="O329">
        <f t="shared" si="117"/>
        <v>23.459001940414176</v>
      </c>
      <c r="P329">
        <f t="shared" si="121"/>
        <v>2.1317999999999997</v>
      </c>
      <c r="Q329">
        <f t="shared" si="102"/>
        <v>22.86323606385</v>
      </c>
      <c r="R329" s="17">
        <f>PUSHArm!M329</f>
        <v>163.5</v>
      </c>
      <c r="S329" s="10">
        <f>PUSHArm!N329</f>
        <v>106.45438020812688</v>
      </c>
      <c r="T329" s="10">
        <f>PUSHArm!O329</f>
        <v>1.1315666636967956</v>
      </c>
      <c r="U329" s="10">
        <f t="shared" si="103"/>
        <v>-0.13952760396557967</v>
      </c>
      <c r="V329" s="10">
        <f t="shared" si="118"/>
        <v>7.4921900325425694</v>
      </c>
      <c r="W329" s="10">
        <f t="shared" si="104"/>
        <v>4.6563714806086587</v>
      </c>
      <c r="X329" s="10">
        <f t="shared" si="105"/>
        <v>94.454380208126878</v>
      </c>
      <c r="Y329" s="10">
        <f t="shared" si="106"/>
        <v>3.545619791873122</v>
      </c>
      <c r="Z329" s="10">
        <f t="shared" si="119"/>
        <v>1.454380208126878</v>
      </c>
      <c r="AA329" s="10">
        <f t="shared" si="107"/>
        <v>95.454380208126878</v>
      </c>
      <c r="AB329" s="10">
        <f t="shared" si="108"/>
        <v>6.454380208126878</v>
      </c>
      <c r="AC329" s="10">
        <f t="shared" si="109"/>
        <v>4.6563714806086587</v>
      </c>
      <c r="AD329" s="10">
        <f t="shared" si="110"/>
        <v>4.6563714806086587</v>
      </c>
      <c r="AE329" s="10">
        <f>IF(R329&lt;=$H$10,$L$2+ABS($H$43/$H$46-SQRT(4*$H$43*$H$43/$H$46/$H$46-8*(R329-$H$9)/$H$46)/2),#REF!)</f>
        <v>4.6563714806086587</v>
      </c>
      <c r="AF329" s="10">
        <f t="shared" si="111"/>
        <v>-14.803798480405593</v>
      </c>
      <c r="AG329" s="10">
        <f t="shared" si="112"/>
        <v>0.47756960463656739</v>
      </c>
      <c r="AH329" s="10">
        <f t="shared" si="113"/>
        <v>0.6390101154124439</v>
      </c>
      <c r="AI329">
        <f t="shared" si="114"/>
        <v>3.7865336459068861</v>
      </c>
      <c r="AJ329" s="10">
        <f t="shared" si="115"/>
        <v>-4.2908783783783786</v>
      </c>
      <c r="AK329" t="e">
        <f t="shared" si="120"/>
        <v>#NUM!</v>
      </c>
    </row>
    <row r="330" spans="14:37" x14ac:dyDescent="0.3">
      <c r="N330">
        <f t="shared" si="116"/>
        <v>28.325039116289716</v>
      </c>
      <c r="O330">
        <f t="shared" si="117"/>
        <v>23.498200663266417</v>
      </c>
      <c r="P330">
        <f t="shared" si="121"/>
        <v>2.1317999999999997</v>
      </c>
      <c r="Q330">
        <f t="shared" si="102"/>
        <v>22.888021556399998</v>
      </c>
      <c r="R330" s="17">
        <f>PUSHArm!M330</f>
        <v>164</v>
      </c>
      <c r="S330" s="10">
        <f>PUSHArm!N330</f>
        <v>106.8962454698398</v>
      </c>
      <c r="T330" s="10">
        <f>PUSHArm!O330</f>
        <v>1.1321039621501319</v>
      </c>
      <c r="U330" s="10">
        <f t="shared" si="103"/>
        <v>-0.13936979734858845</v>
      </c>
      <c r="V330" s="10">
        <f t="shared" si="118"/>
        <v>7.0049758926020589</v>
      </c>
      <c r="W330" s="10">
        <f t="shared" si="104"/>
        <v>4.7173163450122075</v>
      </c>
      <c r="X330" s="10">
        <f t="shared" si="105"/>
        <v>94.896245469839798</v>
      </c>
      <c r="Y330" s="10">
        <f t="shared" si="106"/>
        <v>3.1037545301602023</v>
      </c>
      <c r="Z330" s="10">
        <f t="shared" si="119"/>
        <v>1.8962454698397977</v>
      </c>
      <c r="AA330" s="10">
        <f t="shared" si="107"/>
        <v>95.896245469839798</v>
      </c>
      <c r="AB330" s="10">
        <f t="shared" si="108"/>
        <v>6.8962454698397977</v>
      </c>
      <c r="AC330" s="10">
        <f t="shared" si="109"/>
        <v>4.7173163450122075</v>
      </c>
      <c r="AD330" s="10">
        <f t="shared" si="110"/>
        <v>4.7173163450122075</v>
      </c>
      <c r="AE330" s="10">
        <f>IF(R330&lt;=$H$10,$L$2+ABS($H$43/$H$46-SQRT(4*$H$43*$H$43/$H$46/$H$46-8*(R330-$H$9)/$H$46)/2),#REF!)</f>
        <v>4.7173163450122075</v>
      </c>
      <c r="AF330" s="10">
        <f t="shared" si="111"/>
        <v>-13.841113349201605</v>
      </c>
      <c r="AG330" s="10">
        <f t="shared" si="112"/>
        <v>0.44672545972178079</v>
      </c>
      <c r="AH330" s="10">
        <f t="shared" si="113"/>
        <v>0.66663917626513469</v>
      </c>
      <c r="AI330">
        <f t="shared" si="114"/>
        <v>3.7922175170391457</v>
      </c>
      <c r="AJ330" s="10">
        <f t="shared" si="115"/>
        <v>-4.3236486486486481</v>
      </c>
      <c r="AK330" t="e">
        <f t="shared" si="120"/>
        <v>#NUM!</v>
      </c>
    </row>
    <row r="331" spans="14:37" x14ac:dyDescent="0.3">
      <c r="N331">
        <f t="shared" si="116"/>
        <v>28.367219305023259</v>
      </c>
      <c r="O331">
        <f t="shared" si="117"/>
        <v>23.53797698580836</v>
      </c>
      <c r="P331">
        <f t="shared" si="121"/>
        <v>2.1317999999999997</v>
      </c>
      <c r="Q331">
        <f t="shared" si="102"/>
        <v>22.91280704895</v>
      </c>
      <c r="R331" s="17">
        <f>PUSHArm!M331</f>
        <v>164.5</v>
      </c>
      <c r="S331" s="10">
        <f>PUSHArm!N331</f>
        <v>107.3379010215529</v>
      </c>
      <c r="T331" s="10">
        <f>PUSHArm!O331</f>
        <v>1.132667773528216</v>
      </c>
      <c r="U331" s="10">
        <f t="shared" si="103"/>
        <v>-0.13919676431803485</v>
      </c>
      <c r="V331" s="10">
        <f t="shared" si="118"/>
        <v>6.482119249251606</v>
      </c>
      <c r="W331" s="10">
        <f t="shared" si="104"/>
        <v>4.7827937304716013</v>
      </c>
      <c r="X331" s="10">
        <f t="shared" si="105"/>
        <v>95.337901021552895</v>
      </c>
      <c r="Y331" s="10">
        <f t="shared" si="106"/>
        <v>2.662098978447105</v>
      </c>
      <c r="Z331" s="10">
        <f t="shared" si="119"/>
        <v>2.337901021552895</v>
      </c>
      <c r="AA331" s="10">
        <f t="shared" si="107"/>
        <v>96.337901021552895</v>
      </c>
      <c r="AB331" s="10">
        <f t="shared" si="108"/>
        <v>7.337901021552895</v>
      </c>
      <c r="AC331" s="10">
        <f t="shared" si="109"/>
        <v>4.7827937304716013</v>
      </c>
      <c r="AD331" s="10">
        <f t="shared" si="110"/>
        <v>4.7827937304716013</v>
      </c>
      <c r="AE331" s="10">
        <f>IF(R331&lt;=$H$10,$L$2+ABS($H$43/$H$46-SQRT(4*$H$43*$H$43/$H$46/$H$46-8*(R331-$H$9)/$H$46)/2),#REF!)</f>
        <v>4.7827937304716013</v>
      </c>
      <c r="AF331" s="10">
        <f t="shared" si="111"/>
        <v>-12.808002289727488</v>
      </c>
      <c r="AG331" s="10">
        <f t="shared" si="112"/>
        <v>0.41358740969055796</v>
      </c>
      <c r="AH331" s="10">
        <f t="shared" si="113"/>
        <v>0.69499888220730899</v>
      </c>
      <c r="AI331">
        <f t="shared" si="114"/>
        <v>3.7978905457232943</v>
      </c>
      <c r="AJ331" s="10">
        <f t="shared" si="115"/>
        <v>-4.3564189189189193</v>
      </c>
      <c r="AK331" t="e">
        <f t="shared" si="120"/>
        <v>#NUM!</v>
      </c>
    </row>
    <row r="332" spans="14:37" x14ac:dyDescent="0.3">
      <c r="N332">
        <f t="shared" si="116"/>
        <v>28.410108749650679</v>
      </c>
      <c r="O332">
        <f t="shared" si="117"/>
        <v>23.578346693011596</v>
      </c>
      <c r="P332">
        <f t="shared" si="121"/>
        <v>2.1317999999999997</v>
      </c>
      <c r="Q332">
        <f t="shared" si="102"/>
        <v>22.937592541500003</v>
      </c>
      <c r="R332" s="17">
        <f>PUSHArm!M332</f>
        <v>165</v>
      </c>
      <c r="S332" s="10">
        <f>PUSHArm!N332</f>
        <v>107.77933672907949</v>
      </c>
      <c r="T332" s="10">
        <f>PUSHArm!O332</f>
        <v>1.1332587617598009</v>
      </c>
      <c r="U332" s="10">
        <f t="shared" si="103"/>
        <v>-0.13900797368563819</v>
      </c>
      <c r="V332" s="10">
        <f t="shared" si="118"/>
        <v>5.9142523626460628</v>
      </c>
      <c r="W332" s="10">
        <f t="shared" si="104"/>
        <v>4.8539961534077491</v>
      </c>
      <c r="X332" s="10">
        <f t="shared" si="105"/>
        <v>95.779336729079489</v>
      </c>
      <c r="Y332" s="10">
        <f t="shared" si="106"/>
        <v>2.220663270920511</v>
      </c>
      <c r="Z332" s="10">
        <f t="shared" si="119"/>
        <v>2.779336729079489</v>
      </c>
      <c r="AA332" s="10">
        <f t="shared" si="107"/>
        <v>96.779336729079489</v>
      </c>
      <c r="AB332" s="10">
        <f t="shared" si="108"/>
        <v>7.779336729079489</v>
      </c>
      <c r="AC332" s="10">
        <f t="shared" si="109"/>
        <v>4.8539961534077491</v>
      </c>
      <c r="AD332" s="10">
        <f t="shared" si="110"/>
        <v>4.8539961534077491</v>
      </c>
      <c r="AE332" s="10">
        <f>IF(R332&lt;=$H$10,$L$2+ABS($H$43/$H$46-SQRT(4*$H$43*$H$43/$H$46/$H$46-8*(R332-$H$9)/$H$46)/2),#REF!)</f>
        <v>4.8539961534077491</v>
      </c>
      <c r="AF332" s="10">
        <f t="shared" si="111"/>
        <v>-11.685955609585971</v>
      </c>
      <c r="AG332" s="10">
        <f t="shared" si="112"/>
        <v>0.37755192297941559</v>
      </c>
      <c r="AH332" s="10">
        <f t="shared" si="113"/>
        <v>0.72415045936742661</v>
      </c>
      <c r="AI332">
        <f t="shared" si="114"/>
        <v>3.803552793772182</v>
      </c>
      <c r="AJ332" s="10">
        <f t="shared" si="115"/>
        <v>-4.3891891891891888</v>
      </c>
      <c r="AK332" t="e">
        <f t="shared" si="120"/>
        <v>#NUM!</v>
      </c>
    </row>
    <row r="333" spans="14:37" x14ac:dyDescent="0.3">
      <c r="N333">
        <f t="shared" si="116"/>
        <v>28.453726946235616</v>
      </c>
      <c r="O333">
        <f t="shared" si="117"/>
        <v>23.61932631181919</v>
      </c>
      <c r="P333">
        <f t="shared" si="121"/>
        <v>2.1317999999999997</v>
      </c>
      <c r="Q333">
        <f t="shared" si="102"/>
        <v>22.962378034049998</v>
      </c>
      <c r="R333" s="17">
        <f>PUSHArm!M333</f>
        <v>165.5</v>
      </c>
      <c r="S333" s="10">
        <f>PUSHArm!N333</f>
        <v>108.22054223030462</v>
      </c>
      <c r="T333" s="10">
        <f>PUSHArm!O333</f>
        <v>1.1338776232330499</v>
      </c>
      <c r="U333" s="10">
        <f t="shared" si="103"/>
        <v>-0.13880279931134251</v>
      </c>
      <c r="V333" s="10">
        <f t="shared" si="118"/>
        <v>5.2869809592395223</v>
      </c>
      <c r="W333" s="10">
        <f t="shared" si="104"/>
        <v>4.9327538750173607</v>
      </c>
      <c r="X333" s="10">
        <f t="shared" si="105"/>
        <v>96.220542230304616</v>
      </c>
      <c r="Y333" s="10">
        <f t="shared" si="106"/>
        <v>1.7794577696953837</v>
      </c>
      <c r="Z333" s="10">
        <f t="shared" si="119"/>
        <v>3.2205422303046163</v>
      </c>
      <c r="AA333" s="10">
        <f t="shared" si="107"/>
        <v>97.220542230304616</v>
      </c>
      <c r="AB333" s="10">
        <f t="shared" si="108"/>
        <v>8.2205422303046163</v>
      </c>
      <c r="AC333" s="10">
        <f t="shared" si="109"/>
        <v>4.9327538750173607</v>
      </c>
      <c r="AD333" s="10">
        <f t="shared" si="110"/>
        <v>4.9327538750173607</v>
      </c>
      <c r="AE333" s="10">
        <f>IF(R333&lt;=$H$10,$L$2+ABS($H$43/$H$46-SQRT(4*$H$43*$H$43/$H$46/$H$46-8*(R333-$H$9)/$H$46)/2),#REF!)</f>
        <v>4.9327538750173607</v>
      </c>
      <c r="AF333" s="10">
        <f t="shared" si="111"/>
        <v>-10.446531701727576</v>
      </c>
      <c r="AG333" s="10">
        <f t="shared" si="112"/>
        <v>0.33769270592709527</v>
      </c>
      <c r="AH333" s="10">
        <f t="shared" si="113"/>
        <v>0.75416419478199914</v>
      </c>
      <c r="AI333">
        <f t="shared" si="114"/>
        <v>3.8092043224135566</v>
      </c>
      <c r="AJ333" s="10">
        <f t="shared" si="115"/>
        <v>-4.4219594594594582</v>
      </c>
      <c r="AK333" t="e">
        <f t="shared" si="120"/>
        <v>#NUM!</v>
      </c>
    </row>
    <row r="334" spans="14:37" x14ac:dyDescent="0.3">
      <c r="N334">
        <f t="shared" si="116"/>
        <v>28.498094316130501</v>
      </c>
      <c r="O334">
        <f t="shared" si="117"/>
        <v>23.660933149126716</v>
      </c>
      <c r="P334">
        <f t="shared" si="121"/>
        <v>2.1317999999999997</v>
      </c>
      <c r="Q334">
        <f t="shared" si="102"/>
        <v>22.9871635266</v>
      </c>
      <c r="R334" s="17">
        <f>PUSHArm!M334</f>
        <v>166</v>
      </c>
      <c r="S334" s="10">
        <f>PUSHArm!N334</f>
        <v>108.66150692504331</v>
      </c>
      <c r="T334" s="10">
        <f>PUSHArm!O334</f>
        <v>1.1345250884238172</v>
      </c>
      <c r="U334" s="10">
        <f t="shared" si="103"/>
        <v>-0.13858037946240134</v>
      </c>
      <c r="V334" s="10">
        <f t="shared" si="118"/>
        <v>4.5760468122714535</v>
      </c>
      <c r="W334" s="10">
        <f t="shared" si="104"/>
        <v>5.0221479051883078</v>
      </c>
      <c r="X334" s="10">
        <f t="shared" si="105"/>
        <v>96.661506925043312</v>
      </c>
      <c r="Y334" s="10">
        <f t="shared" si="106"/>
        <v>1.3384930749566877</v>
      </c>
      <c r="Z334" s="10">
        <f t="shared" si="119"/>
        <v>3.6615069250433123</v>
      </c>
      <c r="AA334" s="10">
        <f t="shared" si="107"/>
        <v>97.661506925043312</v>
      </c>
      <c r="AB334" s="10">
        <f t="shared" si="108"/>
        <v>8.6615069250433123</v>
      </c>
      <c r="AC334" s="10">
        <f t="shared" si="109"/>
        <v>5.0221479051883078</v>
      </c>
      <c r="AD334" s="10">
        <f t="shared" si="110"/>
        <v>5.0221479051883078</v>
      </c>
      <c r="AE334" s="10">
        <f>IF(R334&lt;=$H$10,$L$2+ABS($H$43/$H$46-SQRT(4*$H$43*$H$43/$H$46/$H$46-8*(R334-$H$9)/$H$46)/2),#REF!)</f>
        <v>5.0221479051883078</v>
      </c>
      <c r="AF334" s="10">
        <f t="shared" si="111"/>
        <v>-9.0417988000205014</v>
      </c>
      <c r="AG334" s="10">
        <f t="shared" si="112"/>
        <v>0.2924504620055724</v>
      </c>
      <c r="AH334" s="10">
        <f t="shared" si="113"/>
        <v>0.78512143280819813</v>
      </c>
      <c r="AI334">
        <f t="shared" si="114"/>
        <v>3.8148451922977862</v>
      </c>
      <c r="AJ334" s="10">
        <f t="shared" si="115"/>
        <v>-4.4547297297297295</v>
      </c>
      <c r="AK334" t="e">
        <f t="shared" si="120"/>
        <v>#NUM!</v>
      </c>
    </row>
    <row r="335" spans="14:37" x14ac:dyDescent="0.3">
      <c r="N335">
        <f t="shared" si="116"/>
        <v>28.543232253803048</v>
      </c>
      <c r="O335">
        <f t="shared" si="117"/>
        <v>23.703185332215195</v>
      </c>
      <c r="P335">
        <f t="shared" si="121"/>
        <v>2.1317999999999997</v>
      </c>
      <c r="Q335">
        <f t="shared" si="102"/>
        <v>23.011949019150002</v>
      </c>
      <c r="R335" s="17">
        <f>PUSHArm!M335</f>
        <v>166.5</v>
      </c>
      <c r="S335" s="10">
        <f>PUSHArm!N335</f>
        <v>109.10221996444788</v>
      </c>
      <c r="T335" s="10">
        <f>PUSHArm!O335</f>
        <v>1.135201923629763</v>
      </c>
      <c r="U335" s="10">
        <f t="shared" si="103"/>
        <v>-0.13833886933375245</v>
      </c>
      <c r="V335" s="10">
        <f t="shared" si="118"/>
        <v>3.7340988869181957</v>
      </c>
      <c r="W335" s="10">
        <f t="shared" si="104"/>
        <v>5.1281857403043292</v>
      </c>
      <c r="X335" s="10">
        <f t="shared" si="105"/>
        <v>97.102219964447883</v>
      </c>
      <c r="Y335" s="10">
        <f t="shared" si="106"/>
        <v>0.89778003555211683</v>
      </c>
      <c r="Z335" s="10">
        <f t="shared" si="119"/>
        <v>4.1022199644478832</v>
      </c>
      <c r="AA335" s="10">
        <f t="shared" si="107"/>
        <v>98.102219964447883</v>
      </c>
      <c r="AB335" s="10">
        <f t="shared" si="108"/>
        <v>9.1022199644478832</v>
      </c>
      <c r="AC335" s="10">
        <f t="shared" si="109"/>
        <v>5.1281857403043292</v>
      </c>
      <c r="AD335" s="10">
        <f t="shared" si="110"/>
        <v>5.1281857403043292</v>
      </c>
      <c r="AE335" s="10">
        <f>IF(R335&lt;=$H$10,$L$2+ABS($H$43/$H$46-SQRT(4*$H$43*$H$43/$H$46/$H$46-8*(R335-$H$9)/$H$46)/2),#REF!)</f>
        <v>5.1281857403043292</v>
      </c>
      <c r="AF335" s="10">
        <f t="shared" si="111"/>
        <v>-7.3781961199246568</v>
      </c>
      <c r="AG335" s="10">
        <f t="shared" si="112"/>
        <v>0.2387848023182837</v>
      </c>
      <c r="AH335" s="10">
        <f t="shared" si="113"/>
        <v>0.8171171754237363</v>
      </c>
      <c r="AI335">
        <f t="shared" si="114"/>
        <v>3.8204754635054559</v>
      </c>
      <c r="AJ335" s="10">
        <f t="shared" si="115"/>
        <v>-4.4874999999999989</v>
      </c>
      <c r="AK335" t="e">
        <f t="shared" si="120"/>
        <v>#NUM!</v>
      </c>
    </row>
    <row r="336" spans="14:37" x14ac:dyDescent="0.3">
      <c r="N336">
        <f t="shared" si="116"/>
        <v>28.589163177797399</v>
      </c>
      <c r="O336">
        <f t="shared" si="117"/>
        <v>23.746101851831316</v>
      </c>
      <c r="P336">
        <f t="shared" si="121"/>
        <v>2.1317999999999997</v>
      </c>
      <c r="Q336">
        <f t="shared" si="102"/>
        <v>23.036734511699997</v>
      </c>
      <c r="R336" s="17">
        <f>PUSHArm!M336</f>
        <v>167</v>
      </c>
      <c r="S336" s="10">
        <f>PUSHArm!N336</f>
        <v>109.54267023993832</v>
      </c>
      <c r="T336" s="10">
        <f>PUSHArm!O336</f>
        <v>1.135908932818765</v>
      </c>
      <c r="U336" s="10">
        <f t="shared" si="103"/>
        <v>-0.13804533132312655</v>
      </c>
      <c r="V336" s="10">
        <f t="shared" si="118"/>
        <v>2.6387632102094676</v>
      </c>
      <c r="W336" s="10">
        <f t="shared" si="104"/>
        <v>5.2663769375086797</v>
      </c>
      <c r="X336" s="10">
        <f t="shared" si="105"/>
        <v>97.542670239938317</v>
      </c>
      <c r="Y336" s="10">
        <f t="shared" si="106"/>
        <v>0.45732976006168258</v>
      </c>
      <c r="Z336" s="10">
        <f t="shared" si="119"/>
        <v>4.5426702399383174</v>
      </c>
      <c r="AA336" s="10">
        <f t="shared" si="107"/>
        <v>98.542670239938317</v>
      </c>
      <c r="AB336" s="10">
        <f t="shared" si="108"/>
        <v>9.5426702399383174</v>
      </c>
      <c r="AC336" s="10">
        <f t="shared" si="109"/>
        <v>5.2663769375086797</v>
      </c>
      <c r="AD336" s="10">
        <f t="shared" si="110"/>
        <v>5.2663769375086797</v>
      </c>
      <c r="AE336" s="10">
        <f>IF(R336&lt;=$H$10,$L$2+ABS($H$43/$H$46-SQRT(4*$H$43*$H$43/$H$46/$H$46-8*(R336-$H$9)/$H$46)/2),#REF!)</f>
        <v>5.2663769375086797</v>
      </c>
      <c r="AF336" s="10">
        <f t="shared" si="111"/>
        <v>-5.2139252517320696</v>
      </c>
      <c r="AG336" s="10">
        <f t="shared" si="112"/>
        <v>0.16884635296354764</v>
      </c>
      <c r="AH336" s="10">
        <f t="shared" si="113"/>
        <v>0.85026352591787502</v>
      </c>
      <c r="AI336">
        <f t="shared" si="114"/>
        <v>3.8260951955548319</v>
      </c>
      <c r="AJ336" s="10">
        <f t="shared" si="115"/>
        <v>-4.5202702702702702</v>
      </c>
      <c r="AK336" t="e">
        <f t="shared" si="120"/>
        <v>#NUM!</v>
      </c>
    </row>
    <row r="337" spans="14:37" x14ac:dyDescent="0.3">
      <c r="N337">
        <f t="shared" si="116"/>
        <v>28.63591058495917</v>
      </c>
      <c r="O337">
        <f t="shared" si="117"/>
        <v>23.789702608025781</v>
      </c>
      <c r="P337">
        <f t="shared" si="121"/>
        <v>2.1317999999999997</v>
      </c>
      <c r="Q337">
        <f t="shared" si="102"/>
        <v>23.061520004249999</v>
      </c>
      <c r="R337" s="17">
        <f>PUSHArm!M337</f>
        <v>167.5</v>
      </c>
      <c r="S337" s="10">
        <f>PUSHArm!N337</f>
        <v>109.98284637162807</v>
      </c>
      <c r="T337" s="10">
        <f>PUSHArm!O337</f>
        <v>1.1366469595959732</v>
      </c>
      <c r="U337" s="10" t="e">
        <f t="shared" si="103"/>
        <v>#REF!</v>
      </c>
      <c r="V337" s="10">
        <f t="shared" si="118"/>
        <v>3.1256087466800869E-15</v>
      </c>
      <c r="W337" s="10">
        <f t="shared" si="104"/>
        <v>5.6</v>
      </c>
      <c r="X337" s="10">
        <f t="shared" si="105"/>
        <v>97.982846371628071</v>
      </c>
      <c r="Y337" s="10">
        <f t="shared" si="106"/>
        <v>1.715362837192913E-2</v>
      </c>
      <c r="Z337" s="10">
        <f t="shared" si="119"/>
        <v>4.9828463716280709</v>
      </c>
      <c r="AA337" s="10">
        <f t="shared" si="107"/>
        <v>98.982846371628071</v>
      </c>
      <c r="AB337" s="10">
        <f t="shared" si="108"/>
        <v>9.9828463716280709</v>
      </c>
      <c r="AC337" s="10">
        <f t="shared" si="109"/>
        <v>5.6</v>
      </c>
      <c r="AD337" s="10">
        <f t="shared" si="110"/>
        <v>5.6</v>
      </c>
      <c r="AE337" s="10">
        <f>IF(R337&lt;=$H$10,$L$2+ABS($H$43/$H$46-SQRT(4*$H$43*$H$43/$H$46/$H$46-8*(R337-$H$9)/$H$46)/2),#REF!)</f>
        <v>5.6</v>
      </c>
      <c r="AF337" s="10">
        <f t="shared" si="111"/>
        <v>0</v>
      </c>
      <c r="AG337" s="10">
        <f t="shared" si="112"/>
        <v>0</v>
      </c>
      <c r="AH337" s="10">
        <f t="shared" si="113"/>
        <v>0.88469433655075402</v>
      </c>
      <c r="AI337">
        <f t="shared" si="114"/>
        <v>3.8317044474092024</v>
      </c>
      <c r="AJ337" s="10">
        <f t="shared" si="115"/>
        <v>-4.5530405405405396</v>
      </c>
      <c r="AK337" t="e">
        <f t="shared" si="120"/>
        <v>#NUM!</v>
      </c>
    </row>
    <row r="338" spans="14:37" x14ac:dyDescent="0.3">
      <c r="N338">
        <f t="shared" si="116"/>
        <v>28.683499108293855</v>
      </c>
      <c r="O338">
        <f t="shared" si="117"/>
        <v>23.834008459060115</v>
      </c>
      <c r="P338">
        <f t="shared" si="121"/>
        <v>2.1317999999999997</v>
      </c>
      <c r="Q338">
        <f t="shared" si="102"/>
        <v>23.086305496800005</v>
      </c>
      <c r="R338" s="17">
        <f>PUSHArm!M338</f>
        <v>168</v>
      </c>
      <c r="S338" s="10">
        <f>PUSHArm!N338</f>
        <v>110.42273669621727</v>
      </c>
      <c r="T338" s="10">
        <f>PUSHArm!O338</f>
        <v>1.1374168893033454</v>
      </c>
      <c r="U338" s="10" t="e">
        <f t="shared" si="103"/>
        <v>#REF!</v>
      </c>
      <c r="V338" s="10" t="b">
        <f t="shared" si="118"/>
        <v>0</v>
      </c>
      <c r="W338" s="10" t="e">
        <f t="shared" si="104"/>
        <v>#REF!</v>
      </c>
      <c r="X338" s="10">
        <f t="shared" si="105"/>
        <v>98.422736696217271</v>
      </c>
      <c r="Y338" s="10">
        <f t="shared" si="106"/>
        <v>0.42273669621727095</v>
      </c>
      <c r="Z338" s="10">
        <f t="shared" si="119"/>
        <v>5.4227366962172709</v>
      </c>
      <c r="AA338" s="10">
        <f t="shared" si="107"/>
        <v>99.422736696217271</v>
      </c>
      <c r="AB338" s="10">
        <f t="shared" si="108"/>
        <v>10.422736696217271</v>
      </c>
      <c r="AC338" s="10" t="e">
        <f t="shared" si="109"/>
        <v>#REF!</v>
      </c>
      <c r="AD338" s="10" t="e">
        <f t="shared" si="110"/>
        <v>#REF!</v>
      </c>
      <c r="AE338" s="10" t="e">
        <f>IF(R338&lt;=$H$10,$L$2+ABS($H$43/$H$46-SQRT(4*$H$43*$H$43/$H$46/$H$46-8*(R338-$H$9)/$H$46)/2),#REF!)</f>
        <v>#REF!</v>
      </c>
      <c r="AF338" s="10" t="e">
        <f t="shared" si="111"/>
        <v>#NUM!</v>
      </c>
      <c r="AG338" s="10" t="e">
        <f t="shared" si="112"/>
        <v>#NUM!</v>
      </c>
      <c r="AH338" s="10">
        <f t="shared" si="113"/>
        <v>0.92057161847514757</v>
      </c>
      <c r="AI338">
        <f t="shared" si="114"/>
        <v>3.8373032774840956</v>
      </c>
      <c r="AJ338" s="10">
        <f t="shared" si="115"/>
        <v>-4.5858108108108109</v>
      </c>
      <c r="AK338" t="e">
        <f t="shared" si="120"/>
        <v>#NUM!</v>
      </c>
    </row>
    <row r="339" spans="14:37" x14ac:dyDescent="0.3">
      <c r="N339">
        <f t="shared" si="116"/>
        <v>28.731954578597037</v>
      </c>
      <c r="O339">
        <f t="shared" si="117"/>
        <v>23.879041273500967</v>
      </c>
      <c r="P339">
        <f t="shared" si="121"/>
        <v>2.1317999999999997</v>
      </c>
      <c r="Q339">
        <f t="shared" si="102"/>
        <v>23.111090989349997</v>
      </c>
      <c r="R339" s="17">
        <f>PUSHArm!M339</f>
        <v>168.5</v>
      </c>
      <c r="S339" s="10">
        <f>PUSHArm!N339</f>
        <v>110.86232925432166</v>
      </c>
      <c r="T339" s="10">
        <f>PUSHArm!O339</f>
        <v>1.1382196512562321</v>
      </c>
      <c r="U339" s="10" t="e">
        <f t="shared" si="103"/>
        <v>#REF!</v>
      </c>
      <c r="V339" s="10" t="b">
        <f t="shared" si="118"/>
        <v>0</v>
      </c>
      <c r="W339" s="10" t="e">
        <f t="shared" si="104"/>
        <v>#REF!</v>
      </c>
      <c r="X339" s="10">
        <f t="shared" si="105"/>
        <v>98.862329254321665</v>
      </c>
      <c r="Y339" s="10">
        <f t="shared" si="106"/>
        <v>0.86232925432166496</v>
      </c>
      <c r="Z339" s="10">
        <f t="shared" si="119"/>
        <v>5.862329254321665</v>
      </c>
      <c r="AA339" s="10">
        <f t="shared" si="107"/>
        <v>99.862329254321665</v>
      </c>
      <c r="AB339" s="10">
        <f t="shared" si="108"/>
        <v>10.862329254321665</v>
      </c>
      <c r="AC339" s="10" t="e">
        <f t="shared" si="109"/>
        <v>#REF!</v>
      </c>
      <c r="AD339" s="10" t="e">
        <f t="shared" si="110"/>
        <v>#REF!</v>
      </c>
      <c r="AE339" s="10" t="e">
        <f>IF(R339&lt;=$H$10,$L$2+ABS($H$43/$H$46-SQRT(4*$H$43*$H$43/$H$46/$H$46-8*(R339-$H$9)/$H$46)/2),#REF!)</f>
        <v>#REF!</v>
      </c>
      <c r="AF339" s="10" t="e">
        <f t="shared" si="111"/>
        <v>#NUM!</v>
      </c>
      <c r="AG339" s="10" t="e">
        <f t="shared" si="112"/>
        <v>#NUM!</v>
      </c>
      <c r="AH339" s="10">
        <f t="shared" si="113"/>
        <v>0.95809460669414837</v>
      </c>
      <c r="AI339">
        <f t="shared" si="114"/>
        <v>3.8428917436543792</v>
      </c>
      <c r="AJ339" s="10">
        <f t="shared" si="115"/>
        <v>-4.6185810810810803</v>
      </c>
      <c r="AK339" t="e">
        <f t="shared" si="120"/>
        <v>#NUM!</v>
      </c>
    </row>
    <row r="340" spans="14:37" x14ac:dyDescent="0.3">
      <c r="N340">
        <f t="shared" si="116"/>
        <v>28.781304090317068</v>
      </c>
      <c r="O340">
        <f t="shared" si="117"/>
        <v>23.924823985888867</v>
      </c>
      <c r="P340">
        <f t="shared" si="121"/>
        <v>2.1317999999999997</v>
      </c>
      <c r="Q340">
        <f t="shared" si="102"/>
        <v>23.135876481899999</v>
      </c>
      <c r="R340" s="17">
        <f>PUSHArm!M340</f>
        <v>169</v>
      </c>
      <c r="S340" s="10">
        <f>PUSHArm!N340</f>
        <v>111.30161177720568</v>
      </c>
      <c r="T340" s="10">
        <f>PUSHArm!O340</f>
        <v>1.1390562211343014</v>
      </c>
      <c r="U340" s="10" t="e">
        <f t="shared" si="103"/>
        <v>#REF!</v>
      </c>
      <c r="V340" s="10" t="b">
        <f t="shared" si="118"/>
        <v>0</v>
      </c>
      <c r="W340" s="10" t="e">
        <f t="shared" si="104"/>
        <v>#REF!</v>
      </c>
      <c r="X340" s="10">
        <f t="shared" si="105"/>
        <v>99.301611777205679</v>
      </c>
      <c r="Y340" s="10">
        <f t="shared" si="106"/>
        <v>1.3016117772056788</v>
      </c>
      <c r="Z340" s="10">
        <f t="shared" si="119"/>
        <v>6.3016117772056788</v>
      </c>
      <c r="AA340" s="10">
        <f t="shared" si="107"/>
        <v>100.30161177720568</v>
      </c>
      <c r="AB340" s="10">
        <f t="shared" si="108"/>
        <v>11.301611777205679</v>
      </c>
      <c r="AC340" s="10" t="e">
        <f t="shared" si="109"/>
        <v>#REF!</v>
      </c>
      <c r="AD340" s="10" t="e">
        <f t="shared" si="110"/>
        <v>#REF!</v>
      </c>
      <c r="AE340" s="10" t="e">
        <f>IF(R340&lt;=$H$10,$L$2+ABS($H$43/$H$46-SQRT(4*$H$43*$H$43/$H$46/$H$46-8*(R340-$H$9)/$H$46)/2),#REF!)</f>
        <v>#REF!</v>
      </c>
      <c r="AF340" s="10" t="e">
        <f t="shared" si="111"/>
        <v>#NUM!</v>
      </c>
      <c r="AG340" s="10" t="e">
        <f t="shared" si="112"/>
        <v>#NUM!</v>
      </c>
      <c r="AH340" s="10">
        <f t="shared" si="113"/>
        <v>0.99751296232555664</v>
      </c>
      <c r="AI340">
        <f t="shared" si="114"/>
        <v>3.8484699032612371</v>
      </c>
      <c r="AJ340" s="10">
        <f t="shared" si="115"/>
        <v>-4.6513513513513516</v>
      </c>
      <c r="AK340" t="e">
        <f t="shared" si="120"/>
        <v>#NUM!</v>
      </c>
    </row>
    <row r="341" spans="14:37" x14ac:dyDescent="0.3">
      <c r="N341">
        <f t="shared" si="116"/>
        <v>28.831576071787829</v>
      </c>
      <c r="O341">
        <f t="shared" si="117"/>
        <v>23.971380656100241</v>
      </c>
      <c r="P341">
        <f t="shared" si="121"/>
        <v>2.1317999999999997</v>
      </c>
      <c r="Q341">
        <f t="shared" si="102"/>
        <v>23.160661974449997</v>
      </c>
      <c r="R341" s="17">
        <f>PUSHArm!M341</f>
        <v>169.5</v>
      </c>
      <c r="S341" s="10">
        <f>PUSHArm!N341</f>
        <v>111.74057167288325</v>
      </c>
      <c r="T341" s="10">
        <f>PUSHArm!O341</f>
        <v>1.1399276235311921</v>
      </c>
      <c r="U341" s="10" t="e">
        <f t="shared" si="103"/>
        <v>#REF!</v>
      </c>
      <c r="V341" s="10" t="b">
        <f t="shared" si="118"/>
        <v>0</v>
      </c>
      <c r="W341" s="10" t="e">
        <f t="shared" si="104"/>
        <v>#REF!</v>
      </c>
      <c r="X341" s="10">
        <f t="shared" si="105"/>
        <v>99.740571672883249</v>
      </c>
      <c r="Y341" s="10">
        <f t="shared" si="106"/>
        <v>1.7405716728832488</v>
      </c>
      <c r="Z341" s="10">
        <f t="shared" si="119"/>
        <v>6.7405716728832488</v>
      </c>
      <c r="AA341" s="10">
        <f t="shared" si="107"/>
        <v>100.74057167288325</v>
      </c>
      <c r="AB341" s="10">
        <f t="shared" si="108"/>
        <v>11.740571672883249</v>
      </c>
      <c r="AC341" s="10" t="e">
        <f t="shared" si="109"/>
        <v>#REF!</v>
      </c>
      <c r="AD341" s="10" t="e">
        <f t="shared" si="110"/>
        <v>#REF!</v>
      </c>
      <c r="AE341" s="10" t="e">
        <f>IF(R341&lt;=$H$10,$L$2+ABS($H$43/$H$46-SQRT(4*$H$43*$H$43/$H$46/$H$46-8*(R341-$H$9)/$H$46)/2),#REF!)</f>
        <v>#REF!</v>
      </c>
      <c r="AF341" s="10" t="e">
        <f t="shared" si="111"/>
        <v>#NUM!</v>
      </c>
      <c r="AG341" s="10" t="e">
        <f t="shared" si="112"/>
        <v>#NUM!</v>
      </c>
      <c r="AH341" s="10">
        <f t="shared" si="113"/>
        <v>1.0391466846379234</v>
      </c>
      <c r="AI341">
        <f t="shared" si="114"/>
        <v>3.8540378131190347</v>
      </c>
      <c r="AJ341" s="10">
        <f t="shared" si="115"/>
        <v>-4.684121621621621</v>
      </c>
      <c r="AK341" t="e">
        <f t="shared" si="120"/>
        <v>#NUM!</v>
      </c>
    </row>
    <row r="342" spans="14:37" x14ac:dyDescent="0.3">
      <c r="N342">
        <f t="shared" si="116"/>
        <v>28.882800360341488</v>
      </c>
      <c r="O342">
        <f t="shared" si="117"/>
        <v>24.018736532831564</v>
      </c>
      <c r="P342">
        <f t="shared" si="121"/>
        <v>2.1317999999999997</v>
      </c>
      <c r="Q342">
        <f t="shared" si="102"/>
        <v>23.185447466999996</v>
      </c>
      <c r="R342" s="17">
        <f>PUSHArm!M342</f>
        <v>170</v>
      </c>
      <c r="S342" s="10">
        <f>PUSHArm!N342</f>
        <v>112.17919601155059</v>
      </c>
      <c r="T342" s="10">
        <f>PUSHArm!O342</f>
        <v>1.1408349346819415</v>
      </c>
      <c r="U342" s="10" t="e">
        <f t="shared" si="103"/>
        <v>#REF!</v>
      </c>
      <c r="V342" s="10" t="b">
        <f t="shared" si="118"/>
        <v>0</v>
      </c>
      <c r="W342" s="10" t="e">
        <f t="shared" si="104"/>
        <v>#REF!</v>
      </c>
      <c r="X342" s="10">
        <f t="shared" si="105"/>
        <v>100.17919601155059</v>
      </c>
      <c r="Y342" s="10">
        <f t="shared" si="106"/>
        <v>2.1791960115505873</v>
      </c>
      <c r="Z342" s="10">
        <f t="shared" si="119"/>
        <v>7.1791960115505873</v>
      </c>
      <c r="AA342" s="10">
        <f t="shared" si="107"/>
        <v>101.17919601155059</v>
      </c>
      <c r="AB342" s="10">
        <f t="shared" si="108"/>
        <v>12.179196011550587</v>
      </c>
      <c r="AC342" s="10" t="e">
        <f t="shared" si="109"/>
        <v>#REF!</v>
      </c>
      <c r="AD342" s="10" t="e">
        <f t="shared" si="110"/>
        <v>#REF!</v>
      </c>
      <c r="AE342" s="10" t="e">
        <f>IF(R342&lt;=$H$10,$L$2+ABS($H$43/$H$46-SQRT(4*$H$43*$H$43/$H$46/$H$46-8*(R342-$H$9)/$H$46)/2),#REF!)</f>
        <v>#REF!</v>
      </c>
      <c r="AF342" s="10" t="e">
        <f t="shared" si="111"/>
        <v>#NUM!</v>
      </c>
      <c r="AG342" s="10" t="e">
        <f t="shared" si="112"/>
        <v>#NUM!</v>
      </c>
      <c r="AH342" s="10">
        <f t="shared" si="113"/>
        <v>1.0834174408257891</v>
      </c>
      <c r="AI342">
        <f t="shared" si="114"/>
        <v>3.8595955295220734</v>
      </c>
      <c r="AJ342" s="10">
        <f t="shared" si="115"/>
        <v>-4.7168918918918923</v>
      </c>
      <c r="AK342" t="e">
        <f t="shared" si="120"/>
        <v>#NUM!</v>
      </c>
    </row>
    <row r="343" spans="14:37" x14ac:dyDescent="0.3">
      <c r="N343">
        <f t="shared" si="116"/>
        <v>28.935008282565654</v>
      </c>
      <c r="O343">
        <f t="shared" si="117"/>
        <v>24.06691812143055</v>
      </c>
      <c r="P343">
        <f t="shared" si="121"/>
        <v>2.1317999999999997</v>
      </c>
      <c r="Q343">
        <f t="shared" si="102"/>
        <v>23.210232959549998</v>
      </c>
      <c r="R343" s="17">
        <f>PUSHArm!M343</f>
        <v>170.5</v>
      </c>
      <c r="S343" s="10">
        <f>PUSHArm!N343</f>
        <v>112.6174715103101</v>
      </c>
      <c r="T343" s="10">
        <f>PUSHArm!O343</f>
        <v>1.1417792853774056</v>
      </c>
      <c r="U343" s="10" t="e">
        <f t="shared" si="103"/>
        <v>#REF!</v>
      </c>
      <c r="V343" s="10" t="b">
        <f t="shared" si="118"/>
        <v>0</v>
      </c>
      <c r="W343" s="10" t="e">
        <f t="shared" si="104"/>
        <v>#REF!</v>
      </c>
      <c r="X343" s="10">
        <f t="shared" si="105"/>
        <v>100.6174715103101</v>
      </c>
      <c r="Y343" s="10">
        <f t="shared" si="106"/>
        <v>2.6174715103100965</v>
      </c>
      <c r="Z343" s="10">
        <f t="shared" si="119"/>
        <v>7.6174715103100965</v>
      </c>
      <c r="AA343" s="10">
        <f t="shared" si="107"/>
        <v>101.6174715103101</v>
      </c>
      <c r="AB343" s="10">
        <f t="shared" si="108"/>
        <v>12.617471510310097</v>
      </c>
      <c r="AC343" s="10" t="e">
        <f t="shared" si="109"/>
        <v>#REF!</v>
      </c>
      <c r="AD343" s="10" t="e">
        <f t="shared" si="110"/>
        <v>#REF!</v>
      </c>
      <c r="AE343" s="10" t="e">
        <f>IF(R343&lt;=$H$10,$L$2+ABS($H$43/$H$46-SQRT(4*$H$43*$H$43/$H$46/$H$46-8*(R343-$H$9)/$H$46)/2),#REF!)</f>
        <v>#REF!</v>
      </c>
      <c r="AF343" s="10" t="e">
        <f t="shared" si="111"/>
        <v>#NUM!</v>
      </c>
      <c r="AG343" s="10" t="e">
        <f t="shared" si="112"/>
        <v>#NUM!</v>
      </c>
      <c r="AH343" s="10">
        <f t="shared" si="113"/>
        <v>1.1309005081119099</v>
      </c>
      <c r="AI343">
        <f t="shared" si="114"/>
        <v>3.8651431082512269</v>
      </c>
      <c r="AJ343" s="10">
        <f t="shared" si="115"/>
        <v>-4.7496621621621617</v>
      </c>
      <c r="AK343" t="e">
        <f t="shared" si="120"/>
        <v>#NUM!</v>
      </c>
    </row>
    <row r="344" spans="14:37" x14ac:dyDescent="0.3">
      <c r="N344">
        <f t="shared" si="116"/>
        <v>28.98823274021419</v>
      </c>
      <c r="O344">
        <f t="shared" si="117"/>
        <v>24.115953256503637</v>
      </c>
      <c r="P344">
        <f t="shared" si="121"/>
        <v>2.1317999999999997</v>
      </c>
      <c r="Q344">
        <f t="shared" si="102"/>
        <v>23.2350184521</v>
      </c>
      <c r="R344" s="17">
        <f>PUSHArm!M344</f>
        <v>171</v>
      </c>
      <c r="S344" s="10">
        <f>PUSHArm!N344</f>
        <v>113.05538451714375</v>
      </c>
      <c r="T344" s="10">
        <f>PUSHArm!O344</f>
        <v>1.1427618640844726</v>
      </c>
      <c r="U344" s="10" t="e">
        <f t="shared" si="103"/>
        <v>#REF!</v>
      </c>
      <c r="V344" s="10" t="b">
        <f t="shared" si="118"/>
        <v>0</v>
      </c>
      <c r="W344" s="10" t="e">
        <f t="shared" si="104"/>
        <v>#REF!</v>
      </c>
      <c r="X344" s="10">
        <f t="shared" si="105"/>
        <v>101.05538451714375</v>
      </c>
      <c r="Y344" s="10">
        <f t="shared" si="106"/>
        <v>3.0553845171437501</v>
      </c>
      <c r="Z344" s="10">
        <f t="shared" si="119"/>
        <v>8.0553845171437501</v>
      </c>
      <c r="AA344" s="10">
        <f t="shared" si="107"/>
        <v>102.05538451714375</v>
      </c>
      <c r="AB344" s="10">
        <f t="shared" si="108"/>
        <v>13.05538451714375</v>
      </c>
      <c r="AC344" s="10" t="e">
        <f t="shared" si="109"/>
        <v>#REF!</v>
      </c>
      <c r="AD344" s="10" t="e">
        <f t="shared" si="110"/>
        <v>#REF!</v>
      </c>
      <c r="AE344" s="10" t="e">
        <f>IF(R344&lt;=$H$10,$L$2+ABS($H$43/$H$46-SQRT(4*$H$43*$H$43/$H$46/$H$46-8*(R344-$H$9)/$H$46)/2),#REF!)</f>
        <v>#REF!</v>
      </c>
      <c r="AF344" s="10" t="e">
        <f t="shared" si="111"/>
        <v>#NUM!</v>
      </c>
      <c r="AG344" s="10" t="e">
        <f t="shared" si="112"/>
        <v>#NUM!</v>
      </c>
      <c r="AH344" s="10">
        <f t="shared" si="113"/>
        <v>1.18241681115446</v>
      </c>
      <c r="AI344">
        <f t="shared" si="114"/>
        <v>3.8706806045804751</v>
      </c>
      <c r="AJ344" s="10">
        <f t="shared" si="115"/>
        <v>-4.7824324324324312</v>
      </c>
      <c r="AK344" t="e">
        <f t="shared" si="120"/>
        <v>#NUM!</v>
      </c>
    </row>
    <row r="345" spans="14:37" x14ac:dyDescent="0.3">
      <c r="N345">
        <f t="shared" si="116"/>
        <v>29.042508302141151</v>
      </c>
      <c r="O345">
        <f t="shared" si="117"/>
        <v>24.165871179613138</v>
      </c>
      <c r="P345">
        <f t="shared" si="121"/>
        <v>2.1317999999999997</v>
      </c>
      <c r="Q345">
        <f t="shared" si="102"/>
        <v>23.259803944649992</v>
      </c>
      <c r="R345" s="17">
        <f>PUSHArm!M345</f>
        <v>171.5</v>
      </c>
      <c r="S345" s="10">
        <f>PUSHArm!N345</f>
        <v>113.49292099408996</v>
      </c>
      <c r="T345" s="10">
        <f>PUSHArm!O345</f>
        <v>1.1437839202852094</v>
      </c>
      <c r="U345" s="10" t="e">
        <f t="shared" si="103"/>
        <v>#REF!</v>
      </c>
      <c r="V345" s="10" t="b">
        <f t="shared" si="118"/>
        <v>0</v>
      </c>
      <c r="W345" s="10" t="e">
        <f t="shared" si="104"/>
        <v>#REF!</v>
      </c>
      <c r="X345" s="10">
        <f t="shared" si="105"/>
        <v>101.49292099408996</v>
      </c>
      <c r="Y345" s="10">
        <f t="shared" si="106"/>
        <v>3.4929209940899568</v>
      </c>
      <c r="Z345" s="10">
        <f t="shared" si="119"/>
        <v>8.4929209940899568</v>
      </c>
      <c r="AA345" s="10">
        <f t="shared" si="107"/>
        <v>102.49292099408996</v>
      </c>
      <c r="AB345" s="10">
        <f t="shared" si="108"/>
        <v>13.492920994089957</v>
      </c>
      <c r="AC345" s="10" t="e">
        <f t="shared" si="109"/>
        <v>#REF!</v>
      </c>
      <c r="AD345" s="10" t="e">
        <f t="shared" si="110"/>
        <v>#REF!</v>
      </c>
      <c r="AE345" s="10" t="e">
        <f>IF(R345&lt;=$H$10,$L$2+ABS($H$43/$H$46-SQRT(4*$H$43*$H$43/$H$46/$H$46-8*(R345-$H$9)/$H$46)/2),#REF!)</f>
        <v>#REF!</v>
      </c>
      <c r="AF345" s="10" t="e">
        <f t="shared" si="111"/>
        <v>#NUM!</v>
      </c>
      <c r="AG345" s="10" t="e">
        <f t="shared" si="112"/>
        <v>#NUM!</v>
      </c>
      <c r="AH345" s="10">
        <f t="shared" si="113"/>
        <v>1.2392109554157902</v>
      </c>
      <c r="AI345">
        <f t="shared" si="114"/>
        <v>3.8762080732833293</v>
      </c>
      <c r="AJ345" s="10">
        <f t="shared" si="115"/>
        <v>-4.8152027027027025</v>
      </c>
      <c r="AK345" t="e">
        <f t="shared" si="120"/>
        <v>#NUM!</v>
      </c>
    </row>
    <row r="346" spans="14:37" x14ac:dyDescent="0.3">
      <c r="N346">
        <f t="shared" si="116"/>
        <v>29.097871302831827</v>
      </c>
      <c r="O346">
        <f t="shared" si="117"/>
        <v>24.216702622548141</v>
      </c>
      <c r="P346">
        <f t="shared" si="121"/>
        <v>2.1317999999999997</v>
      </c>
      <c r="Q346">
        <f t="shared" si="102"/>
        <v>23.284589437199998</v>
      </c>
      <c r="R346" s="17">
        <f>PUSHArm!M346</f>
        <v>172</v>
      </c>
      <c r="S346" s="10">
        <f>PUSHArm!N346</f>
        <v>113.9300664995761</v>
      </c>
      <c r="T346" s="10">
        <f>PUSHArm!O346</f>
        <v>1.1448467680560297</v>
      </c>
      <c r="U346" s="10" t="e">
        <f t="shared" si="103"/>
        <v>#REF!</v>
      </c>
      <c r="V346" s="10" t="b">
        <f t="shared" si="118"/>
        <v>0</v>
      </c>
      <c r="W346" s="10" t="e">
        <f t="shared" si="104"/>
        <v>#REF!</v>
      </c>
      <c r="X346" s="10">
        <f t="shared" si="105"/>
        <v>101.9300664995761</v>
      </c>
      <c r="Y346" s="10">
        <f t="shared" si="106"/>
        <v>3.9300664995760997</v>
      </c>
      <c r="Z346" s="10">
        <f t="shared" si="119"/>
        <v>8.9300664995760997</v>
      </c>
      <c r="AA346" s="10">
        <f t="shared" si="107"/>
        <v>102.9300664995761</v>
      </c>
      <c r="AB346" s="10">
        <f t="shared" si="108"/>
        <v>13.9300664995761</v>
      </c>
      <c r="AC346" s="10" t="e">
        <f t="shared" si="109"/>
        <v>#REF!</v>
      </c>
      <c r="AD346" s="10" t="e">
        <f t="shared" si="110"/>
        <v>#REF!</v>
      </c>
      <c r="AE346" s="10" t="e">
        <f>IF(R346&lt;=$H$10,$L$2+ABS($H$43/$H$46-SQRT(4*$H$43*$H$43/$H$46/$H$46-8*(R346-$H$9)/$H$46)/2),#REF!)</f>
        <v>#REF!</v>
      </c>
      <c r="AF346" s="10" t="e">
        <f t="shared" si="111"/>
        <v>#NUM!</v>
      </c>
      <c r="AG346" s="10" t="e">
        <f t="shared" si="112"/>
        <v>#NUM!</v>
      </c>
      <c r="AH346" s="10">
        <f t="shared" si="113"/>
        <v>1.3033402339364053</v>
      </c>
      <c r="AI346">
        <f t="shared" si="114"/>
        <v>3.8817255686391534</v>
      </c>
      <c r="AJ346" s="10">
        <f t="shared" si="115"/>
        <v>-4.8479729729729719</v>
      </c>
      <c r="AK346" t="e">
        <f t="shared" si="120"/>
        <v>#NUM!</v>
      </c>
    </row>
    <row r="347" spans="14:37" x14ac:dyDescent="0.3">
      <c r="N347">
        <f t="shared" si="116"/>
        <v>29.154359948027061</v>
      </c>
      <c r="O347">
        <f t="shared" si="117"/>
        <v>24.268479896589138</v>
      </c>
      <c r="P347">
        <f t="shared" si="121"/>
        <v>2.1317999999999997</v>
      </c>
      <c r="Q347">
        <f t="shared" si="102"/>
        <v>23.30937492975</v>
      </c>
      <c r="R347" s="17">
        <f>PUSHArm!M347</f>
        <v>172.5</v>
      </c>
      <c r="S347" s="10">
        <f>PUSHArm!N347</f>
        <v>114.36680616985443</v>
      </c>
      <c r="T347" s="10">
        <f>PUSHArm!O347</f>
        <v>1.1459517899047578</v>
      </c>
      <c r="U347" s="10" t="e">
        <f t="shared" si="103"/>
        <v>#REF!</v>
      </c>
      <c r="V347" s="10" t="b">
        <f t="shared" si="118"/>
        <v>0</v>
      </c>
      <c r="W347" s="10" t="e">
        <f t="shared" si="104"/>
        <v>#REF!</v>
      </c>
      <c r="X347" s="10">
        <f t="shared" si="105"/>
        <v>102.36680616985443</v>
      </c>
      <c r="Y347" s="10">
        <f t="shared" si="106"/>
        <v>4.3668061698544278</v>
      </c>
      <c r="Z347" s="10">
        <f t="shared" si="119"/>
        <v>9.3668061698544278</v>
      </c>
      <c r="AA347" s="10">
        <f t="shared" si="107"/>
        <v>103.36680616985443</v>
      </c>
      <c r="AB347" s="10">
        <f t="shared" si="108"/>
        <v>14.366806169854428</v>
      </c>
      <c r="AC347" s="10" t="e">
        <f t="shared" si="109"/>
        <v>#REF!</v>
      </c>
      <c r="AD347" s="10" t="e">
        <f t="shared" si="110"/>
        <v>#REF!</v>
      </c>
      <c r="AE347" s="10" t="e">
        <f>IF(R347&lt;=$H$10,$L$2+ABS($H$43/$H$46-SQRT(4*$H$43*$H$43/$H$46/$H$46-8*(R347-$H$9)/$H$46)/2),#REF!)</f>
        <v>#REF!</v>
      </c>
      <c r="AF347" s="10" t="e">
        <f t="shared" si="111"/>
        <v>#NUM!</v>
      </c>
      <c r="AG347" s="10" t="e">
        <f t="shared" si="112"/>
        <v>#NUM!</v>
      </c>
      <c r="AH347" s="10">
        <f t="shared" si="113"/>
        <v>1.3786958091674635</v>
      </c>
      <c r="AI347">
        <f t="shared" si="114"/>
        <v>3.8872331444393824</v>
      </c>
      <c r="AJ347" s="10">
        <f t="shared" si="115"/>
        <v>-4.8807432432432432</v>
      </c>
      <c r="AK347" t="e">
        <f t="shared" si="120"/>
        <v>#NUM!</v>
      </c>
    </row>
    <row r="348" spans="14:37" x14ac:dyDescent="0.3">
      <c r="N348">
        <f t="shared" si="116"/>
        <v>29.212014428050495</v>
      </c>
      <c r="O348">
        <f t="shared" si="117"/>
        <v>24.321236988281459</v>
      </c>
      <c r="P348">
        <f t="shared" si="121"/>
        <v>2.1317999999999997</v>
      </c>
      <c r="Q348">
        <f t="shared" si="102"/>
        <v>23.334160422299998</v>
      </c>
      <c r="R348" s="17">
        <f>PUSHArm!M348</f>
        <v>173</v>
      </c>
      <c r="S348" s="10">
        <f>PUSHArm!N348</f>
        <v>114.80312469948608</v>
      </c>
      <c r="T348" s="10">
        <f>PUSHArm!O348</f>
        <v>1.147100440887757</v>
      </c>
      <c r="U348" s="10" t="e">
        <f t="shared" si="103"/>
        <v>#REF!</v>
      </c>
      <c r="V348" s="10" t="b">
        <f t="shared" si="118"/>
        <v>0</v>
      </c>
      <c r="W348" s="10" t="e">
        <f t="shared" si="104"/>
        <v>#REF!</v>
      </c>
      <c r="X348" s="10">
        <f t="shared" si="105"/>
        <v>102.80312469948608</v>
      </c>
      <c r="Y348" s="10">
        <f t="shared" si="106"/>
        <v>4.8031246994860766</v>
      </c>
      <c r="Z348" s="10">
        <f t="shared" si="119"/>
        <v>9.8031246994860766</v>
      </c>
      <c r="AA348" s="10">
        <f t="shared" si="107"/>
        <v>103.80312469948608</v>
      </c>
      <c r="AB348" s="10">
        <f t="shared" si="108"/>
        <v>14.803124699486077</v>
      </c>
      <c r="AC348" s="10" t="e">
        <f t="shared" si="109"/>
        <v>#REF!</v>
      </c>
      <c r="AD348" s="10" t="e">
        <f t="shared" si="110"/>
        <v>#REF!</v>
      </c>
      <c r="AE348" s="10" t="e">
        <f>IF(R348&lt;=$H$10,$L$2+ABS($H$43/$H$46-SQRT(4*$H$43*$H$43/$H$46/$H$46-8*(R348-$H$9)/$H$46)/2),#REF!)</f>
        <v>#REF!</v>
      </c>
      <c r="AF348" s="10" t="e">
        <f t="shared" si="111"/>
        <v>#NUM!</v>
      </c>
      <c r="AG348" s="10" t="e">
        <f t="shared" si="112"/>
        <v>#NUM!</v>
      </c>
      <c r="AH348" s="10">
        <f t="shared" si="113"/>
        <v>1.4746972254791122</v>
      </c>
      <c r="AI348">
        <f t="shared" si="114"/>
        <v>3.8927308539936418</v>
      </c>
      <c r="AJ348" s="10">
        <f t="shared" si="115"/>
        <v>-4.9135135135135126</v>
      </c>
      <c r="AK348" t="e">
        <f t="shared" si="120"/>
        <v>#NUM!</v>
      </c>
    </row>
    <row r="349" spans="14:37" x14ac:dyDescent="0.3">
      <c r="N349">
        <f t="shared" si="116"/>
        <v>29.270877039511884</v>
      </c>
      <c r="O349">
        <f t="shared" si="117"/>
        <v>24.37500966228621</v>
      </c>
      <c r="P349">
        <f t="shared" si="121"/>
        <v>2.1317999999999997</v>
      </c>
      <c r="Q349">
        <f t="shared" si="102"/>
        <v>23.358945914849997</v>
      </c>
      <c r="R349" s="17">
        <f>PUSHArm!M349</f>
        <v>173.5</v>
      </c>
      <c r="S349" s="10">
        <f>PUSHArm!N349</f>
        <v>115.23900632081389</v>
      </c>
      <c r="T349" s="10">
        <f>PUSHArm!O349</f>
        <v>1.1482942530316353</v>
      </c>
      <c r="U349" s="10" t="e">
        <f t="shared" si="103"/>
        <v>#REF!</v>
      </c>
      <c r="V349" s="10" t="b">
        <f t="shared" si="118"/>
        <v>0</v>
      </c>
      <c r="W349" s="10" t="e">
        <f t="shared" si="104"/>
        <v>#REF!</v>
      </c>
      <c r="X349" s="10">
        <f t="shared" si="105"/>
        <v>103.23900632081389</v>
      </c>
      <c r="Y349" s="10">
        <f t="shared" si="106"/>
        <v>5.2390063208138855</v>
      </c>
      <c r="Z349" s="10">
        <f t="shared" si="119"/>
        <v>10.239006320813886</v>
      </c>
      <c r="AA349" s="10">
        <f t="shared" si="107"/>
        <v>104.23900632081389</v>
      </c>
      <c r="AB349" s="10">
        <f t="shared" si="108"/>
        <v>15.239006320813886</v>
      </c>
      <c r="AC349" s="10" t="e">
        <f t="shared" si="109"/>
        <v>#REF!</v>
      </c>
      <c r="AD349" s="10" t="e">
        <f t="shared" si="110"/>
        <v>#REF!</v>
      </c>
      <c r="AE349" s="10" t="e">
        <f>IF(R349&lt;=$H$10,$L$2+ABS($H$43/$H$46-SQRT(4*$H$43*$H$43/$H$46/$H$46-8*(R349-$H$9)/$H$46)/2),#REF!)</f>
        <v>#REF!</v>
      </c>
      <c r="AF349" s="10" t="e">
        <f t="shared" si="111"/>
        <v>#NUM!</v>
      </c>
      <c r="AG349" s="10" t="e">
        <f t="shared" si="112"/>
        <v>#NUM!</v>
      </c>
      <c r="AH349" s="10">
        <f t="shared" si="113"/>
        <v>1.6392512665941199</v>
      </c>
      <c r="AI349">
        <f t="shared" si="114"/>
        <v>3.8982187501357659</v>
      </c>
      <c r="AJ349" s="10">
        <f t="shared" si="115"/>
        <v>-4.9462837837837839</v>
      </c>
      <c r="AK349" t="e">
        <f t="shared" si="120"/>
        <v>#NUM!</v>
      </c>
    </row>
    <row r="350" spans="14:37" x14ac:dyDescent="0.3">
      <c r="N350">
        <f t="shared" si="116"/>
        <v>29.330992316069199</v>
      </c>
      <c r="O350">
        <f t="shared" si="117"/>
        <v>24.429835571886166</v>
      </c>
      <c r="P350">
        <f t="shared" si="121"/>
        <v>2.1317999999999997</v>
      </c>
      <c r="Q350">
        <f t="shared" si="102"/>
        <v>23.383731407399999</v>
      </c>
      <c r="R350" s="17">
        <f>PUSHArm!M350</f>
        <v>174</v>
      </c>
      <c r="S350" s="10">
        <f>PUSHArm!N350</f>
        <v>115.67443478236017</v>
      </c>
      <c r="T350" s="10">
        <f>PUSHArm!O350</f>
        <v>1.1495348400842103</v>
      </c>
      <c r="U350" s="10" t="e">
        <f t="shared" si="103"/>
        <v>#REF!</v>
      </c>
      <c r="V350" s="10" t="b">
        <f t="shared" si="118"/>
        <v>0</v>
      </c>
      <c r="W350" s="10" t="e">
        <f t="shared" si="104"/>
        <v>#REF!</v>
      </c>
      <c r="X350" s="10">
        <f t="shared" si="105"/>
        <v>103.67443478236017</v>
      </c>
      <c r="Y350" s="10">
        <f t="shared" si="106"/>
        <v>5.6744347823601657</v>
      </c>
      <c r="Z350" s="10">
        <f t="shared" si="119"/>
        <v>10.674434782360166</v>
      </c>
      <c r="AA350" s="10">
        <f t="shared" si="107"/>
        <v>104.67443478236017</v>
      </c>
      <c r="AB350" s="10">
        <f t="shared" si="108"/>
        <v>15.674434782360166</v>
      </c>
      <c r="AC350" s="10" t="e">
        <f t="shared" si="109"/>
        <v>#REF!</v>
      </c>
      <c r="AD350" s="10" t="e">
        <f t="shared" si="110"/>
        <v>#REF!</v>
      </c>
      <c r="AE350" s="10" t="e">
        <f>IF(R350&lt;=$H$10,$L$2+ABS($H$43/$H$46-SQRT(4*$H$43*$H$43/$H$46/$H$46-8*(R350-$H$9)/$H$46)/2),#REF!)</f>
        <v>#REF!</v>
      </c>
      <c r="AF350" s="10" t="e">
        <f t="shared" si="111"/>
        <v>#NUM!</v>
      </c>
      <c r="AG350" s="10" t="e">
        <f t="shared" si="112"/>
        <v>#NUM!</v>
      </c>
      <c r="AH350" s="10" t="e">
        <f t="shared" si="113"/>
        <v>#NUM!</v>
      </c>
      <c r="AI350">
        <f t="shared" si="114"/>
        <v>3.9036968852297234</v>
      </c>
      <c r="AJ350" s="10">
        <f t="shared" si="115"/>
        <v>-4.9790540540540533</v>
      </c>
      <c r="AK350" t="e">
        <f t="shared" si="120"/>
        <v>#NUM!</v>
      </c>
    </row>
    <row r="351" spans="14:37" x14ac:dyDescent="0.3">
      <c r="N351">
        <f t="shared" si="116"/>
        <v>29.39240716911527</v>
      </c>
      <c r="O351">
        <f t="shared" si="117"/>
        <v>24.485754377877385</v>
      </c>
      <c r="P351">
        <f t="shared" si="121"/>
        <v>2.1317999999999997</v>
      </c>
      <c r="Q351">
        <f t="shared" si="102"/>
        <v>23.408516899949998</v>
      </c>
      <c r="R351" s="17">
        <f>PUSHArm!M351</f>
        <v>174.5</v>
      </c>
      <c r="S351" s="10">
        <f>PUSHArm!N351</f>
        <v>116.10939332608153</v>
      </c>
      <c r="T351" s="10">
        <f>PUSHArm!O351</f>
        <v>1.1508239026263929</v>
      </c>
      <c r="U351" s="10" t="e">
        <f t="shared" si="103"/>
        <v>#REF!</v>
      </c>
      <c r="V351" s="10" t="b">
        <f t="shared" si="118"/>
        <v>0</v>
      </c>
      <c r="W351" s="10" t="e">
        <f t="shared" si="104"/>
        <v>#REF!</v>
      </c>
      <c r="X351" s="10">
        <f t="shared" si="105"/>
        <v>104.10939332608153</v>
      </c>
      <c r="Y351" s="10">
        <f t="shared" si="106"/>
        <v>6.1093933260815305</v>
      </c>
      <c r="Z351" s="10">
        <f t="shared" si="119"/>
        <v>11.109393326081531</v>
      </c>
      <c r="AA351" s="10">
        <f t="shared" si="107"/>
        <v>105.10939332608153</v>
      </c>
      <c r="AB351" s="10">
        <f t="shared" si="108"/>
        <v>16.109393326081531</v>
      </c>
      <c r="AC351" s="10" t="e">
        <f t="shared" si="109"/>
        <v>#REF!</v>
      </c>
      <c r="AD351" s="10" t="e">
        <f t="shared" si="110"/>
        <v>#REF!</v>
      </c>
      <c r="AE351" s="10" t="e">
        <f>IF(R351&lt;=$H$10,$L$2+ABS($H$43/$H$46-SQRT(4*$H$43*$H$43/$H$46/$H$46-8*(R351-$H$9)/$H$46)/2),#REF!)</f>
        <v>#REF!</v>
      </c>
      <c r="AF351" s="10" t="e">
        <f t="shared" si="111"/>
        <v>#NUM!</v>
      </c>
      <c r="AG351" s="10" t="e">
        <f t="shared" si="112"/>
        <v>#NUM!</v>
      </c>
      <c r="AH351" s="10" t="e">
        <f t="shared" si="113"/>
        <v>#NUM!</v>
      </c>
      <c r="AI351">
        <f t="shared" si="114"/>
        <v>3.909165311175447</v>
      </c>
      <c r="AJ351" s="10">
        <f t="shared" si="115"/>
        <v>-5.0118243243243246</v>
      </c>
      <c r="AK351" t="e">
        <f t="shared" si="120"/>
        <v>#NUM!</v>
      </c>
    </row>
    <row r="352" spans="14:37" x14ac:dyDescent="0.3">
      <c r="N352">
        <f t="shared" si="116"/>
        <v>29.455171039117271</v>
      </c>
      <c r="O352">
        <f t="shared" si="117"/>
        <v>24.542807876463833</v>
      </c>
      <c r="P352">
        <f t="shared" si="121"/>
        <v>2.1317999999999997</v>
      </c>
      <c r="Q352">
        <f t="shared" si="102"/>
        <v>23.4333023925</v>
      </c>
      <c r="R352" s="17">
        <f>PUSHArm!M352</f>
        <v>175</v>
      </c>
      <c r="S352" s="10">
        <f>PUSHArm!N352</f>
        <v>116.54386466340682</v>
      </c>
      <c r="T352" s="10">
        <f>PUSHArm!O352</f>
        <v>1.1521632335710299</v>
      </c>
      <c r="U352" s="10" t="e">
        <f t="shared" si="103"/>
        <v>#REF!</v>
      </c>
      <c r="V352" s="10" t="b">
        <f t="shared" si="118"/>
        <v>0</v>
      </c>
      <c r="W352" s="10" t="e">
        <f t="shared" si="104"/>
        <v>#REF!</v>
      </c>
      <c r="X352" s="10">
        <f t="shared" si="105"/>
        <v>104.54386466340682</v>
      </c>
      <c r="Y352" s="10">
        <f t="shared" si="106"/>
        <v>6.543864663406822</v>
      </c>
      <c r="Z352" s="10">
        <f t="shared" si="119"/>
        <v>11.543864663406822</v>
      </c>
      <c r="AA352" s="10">
        <f t="shared" si="107"/>
        <v>105.54386466340682</v>
      </c>
      <c r="AB352" s="10">
        <f t="shared" si="108"/>
        <v>16.543864663406822</v>
      </c>
      <c r="AC352" s="10" t="e">
        <f t="shared" si="109"/>
        <v>#REF!</v>
      </c>
      <c r="AD352" s="10" t="e">
        <f t="shared" si="110"/>
        <v>#REF!</v>
      </c>
      <c r="AE352" s="10" t="e">
        <f>IF(R352&lt;=$H$10,$L$2+ABS($H$43/$H$46-SQRT(4*$H$43*$H$43/$H$46/$H$46-8*(R352-$H$9)/$H$46)/2),#REF!)</f>
        <v>#REF!</v>
      </c>
      <c r="AF352" s="10" t="e">
        <f t="shared" si="111"/>
        <v>#NUM!</v>
      </c>
      <c r="AG352" s="10" t="e">
        <f t="shared" si="112"/>
        <v>#NUM!</v>
      </c>
      <c r="AH352" s="10" t="e">
        <f t="shared" si="113"/>
        <v>#NUM!</v>
      </c>
      <c r="AI352">
        <f t="shared" si="114"/>
        <v>3.9146240794145681</v>
      </c>
      <c r="AJ352" s="10">
        <f t="shared" si="115"/>
        <v>-5.044594594594594</v>
      </c>
      <c r="AK352" t="e">
        <f t="shared" si="120"/>
        <v>#NUM!</v>
      </c>
    </row>
    <row r="353" spans="14:37" x14ac:dyDescent="0.3">
      <c r="N353">
        <f t="shared" si="116"/>
        <v>29.519336058757087</v>
      </c>
      <c r="O353">
        <f t="shared" si="117"/>
        <v>24.601040137122933</v>
      </c>
      <c r="P353">
        <f t="shared" si="121"/>
        <v>2.1317999999999997</v>
      </c>
      <c r="Q353">
        <f t="shared" si="102"/>
        <v>23.458087885049999</v>
      </c>
      <c r="R353" s="17">
        <f>PUSHArm!M353</f>
        <v>175.5</v>
      </c>
      <c r="S353" s="10">
        <f>PUSHArm!N353</f>
        <v>116.9778309499809</v>
      </c>
      <c r="T353" s="10">
        <f>PUSHArm!O353</f>
        <v>1.1535547240909458</v>
      </c>
      <c r="U353" s="10" t="e">
        <f t="shared" si="103"/>
        <v>#REF!</v>
      </c>
      <c r="V353" s="10" t="b">
        <f t="shared" si="118"/>
        <v>0</v>
      </c>
      <c r="W353" s="10" t="e">
        <f t="shared" si="104"/>
        <v>#REF!</v>
      </c>
      <c r="X353" s="10">
        <f t="shared" si="105"/>
        <v>104.9778309499809</v>
      </c>
      <c r="Y353" s="10">
        <f t="shared" si="106"/>
        <v>6.9778309499808984</v>
      </c>
      <c r="Z353" s="10">
        <f t="shared" si="119"/>
        <v>11.977830949980898</v>
      </c>
      <c r="AA353" s="10">
        <f t="shared" si="107"/>
        <v>105.9778309499809</v>
      </c>
      <c r="AB353" s="10">
        <f t="shared" si="108"/>
        <v>16.977830949980898</v>
      </c>
      <c r="AC353" s="10" t="e">
        <f t="shared" si="109"/>
        <v>#REF!</v>
      </c>
      <c r="AD353" s="10" t="e">
        <f t="shared" si="110"/>
        <v>#REF!</v>
      </c>
      <c r="AE353" s="10" t="e">
        <f>IF(R353&lt;=$H$10,$L$2+ABS($H$43/$H$46-SQRT(4*$H$43*$H$43/$H$46/$H$46-8*(R353-$H$9)/$H$46)/2),#REF!)</f>
        <v>#REF!</v>
      </c>
      <c r="AF353" s="10" t="e">
        <f t="shared" si="111"/>
        <v>#NUM!</v>
      </c>
      <c r="AG353" s="10" t="e">
        <f t="shared" si="112"/>
        <v>#NUM!</v>
      </c>
      <c r="AH353" s="10" t="e">
        <f t="shared" si="113"/>
        <v>#NUM!</v>
      </c>
      <c r="AI353">
        <f t="shared" si="114"/>
        <v>3.9200732409360657</v>
      </c>
      <c r="AJ353" s="10">
        <f t="shared" si="115"/>
        <v>-5.0773648648648635</v>
      </c>
      <c r="AK353" t="e">
        <f t="shared" si="120"/>
        <v>#NUM!</v>
      </c>
    </row>
    <row r="354" spans="14:37" x14ac:dyDescent="0.3">
      <c r="N354">
        <f t="shared" si="116"/>
        <v>29.584957228782173</v>
      </c>
      <c r="O354">
        <f t="shared" si="117"/>
        <v>24.660497651212722</v>
      </c>
      <c r="P354">
        <f t="shared" si="121"/>
        <v>2.1317999999999997</v>
      </c>
      <c r="Q354">
        <f t="shared" si="102"/>
        <v>23.482873377599997</v>
      </c>
      <c r="R354" s="17">
        <f>PUSHArm!M354</f>
        <v>176</v>
      </c>
      <c r="S354" s="10">
        <f>PUSHArm!N354</f>
        <v>117.4112737590284</v>
      </c>
      <c r="T354" s="10">
        <f>PUSHArm!O354</f>
        <v>1.1550003700087852</v>
      </c>
      <c r="U354" s="10" t="e">
        <f t="shared" si="103"/>
        <v>#REF!</v>
      </c>
      <c r="V354" s="10" t="b">
        <f t="shared" si="118"/>
        <v>0</v>
      </c>
      <c r="W354" s="10" t="e">
        <f t="shared" si="104"/>
        <v>#REF!</v>
      </c>
      <c r="X354" s="10">
        <f t="shared" si="105"/>
        <v>105.4112737590284</v>
      </c>
      <c r="Y354" s="10">
        <f t="shared" si="106"/>
        <v>7.4112737590284041</v>
      </c>
      <c r="Z354" s="10">
        <f t="shared" si="119"/>
        <v>12.411273759028404</v>
      </c>
      <c r="AA354" s="10">
        <f t="shared" si="107"/>
        <v>106.4112737590284</v>
      </c>
      <c r="AB354" s="10">
        <f t="shared" si="108"/>
        <v>17.411273759028404</v>
      </c>
      <c r="AC354" s="10" t="e">
        <f t="shared" si="109"/>
        <v>#REF!</v>
      </c>
      <c r="AD354" s="10" t="e">
        <f t="shared" si="110"/>
        <v>#REF!</v>
      </c>
      <c r="AE354" s="10" t="e">
        <f>IF(R354&lt;=$H$10,$L$2+ABS($H$43/$H$46-SQRT(4*$H$43*$H$43/$H$46/$H$46-8*(R354-$H$9)/$H$46)/2),#REF!)</f>
        <v>#REF!</v>
      </c>
      <c r="AF354" s="10" t="e">
        <f t="shared" si="111"/>
        <v>#NUM!</v>
      </c>
      <c r="AG354" s="10" t="e">
        <f t="shared" si="112"/>
        <v>#NUM!</v>
      </c>
      <c r="AH354" s="10" t="e">
        <f t="shared" si="113"/>
        <v>#NUM!</v>
      </c>
      <c r="AI354">
        <f t="shared" si="114"/>
        <v>3.9255128462818201</v>
      </c>
      <c r="AJ354" s="10">
        <f t="shared" si="115"/>
        <v>-5.1101351351351347</v>
      </c>
      <c r="AK354" t="e">
        <f t="shared" si="120"/>
        <v>#NUM!</v>
      </c>
    </row>
    <row r="355" spans="14:37" x14ac:dyDescent="0.3">
      <c r="N355">
        <f t="shared" si="116"/>
        <v>29.652092607761908</v>
      </c>
      <c r="O355">
        <f t="shared" si="117"/>
        <v>24.721229492330096</v>
      </c>
      <c r="P355">
        <f t="shared" si="121"/>
        <v>2.1317999999999997</v>
      </c>
      <c r="Q355">
        <f t="shared" si="102"/>
        <v>23.507658870149999</v>
      </c>
      <c r="R355" s="17">
        <f>PUSHArm!M355</f>
        <v>176.5</v>
      </c>
      <c r="S355" s="10">
        <f>PUSHArm!N355</f>
        <v>117.84417405324753</v>
      </c>
      <c r="T355" s="10">
        <f>PUSHArm!O355</f>
        <v>1.1565022786921413</v>
      </c>
      <c r="U355" s="10" t="e">
        <f t="shared" si="103"/>
        <v>#REF!</v>
      </c>
      <c r="V355" s="10" t="b">
        <f t="shared" si="118"/>
        <v>0</v>
      </c>
      <c r="W355" s="10" t="e">
        <f t="shared" si="104"/>
        <v>#REF!</v>
      </c>
      <c r="X355" s="10">
        <f t="shared" si="105"/>
        <v>105.84417405324753</v>
      </c>
      <c r="Y355" s="10">
        <f t="shared" si="106"/>
        <v>7.8441740532475279</v>
      </c>
      <c r="Z355" s="10">
        <f t="shared" si="119"/>
        <v>12.844174053247528</v>
      </c>
      <c r="AA355" s="10">
        <f t="shared" si="107"/>
        <v>106.84417405324753</v>
      </c>
      <c r="AB355" s="10">
        <f t="shared" si="108"/>
        <v>17.844174053247528</v>
      </c>
      <c r="AC355" s="10" t="e">
        <f t="shared" si="109"/>
        <v>#REF!</v>
      </c>
      <c r="AD355" s="10" t="e">
        <f t="shared" si="110"/>
        <v>#REF!</v>
      </c>
      <c r="AE355" s="10" t="e">
        <f>IF(R355&lt;=$H$10,$L$2+ABS($H$43/$H$46-SQRT(4*$H$43*$H$43/$H$46/$H$46-8*(R355-$H$9)/$H$46)/2),#REF!)</f>
        <v>#REF!</v>
      </c>
      <c r="AF355" s="10" t="e">
        <f t="shared" si="111"/>
        <v>#NUM!</v>
      </c>
      <c r="AG355" s="10" t="e">
        <f t="shared" si="112"/>
        <v>#NUM!</v>
      </c>
      <c r="AH355" s="10" t="e">
        <f t="shared" si="113"/>
        <v>#NUM!</v>
      </c>
      <c r="AI355">
        <f t="shared" si="114"/>
        <v>3.9309429455520837</v>
      </c>
      <c r="AJ355" s="10">
        <f t="shared" si="115"/>
        <v>-5.1429054054054042</v>
      </c>
      <c r="AK355" t="e">
        <f t="shared" si="120"/>
        <v>#NUM!</v>
      </c>
    </row>
    <row r="356" spans="14:37" x14ac:dyDescent="0.3">
      <c r="N356">
        <f t="shared" si="116"/>
        <v>29.720803517165692</v>
      </c>
      <c r="O356">
        <f t="shared" si="117"/>
        <v>24.783287489615823</v>
      </c>
      <c r="P356">
        <f t="shared" si="121"/>
        <v>2.1317999999999997</v>
      </c>
      <c r="Q356">
        <f t="shared" si="102"/>
        <v>23.532444362699998</v>
      </c>
      <c r="R356" s="17">
        <f>PUSHArm!M356</f>
        <v>177</v>
      </c>
      <c r="S356" s="10">
        <f>PUSHArm!N356</f>
        <v>118.27651215513647</v>
      </c>
      <c r="T356" s="10">
        <f>PUSHArm!O356</f>
        <v>1.1580626765057394</v>
      </c>
      <c r="U356" s="10" t="e">
        <f t="shared" si="103"/>
        <v>#REF!</v>
      </c>
      <c r="V356" s="10" t="b">
        <f t="shared" si="118"/>
        <v>0</v>
      </c>
      <c r="W356" s="10" t="e">
        <f t="shared" si="104"/>
        <v>#REF!</v>
      </c>
      <c r="X356" s="10">
        <f t="shared" si="105"/>
        <v>106.27651215513647</v>
      </c>
      <c r="Y356" s="10">
        <f t="shared" si="106"/>
        <v>8.2765121551364729</v>
      </c>
      <c r="Z356" s="10">
        <f t="shared" si="119"/>
        <v>13.276512155136473</v>
      </c>
      <c r="AA356" s="10">
        <f t="shared" si="107"/>
        <v>107.27651215513647</v>
      </c>
      <c r="AB356" s="10">
        <f t="shared" si="108"/>
        <v>18.276512155136473</v>
      </c>
      <c r="AC356" s="10" t="e">
        <f t="shared" si="109"/>
        <v>#REF!</v>
      </c>
      <c r="AD356" s="10" t="e">
        <f t="shared" si="110"/>
        <v>#REF!</v>
      </c>
      <c r="AE356" s="10" t="e">
        <f>IF(R356&lt;=$H$10,$L$2+ABS($H$43/$H$46-SQRT(4*$H$43*$H$43/$H$46/$H$46-8*(R356-$H$9)/$H$46)/2),#REF!)</f>
        <v>#REF!</v>
      </c>
      <c r="AF356" s="10" t="e">
        <f t="shared" si="111"/>
        <v>#NUM!</v>
      </c>
      <c r="AG356" s="10" t="e">
        <f t="shared" si="112"/>
        <v>#NUM!</v>
      </c>
      <c r="AH356" s="10" t="e">
        <f t="shared" si="113"/>
        <v>#NUM!</v>
      </c>
      <c r="AI356">
        <f t="shared" si="114"/>
        <v>3.936363588410865</v>
      </c>
      <c r="AJ356" s="10">
        <f t="shared" si="115"/>
        <v>-5.1756756756756754</v>
      </c>
      <c r="AK356" t="e">
        <f t="shared" si="120"/>
        <v>#NUM!</v>
      </c>
    </row>
    <row r="357" spans="14:37" x14ac:dyDescent="0.3">
      <c r="N357">
        <f t="shared" si="116"/>
        <v>29.791154762968137</v>
      </c>
      <c r="O357">
        <f t="shared" si="117"/>
        <v>24.846726415027522</v>
      </c>
      <c r="P357">
        <f t="shared" si="121"/>
        <v>2.1317999999999997</v>
      </c>
      <c r="Q357">
        <f t="shared" si="102"/>
        <v>23.557229855249997</v>
      </c>
      <c r="R357" s="17">
        <f>PUSHArm!M357</f>
        <v>177.5</v>
      </c>
      <c r="S357" s="10">
        <f>PUSHArm!N357</f>
        <v>118.70826771564609</v>
      </c>
      <c r="T357" s="10">
        <f>PUSHArm!O357</f>
        <v>1.1596839168638282</v>
      </c>
      <c r="U357" s="10" t="e">
        <f t="shared" si="103"/>
        <v>#REF!</v>
      </c>
      <c r="V357" s="10" t="b">
        <f t="shared" si="118"/>
        <v>0</v>
      </c>
      <c r="W357" s="10" t="e">
        <f t="shared" si="104"/>
        <v>#REF!</v>
      </c>
      <c r="X357" s="10">
        <f t="shared" si="105"/>
        <v>106.70826771564609</v>
      </c>
      <c r="Y357" s="10">
        <f t="shared" si="106"/>
        <v>8.7082677156460875</v>
      </c>
      <c r="Z357" s="10">
        <f t="shared" si="119"/>
        <v>13.708267715646087</v>
      </c>
      <c r="AA357" s="10">
        <f t="shared" si="107"/>
        <v>107.70826771564609</v>
      </c>
      <c r="AB357" s="10">
        <f t="shared" si="108"/>
        <v>18.708267715646087</v>
      </c>
      <c r="AC357" s="10" t="e">
        <f t="shared" si="109"/>
        <v>#REF!</v>
      </c>
      <c r="AD357" s="10" t="e">
        <f t="shared" si="110"/>
        <v>#REF!</v>
      </c>
      <c r="AE357" s="10" t="e">
        <f>IF(R357&lt;=$H$10,$L$2+ABS($H$43/$H$46-SQRT(4*$H$43*$H$43/$H$46/$H$46-8*(R357-$H$9)/$H$46)/2),#REF!)</f>
        <v>#REF!</v>
      </c>
      <c r="AF357" s="10" t="e">
        <f t="shared" si="111"/>
        <v>#NUM!</v>
      </c>
      <c r="AG357" s="10" t="e">
        <f t="shared" si="112"/>
        <v>#NUM!</v>
      </c>
      <c r="AH357" s="10" t="e">
        <f t="shared" si="113"/>
        <v>#NUM!</v>
      </c>
      <c r="AI357">
        <f t="shared" si="114"/>
        <v>3.9417748240912278</v>
      </c>
      <c r="AJ357" s="10">
        <f t="shared" si="115"/>
        <v>-5.2084459459459449</v>
      </c>
      <c r="AK357" t="e">
        <f t="shared" si="120"/>
        <v>#NUM!</v>
      </c>
    </row>
    <row r="358" spans="14:37" x14ac:dyDescent="0.3">
      <c r="N358">
        <f t="shared" si="116"/>
        <v>0</v>
      </c>
      <c r="O358">
        <f t="shared" si="117"/>
        <v>0</v>
      </c>
      <c r="P358">
        <f t="shared" si="121"/>
        <v>2.1317999999999997</v>
      </c>
      <c r="Q358">
        <f t="shared" si="102"/>
        <v>23.582015347799999</v>
      </c>
      <c r="R358" s="17">
        <f>PUSHArm!M358</f>
        <v>178</v>
      </c>
      <c r="S358" s="10">
        <f>PUSHArm!N358</f>
        <v>119.13941968104729</v>
      </c>
      <c r="T358" s="10">
        <f>PUSHArm!O358</f>
        <v>0</v>
      </c>
      <c r="U358" s="10" t="e">
        <f t="shared" si="103"/>
        <v>#REF!</v>
      </c>
      <c r="V358" s="10" t="b">
        <f t="shared" si="118"/>
        <v>0</v>
      </c>
      <c r="W358" s="10" t="e">
        <f t="shared" si="104"/>
        <v>#REF!</v>
      </c>
      <c r="X358" s="10">
        <f t="shared" si="105"/>
        <v>107.13941968104729</v>
      </c>
      <c r="Y358" s="10">
        <f t="shared" si="106"/>
        <v>9.1394196810472863</v>
      </c>
      <c r="Z358" s="10">
        <f t="shared" si="119"/>
        <v>14.139419681047286</v>
      </c>
      <c r="AA358" s="10">
        <f t="shared" si="107"/>
        <v>108.13941968104729</v>
      </c>
      <c r="AB358" s="10">
        <f t="shared" si="108"/>
        <v>19.139419681047286</v>
      </c>
      <c r="AC358" s="10" t="e">
        <f t="shared" si="109"/>
        <v>#REF!</v>
      </c>
      <c r="AD358" s="10" t="e">
        <f t="shared" si="110"/>
        <v>#REF!</v>
      </c>
      <c r="AE358" s="10" t="e">
        <f>IF(R358&lt;=$H$10,$L$2+ABS($H$43/$H$46-SQRT(4*$H$43*$H$43/$H$46/$H$46-8*(R358-$H$9)/$H$46)/2),#REF!)</f>
        <v>#REF!</v>
      </c>
      <c r="AF358" s="10" t="e">
        <f t="shared" si="111"/>
        <v>#NUM!</v>
      </c>
      <c r="AG358" s="10" t="e">
        <f t="shared" si="112"/>
        <v>#NUM!</v>
      </c>
      <c r="AH358" s="10" t="e">
        <f t="shared" si="113"/>
        <v>#NUM!</v>
      </c>
      <c r="AI358">
        <f t="shared" si="114"/>
        <v>3.9471767014005072</v>
      </c>
      <c r="AJ358" s="10">
        <f t="shared" si="115"/>
        <v>-5.2412162162162161</v>
      </c>
      <c r="AK358" t="e">
        <f t="shared" si="120"/>
        <v>#NUM!</v>
      </c>
    </row>
  </sheetData>
  <conditionalFormatting sqref="F9:F1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{EC1E3137-7E2F-4D74-BCB3-7E126BB68492}</x14:id>
        </ext>
      </extLst>
    </cfRule>
  </conditionalFormatting>
  <pageMargins left="0.7" right="0.7" top="0.75" bottom="0.75" header="0.3" footer="0.3"/>
  <pageSetup paperSize="9" orientation="portrait" verticalDpi="30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C1E3137-7E2F-4D74-BCB3-7E126BB6849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F9:F12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58"/>
  <sheetViews>
    <sheetView zoomScale="70" zoomScaleNormal="70" workbookViewId="0">
      <selection activeCell="D18" sqref="D18"/>
    </sheetView>
  </sheetViews>
  <sheetFormatPr defaultRowHeight="14.4" x14ac:dyDescent="0.3"/>
  <cols>
    <col min="1" max="1" width="25" bestFit="1" customWidth="1"/>
    <col min="3" max="3" width="7.109375" bestFit="1" customWidth="1"/>
    <col min="4" max="4" width="25" bestFit="1" customWidth="1"/>
    <col min="5" max="5" width="10.6640625" customWidth="1"/>
    <col min="6" max="6" width="6.6640625" bestFit="1" customWidth="1"/>
    <col min="7" max="7" width="17" customWidth="1"/>
    <col min="9" max="9" width="10" bestFit="1" customWidth="1"/>
    <col min="10" max="10" width="12" bestFit="1" customWidth="1"/>
    <col min="11" max="11" width="10" bestFit="1" customWidth="1"/>
    <col min="13" max="13" width="12.44140625" customWidth="1"/>
    <col min="14" max="15" width="16.6640625" bestFit="1" customWidth="1"/>
    <col min="17" max="17" width="14.88671875" customWidth="1"/>
    <col min="18" max="18" width="13.88671875" style="17" customWidth="1"/>
    <col min="19" max="20" width="14.88671875" style="10" customWidth="1"/>
    <col min="21" max="21" width="17.33203125" style="10" bestFit="1" customWidth="1"/>
    <col min="22" max="22" width="11.44140625" style="10" customWidth="1"/>
    <col min="23" max="23" width="14.88671875" style="10" customWidth="1"/>
    <col min="24" max="31" width="9.109375" style="10" customWidth="1"/>
    <col min="32" max="34" width="9.109375" style="10"/>
  </cols>
  <sheetData>
    <row r="1" spans="1:37" x14ac:dyDescent="0.3">
      <c r="A1" s="3" t="s">
        <v>21</v>
      </c>
      <c r="D1" s="3" t="s">
        <v>23</v>
      </c>
      <c r="J1" t="s">
        <v>97</v>
      </c>
      <c r="K1" t="s">
        <v>98</v>
      </c>
      <c r="L1" t="s">
        <v>99</v>
      </c>
      <c r="M1" t="s">
        <v>15</v>
      </c>
      <c r="N1" t="s">
        <v>115</v>
      </c>
      <c r="O1" t="s">
        <v>114</v>
      </c>
      <c r="P1" t="s">
        <v>113</v>
      </c>
      <c r="Q1" t="s">
        <v>103</v>
      </c>
      <c r="R1" s="17" t="str">
        <f>PUSHArm!M1</f>
        <v>Shaft Degree</v>
      </c>
      <c r="S1" s="10" t="str">
        <f>PUSHArm!N1</f>
        <v>Door degree</v>
      </c>
      <c r="T1" s="10" t="str">
        <f>PUSHArm!O1</f>
        <v>GearRatio</v>
      </c>
      <c r="U1" s="10" t="s">
        <v>297</v>
      </c>
      <c r="V1" s="10" t="s">
        <v>298</v>
      </c>
      <c r="W1" s="10" t="s">
        <v>286</v>
      </c>
      <c r="X1" s="16" t="s">
        <v>94</v>
      </c>
      <c r="Y1" s="10" t="s">
        <v>95</v>
      </c>
      <c r="Z1" s="10" t="s">
        <v>257</v>
      </c>
      <c r="AA1" s="10" t="s">
        <v>263</v>
      </c>
      <c r="AB1" s="10" t="s">
        <v>96</v>
      </c>
      <c r="AC1" s="10" t="s">
        <v>287</v>
      </c>
      <c r="AD1" s="10" t="s">
        <v>288</v>
      </c>
      <c r="AE1" s="10" t="s">
        <v>289</v>
      </c>
      <c r="AF1" s="10" t="s">
        <v>294</v>
      </c>
      <c r="AG1" s="10" t="s">
        <v>285</v>
      </c>
      <c r="AH1" s="10" t="s">
        <v>290</v>
      </c>
      <c r="AI1" s="10" t="s">
        <v>291</v>
      </c>
      <c r="AJ1" s="10" t="s">
        <v>292</v>
      </c>
      <c r="AK1" s="10" t="s">
        <v>293</v>
      </c>
    </row>
    <row r="2" spans="1:37" x14ac:dyDescent="0.3">
      <c r="A2" t="s">
        <v>0</v>
      </c>
      <c r="B2" s="5">
        <v>24</v>
      </c>
      <c r="C2" t="s">
        <v>2</v>
      </c>
      <c r="D2" t="s">
        <v>12</v>
      </c>
      <c r="E2" s="1">
        <f>1000/((B6*B21*B12*B15))</f>
        <v>0.7378536528012698</v>
      </c>
      <c r="F2" t="s">
        <v>16</v>
      </c>
      <c r="G2" t="s">
        <v>31</v>
      </c>
      <c r="H2" s="5">
        <v>4</v>
      </c>
      <c r="I2" t="s">
        <v>32</v>
      </c>
      <c r="J2">
        <f>H2/3</f>
        <v>1.3333333333333333</v>
      </c>
      <c r="K2">
        <f>H2/3*2</f>
        <v>2.6666666666666665</v>
      </c>
      <c r="L2">
        <f>H2</f>
        <v>4</v>
      </c>
      <c r="M2" s="18">
        <f>MAX(O2:O300)/MAX(N2:N300)*B12*B15</f>
        <v>0.55699481301386189</v>
      </c>
      <c r="N2">
        <f>(Q2+P2)*T3</f>
        <v>80.045938944582772</v>
      </c>
      <c r="O2">
        <f>(Q2-P2)*T2</f>
        <v>57.998436347843011</v>
      </c>
      <c r="P2" s="10">
        <f>$B$20*$B$19/1000</f>
        <v>2.508</v>
      </c>
      <c r="Q2">
        <f t="shared" ref="Q2:Q65" si="0">(R2/360*2*3.1415*$B$19+$E$10)*$E$9*$B$19/1000</f>
        <v>15.433199999999999</v>
      </c>
      <c r="R2" s="17">
        <f>PUSHArm!M2</f>
        <v>0</v>
      </c>
      <c r="S2" s="10">
        <f>PUSHArm!N2</f>
        <v>2.6544081112093369E-3</v>
      </c>
      <c r="T2" s="10">
        <f>PUSHArm!O2</f>
        <v>4.4872370522578384</v>
      </c>
      <c r="U2" s="10">
        <f t="shared" ref="U2:U65" si="1">(V3-V2)/(W3-W2)*(2*PI())/360</f>
        <v>0.17383577972226005</v>
      </c>
      <c r="V2" s="10">
        <f>IF(R2&lt;=$H$7,W2*$H$34/T2,IF(R2&lt;$H$8,((W2-$J$2)*$H$38+$H$35)/T2,IF(R2&lt;=$H$9,((W2-$K$2)*$H$42+$H$39)/T2,IF(R2&lt;=$H$10,($H$43-(W2-$L$2)*$H$46)/T2))))</f>
        <v>0</v>
      </c>
      <c r="W2" s="10">
        <f t="shared" ref="W2:W65" si="2">IF(R2&lt;=$H$7,SQRT(2*R2/$H$34),AC2)</f>
        <v>0</v>
      </c>
      <c r="X2" s="10">
        <f t="shared" ref="X2:X65" si="3">ABS(S2-$E$19)</f>
        <v>11.997345591888791</v>
      </c>
      <c r="Y2" s="10">
        <f t="shared" ref="Y2:Y65" si="4">ABS(S2-$E$20)</f>
        <v>109.99734559188879</v>
      </c>
      <c r="Z2" s="10">
        <f>ABS(S2-$E$20+5)</f>
        <v>104.99734559188879</v>
      </c>
      <c r="AA2" s="10">
        <f t="shared" ref="AA2:AA65" si="5">ABS(S2-$E$21)</f>
        <v>10.997345591888791</v>
      </c>
      <c r="AB2" s="10">
        <f t="shared" ref="AB2:AB65" si="6">ABS(S2-$E$20+10)</f>
        <v>99.997345591888788</v>
      </c>
      <c r="AC2" s="10">
        <f t="shared" ref="AC2:AC65" si="7">IF(R2&lt;=$H$8,$J$2+ABS(SQRT(4*$H$35*$H$35/$H$38/$H$38+8*(R2-$H$7)/$H$38)/2-ABS($H$35/$H$38)),AD2)</f>
        <v>1.9772051586570598</v>
      </c>
      <c r="AD2" s="10">
        <f t="shared" ref="AD2:AD65" si="8">IF(R2&lt;=$H$9,$K$2+ABS(-$H$39/$H$42-SQRT(4*$H$39*$H$39/$H$42/$H$42+8*(R2-$H$8)/$H$42)/2),AE2)</f>
        <v>4.2353328176284553</v>
      </c>
      <c r="AE2" s="10">
        <f>IF(R2&lt;=$H$10,$L$2+ABS($H$43/$H$46-SQRT(4*$H$43*$H$43/$H$46/$H$46-8*(R2-$H$9)/$H$46)/2),#REF!)</f>
        <v>8.5063046535313926</v>
      </c>
      <c r="AF2" s="10">
        <f t="shared" ref="AF2:AF65" si="9">IF(R2&gt;=$H$12,AG2*$H$49/T2,IF(R2&gt;=$H$13,((AG2-$I$28)*$H$53+$H$50)/T2,IF(R2&gt;=$H$14,((AG2-$I$29)*$H$57+$H$54)/T2,IF(R2&gt;=$H$15,($H$58-(AG2-$I$30)*$H$61)/T2,(IF(R2&gt;=$H$16,($H$62+(AG2-$I$31)*$H$65)/T2))))))</f>
        <v>0</v>
      </c>
      <c r="AG2" s="10">
        <f t="shared" ref="AG2:AG65" si="10">IF(R2&gt;=$H$12,SQRT(2*(R2-$H$11)/$H$49),AH2)</f>
        <v>7.05</v>
      </c>
      <c r="AH2" s="10">
        <f t="shared" ref="AH2:AH65" si="11">IF(R2&gt;=$H$13,$J$4+ABS(SQRT(4*$H$50*$H$50/$H$53/$H$53+8*(R2-$H$12)/$H$53)/2-ABS($H$50/$H$53)),AI2)</f>
        <v>7.05</v>
      </c>
      <c r="AI2">
        <f t="shared" ref="AI2:AI65" si="12">IF(R2&gt;=$H$14,$I$29+ABS(SQRT(4*$H$54*$H$54/$H$57/$H$57+8*(R2-$H$13)/$H$57)/2-ABS($H$54/$H$57)),AJ2)</f>
        <v>7.05</v>
      </c>
      <c r="AJ2" s="10">
        <f t="shared" ref="AJ2:AJ65" si="13">IF(R2&gt;=$H$15,$I$30+(R2-$H$14)/$H$58,AK2)</f>
        <v>7.05</v>
      </c>
      <c r="AK2">
        <f>IF(R2&gt;=$H$16,$I$31+SQRT(2*(R2-$H$15)/-$H$65),AL2)</f>
        <v>7.05</v>
      </c>
    </row>
    <row r="3" spans="1:37" x14ac:dyDescent="0.3">
      <c r="A3" t="s">
        <v>1</v>
      </c>
      <c r="B3" s="5">
        <v>1.2</v>
      </c>
      <c r="C3" t="s">
        <v>3</v>
      </c>
      <c r="D3" t="s">
        <v>19</v>
      </c>
      <c r="E3" s="1">
        <f>10*(B6*B21)/B19</f>
        <v>1467.7088000000001</v>
      </c>
      <c r="F3" t="s">
        <v>296</v>
      </c>
      <c r="G3" t="s">
        <v>46</v>
      </c>
      <c r="H3" s="5">
        <v>1.6</v>
      </c>
      <c r="I3" t="s">
        <v>32</v>
      </c>
      <c r="J3" t="s">
        <v>278</v>
      </c>
      <c r="K3" t="s">
        <v>279</v>
      </c>
      <c r="L3" t="s">
        <v>280</v>
      </c>
      <c r="N3">
        <f t="shared" ref="N3:N66" si="14">(Q3+P3)*T3</f>
        <v>80.126054546498096</v>
      </c>
      <c r="O3">
        <f t="shared" ref="O3:O66" si="15">(Q3-P3)*T3</f>
        <v>57.746814041625115</v>
      </c>
      <c r="P3">
        <f>P2</f>
        <v>2.508</v>
      </c>
      <c r="Q3">
        <f t="shared" si="0"/>
        <v>15.451156813999997</v>
      </c>
      <c r="R3" s="17">
        <f>PUSHArm!M3</f>
        <v>0.5</v>
      </c>
      <c r="S3" s="10">
        <f>PUSHArm!N3</f>
        <v>0.11408155006450006</v>
      </c>
      <c r="T3" s="10">
        <f>PUSHArm!O3</f>
        <v>4.4615710735392717</v>
      </c>
      <c r="U3" s="10">
        <f t="shared" si="1"/>
        <v>0.17730206718524502</v>
      </c>
      <c r="V3" s="10">
        <f t="shared" ref="V3:V65" si="16">IF(R3&lt;=$H$7,W3*$H$34/T3,IF(R3&lt;$H$8,((W3-$J$2)*$H$38+$H$35)/T3,IF(R3&lt;=$H$9,((W3-$K$2)*$H$42+$H$39)/T3,IF(R3&lt;=$H$10,($H$43-(W3-$L$2)*$H$46)/T3))))</f>
        <v>1.4941252090597261</v>
      </c>
      <c r="W3" s="10">
        <f t="shared" si="2"/>
        <v>0.15001172012346986</v>
      </c>
      <c r="X3" s="10">
        <f t="shared" si="3"/>
        <v>11.885918449935501</v>
      </c>
      <c r="Y3" s="10">
        <f t="shared" si="4"/>
        <v>109.8859184499355</v>
      </c>
      <c r="Z3" s="10">
        <f t="shared" ref="Z3:Z65" si="17">ABS(S3-$E$20+5)</f>
        <v>104.8859184499355</v>
      </c>
      <c r="AA3" s="10">
        <f t="shared" si="5"/>
        <v>10.885918449935501</v>
      </c>
      <c r="AB3" s="10">
        <f t="shared" si="6"/>
        <v>99.885918449935502</v>
      </c>
      <c r="AC3" s="10">
        <f t="shared" si="7"/>
        <v>1.9693211535332804</v>
      </c>
      <c r="AD3" s="10">
        <f t="shared" si="8"/>
        <v>4.2299601807422977</v>
      </c>
      <c r="AE3" s="10">
        <f>IF(R3&lt;=$H$10,$L$2+ABS($H$43/$H$46-SQRT(4*$H$43*$H$43/$H$46/$H$46-8*(R3-$H$9)/$H$46)/2),#REF!)</f>
        <v>8.4971839544098593</v>
      </c>
      <c r="AF3" s="10">
        <f t="shared" si="9"/>
        <v>-9.0861575710774037E-2</v>
      </c>
      <c r="AG3" s="10">
        <f t="shared" si="10"/>
        <v>7.0167885290075365</v>
      </c>
      <c r="AH3" s="10">
        <f t="shared" si="11"/>
        <v>7.0167885290075365</v>
      </c>
      <c r="AI3">
        <f t="shared" si="12"/>
        <v>7.0167885290075365</v>
      </c>
      <c r="AJ3" s="10">
        <f t="shared" si="13"/>
        <v>7.0167885290075365</v>
      </c>
      <c r="AK3">
        <f t="shared" ref="AK3:AK65" si="18">IF(R3&gt;=$H$16,$I$31+SQRT(2*(R3-$H$15)/-$H$65),AL3)</f>
        <v>7.0167885290075365</v>
      </c>
    </row>
    <row r="4" spans="1:37" x14ac:dyDescent="0.3">
      <c r="A4" t="s">
        <v>4</v>
      </c>
      <c r="B4" s="5">
        <v>3800</v>
      </c>
      <c r="C4" t="s">
        <v>6</v>
      </c>
      <c r="D4" t="s">
        <v>17</v>
      </c>
      <c r="E4" s="1">
        <f>B4/B2</f>
        <v>158.33333333333334</v>
      </c>
      <c r="F4" t="s">
        <v>18</v>
      </c>
      <c r="G4" t="s">
        <v>245</v>
      </c>
      <c r="H4" s="5">
        <v>4</v>
      </c>
      <c r="I4" t="s">
        <v>32</v>
      </c>
      <c r="J4">
        <f>0.14*H4</f>
        <v>0.56000000000000005</v>
      </c>
      <c r="K4">
        <f>0.6667*H4-J4</f>
        <v>2.1067999999999998</v>
      </c>
      <c r="L4">
        <f>H4*0.3333</f>
        <v>1.3331999999999999</v>
      </c>
      <c r="N4">
        <f t="shared" si="14"/>
        <v>79.740462390107481</v>
      </c>
      <c r="O4">
        <f t="shared" si="15"/>
        <v>57.491164331168882</v>
      </c>
      <c r="P4">
        <f t="shared" ref="P4:P67" si="19">P3</f>
        <v>2.508</v>
      </c>
      <c r="Q4">
        <f t="shared" si="0"/>
        <v>15.469113627999999</v>
      </c>
      <c r="R4" s="17">
        <f>PUSHArm!M4</f>
        <v>1</v>
      </c>
      <c r="S4" s="10">
        <f>PUSHArm!N4</f>
        <v>0.22614969640994434</v>
      </c>
      <c r="T4" s="10">
        <f>PUSHArm!O4</f>
        <v>4.4356654822445387</v>
      </c>
      <c r="U4" s="10">
        <f t="shared" si="1"/>
        <v>0.18049886141195215</v>
      </c>
      <c r="V4" s="10">
        <f t="shared" si="16"/>
        <v>2.1253527470047096</v>
      </c>
      <c r="W4" s="10">
        <f t="shared" si="2"/>
        <v>0.21214860911352801</v>
      </c>
      <c r="X4" s="10">
        <f t="shared" si="3"/>
        <v>11.773850303590056</v>
      </c>
      <c r="Y4" s="10">
        <f t="shared" si="4"/>
        <v>109.77385030359005</v>
      </c>
      <c r="Z4" s="10">
        <f t="shared" si="17"/>
        <v>104.77385030359005</v>
      </c>
      <c r="AA4" s="10">
        <f t="shared" si="5"/>
        <v>10.773850303590056</v>
      </c>
      <c r="AB4" s="10">
        <f t="shared" si="6"/>
        <v>99.773850303590052</v>
      </c>
      <c r="AC4" s="10">
        <f t="shared" si="7"/>
        <v>1.9614307546706276</v>
      </c>
      <c r="AD4" s="10">
        <f t="shared" si="8"/>
        <v>4.2245791059488251</v>
      </c>
      <c r="AE4" s="10">
        <f>IF(R4&lt;=$H$10,$L$2+ABS($H$43/$H$46-SQRT(4*$H$43*$H$43/$H$46/$H$46-8*(R4-$H$9)/$H$46)/2),#REF!)</f>
        <v>8.4880495912966207</v>
      </c>
      <c r="AF4" s="10">
        <f t="shared" si="9"/>
        <v>-0.18534996764691575</v>
      </c>
      <c r="AG4" s="10">
        <f t="shared" si="10"/>
        <v>6.9826447685795801</v>
      </c>
      <c r="AH4" s="10">
        <f t="shared" si="11"/>
        <v>6.9826447685795801</v>
      </c>
      <c r="AI4">
        <f t="shared" si="12"/>
        <v>6.9826447685795801</v>
      </c>
      <c r="AJ4" s="10">
        <f t="shared" si="13"/>
        <v>6.9826447685795801</v>
      </c>
      <c r="AK4">
        <f t="shared" si="18"/>
        <v>6.9826447685795801</v>
      </c>
    </row>
    <row r="5" spans="1:37" x14ac:dyDescent="0.3">
      <c r="A5" t="s">
        <v>5</v>
      </c>
      <c r="B5" s="5">
        <v>4.2</v>
      </c>
      <c r="C5" t="s">
        <v>7</v>
      </c>
      <c r="E5" s="1"/>
      <c r="G5" t="s">
        <v>246</v>
      </c>
      <c r="H5" s="5">
        <v>1.8</v>
      </c>
      <c r="I5" t="s">
        <v>32</v>
      </c>
      <c r="N5">
        <f t="shared" si="14"/>
        <v>79.349782156306986</v>
      </c>
      <c r="O5">
        <f t="shared" si="15"/>
        <v>57.231585476894637</v>
      </c>
      <c r="P5">
        <f t="shared" si="19"/>
        <v>2.508</v>
      </c>
      <c r="Q5">
        <f t="shared" si="0"/>
        <v>15.487070442</v>
      </c>
      <c r="R5" s="17">
        <f>PUSHArm!M5</f>
        <v>1.5</v>
      </c>
      <c r="S5" s="10">
        <f>PUSHArm!N5</f>
        <v>0.33887235369811064</v>
      </c>
      <c r="T5" s="10">
        <f>PUSHArm!O5</f>
        <v>4.409528843583006</v>
      </c>
      <c r="U5" s="10">
        <f t="shared" si="1"/>
        <v>0.18378247136238837</v>
      </c>
      <c r="V5" s="10">
        <f t="shared" si="16"/>
        <v>2.6184437495080743</v>
      </c>
      <c r="W5" s="10">
        <f t="shared" si="2"/>
        <v>0.25982792098465235</v>
      </c>
      <c r="X5" s="10">
        <f t="shared" si="3"/>
        <v>11.661127646301889</v>
      </c>
      <c r="Y5" s="10">
        <f t="shared" si="4"/>
        <v>109.66112764630189</v>
      </c>
      <c r="Z5" s="10">
        <f t="shared" si="17"/>
        <v>104.66112764630189</v>
      </c>
      <c r="AA5" s="10">
        <f t="shared" si="5"/>
        <v>10.661127646301889</v>
      </c>
      <c r="AB5" s="10">
        <f t="shared" si="6"/>
        <v>99.661127646301892</v>
      </c>
      <c r="AC5" s="10">
        <f t="shared" si="7"/>
        <v>1.9535339464883166</v>
      </c>
      <c r="AD5" s="10">
        <f t="shared" si="8"/>
        <v>4.2191895533666619</v>
      </c>
      <c r="AE5" s="10">
        <f>IF(R5&lt;=$H$10,$L$2+ABS($H$43/$H$46-SQRT(4*$H$43*$H$43/$H$46/$H$46-8*(R5-$H$9)/$H$46)/2),#REF!)</f>
        <v>8.4789015025957504</v>
      </c>
      <c r="AF5" s="10">
        <f t="shared" si="9"/>
        <v>-0.28377431088423932</v>
      </c>
      <c r="AG5" s="10">
        <f t="shared" si="10"/>
        <v>6.9474855001144773</v>
      </c>
      <c r="AH5" s="10">
        <f t="shared" si="11"/>
        <v>6.9474855001144773</v>
      </c>
      <c r="AI5">
        <f t="shared" si="12"/>
        <v>6.9474855001144773</v>
      </c>
      <c r="AJ5" s="10">
        <f t="shared" si="13"/>
        <v>6.9474855001144773</v>
      </c>
      <c r="AK5">
        <f t="shared" si="18"/>
        <v>6.9474855001144773</v>
      </c>
    </row>
    <row r="6" spans="1:37" x14ac:dyDescent="0.3">
      <c r="A6" t="s">
        <v>8</v>
      </c>
      <c r="B6" s="5">
        <v>5.84</v>
      </c>
      <c r="C6" t="s">
        <v>9</v>
      </c>
      <c r="D6" s="3" t="s">
        <v>24</v>
      </c>
      <c r="E6" s="1"/>
      <c r="G6" t="s">
        <v>275</v>
      </c>
      <c r="H6" s="5">
        <v>1.25</v>
      </c>
      <c r="I6" t="s">
        <v>32</v>
      </c>
      <c r="N6">
        <f t="shared" si="14"/>
        <v>78.954156169344287</v>
      </c>
      <c r="O6">
        <f t="shared" si="15"/>
        <v>56.968176704759017</v>
      </c>
      <c r="P6">
        <f t="shared" si="19"/>
        <v>2.508</v>
      </c>
      <c r="Q6">
        <f t="shared" si="0"/>
        <v>15.505027256000002</v>
      </c>
      <c r="R6" s="17">
        <f>PUSHArm!M6</f>
        <v>2</v>
      </c>
      <c r="S6" s="10">
        <f>PUSHArm!N6</f>
        <v>0.45226315297310077</v>
      </c>
      <c r="T6" s="10">
        <f>PUSHArm!O6</f>
        <v>4.3831697497179585</v>
      </c>
      <c r="U6" s="10">
        <f t="shared" si="1"/>
        <v>0.18716817225865512</v>
      </c>
      <c r="V6" s="10">
        <f t="shared" si="16"/>
        <v>3.0417009578128407</v>
      </c>
      <c r="W6" s="10">
        <f t="shared" si="2"/>
        <v>0.30002344024693972</v>
      </c>
      <c r="X6" s="10">
        <f t="shared" si="3"/>
        <v>11.547736847026899</v>
      </c>
      <c r="Y6" s="10">
        <f t="shared" si="4"/>
        <v>109.5477368470269</v>
      </c>
      <c r="Z6" s="10">
        <f t="shared" si="17"/>
        <v>104.5477368470269</v>
      </c>
      <c r="AA6" s="10">
        <f t="shared" si="5"/>
        <v>10.547736847026899</v>
      </c>
      <c r="AB6" s="10">
        <f t="shared" si="6"/>
        <v>99.547736847026897</v>
      </c>
      <c r="AC6" s="10">
        <f t="shared" si="7"/>
        <v>1.9456307133421806</v>
      </c>
      <c r="AD6" s="10">
        <f t="shared" si="8"/>
        <v>4.2137914827992802</v>
      </c>
      <c r="AE6" s="10">
        <f>IF(R6&lt;=$H$10,$L$2+ABS($H$43/$H$46-SQRT(4*$H$43*$H$43/$H$46/$H$46-8*(R6-$H$9)/$H$46)/2),#REF!)</f>
        <v>8.4697396262471401</v>
      </c>
      <c r="AF6" s="10">
        <f t="shared" si="9"/>
        <v>-0.38648824556685013</v>
      </c>
      <c r="AG6" s="10">
        <f t="shared" si="10"/>
        <v>6.911214334544554</v>
      </c>
      <c r="AH6" s="10">
        <f t="shared" si="11"/>
        <v>6.911214334544554</v>
      </c>
      <c r="AI6">
        <f t="shared" si="12"/>
        <v>6.911214334544554</v>
      </c>
      <c r="AJ6" s="10">
        <f t="shared" si="13"/>
        <v>6.911214334544554</v>
      </c>
      <c r="AK6">
        <f t="shared" si="18"/>
        <v>6.911214334544554</v>
      </c>
    </row>
    <row r="7" spans="1:37" x14ac:dyDescent="0.3">
      <c r="A7" t="s">
        <v>10</v>
      </c>
      <c r="B7" s="5">
        <v>5.0999999999999996</v>
      </c>
      <c r="C7" t="s">
        <v>11</v>
      </c>
      <c r="D7" t="s">
        <v>30</v>
      </c>
      <c r="E7" s="19">
        <f>E3*B3</f>
        <v>1761.2505600000002</v>
      </c>
      <c r="F7" t="s">
        <v>20</v>
      </c>
      <c r="G7" t="s">
        <v>33</v>
      </c>
      <c r="H7" s="10">
        <f>INDEX(R2:R360,MATCH(MIN(X2:X360),X2:X360,0))</f>
        <v>39.5</v>
      </c>
      <c r="I7" t="s">
        <v>34</v>
      </c>
      <c r="K7" t="s">
        <v>68</v>
      </c>
      <c r="L7">
        <f>$E$9*(H7/360*2*3.1415*$B$19+$E$10)/1000*$B$19+P2</f>
        <v>19.359788305999999</v>
      </c>
      <c r="M7" t="s">
        <v>60</v>
      </c>
      <c r="N7">
        <f t="shared" si="14"/>
        <v>78.553727793073705</v>
      </c>
      <c r="O7">
        <f t="shared" si="15"/>
        <v>56.701038162803421</v>
      </c>
      <c r="P7">
        <f t="shared" si="19"/>
        <v>2.508</v>
      </c>
      <c r="Q7">
        <f t="shared" si="0"/>
        <v>15.52298407</v>
      </c>
      <c r="R7" s="17">
        <f>PUSHArm!M7</f>
        <v>2.5</v>
      </c>
      <c r="S7" s="10">
        <f>PUSHArm!N7</f>
        <v>0.56633585116877827</v>
      </c>
      <c r="T7" s="10">
        <f>PUSHArm!O7</f>
        <v>4.3565968162420825</v>
      </c>
      <c r="U7" s="10">
        <f t="shared" si="1"/>
        <v>0.19066094629660166</v>
      </c>
      <c r="V7" s="10">
        <f t="shared" si="16"/>
        <v>3.4214676763734668</v>
      </c>
      <c r="W7" s="10">
        <f t="shared" si="2"/>
        <v>0.33543640361775173</v>
      </c>
      <c r="X7" s="10">
        <f t="shared" si="3"/>
        <v>11.433664148831221</v>
      </c>
      <c r="Y7" s="10">
        <f t="shared" si="4"/>
        <v>109.43366414883123</v>
      </c>
      <c r="Z7" s="10">
        <f t="shared" si="17"/>
        <v>104.43366414883123</v>
      </c>
      <c r="AA7" s="10">
        <f t="shared" si="5"/>
        <v>10.433664148831221</v>
      </c>
      <c r="AB7" s="10">
        <f t="shared" si="6"/>
        <v>99.433664148831227</v>
      </c>
      <c r="AC7" s="10">
        <f t="shared" si="7"/>
        <v>1.9377210395243101</v>
      </c>
      <c r="AD7" s="10">
        <f t="shared" si="8"/>
        <v>4.2083848537314976</v>
      </c>
      <c r="AE7" s="10">
        <f>IF(R7&lt;=$H$10,$L$2+ABS($H$43/$H$46-SQRT(4*$H$43*$H$43/$H$46/$H$46-8*(R7-$H$9)/$H$46)/2),#REF!)</f>
        <v>8.4605638997216008</v>
      </c>
      <c r="AF7" s="10">
        <f t="shared" si="9"/>
        <v>-0.49390008533772017</v>
      </c>
      <c r="AG7" s="10">
        <f t="shared" si="10"/>
        <v>6.8737185951736244</v>
      </c>
      <c r="AH7" s="10">
        <f t="shared" si="11"/>
        <v>6.8737185951736244</v>
      </c>
      <c r="AI7">
        <f t="shared" si="12"/>
        <v>6.8737185951736244</v>
      </c>
      <c r="AJ7" s="10">
        <f t="shared" si="13"/>
        <v>6.8737185951736244</v>
      </c>
      <c r="AK7">
        <f t="shared" si="18"/>
        <v>6.8737185951736244</v>
      </c>
    </row>
    <row r="8" spans="1:37" x14ac:dyDescent="0.3">
      <c r="G8" t="s">
        <v>38</v>
      </c>
      <c r="H8">
        <f>(H7+H35*J2/2+H39*J2/2)</f>
        <v>112.70833333333334</v>
      </c>
      <c r="I8" t="s">
        <v>34</v>
      </c>
      <c r="K8" t="s">
        <v>110</v>
      </c>
      <c r="L8">
        <f t="shared" ref="L8:L12" si="20">$E$9*(H8/360*2*3.1415*$B$19+$E$10)/1000*$B$19+P3</f>
        <v>21.988965155833331</v>
      </c>
      <c r="M8" t="s">
        <v>60</v>
      </c>
      <c r="N8">
        <f t="shared" si="14"/>
        <v>78.148641368814381</v>
      </c>
      <c r="O8">
        <f t="shared" si="15"/>
        <v>56.430270876866743</v>
      </c>
      <c r="P8">
        <f t="shared" si="19"/>
        <v>2.508</v>
      </c>
      <c r="Q8">
        <f t="shared" si="0"/>
        <v>15.540940883999999</v>
      </c>
      <c r="R8" s="17">
        <f>PUSHArm!M8</f>
        <v>3</v>
      </c>
      <c r="S8" s="10">
        <f>PUSHArm!N8</f>
        <v>0.68110433241448842</v>
      </c>
      <c r="T8" s="10">
        <f>PUSHArm!O8</f>
        <v>4.3298186786179507</v>
      </c>
      <c r="U8" s="10">
        <f t="shared" si="1"/>
        <v>0.19426356066759809</v>
      </c>
      <c r="V8" s="10">
        <f t="shared" si="16"/>
        <v>3.7712100678589913</v>
      </c>
      <c r="W8" s="10">
        <f t="shared" si="2"/>
        <v>0.36745216973970024</v>
      </c>
      <c r="X8" s="10">
        <f t="shared" si="3"/>
        <v>11.318895667585512</v>
      </c>
      <c r="Y8" s="10">
        <f t="shared" si="4"/>
        <v>109.31889566758551</v>
      </c>
      <c r="Z8" s="10">
        <f t="shared" si="17"/>
        <v>104.31889566758551</v>
      </c>
      <c r="AA8" s="10">
        <f t="shared" si="5"/>
        <v>10.318895667585512</v>
      </c>
      <c r="AB8" s="10">
        <f t="shared" si="6"/>
        <v>99.318895667585508</v>
      </c>
      <c r="AC8" s="10">
        <f t="shared" si="7"/>
        <v>1.9298049092626812</v>
      </c>
      <c r="AD8" s="10">
        <f t="shared" si="8"/>
        <v>4.202969625325931</v>
      </c>
      <c r="AE8" s="10">
        <f>IF(R8&lt;=$H$10,$L$2+ABS($H$43/$H$46-SQRT(4*$H$43*$H$43/$H$46/$H$46-8*(R8-$H$9)/$H$46)/2),#REF!)</f>
        <v>8.4513742600158697</v>
      </c>
      <c r="AF8" s="10">
        <f t="shared" si="9"/>
        <v>-0.60648625249047927</v>
      </c>
      <c r="AG8" s="10">
        <f t="shared" si="10"/>
        <v>6.8348651824976745</v>
      </c>
      <c r="AH8" s="10">
        <f t="shared" si="11"/>
        <v>6.8348651824976745</v>
      </c>
      <c r="AI8">
        <f t="shared" si="12"/>
        <v>6.8348651824976745</v>
      </c>
      <c r="AJ8" s="10">
        <f t="shared" si="13"/>
        <v>6.8348651824976745</v>
      </c>
      <c r="AK8">
        <f t="shared" si="18"/>
        <v>6.8348651824976745</v>
      </c>
    </row>
    <row r="9" spans="1:37" x14ac:dyDescent="0.3">
      <c r="D9" s="3" t="s">
        <v>100</v>
      </c>
      <c r="E9" s="5">
        <v>14.29</v>
      </c>
      <c r="F9" t="s">
        <v>101</v>
      </c>
      <c r="G9" t="s">
        <v>104</v>
      </c>
      <c r="H9" s="10">
        <f>INDEX(R2:R360,MATCH(MIN(AB2:AB360),AB2:AB360,0))</f>
        <v>156</v>
      </c>
      <c r="I9" t="s">
        <v>34</v>
      </c>
      <c r="K9" t="s">
        <v>111</v>
      </c>
      <c r="L9">
        <f t="shared" si="20"/>
        <v>23.543725967999997</v>
      </c>
      <c r="M9" t="s">
        <v>60</v>
      </c>
      <c r="N9">
        <f t="shared" si="14"/>
        <v>77.739042152891102</v>
      </c>
      <c r="O9">
        <f t="shared" si="15"/>
        <v>56.155976705962274</v>
      </c>
      <c r="P9">
        <f t="shared" si="19"/>
        <v>2.508</v>
      </c>
      <c r="Q9">
        <f t="shared" si="0"/>
        <v>15.558897697999999</v>
      </c>
      <c r="R9" s="17">
        <f>PUSHArm!M9</f>
        <v>3.5</v>
      </c>
      <c r="S9" s="10">
        <f>PUSHArm!N9</f>
        <v>0.79658260924607083</v>
      </c>
      <c r="T9" s="10">
        <f>PUSHArm!O9</f>
        <v>4.3028439886221745</v>
      </c>
      <c r="U9" s="10">
        <f t="shared" si="1"/>
        <v>0.19797806970430157</v>
      </c>
      <c r="V9" s="10">
        <f t="shared" si="16"/>
        <v>4.0989085523653515</v>
      </c>
      <c r="W9" s="10">
        <f t="shared" si="2"/>
        <v>0.39689370519172479</v>
      </c>
      <c r="X9" s="10">
        <f t="shared" si="3"/>
        <v>11.203417390753929</v>
      </c>
      <c r="Y9" s="10">
        <f t="shared" si="4"/>
        <v>109.20341739075393</v>
      </c>
      <c r="Z9" s="10">
        <f t="shared" si="17"/>
        <v>104.20341739075393</v>
      </c>
      <c r="AA9" s="10">
        <f t="shared" si="5"/>
        <v>10.203417390753929</v>
      </c>
      <c r="AB9" s="10">
        <f t="shared" si="6"/>
        <v>99.203417390753927</v>
      </c>
      <c r="AC9" s="10">
        <f t="shared" si="7"/>
        <v>1.9218823067207993</v>
      </c>
      <c r="AD9" s="10">
        <f t="shared" si="8"/>
        <v>4.1975457564193954</v>
      </c>
      <c r="AE9" s="10">
        <f>IF(R9&lt;=$H$10,$L$2+ABS($H$43/$H$46-SQRT(4*$H$43*$H$43/$H$46/$H$46-8*(R9-$H$9)/$H$46)/2),#REF!)</f>
        <v>8.4421706436475734</v>
      </c>
      <c r="AF9" s="10">
        <f t="shared" si="9"/>
        <v>-0.72480937371450216</v>
      </c>
      <c r="AG9" s="10">
        <f t="shared" si="10"/>
        <v>6.7944949825264427</v>
      </c>
      <c r="AH9" s="10">
        <f t="shared" si="11"/>
        <v>6.7944949825264427</v>
      </c>
      <c r="AI9">
        <f t="shared" si="12"/>
        <v>6.7944949825264427</v>
      </c>
      <c r="AJ9" s="10">
        <f t="shared" si="13"/>
        <v>6.7944949825264427</v>
      </c>
      <c r="AK9">
        <f t="shared" si="18"/>
        <v>6.7944949825264427</v>
      </c>
    </row>
    <row r="10" spans="1:37" x14ac:dyDescent="0.3">
      <c r="A10" s="3" t="s">
        <v>13</v>
      </c>
      <c r="D10" t="s">
        <v>102</v>
      </c>
      <c r="E10" s="5">
        <v>90</v>
      </c>
      <c r="F10" t="s">
        <v>14</v>
      </c>
      <c r="G10" t="s">
        <v>105</v>
      </c>
      <c r="H10" s="10">
        <f>INDEX(R2:R360,MATCH(MIN(Y2:Y360),Y2:Y360,0))</f>
        <v>167.5</v>
      </c>
      <c r="I10" t="s">
        <v>34</v>
      </c>
      <c r="K10" t="s">
        <v>112</v>
      </c>
      <c r="L10">
        <f t="shared" si="20"/>
        <v>23.956732689999999</v>
      </c>
      <c r="M10" t="s">
        <v>60</v>
      </c>
      <c r="N10">
        <f t="shared" si="14"/>
        <v>77.325076253340669</v>
      </c>
      <c r="O10">
        <f t="shared" si="15"/>
        <v>55.878258296945432</v>
      </c>
      <c r="P10">
        <f t="shared" si="19"/>
        <v>2.508</v>
      </c>
      <c r="Q10">
        <f t="shared" si="0"/>
        <v>15.576854511999999</v>
      </c>
      <c r="R10" s="17">
        <f>PUSHArm!M10</f>
        <v>4</v>
      </c>
      <c r="S10" s="10">
        <f>PUSHArm!N10</f>
        <v>0.91278482371680891</v>
      </c>
      <c r="T10" s="10">
        <f>PUSHArm!O10</f>
        <v>4.275681410764598</v>
      </c>
      <c r="U10" s="10">
        <f t="shared" si="1"/>
        <v>0.20180624344724021</v>
      </c>
      <c r="V10" s="10">
        <f t="shared" si="16"/>
        <v>4.4097550363541025</v>
      </c>
      <c r="W10" s="10">
        <f t="shared" si="2"/>
        <v>0.42429721822705602</v>
      </c>
      <c r="X10" s="10">
        <f t="shared" si="3"/>
        <v>11.087215176283191</v>
      </c>
      <c r="Y10" s="10">
        <f t="shared" si="4"/>
        <v>109.08721517628319</v>
      </c>
      <c r="Z10" s="10">
        <f t="shared" si="17"/>
        <v>104.08721517628319</v>
      </c>
      <c r="AA10" s="10">
        <f t="shared" si="5"/>
        <v>10.087215176283191</v>
      </c>
      <c r="AB10" s="10">
        <f t="shared" si="6"/>
        <v>99.087215176283195</v>
      </c>
      <c r="AC10" s="10">
        <f t="shared" si="7"/>
        <v>1.9139532159973147</v>
      </c>
      <c r="AD10" s="10">
        <f t="shared" si="8"/>
        <v>4.1921132055192576</v>
      </c>
      <c r="AE10" s="10">
        <f>IF(R10&lt;=$H$10,$L$2+ABS($H$43/$H$46-SQRT(4*$H$43*$H$43/$H$46/$H$46-8*(R10-$H$9)/$H$46)/2),#REF!)</f>
        <v>8.4329529866501058</v>
      </c>
      <c r="AF10" s="10">
        <f t="shared" si="9"/>
        <v>-0.8495431959791766</v>
      </c>
      <c r="AG10" s="10">
        <f t="shared" si="10"/>
        <v>6.7524151377391028</v>
      </c>
      <c r="AH10" s="10">
        <f t="shared" si="11"/>
        <v>6.7524151377391028</v>
      </c>
      <c r="AI10">
        <f t="shared" si="12"/>
        <v>6.7524151377391028</v>
      </c>
      <c r="AJ10" s="10">
        <f t="shared" si="13"/>
        <v>6.7524151377391028</v>
      </c>
      <c r="AK10">
        <f t="shared" si="18"/>
        <v>6.7524151377391028</v>
      </c>
    </row>
    <row r="11" spans="1:37" x14ac:dyDescent="0.3">
      <c r="A11" t="s">
        <v>22</v>
      </c>
      <c r="B11" s="5">
        <v>16</v>
      </c>
      <c r="D11" t="s">
        <v>109</v>
      </c>
      <c r="E11">
        <f>E10+H10/360*2*B19*3.1415</f>
        <v>125.08008333333333</v>
      </c>
      <c r="F11" t="s">
        <v>14</v>
      </c>
      <c r="G11" t="s">
        <v>255</v>
      </c>
      <c r="H11">
        <f>INDEX(R2:R360,MATCH(MIN(Y2:Y360),Y2:Y360,0))</f>
        <v>167.5</v>
      </c>
      <c r="I11" t="s">
        <v>34</v>
      </c>
      <c r="K11" t="s">
        <v>256</v>
      </c>
      <c r="L11">
        <f t="shared" si="20"/>
        <v>23.956732689999999</v>
      </c>
      <c r="M11" t="s">
        <v>60</v>
      </c>
      <c r="N11">
        <f t="shared" si="14"/>
        <v>76.906890565716793</v>
      </c>
      <c r="O11">
        <f t="shared" si="15"/>
        <v>55.597219038422899</v>
      </c>
      <c r="P11">
        <f t="shared" si="19"/>
        <v>2.508</v>
      </c>
      <c r="Q11">
        <f t="shared" si="0"/>
        <v>15.594811325999997</v>
      </c>
      <c r="R11" s="17">
        <f>PUSHArm!M11</f>
        <v>4.5</v>
      </c>
      <c r="S11" s="10">
        <f>PUSHArm!N11</f>
        <v>1.0297252484035462</v>
      </c>
      <c r="T11" s="10">
        <f>PUSHArm!O11</f>
        <v>4.2483396186790046</v>
      </c>
      <c r="U11" s="10">
        <f t="shared" si="1"/>
        <v>0.20574972201219655</v>
      </c>
      <c r="V11" s="10">
        <f t="shared" si="16"/>
        <v>4.707353750870432</v>
      </c>
      <c r="W11" s="10">
        <f t="shared" si="2"/>
        <v>0.45003516037040958</v>
      </c>
      <c r="X11" s="10">
        <f t="shared" si="3"/>
        <v>10.970274751596454</v>
      </c>
      <c r="Y11" s="10">
        <f t="shared" si="4"/>
        <v>108.97027475159645</v>
      </c>
      <c r="Z11" s="10">
        <f t="shared" si="17"/>
        <v>103.97027475159645</v>
      </c>
      <c r="AA11" s="10">
        <f t="shared" si="5"/>
        <v>9.9702747515964543</v>
      </c>
      <c r="AB11" s="10">
        <f t="shared" si="6"/>
        <v>98.970274751596449</v>
      </c>
      <c r="AC11" s="10">
        <f t="shared" si="7"/>
        <v>1.9060176211256696</v>
      </c>
      <c r="AD11" s="10">
        <f t="shared" si="8"/>
        <v>4.1866719307997293</v>
      </c>
      <c r="AE11" s="10">
        <f>IF(R11&lt;=$H$10,$L$2+ABS($H$43/$H$46-SQRT(4*$H$43*$H$43/$H$46/$H$46-8*(R11-$H$9)/$H$46)/2),#REF!)</f>
        <v>8.4237212245674478</v>
      </c>
      <c r="AF11" s="10">
        <f t="shared" si="9"/>
        <v>-0.98150777967221836</v>
      </c>
      <c r="AG11" s="10">
        <f t="shared" si="10"/>
        <v>6.7083880882744547</v>
      </c>
      <c r="AH11" s="10">
        <f t="shared" si="11"/>
        <v>6.7083880882744547</v>
      </c>
      <c r="AI11">
        <f t="shared" si="12"/>
        <v>6.7083880882744547</v>
      </c>
      <c r="AJ11" s="10">
        <f t="shared" si="13"/>
        <v>6.7083880882744547</v>
      </c>
      <c r="AK11">
        <f t="shared" si="18"/>
        <v>6.7083880882744547</v>
      </c>
    </row>
    <row r="12" spans="1:37" x14ac:dyDescent="0.3">
      <c r="A12" t="s">
        <v>15</v>
      </c>
      <c r="B12" s="5">
        <v>0.81</v>
      </c>
      <c r="D12" t="s">
        <v>106</v>
      </c>
      <c r="E12" s="15">
        <f>E11*E9</f>
        <v>1787.3943908333333</v>
      </c>
      <c r="F12" t="s">
        <v>20</v>
      </c>
      <c r="G12" t="s">
        <v>259</v>
      </c>
      <c r="H12">
        <f>INDEX(R2:R360,MATCH(MIN(Z2:Z360),Z2:Z360,0))</f>
        <v>162</v>
      </c>
      <c r="I12" t="s">
        <v>34</v>
      </c>
      <c r="K12" t="s">
        <v>258</v>
      </c>
      <c r="L12">
        <f t="shared" si="20"/>
        <v>23.759207735999997</v>
      </c>
      <c r="M12" t="s">
        <v>60</v>
      </c>
      <c r="N12">
        <f t="shared" si="14"/>
        <v>76.484632708554642</v>
      </c>
      <c r="O12">
        <f t="shared" si="15"/>
        <v>55.312963014307897</v>
      </c>
      <c r="P12">
        <f t="shared" si="19"/>
        <v>2.508</v>
      </c>
      <c r="Q12">
        <f t="shared" si="0"/>
        <v>15.61276814</v>
      </c>
      <c r="R12" s="17">
        <f>PUSHArm!M12</f>
        <v>5</v>
      </c>
      <c r="S12" s="10">
        <f>PUSHArm!N12</f>
        <v>1.1474182873031697</v>
      </c>
      <c r="T12" s="10">
        <f>PUSHArm!O12</f>
        <v>4.2208272915164979</v>
      </c>
      <c r="U12" s="10">
        <f t="shared" si="1"/>
        <v>0.20981007992402137</v>
      </c>
      <c r="V12" s="10">
        <f t="shared" si="16"/>
        <v>4.9943299092578846</v>
      </c>
      <c r="W12" s="10">
        <f t="shared" si="2"/>
        <v>0.47437871130988002</v>
      </c>
      <c r="X12" s="10">
        <f t="shared" si="3"/>
        <v>10.85258171269683</v>
      </c>
      <c r="Y12" s="10">
        <f t="shared" si="4"/>
        <v>108.85258171269683</v>
      </c>
      <c r="Z12" s="10">
        <f t="shared" si="17"/>
        <v>103.85258171269683</v>
      </c>
      <c r="AA12" s="10">
        <f t="shared" si="5"/>
        <v>9.8525817126968303</v>
      </c>
      <c r="AB12" s="10">
        <f t="shared" si="6"/>
        <v>98.852581712696832</v>
      </c>
      <c r="AC12" s="10">
        <f t="shared" si="7"/>
        <v>1.8980755060737036</v>
      </c>
      <c r="AD12" s="10">
        <f t="shared" si="8"/>
        <v>4.1812218900981097</v>
      </c>
      <c r="AE12" s="10">
        <f>IF(R12&lt;=$H$10,$L$2+ABS($H$43/$H$46-SQRT(4*$H$43*$H$43/$H$46/$H$46-8*(R12-$H$9)/$H$46)/2),#REF!)</f>
        <v>8.4144752924488984</v>
      </c>
      <c r="AF12" s="10">
        <f t="shared" si="9"/>
        <v>-1.1217207184041134</v>
      </c>
      <c r="AG12" s="10">
        <f t="shared" si="10"/>
        <v>6.6621155625803556</v>
      </c>
      <c r="AH12" s="10">
        <f t="shared" si="11"/>
        <v>6.6621155625803556</v>
      </c>
      <c r="AI12">
        <f t="shared" si="12"/>
        <v>6.6621155625803556</v>
      </c>
      <c r="AJ12" s="10">
        <f t="shared" si="13"/>
        <v>6.6621155625803556</v>
      </c>
      <c r="AK12">
        <f t="shared" si="18"/>
        <v>6.6621155625803556</v>
      </c>
    </row>
    <row r="13" spans="1:37" x14ac:dyDescent="0.3">
      <c r="D13" s="3"/>
      <c r="G13" t="s">
        <v>266</v>
      </c>
      <c r="H13">
        <f>(H12+H50*K4/2+H54*K4/2)</f>
        <v>83.65452366672946</v>
      </c>
      <c r="I13" t="s">
        <v>34</v>
      </c>
      <c r="K13" t="s">
        <v>281</v>
      </c>
      <c r="L13">
        <f t="shared" ref="L13:L16" si="21">$E$9*(H13/360*2*3.1415*$B$19+$E$10)/1000*$B$19+P8</f>
        <v>20.945537443484113</v>
      </c>
      <c r="M13" t="s">
        <v>60</v>
      </c>
      <c r="N13">
        <f t="shared" si="14"/>
        <v>76.058450958174021</v>
      </c>
      <c r="O13">
        <f t="shared" si="15"/>
        <v>55.025594956789568</v>
      </c>
      <c r="P13">
        <f t="shared" si="19"/>
        <v>2.508</v>
      </c>
      <c r="Q13">
        <f t="shared" si="0"/>
        <v>15.630724953999998</v>
      </c>
      <c r="R13" s="17">
        <f>PUSHArm!M13</f>
        <v>5.5</v>
      </c>
      <c r="S13" s="10">
        <f>PUSHArm!N13</f>
        <v>1.265878476613677</v>
      </c>
      <c r="T13" s="10">
        <f>PUSHArm!O13</f>
        <v>4.1931531103238555</v>
      </c>
      <c r="U13" s="10">
        <f t="shared" si="1"/>
        <v>0.21398885548685453</v>
      </c>
      <c r="V13" s="10">
        <f t="shared" si="16"/>
        <v>5.2726680561797874</v>
      </c>
      <c r="W13" s="10">
        <f t="shared" si="2"/>
        <v>0.49753258980535614</v>
      </c>
      <c r="X13" s="10">
        <f t="shared" si="3"/>
        <v>10.734121523386323</v>
      </c>
      <c r="Y13" s="10">
        <f t="shared" si="4"/>
        <v>108.73412152338632</v>
      </c>
      <c r="Z13" s="10">
        <f t="shared" si="17"/>
        <v>103.73412152338632</v>
      </c>
      <c r="AA13" s="10">
        <f t="shared" si="5"/>
        <v>9.7341215233863227</v>
      </c>
      <c r="AB13" s="10">
        <f t="shared" si="6"/>
        <v>98.734121523386321</v>
      </c>
      <c r="AC13" s="10">
        <f t="shared" si="7"/>
        <v>1.890126854743291</v>
      </c>
      <c r="AD13" s="10">
        <f t="shared" si="8"/>
        <v>4.1757630409109785</v>
      </c>
      <c r="AE13" s="10">
        <f>IF(R13&lt;=$H$10,$L$2+ABS($H$43/$H$46-SQRT(4*$H$43*$H$43/$H$46/$H$46-8*(R13-$H$9)/$H$46)/2),#REF!)</f>
        <v>8.4052151248437532</v>
      </c>
      <c r="AF13" s="10">
        <f t="shared" si="9"/>
        <v>-1.2714743875973935</v>
      </c>
      <c r="AG13" s="10">
        <f t="shared" si="10"/>
        <v>6.6132143429426016</v>
      </c>
      <c r="AH13" s="10">
        <f t="shared" si="11"/>
        <v>6.6132143429426016</v>
      </c>
      <c r="AI13">
        <f t="shared" si="12"/>
        <v>6.6132143429426016</v>
      </c>
      <c r="AJ13" s="10">
        <f t="shared" si="13"/>
        <v>6.6132143429426016</v>
      </c>
      <c r="AK13">
        <f t="shared" si="18"/>
        <v>6.6132143429426016</v>
      </c>
    </row>
    <row r="14" spans="1:37" x14ac:dyDescent="0.3">
      <c r="A14" s="3" t="s">
        <v>25</v>
      </c>
      <c r="B14" s="1"/>
      <c r="D14" s="3" t="s">
        <v>59</v>
      </c>
      <c r="E14" s="2"/>
      <c r="G14" t="s">
        <v>260</v>
      </c>
      <c r="H14">
        <f>INDEX(R2:R360,MATCH(MIN(AA2:AA360),AA2:AA360,0))</f>
        <v>37</v>
      </c>
      <c r="I14" t="s">
        <v>34</v>
      </c>
      <c r="K14" t="s">
        <v>282</v>
      </c>
      <c r="L14">
        <f t="shared" si="21"/>
        <v>19.270004235999998</v>
      </c>
      <c r="M14" t="s">
        <v>60</v>
      </c>
      <c r="N14">
        <f t="shared" si="14"/>
        <v>75.628494182677784</v>
      </c>
      <c r="O14">
        <f t="shared" si="15"/>
        <v>54.735220198612225</v>
      </c>
      <c r="P14">
        <f t="shared" si="19"/>
        <v>2.508</v>
      </c>
      <c r="Q14">
        <f t="shared" si="0"/>
        <v>15.648681768000001</v>
      </c>
      <c r="R14" s="17">
        <f>PUSHArm!M14</f>
        <v>6</v>
      </c>
      <c r="S14" s="10">
        <f>PUSHArm!N14</f>
        <v>1.3851204853943635</v>
      </c>
      <c r="T14" s="10">
        <f>PUSHArm!O14</f>
        <v>4.1653257543990332</v>
      </c>
      <c r="U14" s="10">
        <f t="shared" si="1"/>
        <v>0.21828756477398276</v>
      </c>
      <c r="V14" s="10">
        <f t="shared" si="16"/>
        <v>5.5439136910536027</v>
      </c>
      <c r="W14" s="10">
        <f t="shared" si="2"/>
        <v>0.5196558419693047</v>
      </c>
      <c r="X14" s="10">
        <f t="shared" si="3"/>
        <v>10.614879514605637</v>
      </c>
      <c r="Y14" s="10">
        <f t="shared" si="4"/>
        <v>108.61487951460563</v>
      </c>
      <c r="Z14" s="10">
        <f t="shared" si="17"/>
        <v>103.61487951460563</v>
      </c>
      <c r="AA14" s="10">
        <f t="shared" si="5"/>
        <v>9.6148795146056365</v>
      </c>
      <c r="AB14" s="10">
        <f t="shared" si="6"/>
        <v>98.614879514605633</v>
      </c>
      <c r="AC14" s="10">
        <f t="shared" si="7"/>
        <v>1.8821716509699524</v>
      </c>
      <c r="AD14" s="10">
        <f t="shared" si="8"/>
        <v>4.1702953403903233</v>
      </c>
      <c r="AE14" s="10">
        <f>IF(R14&lt;=$H$10,$L$2+ABS($H$43/$H$46-SQRT(4*$H$43*$H$43/$H$46/$H$46-8*(R14-$H$9)/$H$46)/2),#REF!)</f>
        <v>8.3959406557958935</v>
      </c>
      <c r="AF14" s="10">
        <f t="shared" si="9"/>
        <v>-1.4324575892472386</v>
      </c>
      <c r="AG14" s="10">
        <f t="shared" si="10"/>
        <v>6.5611779633514695</v>
      </c>
      <c r="AH14" s="10">
        <f t="shared" si="11"/>
        <v>6.5611779633514695</v>
      </c>
      <c r="AI14">
        <f t="shared" si="12"/>
        <v>6.5611779633514695</v>
      </c>
      <c r="AJ14" s="10">
        <f t="shared" si="13"/>
        <v>6.5611779633514695</v>
      </c>
      <c r="AK14">
        <f t="shared" si="18"/>
        <v>6.5611779633514695</v>
      </c>
    </row>
    <row r="15" spans="1:37" x14ac:dyDescent="0.3">
      <c r="A15" s="4" t="s">
        <v>15</v>
      </c>
      <c r="B15" s="5">
        <v>0.95</v>
      </c>
      <c r="D15" t="s">
        <v>53</v>
      </c>
      <c r="E15" s="7">
        <v>80</v>
      </c>
      <c r="F15" t="s">
        <v>55</v>
      </c>
      <c r="G15" t="s">
        <v>264</v>
      </c>
      <c r="H15">
        <f>H14+H58*H5</f>
        <v>9.5360824742268022</v>
      </c>
      <c r="I15" t="s">
        <v>34</v>
      </c>
      <c r="K15" t="s">
        <v>283</v>
      </c>
      <c r="L15">
        <f t="shared" si="21"/>
        <v>18.2836753185567</v>
      </c>
      <c r="M15" t="s">
        <v>60</v>
      </c>
      <c r="N15">
        <f t="shared" si="14"/>
        <v>75.194911775554971</v>
      </c>
      <c r="O15">
        <f t="shared" si="15"/>
        <v>54.441944624959895</v>
      </c>
      <c r="P15">
        <f t="shared" si="19"/>
        <v>2.508</v>
      </c>
      <c r="Q15">
        <f t="shared" si="0"/>
        <v>15.666638581999999</v>
      </c>
      <c r="R15" s="17">
        <f>PUSHArm!M15</f>
        <v>6.5</v>
      </c>
      <c r="S15" s="10">
        <f>PUSHArm!N15</f>
        <v>1.5051591160997642</v>
      </c>
      <c r="T15" s="10">
        <f>PUSHArm!O15</f>
        <v>4.1373538976465447</v>
      </c>
      <c r="U15" s="10">
        <f t="shared" si="1"/>
        <v>0.22270770819137142</v>
      </c>
      <c r="V15" s="10">
        <f t="shared" si="16"/>
        <v>5.8093001307224474</v>
      </c>
      <c r="W15" s="10">
        <f t="shared" si="2"/>
        <v>0.54087494882572373</v>
      </c>
      <c r="X15" s="10">
        <f t="shared" si="3"/>
        <v>10.494840883900237</v>
      </c>
      <c r="Y15" s="10">
        <f t="shared" si="4"/>
        <v>108.49484088390024</v>
      </c>
      <c r="Z15" s="10">
        <f t="shared" si="17"/>
        <v>103.49484088390024</v>
      </c>
      <c r="AA15" s="10">
        <f t="shared" si="5"/>
        <v>9.4948408839002365</v>
      </c>
      <c r="AB15" s="10">
        <f t="shared" si="6"/>
        <v>98.494840883900238</v>
      </c>
      <c r="AC15" s="10">
        <f t="shared" si="7"/>
        <v>1.874209878522467</v>
      </c>
      <c r="AD15" s="10">
        <f t="shared" si="8"/>
        <v>4.1648187453396179</v>
      </c>
      <c r="AE15" s="10">
        <f>IF(R15&lt;=$H$10,$L$2+ABS($H$43/$H$46-SQRT(4*$H$43*$H$43/$H$46/$H$46-8*(R15-$H$9)/$H$46)/2),#REF!)</f>
        <v>8.3866518188383061</v>
      </c>
      <c r="AF15" s="10">
        <f t="shared" si="9"/>
        <v>-1.6069576339657357</v>
      </c>
      <c r="AG15" s="10">
        <f t="shared" si="10"/>
        <v>6.5053128498873498</v>
      </c>
      <c r="AH15" s="10">
        <f t="shared" si="11"/>
        <v>6.5053128498873498</v>
      </c>
      <c r="AI15">
        <f t="shared" si="12"/>
        <v>6.5053128498873498</v>
      </c>
      <c r="AJ15" s="10">
        <f t="shared" si="13"/>
        <v>6.5053128498873498</v>
      </c>
      <c r="AK15">
        <f t="shared" si="18"/>
        <v>6.5053128498873498</v>
      </c>
    </row>
    <row r="16" spans="1:37" x14ac:dyDescent="0.3">
      <c r="A16" s="4" t="s">
        <v>28</v>
      </c>
      <c r="B16" s="6">
        <v>4</v>
      </c>
      <c r="C16" t="s">
        <v>14</v>
      </c>
      <c r="D16" t="s">
        <v>54</v>
      </c>
      <c r="E16" s="5">
        <v>1.1000000000000001</v>
      </c>
      <c r="F16" t="s">
        <v>56</v>
      </c>
      <c r="G16" t="s">
        <v>265</v>
      </c>
      <c r="H16">
        <v>0</v>
      </c>
      <c r="I16" t="s">
        <v>34</v>
      </c>
      <c r="K16" t="s">
        <v>284</v>
      </c>
      <c r="L16">
        <f t="shared" si="21"/>
        <v>17.941199999999998</v>
      </c>
      <c r="M16" t="s">
        <v>60</v>
      </c>
      <c r="N16">
        <f t="shared" si="14"/>
        <v>74.757853588734804</v>
      </c>
      <c r="O16">
        <f t="shared" si="15"/>
        <v>54.145874624834931</v>
      </c>
      <c r="P16">
        <f t="shared" si="19"/>
        <v>2.508</v>
      </c>
      <c r="Q16">
        <f t="shared" si="0"/>
        <v>15.684595395999999</v>
      </c>
      <c r="R16" s="17">
        <f>PUSHArm!M16</f>
        <v>7</v>
      </c>
      <c r="S16" s="10">
        <f>PUSHArm!N16</f>
        <v>1.626009304981217</v>
      </c>
      <c r="T16" s="10">
        <f>PUSHArm!O16</f>
        <v>4.1092462049242187</v>
      </c>
      <c r="U16" s="10">
        <f t="shared" si="1"/>
        <v>0.2272507731578427</v>
      </c>
      <c r="V16" s="10">
        <f t="shared" si="16"/>
        <v>6.0698319055657119</v>
      </c>
      <c r="W16" s="10">
        <f t="shared" si="2"/>
        <v>0.56129246070264616</v>
      </c>
      <c r="X16" s="10">
        <f t="shared" si="3"/>
        <v>10.373990695018783</v>
      </c>
      <c r="Y16" s="10">
        <f t="shared" si="4"/>
        <v>108.37399069501879</v>
      </c>
      <c r="Z16" s="10">
        <f t="shared" si="17"/>
        <v>103.37399069501879</v>
      </c>
      <c r="AA16" s="10">
        <f t="shared" si="5"/>
        <v>9.373990695018783</v>
      </c>
      <c r="AB16" s="10">
        <f t="shared" si="6"/>
        <v>98.37399069501879</v>
      </c>
      <c r="AC16" s="10">
        <f t="shared" si="7"/>
        <v>1.8662415211025014</v>
      </c>
      <c r="AD16" s="10">
        <f t="shared" si="8"/>
        <v>4.1593332122098401</v>
      </c>
      <c r="AE16" s="10">
        <f>IF(R16&lt;=$H$10,$L$2+ABS($H$43/$H$46-SQRT(4*$H$43*$H$43/$H$46/$H$46-8*(R16-$H$9)/$H$46)/2),#REF!)</f>
        <v>8.3773485469875286</v>
      </c>
      <c r="AF16" s="10">
        <f t="shared" si="9"/>
        <v>-1.798219738474669</v>
      </c>
      <c r="AG16" s="10">
        <f t="shared" si="10"/>
        <v>6.4446243406361106</v>
      </c>
      <c r="AH16" s="10">
        <f t="shared" si="11"/>
        <v>6.4446243406361106</v>
      </c>
      <c r="AI16">
        <f t="shared" si="12"/>
        <v>6.4446243406361106</v>
      </c>
      <c r="AJ16" s="10">
        <f t="shared" si="13"/>
        <v>6.4446243406361106</v>
      </c>
      <c r="AK16">
        <f t="shared" si="18"/>
        <v>6.4446243406361106</v>
      </c>
    </row>
    <row r="17" spans="1:37" x14ac:dyDescent="0.3">
      <c r="A17" s="3"/>
      <c r="B17" s="1"/>
      <c r="D17" t="s">
        <v>57</v>
      </c>
      <c r="E17" s="10">
        <f>E15*E16*E16/3+B40</f>
        <v>32.266666666666673</v>
      </c>
      <c r="F17" t="s">
        <v>58</v>
      </c>
      <c r="N17">
        <f t="shared" si="14"/>
        <v>74.317469864940279</v>
      </c>
      <c r="O17">
        <f t="shared" si="15"/>
        <v>53.847117041820674</v>
      </c>
      <c r="P17">
        <f t="shared" si="19"/>
        <v>2.508</v>
      </c>
      <c r="Q17">
        <f t="shared" si="0"/>
        <v>15.702552210000002</v>
      </c>
      <c r="R17" s="17">
        <f>PUSHArm!M17</f>
        <v>7.5</v>
      </c>
      <c r="S17" s="10">
        <f>PUSHArm!N17</f>
        <v>1.7476861223500173</v>
      </c>
      <c r="T17" s="10">
        <f>PUSHArm!O17</f>
        <v>4.0810113283731262</v>
      </c>
      <c r="U17" s="10">
        <f t="shared" si="1"/>
        <v>0.23191823454661398</v>
      </c>
      <c r="V17" s="10">
        <f t="shared" si="16"/>
        <v>6.3263415951800157</v>
      </c>
      <c r="W17" s="10">
        <f t="shared" si="2"/>
        <v>0.58099289377412677</v>
      </c>
      <c r="X17" s="10">
        <f t="shared" si="3"/>
        <v>10.252313877649982</v>
      </c>
      <c r="Y17" s="10">
        <f t="shared" si="4"/>
        <v>108.25231387764998</v>
      </c>
      <c r="Z17" s="10">
        <f t="shared" si="17"/>
        <v>103.25231387764998</v>
      </c>
      <c r="AA17" s="10">
        <f t="shared" si="5"/>
        <v>9.252313877649982</v>
      </c>
      <c r="AB17" s="10">
        <f t="shared" si="6"/>
        <v>98.252313877649982</v>
      </c>
      <c r="AC17" s="10">
        <f t="shared" si="7"/>
        <v>1.8582665623442047</v>
      </c>
      <c r="AD17" s="10">
        <f t="shared" si="8"/>
        <v>4.1538386970954342</v>
      </c>
      <c r="AE17" s="10">
        <f>IF(R17&lt;=$H$10,$L$2+ABS($H$43/$H$46-SQRT(4*$H$43*$H$43/$H$46/$H$46-8*(R17-$H$9)/$H$46)/2),#REF!)</f>
        <v>8.3680307727380079</v>
      </c>
      <c r="AF17" s="10">
        <f t="shared" si="9"/>
        <v>-2.011146593642859</v>
      </c>
      <c r="AG17" s="10">
        <f t="shared" si="10"/>
        <v>6.3775940311887442</v>
      </c>
      <c r="AH17" s="10">
        <f t="shared" si="11"/>
        <v>6.3775940311887442</v>
      </c>
      <c r="AI17">
        <f t="shared" si="12"/>
        <v>6.3775940311887442</v>
      </c>
      <c r="AJ17" s="10">
        <f t="shared" si="13"/>
        <v>6.3775940311887442</v>
      </c>
      <c r="AK17">
        <f t="shared" si="18"/>
        <v>6.3775940311887442</v>
      </c>
    </row>
    <row r="18" spans="1:37" x14ac:dyDescent="0.3">
      <c r="A18" s="3" t="s">
        <v>26</v>
      </c>
      <c r="F18" s="1"/>
      <c r="N18">
        <f t="shared" si="14"/>
        <v>73.873911170005883</v>
      </c>
      <c r="O18">
        <f t="shared" si="15"/>
        <v>53.545779124709455</v>
      </c>
      <c r="P18">
        <f t="shared" si="19"/>
        <v>2.508</v>
      </c>
      <c r="Q18">
        <f t="shared" si="0"/>
        <v>15.720509023999998</v>
      </c>
      <c r="R18" s="17">
        <f>PUSHArm!M18</f>
        <v>8</v>
      </c>
      <c r="S18" s="10">
        <f>PUSHArm!N18</f>
        <v>1.8702047726962594</v>
      </c>
      <c r="T18" s="10">
        <f>PUSHArm!O18</f>
        <v>4.0526579037672308</v>
      </c>
      <c r="U18" s="10">
        <f t="shared" si="1"/>
        <v>0.23671155389303508</v>
      </c>
      <c r="V18" s="10">
        <f t="shared" si="16"/>
        <v>6.5795297518599236</v>
      </c>
      <c r="W18" s="10">
        <f t="shared" si="2"/>
        <v>0.60004688049387944</v>
      </c>
      <c r="X18" s="10">
        <f t="shared" si="3"/>
        <v>10.12979522730374</v>
      </c>
      <c r="Y18" s="10">
        <f t="shared" si="4"/>
        <v>108.12979522730375</v>
      </c>
      <c r="Z18" s="10">
        <f t="shared" si="17"/>
        <v>103.12979522730375</v>
      </c>
      <c r="AA18" s="10">
        <f t="shared" si="5"/>
        <v>9.1297952273037399</v>
      </c>
      <c r="AB18" s="10">
        <f t="shared" si="6"/>
        <v>98.129795227303745</v>
      </c>
      <c r="AC18" s="10">
        <f t="shared" si="7"/>
        <v>1.8502849858138231</v>
      </c>
      <c r="AD18" s="10">
        <f t="shared" si="8"/>
        <v>4.1483351557302077</v>
      </c>
      <c r="AE18" s="10">
        <f>IF(R18&lt;=$H$10,$L$2+ABS($H$43/$H$46-SQRT(4*$H$43*$H$43/$H$46/$H$46-8*(R18-$H$9)/$H$46)/2),#REF!)</f>
        <v>8.3586984280563943</v>
      </c>
      <c r="AF18" s="10">
        <f t="shared" si="9"/>
        <v>-2.2538431683412643</v>
      </c>
      <c r="AG18" s="10">
        <f t="shared" si="10"/>
        <v>6.3016863454282852</v>
      </c>
      <c r="AH18" s="10">
        <f t="shared" si="11"/>
        <v>6.3016863454282852</v>
      </c>
      <c r="AI18">
        <f t="shared" si="12"/>
        <v>6.3016863454282852</v>
      </c>
      <c r="AJ18" s="10">
        <f t="shared" si="13"/>
        <v>6.3016863454282852</v>
      </c>
      <c r="AK18">
        <f t="shared" si="18"/>
        <v>6.3016863454282852</v>
      </c>
    </row>
    <row r="19" spans="1:37" x14ac:dyDescent="0.3">
      <c r="A19" t="s">
        <v>27</v>
      </c>
      <c r="B19" s="5">
        <v>12</v>
      </c>
      <c r="C19" t="s">
        <v>14</v>
      </c>
      <c r="D19" s="10" t="s">
        <v>262</v>
      </c>
      <c r="E19" s="5">
        <v>12</v>
      </c>
      <c r="F19" s="1" t="s">
        <v>108</v>
      </c>
      <c r="N19">
        <f t="shared" si="14"/>
        <v>73.427328323989101</v>
      </c>
      <c r="O19">
        <f t="shared" si="15"/>
        <v>53.241968477147665</v>
      </c>
      <c r="P19">
        <f t="shared" si="19"/>
        <v>2.508</v>
      </c>
      <c r="Q19">
        <f t="shared" si="0"/>
        <v>15.738465838</v>
      </c>
      <c r="R19" s="17">
        <f>PUSHArm!M19</f>
        <v>8.5</v>
      </c>
      <c r="S19" s="10">
        <f>PUSHArm!N19</f>
        <v>1.9935805946562661</v>
      </c>
      <c r="T19" s="10">
        <f>PUSHArm!O19</f>
        <v>4.0241945468184701</v>
      </c>
      <c r="U19" s="10">
        <f t="shared" si="1"/>
        <v>0.24163217763868058</v>
      </c>
      <c r="V19" s="10">
        <f t="shared" si="16"/>
        <v>6.8299936752418864</v>
      </c>
      <c r="W19" s="10">
        <f t="shared" si="2"/>
        <v>0.61851416714966057</v>
      </c>
      <c r="X19" s="10">
        <f t="shared" si="3"/>
        <v>10.006419405343735</v>
      </c>
      <c r="Y19" s="10">
        <f t="shared" si="4"/>
        <v>108.00641940534373</v>
      </c>
      <c r="Z19" s="10">
        <f t="shared" si="17"/>
        <v>103.00641940534373</v>
      </c>
      <c r="AA19" s="10">
        <f t="shared" si="5"/>
        <v>9.0064194053437348</v>
      </c>
      <c r="AB19" s="10">
        <f t="shared" si="6"/>
        <v>98.006419405343735</v>
      </c>
      <c r="AC19" s="10">
        <f t="shared" si="7"/>
        <v>1.8422967750093051</v>
      </c>
      <c r="AD19" s="10">
        <f t="shared" si="8"/>
        <v>4.1428225434831703</v>
      </c>
      <c r="AE19" s="10">
        <f>IF(R19&lt;=$H$10,$L$2+ABS($H$43/$H$46-SQRT(4*$H$43*$H$43/$H$46/$H$46-8*(R19-$H$9)/$H$46)/2),#REF!)</f>
        <v>8.3493514443757366</v>
      </c>
      <c r="AF19" s="10">
        <f t="shared" si="9"/>
        <v>-2.5417494940432634</v>
      </c>
      <c r="AG19" s="10">
        <f t="shared" si="10"/>
        <v>6.2120236807678815</v>
      </c>
      <c r="AH19" s="10">
        <f t="shared" si="11"/>
        <v>6.2120236807678815</v>
      </c>
      <c r="AI19">
        <f t="shared" si="12"/>
        <v>6.2120236807678815</v>
      </c>
      <c r="AJ19" s="10">
        <f t="shared" si="13"/>
        <v>6.2120236807678815</v>
      </c>
      <c r="AK19">
        <f t="shared" si="18"/>
        <v>6.2120236807678815</v>
      </c>
    </row>
    <row r="20" spans="1:37" x14ac:dyDescent="0.3">
      <c r="A20" t="s">
        <v>116</v>
      </c>
      <c r="B20" s="5">
        <v>209</v>
      </c>
      <c r="C20" t="s">
        <v>20</v>
      </c>
      <c r="D20" s="10" t="s">
        <v>107</v>
      </c>
      <c r="E20" s="5">
        <v>110</v>
      </c>
      <c r="F20" t="s">
        <v>108</v>
      </c>
      <c r="N20">
        <f t="shared" si="14"/>
        <v>72.977872332646157</v>
      </c>
      <c r="O20">
        <f t="shared" si="15"/>
        <v>52.935793007435798</v>
      </c>
      <c r="P20">
        <f t="shared" si="19"/>
        <v>2.508</v>
      </c>
      <c r="Q20">
        <f t="shared" si="0"/>
        <v>15.756422651999998</v>
      </c>
      <c r="R20" s="17">
        <f>PUSHArm!M20</f>
        <v>9</v>
      </c>
      <c r="S20" s="10">
        <f>PUSHArm!N20</f>
        <v>2.1178290608233157</v>
      </c>
      <c r="T20" s="10">
        <f>PUSHArm!O20</f>
        <v>3.9956298495235991</v>
      </c>
      <c r="U20" s="10">
        <f t="shared" si="1"/>
        <v>0.24668153488947664</v>
      </c>
      <c r="V20" s="10">
        <f t="shared" si="16"/>
        <v>7.0782486160021278</v>
      </c>
      <c r="W20" s="10">
        <f t="shared" si="2"/>
        <v>0.63644582734058408</v>
      </c>
      <c r="X20" s="10">
        <f t="shared" si="3"/>
        <v>9.8821709391766852</v>
      </c>
      <c r="Y20" s="10">
        <f t="shared" si="4"/>
        <v>107.88217093917669</v>
      </c>
      <c r="Z20" s="10">
        <f t="shared" si="17"/>
        <v>102.88217093917669</v>
      </c>
      <c r="AA20" s="10">
        <f t="shared" si="5"/>
        <v>8.8821709391766852</v>
      </c>
      <c r="AB20" s="10">
        <f t="shared" si="6"/>
        <v>97.882170939176689</v>
      </c>
      <c r="AC20" s="10">
        <f t="shared" si="7"/>
        <v>1.8343019133599043</v>
      </c>
      <c r="AD20" s="10">
        <f t="shared" si="8"/>
        <v>4.1373008153543145</v>
      </c>
      <c r="AE20" s="10">
        <f>IF(R20&lt;=$H$10,$L$2+ABS($H$43/$H$46-SQRT(4*$H$43*$H$43/$H$46/$H$46-8*(R20-$H$9)/$H$46)/2),#REF!)</f>
        <v>8.3399897525896094</v>
      </c>
      <c r="AF20" s="10">
        <f t="shared" si="9"/>
        <v>-2.9132152839103629</v>
      </c>
      <c r="AG20" s="10">
        <f t="shared" si="10"/>
        <v>6.0963744891819092</v>
      </c>
      <c r="AH20" s="10">
        <f t="shared" si="11"/>
        <v>6.0963744891819092</v>
      </c>
      <c r="AI20">
        <f t="shared" si="12"/>
        <v>6.0963744891819092</v>
      </c>
      <c r="AJ20" s="10">
        <f t="shared" si="13"/>
        <v>6.0963744891819092</v>
      </c>
      <c r="AK20">
        <f t="shared" si="18"/>
        <v>6.0963744891819092</v>
      </c>
    </row>
    <row r="21" spans="1:37" x14ac:dyDescent="0.3">
      <c r="A21" s="3" t="s">
        <v>29</v>
      </c>
      <c r="B21">
        <f>B11*B19*2*3.1415/B16</f>
        <v>301.584</v>
      </c>
      <c r="D21" s="10" t="s">
        <v>261</v>
      </c>
      <c r="E21" s="5">
        <v>11</v>
      </c>
      <c r="F21" t="s">
        <v>108</v>
      </c>
      <c r="H21" t="s">
        <v>51</v>
      </c>
      <c r="I21">
        <v>0</v>
      </c>
      <c r="J21">
        <v>0</v>
      </c>
      <c r="K21">
        <f t="shared" ref="K21:K32" si="22">J21/$B$21/60*360</f>
        <v>0</v>
      </c>
      <c r="N21">
        <f t="shared" si="14"/>
        <v>72.525694318012356</v>
      </c>
      <c r="O21">
        <f t="shared" si="15"/>
        <v>52.627360877570794</v>
      </c>
      <c r="P21">
        <f t="shared" si="19"/>
        <v>2.508</v>
      </c>
      <c r="Q21">
        <f t="shared" si="0"/>
        <v>15.774379465999999</v>
      </c>
      <c r="R21" s="17">
        <f>PUSHArm!M21</f>
        <v>9.5</v>
      </c>
      <c r="S21" s="10">
        <f>PUSHArm!N21</f>
        <v>2.2429657773936995</v>
      </c>
      <c r="T21" s="10">
        <f>PUSHArm!O21</f>
        <v>3.9669723764835654</v>
      </c>
      <c r="U21" s="10">
        <f t="shared" si="1"/>
        <v>0.25186103470700216</v>
      </c>
      <c r="V21" s="10">
        <f t="shared" si="16"/>
        <v>7.3247437047879727</v>
      </c>
      <c r="W21" s="10">
        <f t="shared" si="2"/>
        <v>0.65388592836491199</v>
      </c>
      <c r="X21" s="10">
        <f t="shared" si="3"/>
        <v>9.7570342226063005</v>
      </c>
      <c r="Y21" s="10">
        <f t="shared" si="4"/>
        <v>107.75703422260631</v>
      </c>
      <c r="Z21" s="10">
        <f t="shared" si="17"/>
        <v>102.75703422260631</v>
      </c>
      <c r="AA21" s="10">
        <f t="shared" si="5"/>
        <v>8.7570342226063005</v>
      </c>
      <c r="AB21" s="10">
        <f t="shared" si="6"/>
        <v>97.757034222606308</v>
      </c>
      <c r="AC21" s="10">
        <f t="shared" si="7"/>
        <v>1.8263003842257721</v>
      </c>
      <c r="AD21" s="10">
        <f t="shared" si="8"/>
        <v>4.1317699259703264</v>
      </c>
      <c r="AE21" s="10">
        <f>IF(R21&lt;=$H$10,$L$2+ABS($H$43/$H$46-SQRT(4*$H$43*$H$43/$H$46/$H$46-8*(R21-$H$9)/$H$46)/2),#REF!)</f>
        <v>8.3306132830461532</v>
      </c>
      <c r="AF21" s="10">
        <f t="shared" si="9"/>
        <v>-3.6096019439921649</v>
      </c>
      <c r="AG21" s="10">
        <f t="shared" si="10"/>
        <v>5.8768905856536531</v>
      </c>
      <c r="AH21" s="10">
        <f t="shared" si="11"/>
        <v>5.8768905856536531</v>
      </c>
      <c r="AI21">
        <f t="shared" si="12"/>
        <v>5.8768905856536531</v>
      </c>
      <c r="AJ21" s="10">
        <f t="shared" si="13"/>
        <v>5.8768905856536531</v>
      </c>
      <c r="AK21">
        <f t="shared" si="18"/>
        <v>5.8768905856536531</v>
      </c>
    </row>
    <row r="22" spans="1:37" x14ac:dyDescent="0.3">
      <c r="H22" t="s">
        <v>47</v>
      </c>
      <c r="I22">
        <f>0.333333*H2</f>
        <v>1.333332</v>
      </c>
      <c r="J22">
        <f>L35</f>
        <v>2978.1419999999998</v>
      </c>
      <c r="K22">
        <f t="shared" si="22"/>
        <v>59.25</v>
      </c>
      <c r="N22">
        <f t="shared" si="14"/>
        <v>72.07094544868302</v>
      </c>
      <c r="O22">
        <f t="shared" si="15"/>
        <v>52.316780451962309</v>
      </c>
      <c r="P22">
        <f t="shared" si="19"/>
        <v>2.508</v>
      </c>
      <c r="Q22">
        <f t="shared" si="0"/>
        <v>15.792336279999999</v>
      </c>
      <c r="R22" s="17">
        <f>PUSHArm!M22</f>
        <v>10</v>
      </c>
      <c r="S22" s="10">
        <f>PUSHArm!N22</f>
        <v>2.3690064836421292</v>
      </c>
      <c r="T22" s="10">
        <f>PUSHArm!O22</f>
        <v>3.9382306612282112</v>
      </c>
      <c r="U22" s="10">
        <f t="shared" si="1"/>
        <v>0.25717206304004264</v>
      </c>
      <c r="V22" s="10">
        <f t="shared" si="16"/>
        <v>7.5698741226676347</v>
      </c>
      <c r="W22" s="10">
        <f t="shared" si="2"/>
        <v>0.67087280723550347</v>
      </c>
      <c r="X22" s="10">
        <f t="shared" si="3"/>
        <v>9.6309935163578704</v>
      </c>
      <c r="Y22" s="10">
        <f t="shared" si="4"/>
        <v>107.63099351635788</v>
      </c>
      <c r="Z22" s="10">
        <f t="shared" si="17"/>
        <v>102.63099351635788</v>
      </c>
      <c r="AA22" s="10">
        <f t="shared" si="5"/>
        <v>8.6309935163578704</v>
      </c>
      <c r="AB22" s="10">
        <f t="shared" si="6"/>
        <v>97.630993516357876</v>
      </c>
      <c r="AC22" s="10">
        <f t="shared" si="7"/>
        <v>1.8182921708975617</v>
      </c>
      <c r="AD22" s="10">
        <f t="shared" si="8"/>
        <v>4.1262298295802378</v>
      </c>
      <c r="AE22" s="10">
        <f>IF(R22&lt;=$H$10,$L$2+ABS($H$43/$H$46-SQRT(4*$H$43*$H$43/$H$46/$H$46-8*(R22-$H$9)/$H$46)/2),#REF!)</f>
        <v>8.3212219655420281</v>
      </c>
      <c r="AF22" s="10">
        <f t="shared" si="9"/>
        <v>-3.8742606188547821</v>
      </c>
      <c r="AG22" s="10">
        <f t="shared" si="10"/>
        <v>5.7695945945945946</v>
      </c>
      <c r="AH22" s="10">
        <f t="shared" si="11"/>
        <v>5.7695945945945946</v>
      </c>
      <c r="AI22">
        <f t="shared" si="12"/>
        <v>5.7695945945945946</v>
      </c>
      <c r="AJ22" s="10">
        <f t="shared" si="13"/>
        <v>5.7695945945945946</v>
      </c>
      <c r="AK22" t="e">
        <f t="shared" si="18"/>
        <v>#NUM!</v>
      </c>
    </row>
    <row r="23" spans="1:37" x14ac:dyDescent="0.3">
      <c r="H23" t="s">
        <v>48</v>
      </c>
      <c r="I23">
        <f>0.666666*H2</f>
        <v>2.6666639999999999</v>
      </c>
      <c r="J23">
        <f>L39</f>
        <v>2541.4735000000005</v>
      </c>
      <c r="K23">
        <f t="shared" si="22"/>
        <v>50.562500000000007</v>
      </c>
      <c r="N23">
        <f t="shared" si="14"/>
        <v>71.61377687003916</v>
      </c>
      <c r="O23">
        <f t="shared" si="15"/>
        <v>52.004160246000424</v>
      </c>
      <c r="P23">
        <f t="shared" si="19"/>
        <v>2.508</v>
      </c>
      <c r="Q23">
        <f t="shared" si="0"/>
        <v>15.810293093999999</v>
      </c>
      <c r="R23" s="17">
        <f>PUSHArm!M23</f>
        <v>10.5</v>
      </c>
      <c r="S23" s="10">
        <f>PUSHArm!N23</f>
        <v>2.4959670512194649</v>
      </c>
      <c r="T23" s="10">
        <f>PUSHArm!O23</f>
        <v>3.9094132025595578</v>
      </c>
      <c r="U23" s="10">
        <f t="shared" si="1"/>
        <v>0.26261597944480281</v>
      </c>
      <c r="V23" s="10">
        <f t="shared" si="16"/>
        <v>7.8139905399675049</v>
      </c>
      <c r="W23" s="10">
        <f t="shared" si="2"/>
        <v>0.68744006259633084</v>
      </c>
      <c r="X23" s="10">
        <f t="shared" si="3"/>
        <v>9.5040329487805355</v>
      </c>
      <c r="Y23" s="10">
        <f t="shared" si="4"/>
        <v>107.50403294878053</v>
      </c>
      <c r="Z23" s="10">
        <f t="shared" si="17"/>
        <v>102.50403294878053</v>
      </c>
      <c r="AA23" s="10">
        <f t="shared" si="5"/>
        <v>8.5040329487805355</v>
      </c>
      <c r="AB23" s="10">
        <f t="shared" si="6"/>
        <v>97.504032948780534</v>
      </c>
      <c r="AC23" s="10">
        <f t="shared" si="7"/>
        <v>1.8102772565960159</v>
      </c>
      <c r="AD23" s="10">
        <f t="shared" si="8"/>
        <v>4.1206804800510106</v>
      </c>
      <c r="AE23" s="10">
        <f>IF(R23&lt;=$H$10,$L$2+ABS($H$43/$H$46-SQRT(4*$H$43*$H$43/$H$46/$H$46-8*(R23-$H$9)/$H$46)/2),#REF!)</f>
        <v>8.3118157293162742</v>
      </c>
      <c r="AF23" s="10">
        <f t="shared" si="9"/>
        <v>-3.9028189572730243</v>
      </c>
      <c r="AG23" s="10">
        <f t="shared" si="10"/>
        <v>5.7368243243243242</v>
      </c>
      <c r="AH23" s="10">
        <f t="shared" si="11"/>
        <v>5.7368243243243242</v>
      </c>
      <c r="AI23">
        <f t="shared" si="12"/>
        <v>5.7368243243243242</v>
      </c>
      <c r="AJ23" s="10">
        <f t="shared" si="13"/>
        <v>5.7368243243243242</v>
      </c>
      <c r="AK23" t="e">
        <f t="shared" si="18"/>
        <v>#NUM!</v>
      </c>
    </row>
    <row r="24" spans="1:37" x14ac:dyDescent="0.3">
      <c r="H24" t="s">
        <v>50</v>
      </c>
      <c r="I24">
        <f>H2</f>
        <v>4</v>
      </c>
      <c r="J24">
        <f>L43</f>
        <v>722.54499999999996</v>
      </c>
      <c r="K24">
        <f t="shared" si="22"/>
        <v>14.374999999999998</v>
      </c>
      <c r="N24">
        <f t="shared" si="14"/>
        <v>71.154339633829807</v>
      </c>
      <c r="O24">
        <f t="shared" si="15"/>
        <v>51.68960887404819</v>
      </c>
      <c r="P24">
        <f t="shared" si="19"/>
        <v>2.508</v>
      </c>
      <c r="Q24">
        <f t="shared" si="0"/>
        <v>15.828249907999998</v>
      </c>
      <c r="R24" s="17">
        <f>PUSHArm!M24</f>
        <v>11</v>
      </c>
      <c r="S24" s="10">
        <f>PUSHArm!N24</f>
        <v>2.6238634832652363</v>
      </c>
      <c r="T24" s="10">
        <f>PUSHArm!O24</f>
        <v>3.8805284608815014</v>
      </c>
      <c r="U24" s="10">
        <f t="shared" si="1"/>
        <v>0.2681941135238205</v>
      </c>
      <c r="V24" s="10">
        <f t="shared" si="16"/>
        <v>8.0574065346272796</v>
      </c>
      <c r="W24" s="10">
        <f t="shared" si="2"/>
        <v>0.7036173362253445</v>
      </c>
      <c r="X24" s="10">
        <f t="shared" si="3"/>
        <v>9.3761365167347641</v>
      </c>
      <c r="Y24" s="10">
        <f t="shared" si="4"/>
        <v>107.37613651673476</v>
      </c>
      <c r="Z24" s="10">
        <f t="shared" si="17"/>
        <v>102.37613651673476</v>
      </c>
      <c r="AA24" s="10">
        <f t="shared" si="5"/>
        <v>8.3761365167347641</v>
      </c>
      <c r="AB24" s="10">
        <f t="shared" si="6"/>
        <v>97.376136516734761</v>
      </c>
      <c r="AC24" s="10">
        <f t="shared" si="7"/>
        <v>1.8022556244715606</v>
      </c>
      <c r="AD24" s="10">
        <f t="shared" si="8"/>
        <v>4.1151218308630551</v>
      </c>
      <c r="AE24" s="10">
        <f>IF(R24&lt;=$H$10,$L$2+ABS($H$43/$H$46-SQRT(4*$H$43*$H$43/$H$46/$H$46-8*(R24-$H$9)/$H$46)/2),#REF!)</f>
        <v>8.3023945030441002</v>
      </c>
      <c r="AF24" s="10">
        <f t="shared" si="9"/>
        <v>-3.9318696184222648</v>
      </c>
      <c r="AG24" s="10">
        <f t="shared" si="10"/>
        <v>5.7040540540540539</v>
      </c>
      <c r="AH24" s="10">
        <f t="shared" si="11"/>
        <v>5.7040540540540539</v>
      </c>
      <c r="AI24">
        <f t="shared" si="12"/>
        <v>5.7040540540540539</v>
      </c>
      <c r="AJ24" s="10">
        <f t="shared" si="13"/>
        <v>5.7040540540540539</v>
      </c>
      <c r="AK24" t="e">
        <f t="shared" si="18"/>
        <v>#NUM!</v>
      </c>
    </row>
    <row r="25" spans="1:37" x14ac:dyDescent="0.3">
      <c r="H25" t="s">
        <v>49</v>
      </c>
      <c r="I25">
        <f>H2+H3</f>
        <v>5.6</v>
      </c>
      <c r="J25">
        <v>0</v>
      </c>
      <c r="K25">
        <f t="shared" si="22"/>
        <v>0</v>
      </c>
      <c r="N25">
        <f t="shared" si="14"/>
        <v>70.692784627614373</v>
      </c>
      <c r="O25">
        <f t="shared" si="15"/>
        <v>51.373234997224536</v>
      </c>
      <c r="P25">
        <f t="shared" si="19"/>
        <v>2.508</v>
      </c>
      <c r="Q25">
        <f t="shared" si="0"/>
        <v>15.846206722</v>
      </c>
      <c r="R25" s="17">
        <f>PUSHArm!M25</f>
        <v>11.5</v>
      </c>
      <c r="S25" s="10">
        <f>PUSHArm!N25</f>
        <v>2.7527119133283984</v>
      </c>
      <c r="T25" s="10">
        <f>PUSHArm!O25</f>
        <v>3.8515848545434279</v>
      </c>
      <c r="U25" s="10">
        <f t="shared" si="1"/>
        <v>0.27390776112506876</v>
      </c>
      <c r="V25" s="10">
        <f t="shared" si="16"/>
        <v>8.3004044922464537</v>
      </c>
      <c r="W25" s="10">
        <f t="shared" si="2"/>
        <v>0.71943093623450183</v>
      </c>
      <c r="X25" s="10">
        <f t="shared" si="3"/>
        <v>9.2472880866716025</v>
      </c>
      <c r="Y25" s="10">
        <f t="shared" si="4"/>
        <v>107.2472880866716</v>
      </c>
      <c r="Z25" s="10">
        <f t="shared" si="17"/>
        <v>102.2472880866716</v>
      </c>
      <c r="AA25" s="10">
        <f t="shared" si="5"/>
        <v>8.2472880866716025</v>
      </c>
      <c r="AB25" s="10">
        <f t="shared" si="6"/>
        <v>97.247288086671603</v>
      </c>
      <c r="AC25" s="10">
        <f t="shared" si="7"/>
        <v>1.7942272576038889</v>
      </c>
      <c r="AD25" s="10">
        <f t="shared" si="8"/>
        <v>4.1095538351056753</v>
      </c>
      <c r="AE25" s="10">
        <f>IF(R25&lt;=$H$10,$L$2+ABS($H$43/$H$46-SQRT(4*$H$43*$H$43/$H$46/$H$46-8*(R25-$H$9)/$H$46)/2),#REF!)</f>
        <v>8.2929582148305734</v>
      </c>
      <c r="AF25" s="10">
        <f t="shared" si="9"/>
        <v>-3.9614165427939301</v>
      </c>
      <c r="AG25" s="10">
        <f t="shared" si="10"/>
        <v>5.6712837837837835</v>
      </c>
      <c r="AH25" s="10">
        <f t="shared" si="11"/>
        <v>5.6712837837837835</v>
      </c>
      <c r="AI25">
        <f t="shared" si="12"/>
        <v>5.6712837837837835</v>
      </c>
      <c r="AJ25" s="10">
        <f t="shared" si="13"/>
        <v>5.6712837837837835</v>
      </c>
      <c r="AK25" t="e">
        <f t="shared" si="18"/>
        <v>#NUM!</v>
      </c>
    </row>
    <row r="26" spans="1:37" x14ac:dyDescent="0.3">
      <c r="F26" s="1"/>
      <c r="K26">
        <f t="shared" si="22"/>
        <v>0</v>
      </c>
      <c r="N26">
        <f t="shared" si="14"/>
        <v>70.229262504261655</v>
      </c>
      <c r="O26">
        <f t="shared" si="15"/>
        <v>51.055147271120596</v>
      </c>
      <c r="P26">
        <f t="shared" si="19"/>
        <v>2.508</v>
      </c>
      <c r="Q26">
        <f t="shared" si="0"/>
        <v>15.864163536</v>
      </c>
      <c r="R26" s="17">
        <f>PUSHArm!M26</f>
        <v>12</v>
      </c>
      <c r="S26" s="10">
        <f>PUSHArm!N26</f>
        <v>2.8825286040888751</v>
      </c>
      <c r="T26" s="10">
        <f>PUSHArm!O26</f>
        <v>3.8225907562083474</v>
      </c>
      <c r="U26" s="10">
        <f t="shared" si="1"/>
        <v>0.2797581804625382</v>
      </c>
      <c r="V26" s="10">
        <f t="shared" si="16"/>
        <v>8.5432403488593316</v>
      </c>
      <c r="W26" s="10">
        <f t="shared" si="2"/>
        <v>0.73490433947940048</v>
      </c>
      <c r="X26" s="10">
        <f t="shared" si="3"/>
        <v>9.1174713959111244</v>
      </c>
      <c r="Y26" s="10">
        <f t="shared" si="4"/>
        <v>107.11747139591112</v>
      </c>
      <c r="Z26" s="10">
        <f t="shared" si="17"/>
        <v>102.11747139591112</v>
      </c>
      <c r="AA26" s="10">
        <f t="shared" si="5"/>
        <v>8.1174713959111244</v>
      </c>
      <c r="AB26" s="10">
        <f t="shared" si="6"/>
        <v>97.117471395911124</v>
      </c>
      <c r="AC26" s="10">
        <f t="shared" si="7"/>
        <v>1.7861921390015418</v>
      </c>
      <c r="AD26" s="10">
        <f t="shared" si="8"/>
        <v>4.1039764454724601</v>
      </c>
      <c r="AE26" s="10">
        <f>IF(R26&lt;=$H$10,$L$2+ABS($H$43/$H$46-SQRT(4*$H$43*$H$43/$H$46/$H$46-8*(R26-$H$9)/$H$46)/2),#REF!)</f>
        <v>8.2835067922042072</v>
      </c>
      <c r="AF26" s="10">
        <f t="shared" si="9"/>
        <v>-3.991463625548326</v>
      </c>
      <c r="AG26" s="10">
        <f t="shared" si="10"/>
        <v>5.6385135135135132</v>
      </c>
      <c r="AH26" s="10">
        <f t="shared" si="11"/>
        <v>5.6385135135135132</v>
      </c>
      <c r="AI26">
        <f t="shared" si="12"/>
        <v>5.6385135135135132</v>
      </c>
      <c r="AJ26" s="10">
        <f t="shared" si="13"/>
        <v>5.6385135135135132</v>
      </c>
      <c r="AK26" t="e">
        <f t="shared" si="18"/>
        <v>#NUM!</v>
      </c>
    </row>
    <row r="27" spans="1:37" x14ac:dyDescent="0.3">
      <c r="F27" s="1"/>
      <c r="H27" t="s">
        <v>247</v>
      </c>
      <c r="I27">
        <v>0</v>
      </c>
      <c r="J27">
        <v>0</v>
      </c>
      <c r="K27">
        <f t="shared" si="22"/>
        <v>0</v>
      </c>
      <c r="N27">
        <f t="shared" si="14"/>
        <v>69.763923610635871</v>
      </c>
      <c r="O27">
        <f t="shared" si="15"/>
        <v>50.735454292818204</v>
      </c>
      <c r="P27">
        <f t="shared" si="19"/>
        <v>2.508</v>
      </c>
      <c r="Q27">
        <f t="shared" si="0"/>
        <v>15.882120350000001</v>
      </c>
      <c r="R27" s="17">
        <f>PUSHArm!M27</f>
        <v>12.5</v>
      </c>
      <c r="S27" s="10">
        <f>PUSHArm!N27</f>
        <v>3.0133299458720466</v>
      </c>
      <c r="T27" s="10">
        <f>PUSHArm!O27</f>
        <v>3.7935544891981023</v>
      </c>
      <c r="U27" s="10">
        <f t="shared" si="1"/>
        <v>0.2857465878648241</v>
      </c>
      <c r="V27" s="10">
        <f t="shared" si="16"/>
        <v>8.7861474403071114</v>
      </c>
      <c r="W27" s="10">
        <f t="shared" si="2"/>
        <v>0.7500586006173493</v>
      </c>
      <c r="X27" s="10">
        <f t="shared" si="3"/>
        <v>8.9866700541279538</v>
      </c>
      <c r="Y27" s="10">
        <f t="shared" si="4"/>
        <v>106.98667005412796</v>
      </c>
      <c r="Z27" s="10">
        <f t="shared" si="17"/>
        <v>101.98667005412796</v>
      </c>
      <c r="AA27" s="10">
        <f t="shared" si="5"/>
        <v>7.9866700541279538</v>
      </c>
      <c r="AB27" s="10">
        <f t="shared" si="6"/>
        <v>96.986670054127956</v>
      </c>
      <c r="AC27" s="10">
        <f t="shared" si="7"/>
        <v>1.7781502516014964</v>
      </c>
      <c r="AD27" s="10">
        <f t="shared" si="8"/>
        <v>4.0983896142565843</v>
      </c>
      <c r="AE27" s="10">
        <f>IF(R27&lt;=$H$10,$L$2+ABS($H$43/$H$46-SQRT(4*$H$43*$H$43/$H$46/$H$46-8*(R27-$H$9)/$H$46)/2),#REF!)</f>
        <v>8.2740401621104827</v>
      </c>
      <c r="AF27" s="10">
        <f t="shared" si="9"/>
        <v>-4.0220147100056893</v>
      </c>
      <c r="AG27" s="10">
        <f t="shared" si="10"/>
        <v>5.6057432432432428</v>
      </c>
      <c r="AH27" s="10">
        <f t="shared" si="11"/>
        <v>5.6057432432432428</v>
      </c>
      <c r="AI27">
        <f t="shared" si="12"/>
        <v>5.6057432432432428</v>
      </c>
      <c r="AJ27" s="10">
        <f t="shared" si="13"/>
        <v>5.6057432432432428</v>
      </c>
      <c r="AK27" t="e">
        <f t="shared" si="18"/>
        <v>#NUM!</v>
      </c>
    </row>
    <row r="28" spans="1:37" x14ac:dyDescent="0.3">
      <c r="F28" s="1"/>
      <c r="H28" t="s">
        <v>248</v>
      </c>
      <c r="I28">
        <f>H4*0.14</f>
        <v>0.56000000000000005</v>
      </c>
      <c r="J28">
        <f>L50</f>
        <v>-987.32857142857142</v>
      </c>
      <c r="K28">
        <f t="shared" si="22"/>
        <v>-19.642857142857142</v>
      </c>
      <c r="N28">
        <f t="shared" si="14"/>
        <v>69.296917916950221</v>
      </c>
      <c r="O28">
        <f t="shared" si="15"/>
        <v>50.414264548286717</v>
      </c>
      <c r="P28">
        <f t="shared" si="19"/>
        <v>2.508</v>
      </c>
      <c r="Q28">
        <f t="shared" si="0"/>
        <v>15.900077164000001</v>
      </c>
      <c r="R28" s="17">
        <f>PUSHArm!M28</f>
        <v>13</v>
      </c>
      <c r="S28" s="10">
        <f>PUSHArm!N28</f>
        <v>3.1451324549499358</v>
      </c>
      <c r="T28" s="10">
        <f>PUSHArm!O28</f>
        <v>3.7644843238962324</v>
      </c>
      <c r="U28" s="10">
        <f t="shared" si="1"/>
        <v>0.29187415354818946</v>
      </c>
      <c r="V28" s="10">
        <f t="shared" si="16"/>
        <v>9.029339653536816</v>
      </c>
      <c r="W28" s="10">
        <f t="shared" si="2"/>
        <v>0.76491268817719227</v>
      </c>
      <c r="X28" s="10">
        <f t="shared" si="3"/>
        <v>8.8548675450500642</v>
      </c>
      <c r="Y28" s="10">
        <f t="shared" si="4"/>
        <v>106.85486754505007</v>
      </c>
      <c r="Z28" s="10">
        <f t="shared" si="17"/>
        <v>101.85486754505007</v>
      </c>
      <c r="AA28" s="10">
        <f t="shared" si="5"/>
        <v>7.8548675450500642</v>
      </c>
      <c r="AB28" s="10">
        <f t="shared" si="6"/>
        <v>96.85486754505007</v>
      </c>
      <c r="AC28" s="10">
        <f t="shared" si="7"/>
        <v>1.7701015782687357</v>
      </c>
      <c r="AD28" s="10">
        <f t="shared" si="8"/>
        <v>4.0927932933460545</v>
      </c>
      <c r="AE28" s="10">
        <f>IF(R28&lt;=$H$10,$L$2+ABS($H$43/$H$46-SQRT(4*$H$43*$H$43/$H$46/$H$46-8*(R28-$H$9)/$H$46)/2),#REF!)</f>
        <v>8.2645582509052513</v>
      </c>
      <c r="AF28" s="10">
        <f t="shared" si="9"/>
        <v>-4.053073580864635</v>
      </c>
      <c r="AG28" s="10">
        <f t="shared" si="10"/>
        <v>5.5729729729729733</v>
      </c>
      <c r="AH28" s="10">
        <f t="shared" si="11"/>
        <v>5.5729729729729733</v>
      </c>
      <c r="AI28">
        <f t="shared" si="12"/>
        <v>5.5729729729729733</v>
      </c>
      <c r="AJ28" s="10">
        <f t="shared" si="13"/>
        <v>5.5729729729729733</v>
      </c>
      <c r="AK28" t="e">
        <f t="shared" si="18"/>
        <v>#NUM!</v>
      </c>
    </row>
    <row r="29" spans="1:37" x14ac:dyDescent="0.3">
      <c r="F29" s="1"/>
      <c r="H29" t="s">
        <v>249</v>
      </c>
      <c r="I29">
        <f>H4*0.6667</f>
        <v>2.6667999999999998</v>
      </c>
      <c r="J29">
        <f>L54</f>
        <v>-2751.0016188272775</v>
      </c>
      <c r="K29">
        <f t="shared" si="22"/>
        <v>-54.731052419769163</v>
      </c>
      <c r="N29">
        <f t="shared" si="14"/>
        <v>68.828394945324959</v>
      </c>
      <c r="O29">
        <f t="shared" si="15"/>
        <v>50.091686359095405</v>
      </c>
      <c r="P29">
        <f t="shared" si="19"/>
        <v>2.508</v>
      </c>
      <c r="Q29">
        <f t="shared" si="0"/>
        <v>15.918033977999999</v>
      </c>
      <c r="R29" s="17">
        <f>PUSHArm!M29</f>
        <v>13.5</v>
      </c>
      <c r="S29" s="10">
        <f>PUSHArm!N29</f>
        <v>3.277952771620162</v>
      </c>
      <c r="T29" s="10">
        <f>PUSHArm!O29</f>
        <v>3.735388474128698</v>
      </c>
      <c r="U29" s="10">
        <f t="shared" si="1"/>
        <v>0.29814199708378231</v>
      </c>
      <c r="V29" s="10">
        <f t="shared" si="16"/>
        <v>9.2730140268331969</v>
      </c>
      <c r="W29" s="10">
        <f t="shared" si="2"/>
        <v>0.77948376295395705</v>
      </c>
      <c r="X29" s="10">
        <f t="shared" si="3"/>
        <v>8.7220472283798376</v>
      </c>
      <c r="Y29" s="10">
        <f t="shared" si="4"/>
        <v>106.72204722837984</v>
      </c>
      <c r="Z29" s="10">
        <f t="shared" si="17"/>
        <v>101.72204722837984</v>
      </c>
      <c r="AA29" s="10">
        <f t="shared" si="5"/>
        <v>7.7220472283798376</v>
      </c>
      <c r="AB29" s="10">
        <f t="shared" si="6"/>
        <v>96.722047228379836</v>
      </c>
      <c r="AC29" s="10">
        <f t="shared" si="7"/>
        <v>1.7620461017958278</v>
      </c>
      <c r="AD29" s="10">
        <f t="shared" si="8"/>
        <v>4.087187434218869</v>
      </c>
      <c r="AE29" s="10">
        <f>IF(R29&lt;=$H$10,$L$2+ABS($H$43/$H$46-SQRT(4*$H$43*$H$43/$H$46/$H$46-8*(R29-$H$9)/$H$46)/2),#REF!)</f>
        <v>8.2550609843480522</v>
      </c>
      <c r="AF29" s="10">
        <f t="shared" si="9"/>
        <v>-4.0846439572317434</v>
      </c>
      <c r="AG29" s="10">
        <f t="shared" si="10"/>
        <v>5.5402027027027021</v>
      </c>
      <c r="AH29" s="10">
        <f t="shared" si="11"/>
        <v>5.5402027027027021</v>
      </c>
      <c r="AI29">
        <f t="shared" si="12"/>
        <v>5.5402027027027021</v>
      </c>
      <c r="AJ29" s="10">
        <f t="shared" si="13"/>
        <v>5.5402027027027021</v>
      </c>
      <c r="AK29" t="e">
        <f t="shared" si="18"/>
        <v>#NUM!</v>
      </c>
    </row>
    <row r="30" spans="1:37" x14ac:dyDescent="0.3">
      <c r="F30" s="1"/>
      <c r="H30" t="s">
        <v>250</v>
      </c>
      <c r="I30">
        <f>H4</f>
        <v>4</v>
      </c>
      <c r="J30">
        <f>L58</f>
        <v>-766.91463917525778</v>
      </c>
      <c r="K30">
        <f t="shared" si="22"/>
        <v>-15.257731958762887</v>
      </c>
      <c r="N30">
        <f t="shared" si="14"/>
        <v>68.358503698621746</v>
      </c>
      <c r="O30">
        <f t="shared" si="15"/>
        <v>49.767827829220856</v>
      </c>
      <c r="P30">
        <f t="shared" si="19"/>
        <v>2.508</v>
      </c>
      <c r="Q30">
        <f t="shared" si="0"/>
        <v>15.935990791999998</v>
      </c>
      <c r="R30" s="17">
        <f>PUSHArm!M30</f>
        <v>14</v>
      </c>
      <c r="S30" s="10">
        <f>PUSHArm!N30</f>
        <v>3.4118076580564725</v>
      </c>
      <c r="T30" s="10">
        <f>PUSHArm!O30</f>
        <v>3.7062750935807212</v>
      </c>
      <c r="U30" s="10">
        <f t="shared" si="1"/>
        <v>0.30455118273136605</v>
      </c>
      <c r="V30" s="10">
        <f t="shared" si="16"/>
        <v>9.517352910475827</v>
      </c>
      <c r="W30" s="10">
        <f t="shared" si="2"/>
        <v>0.79378741038344958</v>
      </c>
      <c r="X30" s="10">
        <f t="shared" si="3"/>
        <v>8.5881923419435271</v>
      </c>
      <c r="Y30" s="10">
        <f t="shared" si="4"/>
        <v>106.58819234194353</v>
      </c>
      <c r="Z30" s="10">
        <f t="shared" si="17"/>
        <v>101.58819234194353</v>
      </c>
      <c r="AA30" s="10">
        <f t="shared" si="5"/>
        <v>7.5881923419435271</v>
      </c>
      <c r="AB30" s="10">
        <f t="shared" si="6"/>
        <v>96.588192341943525</v>
      </c>
      <c r="AC30" s="10">
        <f t="shared" si="7"/>
        <v>1.7539838049024941</v>
      </c>
      <c r="AD30" s="10">
        <f t="shared" si="8"/>
        <v>4.0815719879381156</v>
      </c>
      <c r="AE30" s="10">
        <f>IF(R30&lt;=$H$10,$L$2+ABS($H$43/$H$46-SQRT(4*$H$43*$H$43/$H$46/$H$46-8*(R30-$H$9)/$H$46)/2),#REF!)</f>
        <v>8.2455482875953301</v>
      </c>
      <c r="AF30" s="10">
        <f t="shared" si="9"/>
        <v>-4.1167294854041794</v>
      </c>
      <c r="AG30" s="10">
        <f t="shared" si="10"/>
        <v>5.5074324324324326</v>
      </c>
      <c r="AH30" s="10">
        <f t="shared" si="11"/>
        <v>5.5074324324324326</v>
      </c>
      <c r="AI30">
        <f t="shared" si="12"/>
        <v>5.5074324324324326</v>
      </c>
      <c r="AJ30" s="10">
        <f t="shared" si="13"/>
        <v>5.5074324324324326</v>
      </c>
      <c r="AK30" t="e">
        <f t="shared" si="18"/>
        <v>#NUM!</v>
      </c>
    </row>
    <row r="31" spans="1:37" x14ac:dyDescent="0.3">
      <c r="F31" s="1"/>
      <c r="H31" t="s">
        <v>251</v>
      </c>
      <c r="I31">
        <f>H4+H5</f>
        <v>5.8</v>
      </c>
      <c r="J31">
        <f>L62</f>
        <v>-766.91463917525778</v>
      </c>
      <c r="K31">
        <f t="shared" si="22"/>
        <v>-15.257731958762887</v>
      </c>
      <c r="N31">
        <f t="shared" si="14"/>
        <v>67.887392589334013</v>
      </c>
      <c r="O31">
        <f t="shared" si="15"/>
        <v>49.442796791790315</v>
      </c>
      <c r="P31">
        <f t="shared" si="19"/>
        <v>2.508</v>
      </c>
      <c r="Q31">
        <f t="shared" si="0"/>
        <v>15.953947605999998</v>
      </c>
      <c r="R31" s="17">
        <f>PUSHArm!M31</f>
        <v>14.5</v>
      </c>
      <c r="S31" s="10">
        <f>PUSHArm!N31</f>
        <v>3.546713995922758</v>
      </c>
      <c r="T31" s="10">
        <f>PUSHArm!O31</f>
        <v>3.6771522722375782</v>
      </c>
      <c r="U31" s="10">
        <f t="shared" si="1"/>
        <v>0.31110271468452427</v>
      </c>
      <c r="V31" s="10">
        <f t="shared" si="16"/>
        <v>9.7625257736412809</v>
      </c>
      <c r="W31" s="10">
        <f t="shared" si="2"/>
        <v>0.80783783586662072</v>
      </c>
      <c r="X31" s="10">
        <f t="shared" si="3"/>
        <v>8.453286004077242</v>
      </c>
      <c r="Y31" s="10">
        <f t="shared" si="4"/>
        <v>106.45328600407724</v>
      </c>
      <c r="Z31" s="10">
        <f t="shared" si="17"/>
        <v>101.45328600407724</v>
      </c>
      <c r="AA31" s="10">
        <f t="shared" si="5"/>
        <v>7.453286004077242</v>
      </c>
      <c r="AB31" s="10">
        <f t="shared" si="6"/>
        <v>96.453286004077242</v>
      </c>
      <c r="AC31" s="10">
        <f t="shared" si="7"/>
        <v>1.7459146702351795</v>
      </c>
      <c r="AD31" s="10">
        <f t="shared" si="8"/>
        <v>4.0759469051469823</v>
      </c>
      <c r="AE31" s="10">
        <f>IF(R31&lt;=$H$10,$L$2+ABS($H$43/$H$46-SQRT(4*$H$43*$H$43/$H$46/$H$46-8*(R31-$H$9)/$H$46)/2),#REF!)</f>
        <v>8.236020085193557</v>
      </c>
      <c r="AF31" s="10">
        <f t="shared" si="9"/>
        <v>-4.1493337314199472</v>
      </c>
      <c r="AG31" s="10">
        <f t="shared" si="10"/>
        <v>5.4746621621621623</v>
      </c>
      <c r="AH31" s="10">
        <f t="shared" si="11"/>
        <v>5.4746621621621623</v>
      </c>
      <c r="AI31">
        <f t="shared" si="12"/>
        <v>5.4746621621621623</v>
      </c>
      <c r="AJ31" s="10">
        <f t="shared" si="13"/>
        <v>5.4746621621621623</v>
      </c>
      <c r="AK31" t="e">
        <f t="shared" si="18"/>
        <v>#NUM!</v>
      </c>
    </row>
    <row r="32" spans="1:37" x14ac:dyDescent="0.3">
      <c r="F32" s="1"/>
      <c r="H32" t="s">
        <v>252</v>
      </c>
      <c r="I32">
        <f>I31+1.25</f>
        <v>7.05</v>
      </c>
      <c r="J32">
        <f>L66</f>
        <v>0</v>
      </c>
      <c r="K32">
        <f t="shared" si="22"/>
        <v>0</v>
      </c>
      <c r="N32">
        <f t="shared" si="14"/>
        <v>67.415209368190915</v>
      </c>
      <c r="O32">
        <f t="shared" si="15"/>
        <v>49.116700755512412</v>
      </c>
      <c r="P32">
        <f t="shared" si="19"/>
        <v>2.508</v>
      </c>
      <c r="Q32">
        <f t="shared" si="0"/>
        <v>15.971904419999998</v>
      </c>
      <c r="R32" s="17">
        <f>PUSHArm!M32</f>
        <v>15</v>
      </c>
      <c r="S32" s="10">
        <f>PUSHArm!N32</f>
        <v>3.6826887837429387</v>
      </c>
      <c r="T32" s="10">
        <f>PUSHArm!O32</f>
        <v>3.648028032830644</v>
      </c>
      <c r="U32" s="10">
        <f t="shared" si="1"/>
        <v>0.31779753204465394</v>
      </c>
      <c r="V32" s="10">
        <f t="shared" si="16"/>
        <v>10.008690724227581</v>
      </c>
      <c r="W32" s="10">
        <f t="shared" si="2"/>
        <v>0.82164803001776099</v>
      </c>
      <c r="X32" s="10">
        <f t="shared" si="3"/>
        <v>8.3173112162570604</v>
      </c>
      <c r="Y32" s="10">
        <f t="shared" si="4"/>
        <v>106.31731121625707</v>
      </c>
      <c r="Z32" s="10">
        <f t="shared" si="17"/>
        <v>101.31731121625707</v>
      </c>
      <c r="AA32" s="10">
        <f t="shared" si="5"/>
        <v>7.3173112162570613</v>
      </c>
      <c r="AB32" s="10">
        <f t="shared" si="6"/>
        <v>96.317311216257067</v>
      </c>
      <c r="AC32" s="10">
        <f t="shared" si="7"/>
        <v>1.7378386803666086</v>
      </c>
      <c r="AD32" s="10">
        <f t="shared" si="8"/>
        <v>4.0703121360637002</v>
      </c>
      <c r="AE32" s="10">
        <f>IF(R32&lt;=$H$10,$L$2+ABS($H$43/$H$46-SQRT(4*$H$43*$H$43/$H$46/$H$46-8*(R32-$H$9)/$H$46)/2),#REF!)</f>
        <v>8.2264763010722461</v>
      </c>
      <c r="AF32" s="10">
        <f t="shared" si="9"/>
        <v>-4.18246017340054</v>
      </c>
      <c r="AG32" s="10">
        <f t="shared" si="10"/>
        <v>5.4418918918918919</v>
      </c>
      <c r="AH32" s="10">
        <f t="shared" si="11"/>
        <v>5.4418918918918919</v>
      </c>
      <c r="AI32">
        <f t="shared" si="12"/>
        <v>5.4418918918918919</v>
      </c>
      <c r="AJ32" s="10">
        <f t="shared" si="13"/>
        <v>5.4418918918918919</v>
      </c>
      <c r="AK32" t="e">
        <f t="shared" si="18"/>
        <v>#NUM!</v>
      </c>
    </row>
    <row r="33" spans="2:37" x14ac:dyDescent="0.3">
      <c r="F33" s="1"/>
      <c r="N33">
        <f t="shared" si="14"/>
        <v>66.942101053226921</v>
      </c>
      <c r="O33">
        <f t="shared" si="15"/>
        <v>48.78964685134315</v>
      </c>
      <c r="P33">
        <f t="shared" si="19"/>
        <v>2.508</v>
      </c>
      <c r="Q33">
        <f t="shared" si="0"/>
        <v>15.989861233999999</v>
      </c>
      <c r="R33" s="17">
        <f>PUSHArm!M33</f>
        <v>15.5</v>
      </c>
      <c r="S33" s="10">
        <f>PUSHArm!N33</f>
        <v>3.8197491340199159</v>
      </c>
      <c r="T33" s="10">
        <f>PUSHArm!O33</f>
        <v>3.6189103273293006</v>
      </c>
      <c r="U33" s="10">
        <f t="shared" si="1"/>
        <v>0.32463650377253767</v>
      </c>
      <c r="V33" s="10">
        <f t="shared" si="16"/>
        <v>10.25599579373014</v>
      </c>
      <c r="W33" s="10">
        <f t="shared" si="2"/>
        <v>0.83522990931028673</v>
      </c>
      <c r="X33" s="10">
        <f t="shared" si="3"/>
        <v>8.180250865980085</v>
      </c>
      <c r="Y33" s="10">
        <f t="shared" si="4"/>
        <v>106.18025086598008</v>
      </c>
      <c r="Z33" s="10">
        <f t="shared" si="17"/>
        <v>101.18025086598008</v>
      </c>
      <c r="AA33" s="10">
        <f t="shared" si="5"/>
        <v>7.1802508659800841</v>
      </c>
      <c r="AB33" s="10">
        <f t="shared" si="6"/>
        <v>96.180250865980085</v>
      </c>
      <c r="AC33" s="10">
        <f t="shared" si="7"/>
        <v>1.7297558177953587</v>
      </c>
      <c r="AD33" s="10">
        <f t="shared" si="8"/>
        <v>4.0646676304763982</v>
      </c>
      <c r="AE33" s="10">
        <f>IF(R33&lt;=$H$10,$L$2+ABS($H$43/$H$46-SQRT(4*$H$43*$H$43/$H$46/$H$46-8*(R33-$H$9)/$H$46)/2),#REF!)</f>
        <v>8.2169168585368677</v>
      </c>
      <c r="AF33" s="10">
        <f t="shared" si="9"/>
        <v>-4.2161121936455537</v>
      </c>
      <c r="AG33" s="10">
        <f t="shared" si="10"/>
        <v>5.4091216216216216</v>
      </c>
      <c r="AH33" s="10">
        <f t="shared" si="11"/>
        <v>5.4091216216216216</v>
      </c>
      <c r="AI33">
        <f t="shared" si="12"/>
        <v>5.4091216216216216</v>
      </c>
      <c r="AJ33" s="10">
        <f t="shared" si="13"/>
        <v>5.4091216216216216</v>
      </c>
      <c r="AK33" t="e">
        <f t="shared" si="18"/>
        <v>#NUM!</v>
      </c>
    </row>
    <row r="34" spans="2:37" x14ac:dyDescent="0.3">
      <c r="F34" s="1"/>
      <c r="G34" t="s">
        <v>39</v>
      </c>
      <c r="H34">
        <f>H7*2/J2/J2</f>
        <v>44.4375</v>
      </c>
      <c r="I34" t="s">
        <v>36</v>
      </c>
      <c r="J34">
        <f>H34*2*3.14159/360</f>
        <v>0.77558003124999997</v>
      </c>
      <c r="K34" t="s">
        <v>52</v>
      </c>
      <c r="N34">
        <f t="shared" si="14"/>
        <v>66.46821385865465</v>
      </c>
      <c r="O34">
        <f t="shared" si="15"/>
        <v>48.461741778906351</v>
      </c>
      <c r="P34">
        <f t="shared" si="19"/>
        <v>2.508</v>
      </c>
      <c r="Q34">
        <f t="shared" si="0"/>
        <v>16.007818047999997</v>
      </c>
      <c r="R34" s="17">
        <f>PUSHArm!M34</f>
        <v>16</v>
      </c>
      <c r="S34" s="10">
        <f>PUSHArm!N34</f>
        <v>3.9579122700954628</v>
      </c>
      <c r="T34" s="10">
        <f>PUSHArm!O34</f>
        <v>3.5898070334426451</v>
      </c>
      <c r="U34" s="10">
        <f t="shared" si="1"/>
        <v>0.33162042340210035</v>
      </c>
      <c r="V34" s="10">
        <f t="shared" si="16"/>
        <v>10.504580028572192</v>
      </c>
      <c r="W34" s="10">
        <f t="shared" si="2"/>
        <v>0.84859443645411203</v>
      </c>
      <c r="X34" s="10">
        <f t="shared" si="3"/>
        <v>8.0420877299045372</v>
      </c>
      <c r="Y34" s="10">
        <f t="shared" si="4"/>
        <v>106.04208772990454</v>
      </c>
      <c r="Z34" s="10">
        <f t="shared" si="17"/>
        <v>101.04208772990454</v>
      </c>
      <c r="AA34" s="10">
        <f t="shared" si="5"/>
        <v>7.0420877299045372</v>
      </c>
      <c r="AB34" s="10">
        <f t="shared" si="6"/>
        <v>96.042087729904537</v>
      </c>
      <c r="AC34" s="10">
        <f t="shared" si="7"/>
        <v>1.7216660649454092</v>
      </c>
      <c r="AD34" s="10">
        <f t="shared" si="8"/>
        <v>4.0590133377378912</v>
      </c>
      <c r="AE34" s="10">
        <f>IF(R34&lt;=$H$10,$L$2+ABS($H$43/$H$46-SQRT(4*$H$43*$H$43/$H$46/$H$46-8*(R34-$H$9)/$H$46)/2),#REF!)</f>
        <v>8.2073416802616617</v>
      </c>
      <c r="AF34" s="10">
        <f t="shared" si="9"/>
        <v>-4.2502930705249184</v>
      </c>
      <c r="AG34" s="10">
        <f t="shared" si="10"/>
        <v>5.3763513513513512</v>
      </c>
      <c r="AH34" s="10">
        <f t="shared" si="11"/>
        <v>5.3763513513513512</v>
      </c>
      <c r="AI34">
        <f t="shared" si="12"/>
        <v>5.3763513513513512</v>
      </c>
      <c r="AJ34" s="10">
        <f t="shared" si="13"/>
        <v>5.3763513513513512</v>
      </c>
      <c r="AK34" t="e">
        <f t="shared" si="18"/>
        <v>#NUM!</v>
      </c>
    </row>
    <row r="35" spans="2:37" x14ac:dyDescent="0.3">
      <c r="F35" s="1"/>
      <c r="G35" t="s">
        <v>35</v>
      </c>
      <c r="H35">
        <f>H34*J2</f>
        <v>59.25</v>
      </c>
      <c r="I35" t="s">
        <v>37</v>
      </c>
      <c r="K35" t="s">
        <v>61</v>
      </c>
      <c r="L35" s="15">
        <f>H35/360*B21*60</f>
        <v>2978.1419999999998</v>
      </c>
      <c r="M35" t="s">
        <v>6</v>
      </c>
      <c r="N35">
        <f t="shared" si="14"/>
        <v>65.993693124140037</v>
      </c>
      <c r="O35">
        <f t="shared" si="15"/>
        <v>48.133091753105298</v>
      </c>
      <c r="P35">
        <f t="shared" si="19"/>
        <v>2.508</v>
      </c>
      <c r="Q35">
        <f t="shared" si="0"/>
        <v>16.025774861999999</v>
      </c>
      <c r="R35" s="17">
        <f>PUSHArm!M35</f>
        <v>16.5</v>
      </c>
      <c r="S35" s="10">
        <f>PUSHArm!N35</f>
        <v>4.0971955227444212</v>
      </c>
      <c r="T35" s="10">
        <f>PUSHArm!O35</f>
        <v>3.5607259511632261</v>
      </c>
      <c r="U35" s="10">
        <f t="shared" si="1"/>
        <v>0.33875000367205149</v>
      </c>
      <c r="V35" s="10">
        <f t="shared" si="16"/>
        <v>10.754574420743957</v>
      </c>
      <c r="W35" s="10">
        <f t="shared" si="2"/>
        <v>0.86175172396420208</v>
      </c>
      <c r="X35" s="10">
        <f t="shared" si="3"/>
        <v>7.9028044772555788</v>
      </c>
      <c r="Y35" s="10">
        <f t="shared" si="4"/>
        <v>105.90280447725559</v>
      </c>
      <c r="Z35" s="10">
        <f t="shared" si="17"/>
        <v>100.90280447725559</v>
      </c>
      <c r="AA35" s="10">
        <f t="shared" si="5"/>
        <v>6.9028044772555788</v>
      </c>
      <c r="AB35" s="10">
        <f t="shared" si="6"/>
        <v>95.902804477255586</v>
      </c>
      <c r="AC35" s="10">
        <f t="shared" si="7"/>
        <v>1.7135694041656937</v>
      </c>
      <c r="AD35" s="10">
        <f t="shared" si="8"/>
        <v>4.053349206760366</v>
      </c>
      <c r="AE35" s="10">
        <f>IF(R35&lt;=$H$10,$L$2+ABS($H$43/$H$46-SQRT(4*$H$43*$H$43/$H$46/$H$46-8*(R35-$H$9)/$H$46)/2),#REF!)</f>
        <v>8.1977506882823334</v>
      </c>
      <c r="AF35" s="10">
        <f t="shared" si="9"/>
        <v>-4.2850059701388856</v>
      </c>
      <c r="AG35" s="10">
        <f t="shared" si="10"/>
        <v>5.3435810810810809</v>
      </c>
      <c r="AH35" s="10">
        <f t="shared" si="11"/>
        <v>5.3435810810810809</v>
      </c>
      <c r="AI35">
        <f t="shared" si="12"/>
        <v>5.3435810810810809</v>
      </c>
      <c r="AJ35" s="10">
        <f t="shared" si="13"/>
        <v>5.3435810810810809</v>
      </c>
      <c r="AK35" t="e">
        <f t="shared" si="18"/>
        <v>#NUM!</v>
      </c>
    </row>
    <row r="36" spans="2:37" x14ac:dyDescent="0.3">
      <c r="G36" s="10" t="s">
        <v>47</v>
      </c>
      <c r="H36" s="10">
        <f>J34*$E$17+L7</f>
        <v>44.385170647666669</v>
      </c>
      <c r="I36" s="10" t="s">
        <v>60</v>
      </c>
      <c r="J36" s="10"/>
      <c r="K36" s="10" t="s">
        <v>62</v>
      </c>
      <c r="L36" s="15">
        <f>H36/$B$21*100/$B$12/$B$15</f>
        <v>19.125860010871712</v>
      </c>
      <c r="M36" s="10" t="s">
        <v>63</v>
      </c>
      <c r="N36">
        <f t="shared" si="14"/>
        <v>65.518683244244471</v>
      </c>
      <c r="O36">
        <f t="shared" si="15"/>
        <v>47.803802450755676</v>
      </c>
      <c r="P36">
        <f t="shared" si="19"/>
        <v>2.508</v>
      </c>
      <c r="Q36">
        <f t="shared" si="0"/>
        <v>16.043731676</v>
      </c>
      <c r="R36" s="17">
        <f>PUSHArm!M36</f>
        <v>17</v>
      </c>
      <c r="S36" s="10">
        <f>PUSHArm!N36</f>
        <v>4.2376163264955942</v>
      </c>
      <c r="T36" s="10">
        <f>PUSHArm!O36</f>
        <v>3.5316747993398736</v>
      </c>
      <c r="U36" s="10">
        <f t="shared" si="1"/>
        <v>0.34602587107032501</v>
      </c>
      <c r="V36" s="10">
        <f t="shared" si="16"/>
        <v>11.006102704251035</v>
      </c>
      <c r="W36" s="10">
        <f t="shared" si="2"/>
        <v>0.87471112370294946</v>
      </c>
      <c r="X36" s="10">
        <f t="shared" si="3"/>
        <v>7.7623836735044058</v>
      </c>
      <c r="Y36" s="10">
        <f t="shared" si="4"/>
        <v>105.7623836735044</v>
      </c>
      <c r="Z36" s="10">
        <f t="shared" si="17"/>
        <v>100.7623836735044</v>
      </c>
      <c r="AA36" s="10">
        <f t="shared" si="5"/>
        <v>6.7623836735044058</v>
      </c>
      <c r="AB36" s="10">
        <f t="shared" si="6"/>
        <v>95.762383673504402</v>
      </c>
      <c r="AC36" s="10">
        <f t="shared" si="7"/>
        <v>1.7054658177296631</v>
      </c>
      <c r="AD36" s="10">
        <f t="shared" si="8"/>
        <v>4.0476751860100073</v>
      </c>
      <c r="AE36" s="10">
        <f>IF(R36&lt;=$H$10,$L$2+ABS($H$43/$H$46-SQRT(4*$H$43*$H$43/$H$46/$H$46-8*(R36-$H$9)/$H$46)/2),#REF!)</f>
        <v>8.1881438039886483</v>
      </c>
      <c r="AF36" s="10">
        <f t="shared" si="9"/>
        <v>-4.3202539377676565</v>
      </c>
      <c r="AG36" s="10">
        <f t="shared" si="10"/>
        <v>5.3108108108108105</v>
      </c>
      <c r="AH36" s="10">
        <f t="shared" si="11"/>
        <v>5.3108108108108105</v>
      </c>
      <c r="AI36">
        <f t="shared" si="12"/>
        <v>5.3108108108108105</v>
      </c>
      <c r="AJ36" s="10">
        <f t="shared" si="13"/>
        <v>5.3108108108108105</v>
      </c>
      <c r="AK36" t="e">
        <f t="shared" si="18"/>
        <v>#NUM!</v>
      </c>
    </row>
    <row r="37" spans="2:37" x14ac:dyDescent="0.3">
      <c r="N37">
        <f t="shared" si="14"/>
        <v>65.043327597944781</v>
      </c>
      <c r="O37">
        <f t="shared" si="15"/>
        <v>47.473978957175476</v>
      </c>
      <c r="P37">
        <f t="shared" si="19"/>
        <v>2.508</v>
      </c>
      <c r="Q37">
        <f t="shared" si="0"/>
        <v>16.061688489999998</v>
      </c>
      <c r="R37" s="17">
        <f>PUSHArm!M37</f>
        <v>17.5</v>
      </c>
      <c r="S37" s="10">
        <f>PUSHArm!N37</f>
        <v>4.3791922156724397</v>
      </c>
      <c r="T37" s="10">
        <f>PUSHArm!O37</f>
        <v>3.5026612122745844</v>
      </c>
      <c r="U37" s="10">
        <f t="shared" si="1"/>
        <v>0.35344856010967246</v>
      </c>
      <c r="V37" s="10">
        <f t="shared" si="16"/>
        <v>11.259282038811435</v>
      </c>
      <c r="W37" s="10">
        <f t="shared" si="2"/>
        <v>0.88748130465045783</v>
      </c>
      <c r="X37" s="10">
        <f t="shared" si="3"/>
        <v>7.6208077843275603</v>
      </c>
      <c r="Y37" s="10">
        <f t="shared" si="4"/>
        <v>105.62080778432755</v>
      </c>
      <c r="Z37" s="10">
        <f t="shared" si="17"/>
        <v>100.62080778432755</v>
      </c>
      <c r="AA37" s="10">
        <f t="shared" si="5"/>
        <v>6.6208077843275603</v>
      </c>
      <c r="AB37" s="10">
        <f t="shared" si="6"/>
        <v>95.620807784327553</v>
      </c>
      <c r="AC37" s="10">
        <f t="shared" si="7"/>
        <v>1.6973552878348184</v>
      </c>
      <c r="AD37" s="10">
        <f t="shared" si="8"/>
        <v>4.0419912235015198</v>
      </c>
      <c r="AE37" s="10">
        <f>IF(R37&lt;=$H$10,$L$2+ABS($H$43/$H$46-SQRT(4*$H$43*$H$43/$H$46/$H$46-8*(R37-$H$9)/$H$46)/2),#REF!)</f>
        <v>8.1785209481169208</v>
      </c>
      <c r="AF37" s="10">
        <f t="shared" si="9"/>
        <v>-4.3560398891261043</v>
      </c>
      <c r="AG37" s="10">
        <f t="shared" si="10"/>
        <v>5.2780405405405402</v>
      </c>
      <c r="AH37" s="10">
        <f t="shared" si="11"/>
        <v>5.2780405405405402</v>
      </c>
      <c r="AI37">
        <f t="shared" si="12"/>
        <v>5.2780405405405402</v>
      </c>
      <c r="AJ37" s="10">
        <f t="shared" si="13"/>
        <v>5.2780405405405402</v>
      </c>
      <c r="AK37" t="e">
        <f t="shared" si="18"/>
        <v>#NUM!</v>
      </c>
    </row>
    <row r="38" spans="2:37" x14ac:dyDescent="0.3">
      <c r="F38" s="2"/>
      <c r="G38" t="s">
        <v>40</v>
      </c>
      <c r="H38">
        <f>(H39-H35)/J2</f>
        <v>-6.5156249999999947</v>
      </c>
      <c r="I38" t="s">
        <v>36</v>
      </c>
      <c r="J38">
        <f>H38*2*3.14159/360</f>
        <v>-0.11371901302083323</v>
      </c>
      <c r="K38" t="s">
        <v>52</v>
      </c>
      <c r="N38">
        <f t="shared" si="14"/>
        <v>64.567768478959721</v>
      </c>
      <c r="O38">
        <f t="shared" si="15"/>
        <v>47.143725713264935</v>
      </c>
      <c r="P38">
        <f t="shared" si="19"/>
        <v>2.508</v>
      </c>
      <c r="Q38">
        <f t="shared" si="0"/>
        <v>16.079645304000003</v>
      </c>
      <c r="R38" s="17">
        <f>PUSHArm!M38</f>
        <v>18</v>
      </c>
      <c r="S38" s="10">
        <f>PUSHArm!N38</f>
        <v>4.5219408201471802</v>
      </c>
      <c r="T38" s="10">
        <f>PUSHArm!O38</f>
        <v>3.4736927363825334</v>
      </c>
      <c r="U38" s="10">
        <f t="shared" si="1"/>
        <v>0.36101850773183225</v>
      </c>
      <c r="V38" s="10">
        <f t="shared" si="16"/>
        <v>11.514223598133341</v>
      </c>
      <c r="W38" s="10">
        <f t="shared" si="2"/>
        <v>0.90007032074081916</v>
      </c>
      <c r="X38" s="10">
        <f t="shared" si="3"/>
        <v>7.4780591798528198</v>
      </c>
      <c r="Y38" s="10">
        <f t="shared" si="4"/>
        <v>105.47805917985282</v>
      </c>
      <c r="Z38" s="10">
        <f t="shared" si="17"/>
        <v>100.47805917985282</v>
      </c>
      <c r="AA38" s="10">
        <f t="shared" si="5"/>
        <v>6.4780591798528198</v>
      </c>
      <c r="AB38" s="10">
        <f t="shared" si="6"/>
        <v>95.478059179852821</v>
      </c>
      <c r="AC38" s="10">
        <f t="shared" si="7"/>
        <v>1.6892377966022576</v>
      </c>
      <c r="AD38" s="10">
        <f t="shared" si="8"/>
        <v>4.0362972667925749</v>
      </c>
      <c r="AE38" s="10">
        <f>IF(R38&lt;=$H$10,$L$2+ABS($H$43/$H$46-SQRT(4*$H$43*$H$43/$H$46/$H$46-8*(R38-$H$9)/$H$46)/2),#REF!)</f>
        <v>8.1688820407423837</v>
      </c>
      <c r="AF38" s="10">
        <f t="shared" si="9"/>
        <v>-4.3923666013857421</v>
      </c>
      <c r="AG38" s="10">
        <f t="shared" si="10"/>
        <v>5.2452702702702698</v>
      </c>
      <c r="AH38" s="10">
        <f t="shared" si="11"/>
        <v>5.2452702702702698</v>
      </c>
      <c r="AI38">
        <f t="shared" si="12"/>
        <v>5.2452702702702698</v>
      </c>
      <c r="AJ38" s="10">
        <f t="shared" si="13"/>
        <v>5.2452702702702698</v>
      </c>
      <c r="AK38" t="e">
        <f t="shared" si="18"/>
        <v>#NUM!</v>
      </c>
    </row>
    <row r="39" spans="2:37" x14ac:dyDescent="0.3">
      <c r="F39" s="2"/>
      <c r="G39" t="s">
        <v>42</v>
      </c>
      <c r="H39">
        <f>(H9-H7-H43*J2/2-H35*J2/2)/J2</f>
        <v>50.562500000000007</v>
      </c>
      <c r="I39" t="s">
        <v>37</v>
      </c>
      <c r="K39" t="s">
        <v>65</v>
      </c>
      <c r="L39">
        <f>H39/360*B21*60</f>
        <v>2541.4735000000005</v>
      </c>
      <c r="M39" t="s">
        <v>6</v>
      </c>
      <c r="N39">
        <f t="shared" si="14"/>
        <v>64.092147025897845</v>
      </c>
      <c r="O39">
        <f t="shared" si="15"/>
        <v>46.813146462358894</v>
      </c>
      <c r="P39">
        <f t="shared" si="19"/>
        <v>2.508</v>
      </c>
      <c r="Q39">
        <f t="shared" si="0"/>
        <v>16.097602117999998</v>
      </c>
      <c r="R39" s="17">
        <f>PUSHArm!M39</f>
        <v>18.5</v>
      </c>
      <c r="S39" s="10">
        <f>PUSHArm!N39</f>
        <v>4.6658798608006995</v>
      </c>
      <c r="T39" s="10">
        <f>PUSHArm!O39</f>
        <v>3.4447768268618342</v>
      </c>
      <c r="U39" s="10">
        <f t="shared" si="1"/>
        <v>0.36873604738191357</v>
      </c>
      <c r="V39" s="10">
        <f t="shared" si="16"/>
        <v>11.771033077251412</v>
      </c>
      <c r="W39" s="10">
        <f t="shared" si="2"/>
        <v>0.91248567027262584</v>
      </c>
      <c r="X39" s="10">
        <f t="shared" si="3"/>
        <v>7.3341201391993005</v>
      </c>
      <c r="Y39" s="10">
        <f t="shared" si="4"/>
        <v>105.3341201391993</v>
      </c>
      <c r="Z39" s="10">
        <f t="shared" si="17"/>
        <v>100.3341201391993</v>
      </c>
      <c r="AA39" s="10">
        <f t="shared" si="5"/>
        <v>6.3341201391993005</v>
      </c>
      <c r="AB39" s="10">
        <f t="shared" si="6"/>
        <v>95.3341201391993</v>
      </c>
      <c r="AC39" s="10">
        <f t="shared" si="7"/>
        <v>1.6811133260762265</v>
      </c>
      <c r="AD39" s="10">
        <f t="shared" si="8"/>
        <v>4.030593262978166</v>
      </c>
      <c r="AE39" s="10">
        <f>IF(R39&lt;=$H$10,$L$2+ABS($H$43/$H$46-SQRT(4*$H$43*$H$43/$H$46/$H$46-8*(R39-$H$9)/$H$46)/2),#REF!)</f>
        <v>8.1592270012714305</v>
      </c>
      <c r="AF39" s="10">
        <f t="shared" si="9"/>
        <v>-4.4292367040400018</v>
      </c>
      <c r="AG39" s="10">
        <f t="shared" si="10"/>
        <v>5.2125000000000004</v>
      </c>
      <c r="AH39" s="10">
        <f t="shared" si="11"/>
        <v>5.2125000000000004</v>
      </c>
      <c r="AI39">
        <f t="shared" si="12"/>
        <v>5.2125000000000004</v>
      </c>
      <c r="AJ39" s="10">
        <f t="shared" si="13"/>
        <v>5.2125000000000004</v>
      </c>
      <c r="AK39" t="e">
        <f t="shared" si="18"/>
        <v>#NUM!</v>
      </c>
    </row>
    <row r="40" spans="2:37" x14ac:dyDescent="0.3">
      <c r="B40" s="10"/>
      <c r="G40" t="s">
        <v>48</v>
      </c>
      <c r="H40" s="10">
        <f>J38*$E$17+L8</f>
        <v>18.319631669027778</v>
      </c>
      <c r="I40" t="s">
        <v>60</v>
      </c>
      <c r="K40" t="s">
        <v>64</v>
      </c>
      <c r="L40">
        <f>H40/$B$21*100/$B$12/$B$15</f>
        <v>7.8940489726601264</v>
      </c>
      <c r="M40" t="s">
        <v>63</v>
      </c>
      <c r="N40">
        <f t="shared" si="14"/>
        <v>63.616603153303842</v>
      </c>
      <c r="O40">
        <f t="shared" si="15"/>
        <v>46.482344197639051</v>
      </c>
      <c r="P40">
        <f t="shared" si="19"/>
        <v>2.508</v>
      </c>
      <c r="Q40">
        <f t="shared" si="0"/>
        <v>16.115558931999999</v>
      </c>
      <c r="R40" s="17">
        <f>PUSHArm!M40</f>
        <v>19</v>
      </c>
      <c r="S40" s="10">
        <f>PUSHArm!N40</f>
        <v>4.8110271446830914</v>
      </c>
      <c r="T40" s="10">
        <f>PUSHArm!O40</f>
        <v>3.4159208444307807</v>
      </c>
      <c r="U40" s="10">
        <f t="shared" si="1"/>
        <v>0.37660140314178076</v>
      </c>
      <c r="V40" s="10">
        <f t="shared" si="16"/>
        <v>12.029811130549126</v>
      </c>
      <c r="W40" s="10">
        <f t="shared" si="2"/>
        <v>0.92473434813858058</v>
      </c>
      <c r="X40" s="10">
        <f t="shared" si="3"/>
        <v>7.1889728553169086</v>
      </c>
      <c r="Y40" s="10">
        <f t="shared" si="4"/>
        <v>105.1889728553169</v>
      </c>
      <c r="Z40" s="10">
        <f t="shared" si="17"/>
        <v>100.1889728553169</v>
      </c>
      <c r="AA40" s="10">
        <f t="shared" si="5"/>
        <v>6.1889728553169086</v>
      </c>
      <c r="AB40" s="10">
        <f t="shared" si="6"/>
        <v>95.188972855316905</v>
      </c>
      <c r="AC40" s="10">
        <f t="shared" si="7"/>
        <v>1.6729818582236426</v>
      </c>
      <c r="AD40" s="10">
        <f t="shared" si="8"/>
        <v>4.02487915868487</v>
      </c>
      <c r="AE40" s="10">
        <f>IF(R40&lt;=$H$10,$L$2+ABS($H$43/$H$46-SQRT(4*$H$43*$H$43/$H$46/$H$46-8*(R40-$H$9)/$H$46)/2),#REF!)</f>
        <v>8.1495557484337713</v>
      </c>
      <c r="AF40" s="10">
        <f t="shared" si="9"/>
        <v>-4.4666526695542892</v>
      </c>
      <c r="AG40" s="10">
        <f t="shared" si="10"/>
        <v>5.1797297297297291</v>
      </c>
      <c r="AH40" s="10">
        <f t="shared" si="11"/>
        <v>5.1797297297297291</v>
      </c>
      <c r="AI40">
        <f t="shared" si="12"/>
        <v>5.1797297297297291</v>
      </c>
      <c r="AJ40" s="10">
        <f t="shared" si="13"/>
        <v>5.1797297297297291</v>
      </c>
      <c r="AK40" t="e">
        <f t="shared" si="18"/>
        <v>#NUM!</v>
      </c>
    </row>
    <row r="41" spans="2:37" x14ac:dyDescent="0.3">
      <c r="B41" s="10"/>
      <c r="N41">
        <f t="shared" si="14"/>
        <v>63.141275483031762</v>
      </c>
      <c r="O41">
        <f t="shared" si="15"/>
        <v>46.151421109690546</v>
      </c>
      <c r="P41">
        <f t="shared" si="19"/>
        <v>2.508</v>
      </c>
      <c r="Q41">
        <f t="shared" si="0"/>
        <v>16.133515745999997</v>
      </c>
      <c r="R41" s="17">
        <f>PUSHArm!M41</f>
        <v>19.5</v>
      </c>
      <c r="S41" s="10">
        <f>PUSHArm!N41</f>
        <v>4.9574005598678097</v>
      </c>
      <c r="T41" s="10">
        <f>PUSHArm!O41</f>
        <v>3.3871320521015198</v>
      </c>
      <c r="U41" s="10">
        <f t="shared" si="1"/>
        <v>0.38461468377247171</v>
      </c>
      <c r="V41" s="10">
        <f t="shared" si="16"/>
        <v>12.290653750362257</v>
      </c>
      <c r="W41" s="10">
        <f t="shared" si="2"/>
        <v>0.93682289190737</v>
      </c>
      <c r="X41" s="10">
        <f t="shared" si="3"/>
        <v>7.0425994401321903</v>
      </c>
      <c r="Y41" s="10">
        <f t="shared" si="4"/>
        <v>105.04259944013219</v>
      </c>
      <c r="Z41" s="10">
        <f t="shared" si="17"/>
        <v>100.04259944013219</v>
      </c>
      <c r="AA41" s="10">
        <f t="shared" si="5"/>
        <v>6.0425994401321903</v>
      </c>
      <c r="AB41" s="10">
        <f t="shared" si="6"/>
        <v>95.042599440132193</v>
      </c>
      <c r="AC41" s="10">
        <f t="shared" si="7"/>
        <v>1.6648433749336331</v>
      </c>
      <c r="AD41" s="10">
        <f t="shared" si="8"/>
        <v>4.019154900065022</v>
      </c>
      <c r="AE41" s="10">
        <f>IF(R41&lt;=$H$10,$L$2+ABS($H$43/$H$46-SQRT(4*$H$43*$H$43/$H$46/$H$46-8*(R41-$H$9)/$H$46)/2),#REF!)</f>
        <v>8.1398682002744405</v>
      </c>
      <c r="AF41" s="10">
        <f t="shared" si="9"/>
        <v>-4.5046168038521985</v>
      </c>
      <c r="AG41" s="10">
        <f t="shared" si="10"/>
        <v>5.1469594594594597</v>
      </c>
      <c r="AH41" s="10">
        <f t="shared" si="11"/>
        <v>5.1469594594594597</v>
      </c>
      <c r="AI41">
        <f t="shared" si="12"/>
        <v>5.1469594594594597</v>
      </c>
      <c r="AJ41" s="10">
        <f t="shared" si="13"/>
        <v>5.1469594594594597</v>
      </c>
      <c r="AK41" t="e">
        <f t="shared" si="18"/>
        <v>#NUM!</v>
      </c>
    </row>
    <row r="42" spans="2:37" x14ac:dyDescent="0.3">
      <c r="B42" s="10"/>
      <c r="G42" t="s">
        <v>41</v>
      </c>
      <c r="H42">
        <f>(H43-H39)/J2</f>
        <v>-27.140625000000007</v>
      </c>
      <c r="I42" t="s">
        <v>36</v>
      </c>
      <c r="J42">
        <f>H42*2*3.14159/360</f>
        <v>-0.47369286718750014</v>
      </c>
      <c r="K42" t="s">
        <v>52</v>
      </c>
      <c r="N42">
        <f t="shared" si="14"/>
        <v>62.666301276116457</v>
      </c>
      <c r="O42">
        <f t="shared" si="15"/>
        <v>45.820478534329375</v>
      </c>
      <c r="P42">
        <f t="shared" si="19"/>
        <v>2.508</v>
      </c>
      <c r="Q42">
        <f t="shared" si="0"/>
        <v>16.151472559999998</v>
      </c>
      <c r="R42" s="17">
        <f>PUSHArm!M42</f>
        <v>20</v>
      </c>
      <c r="S42" s="10">
        <f>PUSHArm!N42</f>
        <v>5.1050180699940473</v>
      </c>
      <c r="T42" s="10">
        <f>PUSHArm!O42</f>
        <v>3.3584176119990214</v>
      </c>
      <c r="U42" s="10">
        <f t="shared" si="1"/>
        <v>0.39277587663165231</v>
      </c>
      <c r="V42" s="10">
        <f t="shared" si="16"/>
        <v>12.553652594315263</v>
      </c>
      <c r="W42" s="10">
        <f t="shared" si="2"/>
        <v>0.94875742261976004</v>
      </c>
      <c r="X42" s="10">
        <f t="shared" si="3"/>
        <v>6.8949819300059527</v>
      </c>
      <c r="Y42" s="10">
        <f t="shared" si="4"/>
        <v>104.89498193000595</v>
      </c>
      <c r="Z42" s="10">
        <f t="shared" si="17"/>
        <v>99.894981930005954</v>
      </c>
      <c r="AA42" s="10">
        <f t="shared" si="5"/>
        <v>5.8949819300059527</v>
      </c>
      <c r="AB42" s="10">
        <f t="shared" si="6"/>
        <v>94.894981930005954</v>
      </c>
      <c r="AC42" s="10">
        <f t="shared" si="7"/>
        <v>1.6566978580170642</v>
      </c>
      <c r="AD42" s="10">
        <f t="shared" si="8"/>
        <v>4.0134204327907987</v>
      </c>
      <c r="AE42" s="10">
        <f>IF(R42&lt;=$H$10,$L$2+ABS($H$43/$H$46-SQRT(4*$H$43*$H$43/$H$46/$H$46-8*(R42-$H$9)/$H$46)/2),#REF!)</f>
        <v>8.1301642741456952</v>
      </c>
      <c r="AF42" s="10">
        <f t="shared" si="9"/>
        <v>-4.5431312366424468</v>
      </c>
      <c r="AG42" s="10">
        <f t="shared" si="10"/>
        <v>5.1141891891891893</v>
      </c>
      <c r="AH42" s="10">
        <f t="shared" si="11"/>
        <v>5.1141891891891893</v>
      </c>
      <c r="AI42">
        <f t="shared" si="12"/>
        <v>5.1141891891891893</v>
      </c>
      <c r="AJ42" s="10">
        <f t="shared" si="13"/>
        <v>5.1141891891891893</v>
      </c>
      <c r="AK42" t="e">
        <f t="shared" si="18"/>
        <v>#NUM!</v>
      </c>
    </row>
    <row r="43" spans="2:37" x14ac:dyDescent="0.3">
      <c r="G43" t="s">
        <v>43</v>
      </c>
      <c r="H43">
        <f>H46*H3</f>
        <v>14.375</v>
      </c>
      <c r="I43" t="s">
        <v>37</v>
      </c>
      <c r="K43" t="s">
        <v>66</v>
      </c>
      <c r="L43">
        <f>H43/360*B21*60</f>
        <v>722.54499999999996</v>
      </c>
      <c r="M43" t="s">
        <v>6</v>
      </c>
      <c r="N43">
        <f t="shared" si="14"/>
        <v>62.191816365441859</v>
      </c>
      <c r="O43">
        <f t="shared" si="15"/>
        <v>45.489616900920609</v>
      </c>
      <c r="P43">
        <f t="shared" si="19"/>
        <v>2.508</v>
      </c>
      <c r="Q43">
        <f t="shared" si="0"/>
        <v>16.169429374</v>
      </c>
      <c r="R43" s="17">
        <f>PUSHArm!M43</f>
        <v>20.5</v>
      </c>
      <c r="S43" s="10">
        <f>PUSHArm!N43</f>
        <v>5.2538977084921274</v>
      </c>
      <c r="T43" s="10">
        <f>PUSHArm!O43</f>
        <v>3.3297845822410799</v>
      </c>
      <c r="U43" s="10">
        <f t="shared" si="1"/>
        <v>0.4010848416524056</v>
      </c>
      <c r="V43" s="10">
        <f t="shared" si="16"/>
        <v>12.818895268194321</v>
      </c>
      <c r="W43" s="10">
        <f t="shared" si="2"/>
        <v>0.96054368102158283</v>
      </c>
      <c r="X43" s="10">
        <f t="shared" si="3"/>
        <v>6.7461022915078726</v>
      </c>
      <c r="Y43" s="10">
        <f t="shared" si="4"/>
        <v>104.74610229150787</v>
      </c>
      <c r="Z43" s="10">
        <f t="shared" si="17"/>
        <v>99.746102291507867</v>
      </c>
      <c r="AA43" s="10">
        <f t="shared" si="5"/>
        <v>5.7461022915078726</v>
      </c>
      <c r="AB43" s="10">
        <f t="shared" si="6"/>
        <v>94.746102291507867</v>
      </c>
      <c r="AC43" s="10">
        <f t="shared" si="7"/>
        <v>1.6485452892060686</v>
      </c>
      <c r="AD43" s="10">
        <f t="shared" si="8"/>
        <v>4.0076757020481963</v>
      </c>
      <c r="AE43" s="10">
        <f>IF(R43&lt;=$H$10,$L$2+ABS($H$43/$H$46-SQRT(4*$H$43*$H$43/$H$46/$H$46-8*(R43-$H$9)/$H$46)/2),#REF!)</f>
        <v>8.1204438866987907</v>
      </c>
      <c r="AF43" s="10">
        <f t="shared" si="9"/>
        <v>-4.5821979115819609</v>
      </c>
      <c r="AG43" s="10">
        <f t="shared" si="10"/>
        <v>5.0814189189189189</v>
      </c>
      <c r="AH43" s="10">
        <f t="shared" si="11"/>
        <v>5.0814189189189189</v>
      </c>
      <c r="AI43">
        <f t="shared" si="12"/>
        <v>5.0814189189189189</v>
      </c>
      <c r="AJ43" s="10">
        <f t="shared" si="13"/>
        <v>5.0814189189189189</v>
      </c>
      <c r="AK43" t="e">
        <f t="shared" si="18"/>
        <v>#NUM!</v>
      </c>
    </row>
    <row r="44" spans="2:37" x14ac:dyDescent="0.3">
      <c r="G44" t="s">
        <v>50</v>
      </c>
      <c r="H44" s="10">
        <f>J42*$E$17+L9</f>
        <v>8.2592361200833224</v>
      </c>
      <c r="I44" t="s">
        <v>60</v>
      </c>
      <c r="K44" t="s">
        <v>67</v>
      </c>
      <c r="L44">
        <f>H44/$B$21*100/$B$12/$B$15</f>
        <v>3.5589588036821729</v>
      </c>
      <c r="M44" t="s">
        <v>63</v>
      </c>
      <c r="N44">
        <f t="shared" si="14"/>
        <v>61.717955088898634</v>
      </c>
      <c r="O44">
        <f t="shared" si="15"/>
        <v>45.158935680964518</v>
      </c>
      <c r="P44">
        <f t="shared" si="19"/>
        <v>2.508</v>
      </c>
      <c r="Q44">
        <f t="shared" si="0"/>
        <v>16.187386187999998</v>
      </c>
      <c r="R44" s="17">
        <f>PUSHArm!M44</f>
        <v>21</v>
      </c>
      <c r="S44" s="10">
        <f>PUSHArm!N44</f>
        <v>5.4040575724865363</v>
      </c>
      <c r="T44" s="10">
        <f>PUSHArm!O44</f>
        <v>3.3012399138624655</v>
      </c>
      <c r="U44" s="10">
        <f t="shared" si="1"/>
        <v>0.40954130518629028</v>
      </c>
      <c r="V44" s="10">
        <f t="shared" si="16"/>
        <v>13.086465570203888</v>
      </c>
      <c r="W44" s="10">
        <f t="shared" si="2"/>
        <v>0.97218705984234044</v>
      </c>
      <c r="X44" s="10">
        <f t="shared" si="3"/>
        <v>6.5959424275134637</v>
      </c>
      <c r="Y44" s="10">
        <f t="shared" si="4"/>
        <v>104.59594242751346</v>
      </c>
      <c r="Z44" s="10">
        <f t="shared" si="17"/>
        <v>99.595942427513464</v>
      </c>
      <c r="AA44" s="10">
        <f t="shared" si="5"/>
        <v>5.5959424275134637</v>
      </c>
      <c r="AB44" s="10">
        <f t="shared" si="6"/>
        <v>94.595942427513464</v>
      </c>
      <c r="AC44" s="10">
        <f t="shared" si="7"/>
        <v>1.6403856501535643</v>
      </c>
      <c r="AD44" s="10">
        <f t="shared" si="8"/>
        <v>4.0019206525309219</v>
      </c>
      <c r="AE44" s="10">
        <f>IF(R44&lt;=$H$10,$L$2+ABS($H$43/$H$46-SQRT(4*$H$43*$H$43/$H$46/$H$46-8*(R44-$H$9)/$H$46)/2),#REF!)</f>
        <v>8.1107069538756296</v>
      </c>
      <c r="AF44" s="10">
        <f t="shared" si="9"/>
        <v>-4.6218185763152464</v>
      </c>
      <c r="AG44" s="10">
        <f t="shared" si="10"/>
        <v>5.0486486486486486</v>
      </c>
      <c r="AH44" s="10">
        <f t="shared" si="11"/>
        <v>5.0486486486486486</v>
      </c>
      <c r="AI44">
        <f t="shared" si="12"/>
        <v>5.0486486486486486</v>
      </c>
      <c r="AJ44" s="10">
        <f t="shared" si="13"/>
        <v>5.0486486486486486</v>
      </c>
      <c r="AK44" t="e">
        <f t="shared" si="18"/>
        <v>#NUM!</v>
      </c>
    </row>
    <row r="45" spans="2:37" x14ac:dyDescent="0.3">
      <c r="N45">
        <f t="shared" si="14"/>
        <v>61.244850223476476</v>
      </c>
      <c r="O45">
        <f t="shared" si="15"/>
        <v>44.828533337277939</v>
      </c>
      <c r="P45">
        <f t="shared" si="19"/>
        <v>2.508</v>
      </c>
      <c r="Q45">
        <f t="shared" si="0"/>
        <v>16.205343001999999</v>
      </c>
      <c r="R45" s="17">
        <f>PUSHArm!M45</f>
        <v>21.5</v>
      </c>
      <c r="S45" s="10">
        <f>PUSHArm!N45</f>
        <v>5.5555158163725427</v>
      </c>
      <c r="T45" s="10">
        <f>PUSHArm!O45</f>
        <v>3.2727904478067282</v>
      </c>
      <c r="U45" s="10">
        <f t="shared" si="1"/>
        <v>0.41814485388918532</v>
      </c>
      <c r="V45" s="10">
        <f t="shared" si="16"/>
        <v>13.356443701425407</v>
      </c>
      <c r="W45" s="10">
        <f t="shared" si="2"/>
        <v>0.98369263263445095</v>
      </c>
      <c r="X45" s="10">
        <f t="shared" si="3"/>
        <v>6.4444841836274573</v>
      </c>
      <c r="Y45" s="10">
        <f t="shared" si="4"/>
        <v>104.44448418362745</v>
      </c>
      <c r="Z45" s="10">
        <f t="shared" si="17"/>
        <v>99.444484183627452</v>
      </c>
      <c r="AA45" s="10">
        <f t="shared" si="5"/>
        <v>5.4444841836274573</v>
      </c>
      <c r="AB45" s="10">
        <f t="shared" si="6"/>
        <v>94.444484183627452</v>
      </c>
      <c r="AC45" s="10">
        <f t="shared" si="7"/>
        <v>1.6322189224327748</v>
      </c>
      <c r="AD45" s="10">
        <f t="shared" si="8"/>
        <v>3.9961552284341799</v>
      </c>
      <c r="AE45" s="10">
        <f>IF(R45&lt;=$H$10,$L$2+ABS($H$43/$H$46-SQRT(4*$H$43*$H$43/$H$46/$H$46-8*(R45-$H$9)/$H$46)/2),#REF!)</f>
        <v>8.1009533909002798</v>
      </c>
      <c r="AF45" s="10">
        <f t="shared" si="9"/>
        <v>-4.6619947723777759</v>
      </c>
      <c r="AG45" s="10">
        <f t="shared" si="10"/>
        <v>5.0158783783783782</v>
      </c>
      <c r="AH45" s="10">
        <f t="shared" si="11"/>
        <v>5.0158783783783782</v>
      </c>
      <c r="AI45">
        <f t="shared" si="12"/>
        <v>5.0158783783783782</v>
      </c>
      <c r="AJ45" s="10">
        <f t="shared" si="13"/>
        <v>5.0158783783783782</v>
      </c>
      <c r="AK45" t="e">
        <f t="shared" si="18"/>
        <v>#NUM!</v>
      </c>
    </row>
    <row r="46" spans="2:37" x14ac:dyDescent="0.3">
      <c r="G46" t="s">
        <v>44</v>
      </c>
      <c r="H46">
        <f>(H10-H9)*2/H3/H3</f>
        <v>8.984375</v>
      </c>
      <c r="I46" t="s">
        <v>36</v>
      </c>
      <c r="J46">
        <f>H46*2*3.14159/360</f>
        <v>0.15680679253472224</v>
      </c>
      <c r="K46" t="s">
        <v>52</v>
      </c>
      <c r="N46">
        <f t="shared" si="14"/>
        <v>60.77263292016265</v>
      </c>
      <c r="O46">
        <f t="shared" si="15"/>
        <v>44.49850727367923</v>
      </c>
      <c r="P46">
        <f t="shared" si="19"/>
        <v>2.508</v>
      </c>
      <c r="Q46">
        <f t="shared" si="0"/>
        <v>16.223299815999997</v>
      </c>
      <c r="R46" s="17">
        <f>PUSHArm!M46</f>
        <v>22</v>
      </c>
      <c r="S46" s="10">
        <f>PUSHArm!N46</f>
        <v>5.7082906450619495</v>
      </c>
      <c r="T46" s="10">
        <f>PUSHArm!O46</f>
        <v>3.2444429119783549</v>
      </c>
      <c r="U46" s="10">
        <f t="shared" si="1"/>
        <v>0.4268949287028726</v>
      </c>
      <c r="V46" s="10">
        <f t="shared" si="16"/>
        <v>13.628906446681231</v>
      </c>
      <c r="W46" s="10">
        <f t="shared" si="2"/>
        <v>0.99506517961071228</v>
      </c>
      <c r="X46" s="10">
        <f t="shared" si="3"/>
        <v>6.2917093549380505</v>
      </c>
      <c r="Y46" s="10">
        <f t="shared" si="4"/>
        <v>104.29170935493805</v>
      </c>
      <c r="Z46" s="10">
        <f t="shared" si="17"/>
        <v>99.29170935493805</v>
      </c>
      <c r="AA46" s="10">
        <f t="shared" si="5"/>
        <v>5.2917093549380505</v>
      </c>
      <c r="AB46" s="10">
        <f t="shared" si="6"/>
        <v>94.29170935493805</v>
      </c>
      <c r="AC46" s="10">
        <f t="shared" si="7"/>
        <v>1.6240450875367405</v>
      </c>
      <c r="AD46" s="10">
        <f t="shared" si="8"/>
        <v>3.9903793734483584</v>
      </c>
      <c r="AE46" s="10">
        <f>IF(R46&lt;=$H$10,$L$2+ABS($H$43/$H$46-SQRT(4*$H$43*$H$43/$H$46/$H$46-8*(R46-$H$9)/$H$46)/2),#REF!)</f>
        <v>8.0911831122703575</v>
      </c>
      <c r="AF46" s="10">
        <f t="shared" si="9"/>
        <v>-4.7027278249932971</v>
      </c>
      <c r="AG46" s="10">
        <f t="shared" si="10"/>
        <v>4.9831081081081079</v>
      </c>
      <c r="AH46" s="10">
        <f t="shared" si="11"/>
        <v>4.9831081081081079</v>
      </c>
      <c r="AI46">
        <f t="shared" si="12"/>
        <v>4.9831081081081079</v>
      </c>
      <c r="AJ46" s="10">
        <f t="shared" si="13"/>
        <v>4.9831081081081079</v>
      </c>
      <c r="AK46" t="e">
        <f t="shared" si="18"/>
        <v>#NUM!</v>
      </c>
    </row>
    <row r="47" spans="2:37" x14ac:dyDescent="0.3">
      <c r="G47" t="s">
        <v>45</v>
      </c>
      <c r="H47" s="10">
        <f>J45*$E$17+L18</f>
        <v>0</v>
      </c>
      <c r="I47" t="s">
        <v>37</v>
      </c>
      <c r="N47">
        <f t="shared" si="14"/>
        <v>60.301432639476843</v>
      </c>
      <c r="O47">
        <f t="shared" si="15"/>
        <v>44.168953785054349</v>
      </c>
      <c r="P47">
        <f t="shared" si="19"/>
        <v>2.508</v>
      </c>
      <c r="Q47">
        <f t="shared" si="0"/>
        <v>16.241256629999999</v>
      </c>
      <c r="R47" s="17">
        <f>PUSHArm!M47</f>
        <v>22.5</v>
      </c>
      <c r="S47" s="10">
        <f>PUSHArm!N47</f>
        <v>5.8624003068945001</v>
      </c>
      <c r="T47" s="10">
        <f>PUSHArm!O47</f>
        <v>3.2162039183457938</v>
      </c>
      <c r="U47" s="10">
        <f t="shared" si="1"/>
        <v>0.43579081866485919</v>
      </c>
      <c r="V47" s="10">
        <f t="shared" si="16"/>
        <v>13.903927329424898</v>
      </c>
      <c r="W47" s="10">
        <f t="shared" si="2"/>
        <v>1.0063092108532552</v>
      </c>
      <c r="X47" s="10">
        <f t="shared" si="3"/>
        <v>6.1375996931054999</v>
      </c>
      <c r="Y47" s="10">
        <f t="shared" si="4"/>
        <v>104.1375996931055</v>
      </c>
      <c r="Z47" s="10">
        <f t="shared" si="17"/>
        <v>99.1375996931055</v>
      </c>
      <c r="AA47" s="10">
        <f t="shared" si="5"/>
        <v>5.1375996931054999</v>
      </c>
      <c r="AB47" s="10">
        <f t="shared" si="6"/>
        <v>94.1375996931055</v>
      </c>
      <c r="AC47" s="10">
        <f t="shared" si="7"/>
        <v>1.6158641268778393</v>
      </c>
      <c r="AD47" s="10">
        <f t="shared" si="8"/>
        <v>3.9845930307526132</v>
      </c>
      <c r="AE47" s="10">
        <f>IF(R47&lt;=$H$10,$L$2+ABS($H$43/$H$46-SQRT(4*$H$43*$H$43/$H$46/$H$46-8*(R47-$H$9)/$H$46)/2),#REF!)</f>
        <v>8.0813960317482891</v>
      </c>
      <c r="AF47" s="10">
        <f t="shared" si="9"/>
        <v>-4.7440188328016442</v>
      </c>
      <c r="AG47" s="10">
        <f t="shared" si="10"/>
        <v>4.9503378378378375</v>
      </c>
      <c r="AH47" s="10">
        <f t="shared" si="11"/>
        <v>4.9503378378378375</v>
      </c>
      <c r="AI47">
        <f t="shared" si="12"/>
        <v>4.9503378378378375</v>
      </c>
      <c r="AJ47" s="10">
        <f t="shared" si="13"/>
        <v>4.9503378378378375</v>
      </c>
      <c r="AK47" t="e">
        <f t="shared" si="18"/>
        <v>#NUM!</v>
      </c>
    </row>
    <row r="48" spans="2:37" x14ac:dyDescent="0.3">
      <c r="N48">
        <f t="shared" si="14"/>
        <v>59.831377088316785</v>
      </c>
      <c r="O48">
        <f t="shared" si="15"/>
        <v>43.839968008299884</v>
      </c>
      <c r="P48">
        <f t="shared" si="19"/>
        <v>2.508</v>
      </c>
      <c r="Q48">
        <f t="shared" si="0"/>
        <v>16.259213444</v>
      </c>
      <c r="R48" s="17">
        <f>PUSHArm!M48</f>
        <v>23</v>
      </c>
      <c r="S48" s="10">
        <f>PUSHArm!N48</f>
        <v>6.0178630862126621</v>
      </c>
      <c r="T48" s="10">
        <f>PUSHArm!O48</f>
        <v>3.1880799601309628</v>
      </c>
      <c r="U48" s="10">
        <f t="shared" si="1"/>
        <v>0.44483165498652916</v>
      </c>
      <c r="V48" s="10">
        <f t="shared" si="16"/>
        <v>14.181576743591885</v>
      </c>
      <c r="W48" s="10">
        <f t="shared" si="2"/>
        <v>1.0174289872136058</v>
      </c>
      <c r="X48" s="10">
        <f t="shared" si="3"/>
        <v>5.9821369137873379</v>
      </c>
      <c r="Y48" s="10">
        <f t="shared" si="4"/>
        <v>103.98213691378734</v>
      </c>
      <c r="Z48" s="10">
        <f t="shared" si="17"/>
        <v>98.982136913787343</v>
      </c>
      <c r="AA48" s="10">
        <f t="shared" si="5"/>
        <v>4.9821369137873379</v>
      </c>
      <c r="AB48" s="10">
        <f t="shared" si="6"/>
        <v>93.982136913787343</v>
      </c>
      <c r="AC48" s="10">
        <f t="shared" si="7"/>
        <v>1.6076760217872768</v>
      </c>
      <c r="AD48" s="10">
        <f t="shared" si="8"/>
        <v>3.9787961430083465</v>
      </c>
      <c r="AE48" s="10">
        <f>IF(R48&lt;=$H$10,$L$2+ABS($H$43/$H$46-SQRT(4*$H$43*$H$43/$H$46/$H$46-8*(R48-$H$9)/$H$46)/2),#REF!)</f>
        <v>8.0715920623524333</v>
      </c>
      <c r="AF48" s="10">
        <f t="shared" si="9"/>
        <v>-4.7858686574900453</v>
      </c>
      <c r="AG48" s="10">
        <f t="shared" si="10"/>
        <v>4.9175675675675672</v>
      </c>
      <c r="AH48" s="10">
        <f t="shared" si="11"/>
        <v>4.9175675675675672</v>
      </c>
      <c r="AI48">
        <f t="shared" si="12"/>
        <v>4.9175675675675672</v>
      </c>
      <c r="AJ48" s="10">
        <f t="shared" si="13"/>
        <v>4.9175675675675672</v>
      </c>
      <c r="AK48" t="e">
        <f t="shared" si="18"/>
        <v>#NUM!</v>
      </c>
    </row>
    <row r="49" spans="7:37" x14ac:dyDescent="0.3">
      <c r="G49" t="s">
        <v>253</v>
      </c>
      <c r="H49">
        <f>-(H11-H12)*2/I28/I28</f>
        <v>-35.076530612244895</v>
      </c>
      <c r="I49" t="s">
        <v>36</v>
      </c>
      <c r="J49">
        <f>H49*2*3.14159/360</f>
        <v>-0.61220043225623577</v>
      </c>
      <c r="K49" t="s">
        <v>52</v>
      </c>
      <c r="N49">
        <f t="shared" si="14"/>
        <v>59.362592157538366</v>
      </c>
      <c r="O49">
        <f t="shared" si="15"/>
        <v>43.511643873723649</v>
      </c>
      <c r="P49">
        <f t="shared" si="19"/>
        <v>2.508</v>
      </c>
      <c r="Q49">
        <f t="shared" si="0"/>
        <v>16.277170258000002</v>
      </c>
      <c r="R49" s="17">
        <f>PUSHArm!M49</f>
        <v>23.5</v>
      </c>
      <c r="S49" s="10">
        <f>PUSHArm!N49</f>
        <v>6.1746972955966264</v>
      </c>
      <c r="T49" s="10">
        <f>PUSHArm!O49</f>
        <v>3.1600774090539714</v>
      </c>
      <c r="U49" s="10">
        <f t="shared" si="1"/>
        <v>0.45401640507735985</v>
      </c>
      <c r="V49" s="10">
        <f t="shared" si="16"/>
        <v>14.461922065202749</v>
      </c>
      <c r="W49" s="10">
        <f t="shared" si="2"/>
        <v>1.0284285391785399</v>
      </c>
      <c r="X49" s="10">
        <f t="shared" si="3"/>
        <v>5.8253027044033736</v>
      </c>
      <c r="Y49" s="10">
        <f t="shared" si="4"/>
        <v>103.82530270440337</v>
      </c>
      <c r="Z49" s="10">
        <f t="shared" si="17"/>
        <v>98.82530270440337</v>
      </c>
      <c r="AA49" s="10">
        <f t="shared" si="5"/>
        <v>4.8253027044033736</v>
      </c>
      <c r="AB49" s="10">
        <f t="shared" si="6"/>
        <v>93.82530270440337</v>
      </c>
      <c r="AC49" s="10">
        <f t="shared" si="7"/>
        <v>1.5994807535146045</v>
      </c>
      <c r="AD49" s="10">
        <f t="shared" si="8"/>
        <v>3.9729886523525777</v>
      </c>
      <c r="AE49" s="10">
        <f>IF(R49&lt;=$H$10,$L$2+ABS($H$43/$H$46-SQRT(4*$H$43*$H$43/$H$46/$H$46-8*(R49-$H$9)/$H$46)/2),#REF!)</f>
        <v>8.0617711163480497</v>
      </c>
      <c r="AF49" s="10">
        <f t="shared" si="9"/>
        <v>-4.8282779133978799</v>
      </c>
      <c r="AG49" s="10">
        <f t="shared" si="10"/>
        <v>4.8847972972972968</v>
      </c>
      <c r="AH49" s="10">
        <f t="shared" si="11"/>
        <v>4.8847972972972968</v>
      </c>
      <c r="AI49">
        <f t="shared" si="12"/>
        <v>4.8847972972972968</v>
      </c>
      <c r="AJ49" s="10">
        <f t="shared" si="13"/>
        <v>4.8847972972972968</v>
      </c>
      <c r="AK49" t="e">
        <f t="shared" si="18"/>
        <v>#NUM!</v>
      </c>
    </row>
    <row r="50" spans="7:37" x14ac:dyDescent="0.3">
      <c r="G50" t="s">
        <v>254</v>
      </c>
      <c r="H50">
        <f>H49*I28</f>
        <v>-19.642857142857142</v>
      </c>
      <c r="I50" t="s">
        <v>37</v>
      </c>
      <c r="K50" t="s">
        <v>267</v>
      </c>
      <c r="L50">
        <f>H50/360*B21*60</f>
        <v>-987.32857142857142</v>
      </c>
      <c r="M50" t="s">
        <v>6</v>
      </c>
      <c r="N50">
        <f t="shared" si="14"/>
        <v>58.895201860730538</v>
      </c>
      <c r="O50">
        <f t="shared" si="15"/>
        <v>43.184074057242157</v>
      </c>
      <c r="P50">
        <f t="shared" si="19"/>
        <v>2.508</v>
      </c>
      <c r="Q50">
        <f t="shared" si="0"/>
        <v>16.295127072</v>
      </c>
      <c r="R50" s="17">
        <f>PUSHArm!M50</f>
        <v>24</v>
      </c>
      <c r="S50" s="10">
        <f>PUSHArm!N50</f>
        <v>6.3329212677586515</v>
      </c>
      <c r="T50" s="10">
        <f>PUSHArm!O50</f>
        <v>3.1322025126571744</v>
      </c>
      <c r="U50" s="10">
        <f t="shared" si="1"/>
        <v>0.46334386667901445</v>
      </c>
      <c r="V50" s="10">
        <f t="shared" si="16"/>
        <v>14.745027745936467</v>
      </c>
      <c r="W50" s="10">
        <f t="shared" si="2"/>
        <v>1.0393116839386094</v>
      </c>
      <c r="X50" s="10">
        <f t="shared" si="3"/>
        <v>5.6670787322413485</v>
      </c>
      <c r="Y50" s="10">
        <f t="shared" si="4"/>
        <v>103.66707873224135</v>
      </c>
      <c r="Z50" s="10">
        <f t="shared" si="17"/>
        <v>98.66707873224135</v>
      </c>
      <c r="AA50" s="10">
        <f t="shared" si="5"/>
        <v>4.6670787322413485</v>
      </c>
      <c r="AB50" s="10">
        <f t="shared" si="6"/>
        <v>93.66707873224135</v>
      </c>
      <c r="AC50" s="10">
        <f t="shared" si="7"/>
        <v>1.5912783032272124</v>
      </c>
      <c r="AD50" s="10">
        <f t="shared" si="8"/>
        <v>3.9671705003912034</v>
      </c>
      <c r="AE50" s="10">
        <f>IF(R50&lt;=$H$10,$L$2+ABS($H$43/$H$46-SQRT(4*$H$43*$H$43/$H$46/$H$46-8*(R50-$H$9)/$H$46)/2),#REF!)</f>
        <v>8.0519331052381489</v>
      </c>
      <c r="AF50" s="10">
        <f t="shared" si="9"/>
        <v>-4.8712469570874379</v>
      </c>
      <c r="AG50" s="10">
        <f t="shared" si="10"/>
        <v>4.8520270270270274</v>
      </c>
      <c r="AH50" s="10">
        <f t="shared" si="11"/>
        <v>4.8520270270270274</v>
      </c>
      <c r="AI50">
        <f t="shared" si="12"/>
        <v>4.8520270270270274</v>
      </c>
      <c r="AJ50" s="10">
        <f t="shared" si="13"/>
        <v>4.8520270270270274</v>
      </c>
      <c r="AK50" t="e">
        <f t="shared" si="18"/>
        <v>#NUM!</v>
      </c>
    </row>
    <row r="51" spans="7:37" x14ac:dyDescent="0.3">
      <c r="G51" t="s">
        <v>248</v>
      </c>
      <c r="H51" s="10">
        <f>(J49*$E$17+L12)</f>
        <v>4.005540455198787</v>
      </c>
      <c r="I51" t="s">
        <v>60</v>
      </c>
      <c r="K51" s="10" t="s">
        <v>268</v>
      </c>
      <c r="L51">
        <f>H51/$B$21*100/$B$12/$B$15</f>
        <v>1.7260135512860246</v>
      </c>
      <c r="M51" t="s">
        <v>63</v>
      </c>
      <c r="N51">
        <f t="shared" si="14"/>
        <v>58.429328274207293</v>
      </c>
      <c r="O51">
        <f t="shared" si="15"/>
        <v>42.857349933393913</v>
      </c>
      <c r="P51">
        <f t="shared" si="19"/>
        <v>2.508</v>
      </c>
      <c r="Q51">
        <f t="shared" si="0"/>
        <v>16.313083885999998</v>
      </c>
      <c r="R51" s="17">
        <f>PUSHArm!M51</f>
        <v>24.5</v>
      </c>
      <c r="S51" s="10">
        <f>PUSHArm!N51</f>
        <v>6.4925533470956385</v>
      </c>
      <c r="T51" s="10">
        <f>PUSHArm!O51</f>
        <v>3.1044613917092079</v>
      </c>
      <c r="U51" s="10">
        <f t="shared" si="1"/>
        <v>0.47281266219374968</v>
      </c>
      <c r="V51" s="10">
        <f t="shared" si="16"/>
        <v>15.030955390692043</v>
      </c>
      <c r="W51" s="10">
        <f t="shared" si="2"/>
        <v>1.050082040864289</v>
      </c>
      <c r="X51" s="10">
        <f t="shared" si="3"/>
        <v>5.5074466529043615</v>
      </c>
      <c r="Y51" s="10">
        <f t="shared" si="4"/>
        <v>103.50744665290436</v>
      </c>
      <c r="Z51" s="10">
        <f t="shared" si="17"/>
        <v>98.507446652904363</v>
      </c>
      <c r="AA51" s="10">
        <f t="shared" si="5"/>
        <v>4.5074466529043615</v>
      </c>
      <c r="AB51" s="10">
        <f t="shared" si="6"/>
        <v>93.507446652904363</v>
      </c>
      <c r="AC51" s="10">
        <f t="shared" si="7"/>
        <v>1.5830686520098241</v>
      </c>
      <c r="AD51" s="10">
        <f t="shared" si="8"/>
        <v>3.9613416281921481</v>
      </c>
      <c r="AE51" s="10">
        <f>IF(R51&lt;=$H$10,$L$2+ABS($H$43/$H$46-SQRT(4*$H$43*$H$43/$H$46/$H$46-8*(R51-$H$9)/$H$46)/2),#REF!)</f>
        <v>8.0420779397541882</v>
      </c>
      <c r="AF51" s="10">
        <f t="shared" si="9"/>
        <v>-4.9147758769074317</v>
      </c>
      <c r="AG51" s="10">
        <f t="shared" si="10"/>
        <v>4.819256756756757</v>
      </c>
      <c r="AH51" s="10">
        <f t="shared" si="11"/>
        <v>4.819256756756757</v>
      </c>
      <c r="AI51">
        <f t="shared" si="12"/>
        <v>4.819256756756757</v>
      </c>
      <c r="AJ51" s="10">
        <f t="shared" si="13"/>
        <v>4.819256756756757</v>
      </c>
      <c r="AK51" t="e">
        <f t="shared" si="18"/>
        <v>#NUM!</v>
      </c>
    </row>
    <row r="52" spans="7:37" x14ac:dyDescent="0.3">
      <c r="N52">
        <f t="shared" si="14"/>
        <v>57.965091478114566</v>
      </c>
      <c r="O52">
        <f t="shared" si="15"/>
        <v>42.531561529096379</v>
      </c>
      <c r="P52">
        <f t="shared" si="19"/>
        <v>2.508</v>
      </c>
      <c r="Q52">
        <f t="shared" si="0"/>
        <v>16.331040699999999</v>
      </c>
      <c r="R52" s="17">
        <f>PUSHArm!M52</f>
        <v>25</v>
      </c>
      <c r="S52" s="10">
        <f>PUSHArm!N52</f>
        <v>6.6536118808996996</v>
      </c>
      <c r="T52" s="10">
        <f>PUSHArm!O52</f>
        <v>3.0768600376830531</v>
      </c>
      <c r="U52" s="10">
        <f t="shared" si="1"/>
        <v>0.48242123312733598</v>
      </c>
      <c r="V52" s="10">
        <f t="shared" si="16"/>
        <v>15.319763820946203</v>
      </c>
      <c r="W52" s="10">
        <f t="shared" si="2"/>
        <v>1.0607430455676401</v>
      </c>
      <c r="X52" s="10">
        <f t="shared" si="3"/>
        <v>5.3463881191003004</v>
      </c>
      <c r="Y52" s="10">
        <f t="shared" si="4"/>
        <v>103.3463881191003</v>
      </c>
      <c r="Z52" s="10">
        <f t="shared" si="17"/>
        <v>98.346388119100297</v>
      </c>
      <c r="AA52" s="10">
        <f t="shared" si="5"/>
        <v>4.3463881191003004</v>
      </c>
      <c r="AB52" s="10">
        <f t="shared" si="6"/>
        <v>93.346388119100297</v>
      </c>
      <c r="AC52" s="10">
        <f t="shared" si="7"/>
        <v>1.5748517808639886</v>
      </c>
      <c r="AD52" s="10">
        <f t="shared" si="8"/>
        <v>3.9555019762783998</v>
      </c>
      <c r="AE52" s="10">
        <f>IF(R52&lt;=$H$10,$L$2+ABS($H$43/$H$46-SQRT(4*$H$43*$H$43/$H$46/$H$46-8*(R52-$H$9)/$H$46)/2),#REF!)</f>
        <v>8.032205529846614</v>
      </c>
      <c r="AF52" s="10">
        <f t="shared" si="9"/>
        <v>-4.9588644825886563</v>
      </c>
      <c r="AG52" s="10">
        <f t="shared" si="10"/>
        <v>4.7864864864864867</v>
      </c>
      <c r="AH52" s="10">
        <f t="shared" si="11"/>
        <v>4.7864864864864867</v>
      </c>
      <c r="AI52">
        <f t="shared" si="12"/>
        <v>4.7864864864864867</v>
      </c>
      <c r="AJ52" s="10">
        <f t="shared" si="13"/>
        <v>4.7864864864864867</v>
      </c>
      <c r="AK52" t="e">
        <f t="shared" si="18"/>
        <v>#NUM!</v>
      </c>
    </row>
    <row r="53" spans="7:37" x14ac:dyDescent="0.3">
      <c r="G53" t="s">
        <v>269</v>
      </c>
      <c r="H53">
        <f>(H54-H50)/(I29-I28)</f>
        <v>-16.654734800129116</v>
      </c>
      <c r="I53" t="s">
        <v>36</v>
      </c>
      <c r="J53">
        <f>H53*2*3.14159/360</f>
        <v>-0.29067971278187571</v>
      </c>
      <c r="K53" t="s">
        <v>52</v>
      </c>
      <c r="N53">
        <f t="shared" si="14"/>
        <v>57.502609498833976</v>
      </c>
      <c r="O53">
        <f t="shared" si="15"/>
        <v>42.206797478282468</v>
      </c>
      <c r="P53">
        <f t="shared" si="19"/>
        <v>2.508</v>
      </c>
      <c r="Q53">
        <f t="shared" si="0"/>
        <v>16.348997513999997</v>
      </c>
      <c r="R53" s="17">
        <f>PUSHArm!M53</f>
        <v>25.5</v>
      </c>
      <c r="S53" s="10">
        <f>PUSHArm!N53</f>
        <v>6.8161152102277738</v>
      </c>
      <c r="T53" s="10">
        <f>PUSHArm!O53</f>
        <v>3.0494043103172883</v>
      </c>
      <c r="U53" s="10">
        <f t="shared" si="1"/>
        <v>0.4921678346394886</v>
      </c>
      <c r="V53" s="10">
        <f t="shared" si="16"/>
        <v>15.611509125440207</v>
      </c>
      <c r="W53" s="10">
        <f t="shared" si="2"/>
        <v>1.0712979627043611</v>
      </c>
      <c r="X53" s="10">
        <f t="shared" si="3"/>
        <v>5.1838847897722262</v>
      </c>
      <c r="Y53" s="10">
        <f t="shared" si="4"/>
        <v>103.18388478977222</v>
      </c>
      <c r="Z53" s="10">
        <f t="shared" si="17"/>
        <v>98.183884789772222</v>
      </c>
      <c r="AA53" s="10">
        <f t="shared" si="5"/>
        <v>4.1838847897722262</v>
      </c>
      <c r="AB53" s="10">
        <f t="shared" si="6"/>
        <v>93.183884789772222</v>
      </c>
      <c r="AC53" s="10">
        <f t="shared" si="7"/>
        <v>1.5666276707075657</v>
      </c>
      <c r="AD53" s="10">
        <f t="shared" si="8"/>
        <v>3.9496514846209299</v>
      </c>
      <c r="AE53" s="10">
        <f>IF(R53&lt;=$H$10,$L$2+ABS($H$43/$H$46-SQRT(4*$H$43*$H$43/$H$46/$H$46-8*(R53-$H$9)/$H$46)/2),#REF!)</f>
        <v>8.0223157846752695</v>
      </c>
      <c r="AF53" s="10">
        <f t="shared" si="9"/>
        <v>-5.0035122948899264</v>
      </c>
      <c r="AG53" s="10">
        <f t="shared" si="10"/>
        <v>4.7537162162162163</v>
      </c>
      <c r="AH53" s="10">
        <f t="shared" si="11"/>
        <v>4.7537162162162163</v>
      </c>
      <c r="AI53">
        <f t="shared" si="12"/>
        <v>4.7537162162162163</v>
      </c>
      <c r="AJ53" s="10">
        <f t="shared" si="13"/>
        <v>4.7537162162162163</v>
      </c>
      <c r="AK53" t="e">
        <f t="shared" si="18"/>
        <v>#NUM!</v>
      </c>
    </row>
    <row r="54" spans="7:37" x14ac:dyDescent="0.3">
      <c r="G54" t="s">
        <v>270</v>
      </c>
      <c r="H54">
        <f>(H14-H12-H50*K4/2-H58*L4/2)/(K4+L4)*2</f>
        <v>-54.731052419769163</v>
      </c>
      <c r="I54" t="s">
        <v>37</v>
      </c>
      <c r="K54" t="s">
        <v>267</v>
      </c>
      <c r="L54">
        <f>H54/360*B21*60</f>
        <v>-2751.0016188272775</v>
      </c>
      <c r="M54" t="s">
        <v>6</v>
      </c>
      <c r="N54">
        <f t="shared" si="14"/>
        <v>57.04199825291375</v>
      </c>
      <c r="O54">
        <f t="shared" si="15"/>
        <v>41.883144977588607</v>
      </c>
      <c r="P54">
        <f t="shared" si="19"/>
        <v>2.508</v>
      </c>
      <c r="Q54">
        <f t="shared" si="0"/>
        <v>16.366954327999998</v>
      </c>
      <c r="R54" s="17">
        <f>PUSHArm!M54</f>
        <v>26</v>
      </c>
      <c r="S54" s="10">
        <f>PUSHArm!N54</f>
        <v>6.9800816604319369</v>
      </c>
      <c r="T54" s="10">
        <f>PUSHArm!O54</f>
        <v>3.0220999352721591</v>
      </c>
      <c r="U54" s="10">
        <f t="shared" si="1"/>
        <v>0.50205053046612758</v>
      </c>
      <c r="V54" s="10">
        <f t="shared" si="16"/>
        <v>15.906244699534454</v>
      </c>
      <c r="W54" s="10">
        <f t="shared" si="2"/>
        <v>1.0817498976514475</v>
      </c>
      <c r="X54" s="10">
        <f t="shared" si="3"/>
        <v>5.0199183395680631</v>
      </c>
      <c r="Y54" s="10">
        <f t="shared" si="4"/>
        <v>103.01991833956806</v>
      </c>
      <c r="Z54" s="10">
        <f t="shared" si="17"/>
        <v>98.019918339568065</v>
      </c>
      <c r="AA54" s="10">
        <f t="shared" si="5"/>
        <v>4.0199183395680631</v>
      </c>
      <c r="AB54" s="10">
        <f t="shared" si="6"/>
        <v>93.019918339568065</v>
      </c>
      <c r="AC54" s="10">
        <f t="shared" si="7"/>
        <v>1.5583963023742122</v>
      </c>
      <c r="AD54" s="10">
        <f t="shared" si="8"/>
        <v>3.9437900926314926</v>
      </c>
      <c r="AE54" s="10">
        <f>IF(R54&lt;=$H$10,$L$2+ABS($H$43/$H$46-SQRT(4*$H$43*$H$43/$H$46/$H$46-8*(R54-$H$9)/$H$46)/2),#REF!)</f>
        <v>8.0124086125996392</v>
      </c>
      <c r="AF54" s="10">
        <f t="shared" si="9"/>
        <v>-5.0487185353084074</v>
      </c>
      <c r="AG54" s="10">
        <f t="shared" si="10"/>
        <v>4.720945945945946</v>
      </c>
      <c r="AH54" s="10">
        <f t="shared" si="11"/>
        <v>4.720945945945946</v>
      </c>
      <c r="AI54">
        <f t="shared" si="12"/>
        <v>4.720945945945946</v>
      </c>
      <c r="AJ54" s="10">
        <f t="shared" si="13"/>
        <v>4.720945945945946</v>
      </c>
      <c r="AK54" t="e">
        <f t="shared" si="18"/>
        <v>#NUM!</v>
      </c>
    </row>
    <row r="55" spans="7:37" x14ac:dyDescent="0.3">
      <c r="G55" t="s">
        <v>249</v>
      </c>
      <c r="H55" s="10">
        <f>(J53*$E$17+L16)</f>
        <v>8.5619346009048076</v>
      </c>
      <c r="I55" t="s">
        <v>60</v>
      </c>
      <c r="K55" s="10" t="s">
        <v>268</v>
      </c>
      <c r="L55">
        <f>H55/$B$21*100/$B$12/$B$15</f>
        <v>3.6893935566687452</v>
      </c>
      <c r="M55" t="s">
        <v>63</v>
      </c>
      <c r="N55">
        <f t="shared" si="14"/>
        <v>56.583371492225218</v>
      </c>
      <c r="O55">
        <f t="shared" si="15"/>
        <v>41.560689742875908</v>
      </c>
      <c r="P55">
        <f t="shared" si="19"/>
        <v>2.508</v>
      </c>
      <c r="Q55">
        <f t="shared" si="0"/>
        <v>16.384911141999996</v>
      </c>
      <c r="R55" s="17">
        <f>PUSHArm!M55</f>
        <v>26.5</v>
      </c>
      <c r="S55" s="10">
        <f>PUSHArm!N55</f>
        <v>7.1455295313525165</v>
      </c>
      <c r="T55" s="10">
        <f>PUSHArm!O55</f>
        <v>2.9949525018638989</v>
      </c>
      <c r="U55" s="10">
        <f t="shared" si="1"/>
        <v>0.51206718793003614</v>
      </c>
      <c r="V55" s="10">
        <f t="shared" si="16"/>
        <v>16.204021274563679</v>
      </c>
      <c r="W55" s="10">
        <f t="shared" si="2"/>
        <v>1.0921018071788542</v>
      </c>
      <c r="X55" s="10">
        <f t="shared" si="3"/>
        <v>4.8544704686474835</v>
      </c>
      <c r="Y55" s="10">
        <f t="shared" si="4"/>
        <v>102.85447046864748</v>
      </c>
      <c r="Z55" s="10">
        <f t="shared" si="17"/>
        <v>97.854470468647477</v>
      </c>
      <c r="AA55" s="10">
        <f t="shared" si="5"/>
        <v>3.8544704686474835</v>
      </c>
      <c r="AB55" s="10">
        <f t="shared" si="6"/>
        <v>92.854470468647477</v>
      </c>
      <c r="AC55" s="10">
        <f t="shared" si="7"/>
        <v>1.5501576566128599</v>
      </c>
      <c r="AD55" s="10">
        <f t="shared" si="8"/>
        <v>3.9379177391553042</v>
      </c>
      <c r="AE55" s="10">
        <f>IF(R55&lt;=$H$10,$L$2+ABS($H$43/$H$46-SQRT(4*$H$43*$H$43/$H$46/$H$46-8*(R55-$H$9)/$H$46)/2),#REF!)</f>
        <v>8.0024839211689418</v>
      </c>
      <c r="AF55" s="10">
        <f t="shared" si="9"/>
        <v>-5.0944821159157909</v>
      </c>
      <c r="AG55" s="10">
        <f t="shared" si="10"/>
        <v>4.6881756756756756</v>
      </c>
      <c r="AH55" s="10">
        <f t="shared" si="11"/>
        <v>4.6881756756756756</v>
      </c>
      <c r="AI55">
        <f t="shared" si="12"/>
        <v>4.6881756756756756</v>
      </c>
      <c r="AJ55" s="10">
        <f t="shared" si="13"/>
        <v>4.6881756756756756</v>
      </c>
      <c r="AK55" t="e">
        <f t="shared" si="18"/>
        <v>#NUM!</v>
      </c>
    </row>
    <row r="56" spans="7:37" x14ac:dyDescent="0.3">
      <c r="N56">
        <f t="shared" si="14"/>
        <v>56.126840750768359</v>
      </c>
      <c r="O56">
        <f t="shared" si="15"/>
        <v>41.239515966898246</v>
      </c>
      <c r="P56">
        <f t="shared" si="19"/>
        <v>2.508</v>
      </c>
      <c r="Q56">
        <f t="shared" si="0"/>
        <v>16.402867956000001</v>
      </c>
      <c r="R56" s="17">
        <f>PUSHArm!M56</f>
        <v>27</v>
      </c>
      <c r="S56" s="10">
        <f>PUSHArm!N56</f>
        <v>7.3124770871781353</v>
      </c>
      <c r="T56" s="10">
        <f>PUSHArm!O56</f>
        <v>2.9679674608991466</v>
      </c>
      <c r="U56" s="10">
        <f t="shared" si="1"/>
        <v>0.52221547328250795</v>
      </c>
      <c r="V56" s="10">
        <f t="shared" si="16"/>
        <v>16.504886938209047</v>
      </c>
      <c r="W56" s="10">
        <f t="shared" si="2"/>
        <v>1.1023565092191008</v>
      </c>
      <c r="X56" s="10">
        <f t="shared" si="3"/>
        <v>4.6875229128218647</v>
      </c>
      <c r="Y56" s="10">
        <f t="shared" si="4"/>
        <v>102.68752291282186</v>
      </c>
      <c r="Z56" s="10">
        <f t="shared" si="17"/>
        <v>97.687522912821862</v>
      </c>
      <c r="AA56" s="10">
        <f t="shared" si="5"/>
        <v>3.6875229128218647</v>
      </c>
      <c r="AB56" s="10">
        <f t="shared" si="6"/>
        <v>92.687522912821862</v>
      </c>
      <c r="AC56" s="10">
        <f t="shared" si="7"/>
        <v>1.5419117140871876</v>
      </c>
      <c r="AD56" s="10">
        <f t="shared" si="8"/>
        <v>3.9320343624636003</v>
      </c>
      <c r="AE56" s="10">
        <f>IF(R56&lt;=$H$10,$L$2+ABS($H$43/$H$46-SQRT(4*$H$43*$H$43/$H$46/$H$46-8*(R56-$H$9)/$H$46)/2),#REF!)</f>
        <v>7.9925416171120656</v>
      </c>
      <c r="AF56" s="10">
        <f t="shared" si="9"/>
        <v>-5.1408016293212837</v>
      </c>
      <c r="AG56" s="10">
        <f t="shared" si="10"/>
        <v>4.6554054054054053</v>
      </c>
      <c r="AH56" s="10">
        <f t="shared" si="11"/>
        <v>4.6554054054054053</v>
      </c>
      <c r="AI56">
        <f t="shared" si="12"/>
        <v>4.6554054054054053</v>
      </c>
      <c r="AJ56" s="10">
        <f t="shared" si="13"/>
        <v>4.6554054054054053</v>
      </c>
      <c r="AK56" t="e">
        <f t="shared" si="18"/>
        <v>#NUM!</v>
      </c>
    </row>
    <row r="57" spans="7:37" x14ac:dyDescent="0.3">
      <c r="G57" t="s">
        <v>271</v>
      </c>
      <c r="H57">
        <f>(H58-H54)/(I30-I29)</f>
        <v>29.607951140868789</v>
      </c>
      <c r="I57" t="s">
        <v>36</v>
      </c>
      <c r="J57">
        <f>H57*2*3.14159/360</f>
        <v>0.51675579569245544</v>
      </c>
      <c r="K57" t="s">
        <v>52</v>
      </c>
      <c r="N57">
        <f t="shared" si="14"/>
        <v>55.672515293051056</v>
      </c>
      <c r="O57">
        <f t="shared" si="15"/>
        <v>40.919706278065171</v>
      </c>
      <c r="P57">
        <f t="shared" si="19"/>
        <v>2.508</v>
      </c>
      <c r="Q57">
        <f t="shared" si="0"/>
        <v>16.420824769999999</v>
      </c>
      <c r="R57" s="17">
        <f>PUSHArm!M57</f>
        <v>27.5</v>
      </c>
      <c r="S57" s="10">
        <f>PUSHArm!N57</f>
        <v>7.4809425459768395</v>
      </c>
      <c r="T57" s="10">
        <f>PUSHArm!O57</f>
        <v>2.9411501226048413</v>
      </c>
      <c r="U57" s="10">
        <f t="shared" si="1"/>
        <v>0.53249284735368185</v>
      </c>
      <c r="V57" s="10">
        <f t="shared" si="16"/>
        <v>16.808887146925539</v>
      </c>
      <c r="W57" s="10">
        <f t="shared" si="2"/>
        <v>1.1125166918262952</v>
      </c>
      <c r="X57" s="10">
        <f t="shared" si="3"/>
        <v>4.5190574540231605</v>
      </c>
      <c r="Y57" s="10">
        <f t="shared" si="4"/>
        <v>102.51905745402316</v>
      </c>
      <c r="Z57" s="10">
        <f t="shared" si="17"/>
        <v>97.519057454023155</v>
      </c>
      <c r="AA57" s="10">
        <f t="shared" si="5"/>
        <v>3.5190574540231605</v>
      </c>
      <c r="AB57" s="10">
        <f t="shared" si="6"/>
        <v>92.519057454023155</v>
      </c>
      <c r="AC57" s="10">
        <f t="shared" si="7"/>
        <v>1.5336584553750943</v>
      </c>
      <c r="AD57" s="10">
        <f t="shared" si="8"/>
        <v>3.9261399002460631</v>
      </c>
      <c r="AE57" s="10">
        <f>IF(R57&lt;=$H$10,$L$2+ABS($H$43/$H$46-SQRT(4*$H$43*$H$43/$H$46/$H$46-8*(R57-$H$9)/$H$46)/2),#REF!)</f>
        <v>7.98258160632734</v>
      </c>
      <c r="AF57" s="10">
        <f t="shared" si="9"/>
        <v>-5.1876753388058328</v>
      </c>
      <c r="AG57" s="10">
        <f t="shared" si="10"/>
        <v>4.6226351351351349</v>
      </c>
      <c r="AH57" s="10">
        <f t="shared" si="11"/>
        <v>4.6226351351351349</v>
      </c>
      <c r="AI57">
        <f t="shared" si="12"/>
        <v>4.6226351351351349</v>
      </c>
      <c r="AJ57" s="10">
        <f t="shared" si="13"/>
        <v>4.6226351351351349</v>
      </c>
      <c r="AK57" t="e">
        <f t="shared" si="18"/>
        <v>#NUM!</v>
      </c>
    </row>
    <row r="58" spans="7:37" x14ac:dyDescent="0.3">
      <c r="G58" t="s">
        <v>272</v>
      </c>
      <c r="H58">
        <f xml:space="preserve"> -H14/(2*H5+H6)*2</f>
        <v>-15.257731958762887</v>
      </c>
      <c r="I58" t="s">
        <v>37</v>
      </c>
      <c r="K58" t="s">
        <v>267</v>
      </c>
      <c r="L58">
        <f>H58/360*B21*60</f>
        <v>-766.91463917525778</v>
      </c>
      <c r="M58" t="s">
        <v>6</v>
      </c>
      <c r="N58">
        <f t="shared" si="14"/>
        <v>55.220502064103691</v>
      </c>
      <c r="O58">
        <f t="shared" si="15"/>
        <v>40.601341700348264</v>
      </c>
      <c r="P58">
        <f t="shared" si="19"/>
        <v>2.508</v>
      </c>
      <c r="Q58">
        <f t="shared" si="0"/>
        <v>16.438781583999997</v>
      </c>
      <c r="R58" s="17">
        <f>PUSHArm!M58</f>
        <v>28</v>
      </c>
      <c r="S58" s="10">
        <f>PUSHArm!N58</f>
        <v>7.6509440689039225</v>
      </c>
      <c r="T58" s="10">
        <f>PUSHArm!O58</f>
        <v>2.9145056546561867</v>
      </c>
      <c r="U58" s="10">
        <f t="shared" si="1"/>
        <v>0.54289656157249722</v>
      </c>
      <c r="V58" s="10">
        <f t="shared" si="16"/>
        <v>17.1160647313386</v>
      </c>
      <c r="W58" s="10">
        <f t="shared" si="2"/>
        <v>1.1225849214052923</v>
      </c>
      <c r="X58" s="10">
        <f t="shared" si="3"/>
        <v>4.3490559310960775</v>
      </c>
      <c r="Y58" s="10">
        <f t="shared" si="4"/>
        <v>102.34905593109607</v>
      </c>
      <c r="Z58" s="10">
        <f t="shared" si="17"/>
        <v>97.349055931096075</v>
      </c>
      <c r="AA58" s="10">
        <f t="shared" si="5"/>
        <v>3.3490559310960775</v>
      </c>
      <c r="AB58" s="10">
        <f t="shared" si="6"/>
        <v>92.349055931096075</v>
      </c>
      <c r="AC58" s="10">
        <f t="shared" si="7"/>
        <v>1.5253978609681671</v>
      </c>
      <c r="AD58" s="10">
        <f t="shared" si="8"/>
        <v>3.9202342896031239</v>
      </c>
      <c r="AE58" s="10">
        <f>IF(R58&lt;=$H$10,$L$2+ABS($H$43/$H$46-SQRT(4*$H$43*$H$43/$H$46/$H$46-8*(R58-$H$9)/$H$46)/2),#REF!)</f>
        <v>7.9726037938721479</v>
      </c>
      <c r="AF58" s="10">
        <f t="shared" si="9"/>
        <v>-5.2351011686620952</v>
      </c>
      <c r="AG58" s="10">
        <f t="shared" si="10"/>
        <v>4.5898648648648646</v>
      </c>
      <c r="AH58" s="10">
        <f t="shared" si="11"/>
        <v>4.5898648648648646</v>
      </c>
      <c r="AI58">
        <f t="shared" si="12"/>
        <v>4.5898648648648646</v>
      </c>
      <c r="AJ58" s="10">
        <f t="shared" si="13"/>
        <v>4.5898648648648646</v>
      </c>
      <c r="AK58" t="e">
        <f t="shared" si="18"/>
        <v>#NUM!</v>
      </c>
    </row>
    <row r="59" spans="7:37" x14ac:dyDescent="0.3">
      <c r="G59" t="s">
        <v>250</v>
      </c>
      <c r="H59" s="10">
        <f>(J57*$E$17+L20)</f>
        <v>16.673987007676565</v>
      </c>
      <c r="I59" t="s">
        <v>60</v>
      </c>
      <c r="K59" s="10" t="s">
        <v>268</v>
      </c>
      <c r="L59">
        <f>H59/$B$21*100/$B$12/$B$15</f>
        <v>7.1849299366990405</v>
      </c>
      <c r="M59" t="s">
        <v>63</v>
      </c>
      <c r="N59">
        <f t="shared" si="14"/>
        <v>54.770905641140651</v>
      </c>
      <c r="O59">
        <f t="shared" si="15"/>
        <v>40.284501614342467</v>
      </c>
      <c r="P59">
        <f t="shared" si="19"/>
        <v>2.508</v>
      </c>
      <c r="Q59">
        <f t="shared" si="0"/>
        <v>16.456738398000002</v>
      </c>
      <c r="R59" s="17">
        <f>PUSHArm!M59</f>
        <v>28.5</v>
      </c>
      <c r="S59" s="10">
        <f>PUSHArm!N59</f>
        <v>7.8224997490931871</v>
      </c>
      <c r="T59" s="10">
        <f>PUSHArm!O59</f>
        <v>2.8880390803026699</v>
      </c>
      <c r="U59" s="10">
        <f t="shared" si="1"/>
        <v>0.55342365418215311</v>
      </c>
      <c r="V59" s="10">
        <f t="shared" si="16"/>
        <v>17.426459895462493</v>
      </c>
      <c r="W59" s="10">
        <f t="shared" si="2"/>
        <v>1.1325636502823708</v>
      </c>
      <c r="X59" s="10">
        <f t="shared" si="3"/>
        <v>4.1775002509068129</v>
      </c>
      <c r="Y59" s="10">
        <f t="shared" si="4"/>
        <v>102.17750025090682</v>
      </c>
      <c r="Z59" s="10">
        <f t="shared" si="17"/>
        <v>97.177500250906817</v>
      </c>
      <c r="AA59" s="10">
        <f t="shared" si="5"/>
        <v>3.1775002509068129</v>
      </c>
      <c r="AB59" s="10">
        <f t="shared" si="6"/>
        <v>92.177500250906817</v>
      </c>
      <c r="AC59" s="10">
        <f t="shared" si="7"/>
        <v>1.5171299112711349</v>
      </c>
      <c r="AD59" s="10">
        <f t="shared" si="8"/>
        <v>3.9143174670381313</v>
      </c>
      <c r="AE59" s="10">
        <f>IF(R59&lt;=$H$10,$L$2+ABS($H$43/$H$46-SQRT(4*$H$43*$H$43/$H$46/$H$46-8*(R59-$H$9)/$H$46)/2),#REF!)</f>
        <v>7.9626080839523627</v>
      </c>
      <c r="AF59" s="10">
        <f t="shared" si="9"/>
        <v>-5.2830766947806884</v>
      </c>
      <c r="AG59" s="10">
        <f t="shared" si="10"/>
        <v>4.5570945945945942</v>
      </c>
      <c r="AH59" s="10">
        <f t="shared" si="11"/>
        <v>4.5570945945945942</v>
      </c>
      <c r="AI59">
        <f t="shared" si="12"/>
        <v>4.5570945945945942</v>
      </c>
      <c r="AJ59" s="10">
        <f t="shared" si="13"/>
        <v>4.5570945945945942</v>
      </c>
      <c r="AK59" t="e">
        <f t="shared" si="18"/>
        <v>#NUM!</v>
      </c>
    </row>
    <row r="60" spans="7:37" x14ac:dyDescent="0.3">
      <c r="N60">
        <f t="shared" si="14"/>
        <v>54.323828187255849</v>
      </c>
      <c r="O60">
        <f t="shared" si="15"/>
        <v>39.969263719770723</v>
      </c>
      <c r="P60">
        <f t="shared" si="19"/>
        <v>2.508</v>
      </c>
      <c r="Q60">
        <f t="shared" si="0"/>
        <v>16.474695212</v>
      </c>
      <c r="R60" s="17">
        <f>PUSHArm!M60</f>
        <v>29</v>
      </c>
      <c r="S60" s="10">
        <f>PUSHArm!N60</f>
        <v>7.9956276002397164</v>
      </c>
      <c r="T60" s="10">
        <f>PUSHArm!O60</f>
        <v>2.8617552766118686</v>
      </c>
      <c r="U60" s="10">
        <f t="shared" si="1"/>
        <v>0.56407094712794115</v>
      </c>
      <c r="V60" s="10">
        <f t="shared" si="16"/>
        <v>17.740110210408055</v>
      </c>
      <c r="W60" s="10">
        <f t="shared" si="2"/>
        <v>1.1424552236807053</v>
      </c>
      <c r="X60" s="10">
        <f t="shared" si="3"/>
        <v>4.0043723997602836</v>
      </c>
      <c r="Y60" s="10">
        <f t="shared" si="4"/>
        <v>102.00437239976029</v>
      </c>
      <c r="Z60" s="10">
        <f t="shared" si="17"/>
        <v>97.004372399760285</v>
      </c>
      <c r="AA60" s="10">
        <f t="shared" si="5"/>
        <v>3.0043723997602836</v>
      </c>
      <c r="AB60" s="10">
        <f t="shared" si="6"/>
        <v>92.004372399760285</v>
      </c>
      <c r="AC60" s="10">
        <f t="shared" si="7"/>
        <v>1.5088545866013405</v>
      </c>
      <c r="AD60" s="10">
        <f t="shared" si="8"/>
        <v>3.9083893684493849</v>
      </c>
      <c r="AE60" s="10">
        <f>IF(R60&lt;=$H$10,$L$2+ABS($H$43/$H$46-SQRT(4*$H$43*$H$43/$H$46/$H$46-8*(R60-$H$9)/$H$46)/2),#REF!)</f>
        <v>7.9525943799116181</v>
      </c>
      <c r="AF60" s="10">
        <f t="shared" si="9"/>
        <v>-5.3315991354882888</v>
      </c>
      <c r="AG60" s="10">
        <f t="shared" si="10"/>
        <v>4.5243243243243239</v>
      </c>
      <c r="AH60" s="10">
        <f t="shared" si="11"/>
        <v>4.5243243243243239</v>
      </c>
      <c r="AI60">
        <f t="shared" si="12"/>
        <v>4.5243243243243239</v>
      </c>
      <c r="AJ60" s="10">
        <f t="shared" si="13"/>
        <v>4.5243243243243239</v>
      </c>
      <c r="AK60" t="e">
        <f t="shared" si="18"/>
        <v>#NUM!</v>
      </c>
    </row>
    <row r="61" spans="7:37" x14ac:dyDescent="0.3">
      <c r="G61" t="s">
        <v>273</v>
      </c>
      <c r="H61">
        <f>(H62-H58)/H5</f>
        <v>0</v>
      </c>
      <c r="I61" t="s">
        <v>36</v>
      </c>
      <c r="J61">
        <f>H61*2*3.14159/360</f>
        <v>0</v>
      </c>
      <c r="K61" t="s">
        <v>52</v>
      </c>
      <c r="N61">
        <f t="shared" si="14"/>
        <v>53.879369406713067</v>
      </c>
      <c r="O61">
        <f t="shared" si="15"/>
        <v>39.655703999112454</v>
      </c>
      <c r="P61">
        <f t="shared" si="19"/>
        <v>2.508</v>
      </c>
      <c r="Q61">
        <f t="shared" si="0"/>
        <v>16.492652025999998</v>
      </c>
      <c r="R61" s="17">
        <f>PUSHArm!M61</f>
        <v>29.5</v>
      </c>
      <c r="S61" s="10">
        <f>PUSHArm!N61</f>
        <v>8.1703455448824069</v>
      </c>
      <c r="T61" s="10">
        <f>PUSHArm!O61</f>
        <v>2.8356589728071406</v>
      </c>
      <c r="U61" s="10">
        <f t="shared" si="1"/>
        <v>0.57483504312103617</v>
      </c>
      <c r="V61" s="10">
        <f t="shared" si="16"/>
        <v>18.057050603446214</v>
      </c>
      <c r="W61" s="10">
        <f t="shared" si="2"/>
        <v>1.1522618861568461</v>
      </c>
      <c r="X61" s="10">
        <f t="shared" si="3"/>
        <v>3.8296544551175931</v>
      </c>
      <c r="Y61" s="10">
        <f t="shared" si="4"/>
        <v>101.82965445511759</v>
      </c>
      <c r="Z61" s="10">
        <f t="shared" si="17"/>
        <v>96.829654455117591</v>
      </c>
      <c r="AA61" s="10">
        <f t="shared" si="5"/>
        <v>2.8296544551175931</v>
      </c>
      <c r="AB61" s="10">
        <f t="shared" si="6"/>
        <v>91.829654455117591</v>
      </c>
      <c r="AC61" s="10">
        <f t="shared" si="7"/>
        <v>1.5005718671881774</v>
      </c>
      <c r="AD61" s="10">
        <f t="shared" si="8"/>
        <v>3.9024499291220351</v>
      </c>
      <c r="AE61" s="10">
        <f>IF(R61&lt;=$H$10,$L$2+ABS($H$43/$H$46-SQRT(4*$H$43*$H$43/$H$46/$H$46-8*(R61-$H$9)/$H$46)/2),#REF!)</f>
        <v>7.9425625842204077</v>
      </c>
      <c r="AF61" s="10">
        <f t="shared" si="9"/>
        <v>-5.3806653427222964</v>
      </c>
      <c r="AG61" s="10">
        <f t="shared" si="10"/>
        <v>4.4915540540540544</v>
      </c>
      <c r="AH61" s="10">
        <f t="shared" si="11"/>
        <v>4.4915540540540544</v>
      </c>
      <c r="AI61">
        <f t="shared" si="12"/>
        <v>4.4915540540540544</v>
      </c>
      <c r="AJ61" s="10">
        <f t="shared" si="13"/>
        <v>4.4915540540540544</v>
      </c>
      <c r="AK61" t="e">
        <f t="shared" si="18"/>
        <v>#NUM!</v>
      </c>
    </row>
    <row r="62" spans="7:37" x14ac:dyDescent="0.3">
      <c r="G62" t="s">
        <v>274</v>
      </c>
      <c r="H62">
        <f>H58</f>
        <v>-15.257731958762887</v>
      </c>
      <c r="I62" t="s">
        <v>37</v>
      </c>
      <c r="K62" t="s">
        <v>267</v>
      </c>
      <c r="L62">
        <f>H62/360*B21*60</f>
        <v>-766.91463917525778</v>
      </c>
      <c r="M62" t="s">
        <v>6</v>
      </c>
      <c r="N62">
        <f t="shared" si="14"/>
        <v>53.437626502375458</v>
      </c>
      <c r="O62">
        <f t="shared" si="15"/>
        <v>39.343896682759727</v>
      </c>
      <c r="P62">
        <f t="shared" si="19"/>
        <v>2.508</v>
      </c>
      <c r="Q62">
        <f t="shared" si="0"/>
        <v>16.510608839999996</v>
      </c>
      <c r="R62" s="17">
        <f>PUSHArm!M62</f>
        <v>30</v>
      </c>
      <c r="S62" s="10">
        <f>PUSHArm!N62</f>
        <v>8.346671402397293</v>
      </c>
      <c r="T62" s="10">
        <f>PUSHArm!O62</f>
        <v>2.8097547487272192</v>
      </c>
      <c r="U62" s="10">
        <f t="shared" si="1"/>
        <v>0.58571232334280943</v>
      </c>
      <c r="V62" s="10">
        <f t="shared" si="16"/>
        <v>18.377313342940628</v>
      </c>
      <c r="W62" s="10">
        <f t="shared" si="2"/>
        <v>1.1619857875482535</v>
      </c>
      <c r="X62" s="10">
        <f t="shared" si="3"/>
        <v>3.653328597602707</v>
      </c>
      <c r="Y62" s="10">
        <f t="shared" si="4"/>
        <v>101.65332859760271</v>
      </c>
      <c r="Z62" s="10">
        <f t="shared" si="17"/>
        <v>96.653328597602709</v>
      </c>
      <c r="AA62" s="10">
        <f t="shared" si="5"/>
        <v>2.653328597602707</v>
      </c>
      <c r="AB62" s="10">
        <f t="shared" si="6"/>
        <v>91.653328597602709</v>
      </c>
      <c r="AC62" s="10">
        <f t="shared" si="7"/>
        <v>1.4922817331725498</v>
      </c>
      <c r="AD62" s="10">
        <f t="shared" si="8"/>
        <v>3.896499083719839</v>
      </c>
      <c r="AE62" s="10">
        <f>IF(R62&lt;=$H$10,$L$2+ABS($H$43/$H$46-SQRT(4*$H$43*$H$43/$H$46/$H$46-8*(R62-$H$9)/$H$46)/2),#REF!)</f>
        <v>7.9325125984649958</v>
      </c>
      <c r="AF62" s="10">
        <f t="shared" si="9"/>
        <v>-5.4302717935344473</v>
      </c>
      <c r="AG62" s="10">
        <f t="shared" si="10"/>
        <v>4.458783783783784</v>
      </c>
      <c r="AH62" s="10">
        <f t="shared" si="11"/>
        <v>4.458783783783784</v>
      </c>
      <c r="AI62">
        <f t="shared" si="12"/>
        <v>4.458783783783784</v>
      </c>
      <c r="AJ62" s="10">
        <f t="shared" si="13"/>
        <v>4.458783783783784</v>
      </c>
      <c r="AK62" t="e">
        <f t="shared" si="18"/>
        <v>#NUM!</v>
      </c>
    </row>
    <row r="63" spans="7:37" x14ac:dyDescent="0.3">
      <c r="G63" t="s">
        <v>251</v>
      </c>
      <c r="H63" s="10">
        <f>(J61*$E$17+L15)</f>
        <v>18.2836753185567</v>
      </c>
      <c r="I63" t="s">
        <v>60</v>
      </c>
      <c r="K63" s="10" t="s">
        <v>268</v>
      </c>
      <c r="L63">
        <f>H63/$B$21*100/$B$12/$B$15</f>
        <v>7.8785551463308172</v>
      </c>
      <c r="M63" t="s">
        <v>63</v>
      </c>
      <c r="N63">
        <f t="shared" si="14"/>
        <v>52.998694135026007</v>
      </c>
      <c r="O63">
        <f t="shared" si="15"/>
        <v>39.033914215522444</v>
      </c>
      <c r="P63">
        <f t="shared" si="19"/>
        <v>2.508</v>
      </c>
      <c r="Q63">
        <f t="shared" si="0"/>
        <v>16.528565653999998</v>
      </c>
      <c r="R63" s="17">
        <f>PUSHArm!M63</f>
        <v>30.5</v>
      </c>
      <c r="S63" s="10">
        <f>PUSHArm!N63</f>
        <v>8.5246228767124421</v>
      </c>
      <c r="T63" s="10">
        <f>PUSHArm!O63</f>
        <v>2.7840470333938532</v>
      </c>
      <c r="U63" s="10">
        <f t="shared" si="1"/>
        <v>0.59669894549795333</v>
      </c>
      <c r="V63" s="10">
        <f t="shared" si="16"/>
        <v>18.700928019868115</v>
      </c>
      <c r="W63" s="10">
        <f t="shared" si="2"/>
        <v>1.1716289884765301</v>
      </c>
      <c r="X63" s="10">
        <f t="shared" si="3"/>
        <v>3.4753771232875579</v>
      </c>
      <c r="Y63" s="10">
        <f t="shared" si="4"/>
        <v>101.47537712328756</v>
      </c>
      <c r="Z63" s="10">
        <f t="shared" si="17"/>
        <v>96.475377123287558</v>
      </c>
      <c r="AA63" s="10">
        <f t="shared" si="5"/>
        <v>2.4753771232875579</v>
      </c>
      <c r="AB63" s="10">
        <f t="shared" si="6"/>
        <v>91.475377123287558</v>
      </c>
      <c r="AC63" s="10">
        <f t="shared" si="7"/>
        <v>1.4839841646063185</v>
      </c>
      <c r="AD63" s="10">
        <f t="shared" si="8"/>
        <v>3.8905367662767749</v>
      </c>
      <c r="AE63" s="10">
        <f>IF(R63&lt;=$H$10,$L$2+ABS($H$43/$H$46-SQRT(4*$H$43*$H$43/$H$46/$H$46-8*(R63-$H$9)/$H$46)/2),#REF!)</f>
        <v>7.9224443233361637</v>
      </c>
      <c r="AF63" s="10">
        <f t="shared" si="9"/>
        <v>-5.480414581991873</v>
      </c>
      <c r="AG63" s="10">
        <f t="shared" si="10"/>
        <v>4.4260135135135137</v>
      </c>
      <c r="AH63" s="10">
        <f t="shared" si="11"/>
        <v>4.4260135135135137</v>
      </c>
      <c r="AI63">
        <f t="shared" si="12"/>
        <v>4.4260135135135137</v>
      </c>
      <c r="AJ63" s="10">
        <f t="shared" si="13"/>
        <v>4.4260135135135137</v>
      </c>
      <c r="AK63" t="e">
        <f t="shared" si="18"/>
        <v>#NUM!</v>
      </c>
    </row>
    <row r="64" spans="7:37" x14ac:dyDescent="0.3">
      <c r="N64">
        <f t="shared" si="14"/>
        <v>52.562664384896351</v>
      </c>
      <c r="O64">
        <f t="shared" si="15"/>
        <v>38.725827224719872</v>
      </c>
      <c r="P64">
        <f t="shared" si="19"/>
        <v>2.508</v>
      </c>
      <c r="Q64">
        <f t="shared" si="0"/>
        <v>16.546522467999999</v>
      </c>
      <c r="R64" s="17">
        <f>PUSHArm!M64</f>
        <v>31</v>
      </c>
      <c r="S64" s="10">
        <f>PUSHArm!N64</f>
        <v>8.7042175437574461</v>
      </c>
      <c r="T64" s="10">
        <f>PUSHArm!O64</f>
        <v>2.7585401037034458</v>
      </c>
      <c r="U64" s="10">
        <f t="shared" si="1"/>
        <v>0.6077908425717109</v>
      </c>
      <c r="V64" s="10">
        <f t="shared" si="16"/>
        <v>19.027921526425953</v>
      </c>
      <c r="W64" s="10">
        <f t="shared" si="2"/>
        <v>1.1811934654462577</v>
      </c>
      <c r="X64" s="10">
        <f t="shared" si="3"/>
        <v>3.2957824562425539</v>
      </c>
      <c r="Y64" s="10">
        <f t="shared" si="4"/>
        <v>101.29578245624255</v>
      </c>
      <c r="Z64" s="10">
        <f t="shared" si="17"/>
        <v>96.295782456242549</v>
      </c>
      <c r="AA64" s="10">
        <f t="shared" si="5"/>
        <v>2.2957824562425539</v>
      </c>
      <c r="AB64" s="10">
        <f t="shared" si="6"/>
        <v>91.295782456242549</v>
      </c>
      <c r="AC64" s="10">
        <f t="shared" si="7"/>
        <v>1.475679141451731</v>
      </c>
      <c r="AD64" s="10">
        <f t="shared" si="8"/>
        <v>3.8845629101885115</v>
      </c>
      <c r="AE64" s="10">
        <f>IF(R64&lt;=$H$10,$L$2+ABS($H$43/$H$46-SQRT(4*$H$43*$H$43/$H$46/$H$46-8*(R64-$H$9)/$H$46)/2),#REF!)</f>
        <v>7.9123576586177471</v>
      </c>
      <c r="AF64" s="10">
        <f t="shared" si="9"/>
        <v>-5.5310894114893587</v>
      </c>
      <c r="AG64" s="10">
        <f t="shared" si="10"/>
        <v>4.3932432432432433</v>
      </c>
      <c r="AH64" s="10">
        <f t="shared" si="11"/>
        <v>4.3932432432432433</v>
      </c>
      <c r="AI64">
        <f t="shared" si="12"/>
        <v>4.3932432432432433</v>
      </c>
      <c r="AJ64" s="10">
        <f t="shared" si="13"/>
        <v>4.3932432432432433</v>
      </c>
      <c r="AK64" t="e">
        <f t="shared" si="18"/>
        <v>#NUM!</v>
      </c>
    </row>
    <row r="65" spans="7:37" x14ac:dyDescent="0.3">
      <c r="G65" t="s">
        <v>276</v>
      </c>
      <c r="H65">
        <f>(H66-H62)/H6</f>
        <v>12.20618556701031</v>
      </c>
      <c r="I65" t="s">
        <v>36</v>
      </c>
      <c r="J65">
        <f>H65*2*3.14159/360</f>
        <v>0.21303794730813289</v>
      </c>
      <c r="K65" t="s">
        <v>52</v>
      </c>
      <c r="N65">
        <f t="shared" si="14"/>
        <v>52.129626715186362</v>
      </c>
      <c r="O65">
        <f t="shared" si="15"/>
        <v>38.419704489702376</v>
      </c>
      <c r="P65">
        <f t="shared" si="19"/>
        <v>2.508</v>
      </c>
      <c r="Q65">
        <f t="shared" si="0"/>
        <v>16.564479282000001</v>
      </c>
      <c r="R65" s="17">
        <f>PUSHArm!M65</f>
        <v>31.5</v>
      </c>
      <c r="S65" s="10">
        <f>PUSHArm!N65</f>
        <v>8.8854728386609825</v>
      </c>
      <c r="T65" s="10">
        <f>PUSHArm!O65</f>
        <v>2.7332380832304612</v>
      </c>
      <c r="U65" s="10">
        <f t="shared" si="1"/>
        <v>0.61898372195706164</v>
      </c>
      <c r="V65" s="10">
        <f t="shared" si="16"/>
        <v>19.358318032374083</v>
      </c>
      <c r="W65" s="10">
        <f t="shared" si="2"/>
        <v>1.1906811155751744</v>
      </c>
      <c r="X65" s="10">
        <f t="shared" si="3"/>
        <v>3.1145271613390175</v>
      </c>
      <c r="Y65" s="10">
        <f t="shared" si="4"/>
        <v>101.11452716133901</v>
      </c>
      <c r="Z65" s="10">
        <f t="shared" si="17"/>
        <v>96.114527161339012</v>
      </c>
      <c r="AA65" s="10">
        <f t="shared" si="5"/>
        <v>2.1145271613390175</v>
      </c>
      <c r="AB65" s="10">
        <f t="shared" si="6"/>
        <v>91.114527161339012</v>
      </c>
      <c r="AC65" s="10">
        <f t="shared" si="7"/>
        <v>1.4673666435808645</v>
      </c>
      <c r="AD65" s="10">
        <f t="shared" si="8"/>
        <v>3.8785774482037261</v>
      </c>
      <c r="AE65" s="10">
        <f>IF(R65&lt;=$H$10,$L$2+ABS($H$43/$H$46-SQRT(4*$H$43*$H$43/$H$46/$H$46-8*(R65-$H$9)/$H$46)/2),#REF!)</f>
        <v>7.9022525031750082</v>
      </c>
      <c r="AF65" s="10">
        <f t="shared" si="9"/>
        <v>-5.5822915875405599</v>
      </c>
      <c r="AG65" s="10">
        <f t="shared" si="10"/>
        <v>4.360472972972973</v>
      </c>
      <c r="AH65" s="10">
        <f t="shared" si="11"/>
        <v>4.360472972972973</v>
      </c>
      <c r="AI65">
        <f t="shared" si="12"/>
        <v>4.360472972972973</v>
      </c>
      <c r="AJ65" s="10">
        <f t="shared" si="13"/>
        <v>4.360472972972973</v>
      </c>
      <c r="AK65" t="e">
        <f t="shared" si="18"/>
        <v>#NUM!</v>
      </c>
    </row>
    <row r="66" spans="7:37" x14ac:dyDescent="0.3">
      <c r="G66" t="s">
        <v>277</v>
      </c>
      <c r="H66">
        <v>0</v>
      </c>
      <c r="I66" t="s">
        <v>37</v>
      </c>
      <c r="K66" t="s">
        <v>267</v>
      </c>
      <c r="L66">
        <f>H66/360*B21*60</f>
        <v>0</v>
      </c>
      <c r="M66" t="s">
        <v>6</v>
      </c>
      <c r="N66">
        <f t="shared" si="14"/>
        <v>51.699667937940674</v>
      </c>
      <c r="O66">
        <f t="shared" si="15"/>
        <v>38.115612913076859</v>
      </c>
      <c r="P66">
        <f t="shared" si="19"/>
        <v>2.508</v>
      </c>
      <c r="Q66">
        <f t="shared" ref="Q66:Q129" si="23">(R66/360*2*3.1415*$B$19+$E$10)*$E$9*$B$19/1000</f>
        <v>16.582436095999999</v>
      </c>
      <c r="R66" s="17">
        <f>PUSHArm!M66</f>
        <v>32</v>
      </c>
      <c r="S66" s="10">
        <f>PUSHArm!N66</f>
        <v>9.0684060427121427</v>
      </c>
      <c r="T66" s="10">
        <f>PUSHArm!O66</f>
        <v>2.7081449411610485</v>
      </c>
      <c r="U66" s="10">
        <f t="shared" ref="U66:U129" si="24">(V67-V66)/(W67-W66)*(2*PI())/360</f>
        <v>0.63027306534641836</v>
      </c>
      <c r="V66" s="10">
        <f t="shared" ref="V66:V129" si="25">IF(R66&lt;=$H$7,W66*$H$34/T66,IF(R66&lt;$H$8,((W66-$J$2)*$H$38+$H$35)/T66,IF(R66&lt;=$H$9,((W66-$K$2)*$H$42+$H$39)/T66,IF(R66&lt;=$H$10,($H$43-(W66-$L$2)*$H$46)/T66))))</f>
        <v>19.692138959530727</v>
      </c>
      <c r="W66" s="10">
        <f t="shared" ref="W66:W129" si="26">IF(R66&lt;=$H$7,SQRT(2*R66/$H$34),AC66)</f>
        <v>1.2000937609877589</v>
      </c>
      <c r="X66" s="10">
        <f t="shared" ref="X66:X129" si="27">ABS(S66-$E$19)</f>
        <v>2.9315939572878573</v>
      </c>
      <c r="Y66" s="10">
        <f t="shared" ref="Y66:Y129" si="28">ABS(S66-$E$20)</f>
        <v>100.93159395728786</v>
      </c>
      <c r="Z66" s="10">
        <f t="shared" ref="Z66:Z129" si="29">ABS(S66-$E$20+5)</f>
        <v>95.931593957287859</v>
      </c>
      <c r="AA66" s="10">
        <f t="shared" ref="AA66:AA129" si="30">ABS(S66-$E$21)</f>
        <v>1.9315939572878573</v>
      </c>
      <c r="AB66" s="10">
        <f t="shared" ref="AB66:AB129" si="31">ABS(S66-$E$20+10)</f>
        <v>90.931593957287859</v>
      </c>
      <c r="AC66" s="10">
        <f t="shared" ref="AC66:AC129" si="32">IF(R66&lt;=$H$8,$J$2+ABS(SQRT(4*$H$35*$H$35/$H$38/$H$38+8*(R66-$H$7)/$H$38)/2-ABS($H$35/$H$38)),AD66)</f>
        <v>1.4590466507750552</v>
      </c>
      <c r="AD66" s="10">
        <f t="shared" ref="AD66:AD129" si="33">IF(R66&lt;=$H$9,$K$2+ABS(-$H$39/$H$42-SQRT(4*$H$39*$H$39/$H$42/$H$42+8*(R66-$H$8)/$H$42)/2),AE66)</f>
        <v>3.8725803124152733</v>
      </c>
      <c r="AE66" s="10">
        <f>IF(R66&lt;=$H$10,$L$2+ABS($H$43/$H$46-SQRT(4*$H$43*$H$43/$H$46/$H$46-8*(R66-$H$9)/$H$46)/2),#REF!)</f>
        <v>7.8921287549428012</v>
      </c>
      <c r="AF66" s="10">
        <f t="shared" ref="AF66:AF129" si="34">IF(R66&gt;=$H$12,AG66*$H$49/T66,IF(R66&gt;=$H$13,((AG66-$I$28)*$H$53+$H$50)/T66,IF(R66&gt;=$H$14,((AG66-$I$29)*$H$57+$H$54)/T66,IF(R66&gt;=$H$15,($H$58-(AG66-$I$30)*$H$61)/T66,(IF(R66&gt;=$H$16,($H$62+(AG66-$I$31)*$H$65)/T66))))))</f>
        <v>-5.6340160110564543</v>
      </c>
      <c r="AG66" s="10">
        <f t="shared" ref="AG66:AG129" si="35">IF(R66&gt;=$H$12,SQRT(2*(R66-$H$11)/$H$49),AH66)</f>
        <v>4.3277027027027026</v>
      </c>
      <c r="AH66" s="10">
        <f t="shared" ref="AH66:AH129" si="36">IF(R66&gt;=$H$13,$J$4+ABS(SQRT(4*$H$50*$H$50/$H$53/$H$53+8*(R66-$H$12)/$H$53)/2-ABS($H$50/$H$53)),AI66)</f>
        <v>4.3277027027027026</v>
      </c>
      <c r="AI66">
        <f t="shared" ref="AI66:AI129" si="37">IF(R66&gt;=$H$14,$I$29+ABS(SQRT(4*$H$54*$H$54/$H$57/$H$57+8*(R66-$H$13)/$H$57)/2-ABS($H$54/$H$57)),AJ66)</f>
        <v>4.3277027027027026</v>
      </c>
      <c r="AJ66" s="10">
        <f t="shared" ref="AJ66:AJ129" si="38">IF(R66&gt;=$H$15,$I$30+(R66-$H$14)/$H$58,AK66)</f>
        <v>4.3277027027027026</v>
      </c>
      <c r="AK66" t="e">
        <f t="shared" ref="AK66:AK129" si="39">IF(R66&gt;=$H$16,$I$31+SQRT(2*(R66-$H$15)/-$H$65),AL66)</f>
        <v>#NUM!</v>
      </c>
    </row>
    <row r="67" spans="7:37" x14ac:dyDescent="0.3">
      <c r="G67" t="s">
        <v>252</v>
      </c>
      <c r="H67" s="10">
        <f>(J65*$E$17+L16)</f>
        <v>24.815224433142422</v>
      </c>
      <c r="I67" t="s">
        <v>60</v>
      </c>
      <c r="K67" s="10" t="s">
        <v>268</v>
      </c>
      <c r="L67">
        <f>H67/$B$21*100/$B$12/$B$15</f>
        <v>10.693042331957233</v>
      </c>
      <c r="M67" t="s">
        <v>63</v>
      </c>
      <c r="N67">
        <f t="shared" ref="N67:N130" si="40">(Q67+P67)*T67</f>
        <v>51.27287218207546</v>
      </c>
      <c r="O67">
        <f t="shared" ref="O67:O130" si="41">(Q67-P67)*T67</f>
        <v>37.813617493487918</v>
      </c>
      <c r="P67">
        <f t="shared" si="19"/>
        <v>2.508</v>
      </c>
      <c r="Q67">
        <f t="shared" si="23"/>
        <v>16.60039291</v>
      </c>
      <c r="R67" s="17">
        <f>PUSHArm!M67</f>
        <v>32.5</v>
      </c>
      <c r="S67" s="10">
        <f>PUSHArm!N67</f>
        <v>9.2530342701014927</v>
      </c>
      <c r="T67" s="10">
        <f>PUSHArm!O67</f>
        <v>2.6832644913452044</v>
      </c>
      <c r="U67" s="10">
        <f t="shared" si="24"/>
        <v>0.64165412909075492</v>
      </c>
      <c r="V67" s="10">
        <f t="shared" si="25"/>
        <v>20.029402955016277</v>
      </c>
      <c r="W67" s="10">
        <f t="shared" si="26"/>
        <v>1.2094331529010383</v>
      </c>
      <c r="X67" s="10">
        <f t="shared" si="27"/>
        <v>2.7469657298985073</v>
      </c>
      <c r="Y67" s="10">
        <f t="shared" si="28"/>
        <v>100.74696572989851</v>
      </c>
      <c r="Z67" s="10">
        <f t="shared" si="29"/>
        <v>95.746965729898506</v>
      </c>
      <c r="AA67" s="10">
        <f t="shared" si="30"/>
        <v>1.7469657298985073</v>
      </c>
      <c r="AB67" s="10">
        <f t="shared" si="31"/>
        <v>90.746965729898506</v>
      </c>
      <c r="AC67" s="10">
        <f t="shared" si="32"/>
        <v>1.4507191427243218</v>
      </c>
      <c r="AD67" s="10">
        <f t="shared" si="33"/>
        <v>3.8665714342511941</v>
      </c>
      <c r="AE67" s="10">
        <f>IF(R67&lt;=$H$10,$L$2+ABS($H$43/$H$46-SQRT(4*$H$43*$H$43/$H$46/$H$46-8*(R67-$H$9)/$H$46)/2),#REF!)</f>
        <v>7.8819863109135433</v>
      </c>
      <c r="AF67" s="10">
        <f t="shared" si="34"/>
        <v>-5.686257172178248</v>
      </c>
      <c r="AG67" s="10">
        <f t="shared" si="35"/>
        <v>4.2949324324324323</v>
      </c>
      <c r="AH67" s="10">
        <f t="shared" si="36"/>
        <v>4.2949324324324323</v>
      </c>
      <c r="AI67">
        <f t="shared" si="37"/>
        <v>4.2949324324324323</v>
      </c>
      <c r="AJ67" s="10">
        <f t="shared" si="38"/>
        <v>4.2949324324324323</v>
      </c>
      <c r="AK67" t="e">
        <f t="shared" si="39"/>
        <v>#NUM!</v>
      </c>
    </row>
    <row r="68" spans="7:37" x14ac:dyDescent="0.3">
      <c r="N68">
        <f t="shared" si="40"/>
        <v>50.84932086384223</v>
      </c>
      <c r="O68">
        <f t="shared" si="41"/>
        <v>37.513781300170045</v>
      </c>
      <c r="P68">
        <f t="shared" ref="P68:P131" si="42">P67</f>
        <v>2.508</v>
      </c>
      <c r="Q68">
        <f t="shared" si="23"/>
        <v>16.618349723999998</v>
      </c>
      <c r="R68" s="17">
        <f>PUSHArm!M68</f>
        <v>33</v>
      </c>
      <c r="S68" s="10">
        <f>PUSHArm!N68</f>
        <v>9.4393744544600366</v>
      </c>
      <c r="T68" s="10">
        <f>PUSHArm!O68</f>
        <v>2.6586003914816967</v>
      </c>
      <c r="U68" s="10">
        <f t="shared" si="24"/>
        <v>0.65312194533706247</v>
      </c>
      <c r="V68" s="10">
        <f t="shared" si="25"/>
        <v>20.370125863640887</v>
      </c>
      <c r="W68" s="10">
        <f t="shared" si="26"/>
        <v>1.2187009754285703</v>
      </c>
      <c r="X68" s="10">
        <f t="shared" si="27"/>
        <v>2.5606255455399634</v>
      </c>
      <c r="Y68" s="10">
        <f t="shared" si="28"/>
        <v>100.56062554553996</v>
      </c>
      <c r="Z68" s="10">
        <f t="shared" si="29"/>
        <v>95.560625545539963</v>
      </c>
      <c r="AA68" s="10">
        <f t="shared" si="30"/>
        <v>1.5606255455399634</v>
      </c>
      <c r="AB68" s="10">
        <f t="shared" si="31"/>
        <v>90.560625545539963</v>
      </c>
      <c r="AC68" s="10">
        <f t="shared" si="32"/>
        <v>1.442384099026792</v>
      </c>
      <c r="AD68" s="10">
        <f t="shared" si="33"/>
        <v>3.8605507444655704</v>
      </c>
      <c r="AE68" s="10">
        <f>IF(R68&lt;=$H$10,$L$2+ABS($H$43/$H$46-SQRT(4*$H$43*$H$43/$H$46/$H$46-8*(R68-$H$9)/$H$46)/2),#REF!)</f>
        <v>7.8718250671249894</v>
      </c>
      <c r="AF68" s="10">
        <f t="shared" si="34"/>
        <v>-5.7390091446798506</v>
      </c>
      <c r="AG68" s="10">
        <f t="shared" si="35"/>
        <v>4.2621621621621619</v>
      </c>
      <c r="AH68" s="10">
        <f t="shared" si="36"/>
        <v>4.2621621621621619</v>
      </c>
      <c r="AI68">
        <f t="shared" si="37"/>
        <v>4.2621621621621619</v>
      </c>
      <c r="AJ68" s="10">
        <f t="shared" si="38"/>
        <v>4.2621621621621619</v>
      </c>
      <c r="AK68" t="e">
        <f t="shared" si="39"/>
        <v>#NUM!</v>
      </c>
    </row>
    <row r="69" spans="7:37" x14ac:dyDescent="0.3">
      <c r="N69">
        <f t="shared" si="40"/>
        <v>50.42909265959608</v>
      </c>
      <c r="O69">
        <f t="shared" si="41"/>
        <v>37.216165449177531</v>
      </c>
      <c r="P69">
        <f t="shared" si="42"/>
        <v>2.508</v>
      </c>
      <c r="Q69">
        <f t="shared" si="23"/>
        <v>16.636306537999999</v>
      </c>
      <c r="R69" s="17">
        <f>PUSHArm!M69</f>
        <v>33.5</v>
      </c>
      <c r="S69" s="10">
        <f>PUSHArm!N69</f>
        <v>9.6274433352147479</v>
      </c>
      <c r="T69" s="10">
        <f>PUSHArm!O69</f>
        <v>2.6341561424279405</v>
      </c>
      <c r="U69" s="10">
        <f t="shared" si="24"/>
        <v>0.66467132372643967</v>
      </c>
      <c r="V69" s="10">
        <f t="shared" si="25"/>
        <v>20.714320699965569</v>
      </c>
      <c r="W69" s="10">
        <f t="shared" si="26"/>
        <v>1.2278988491259981</v>
      </c>
      <c r="X69" s="10">
        <f t="shared" si="27"/>
        <v>2.3725566647852521</v>
      </c>
      <c r="Y69" s="10">
        <f t="shared" si="28"/>
        <v>100.37255666478525</v>
      </c>
      <c r="Z69" s="10">
        <f t="shared" si="29"/>
        <v>95.37255666478525</v>
      </c>
      <c r="AA69" s="10">
        <f t="shared" si="30"/>
        <v>1.3725566647852521</v>
      </c>
      <c r="AB69" s="10">
        <f t="shared" si="31"/>
        <v>90.37255666478525</v>
      </c>
      <c r="AC69" s="10">
        <f t="shared" si="32"/>
        <v>1.4340414991881165</v>
      </c>
      <c r="AD69" s="10">
        <f t="shared" si="33"/>
        <v>3.854518173129212</v>
      </c>
      <c r="AE69" s="10">
        <f>IF(R69&lt;=$H$10,$L$2+ABS($H$43/$H$46-SQRT(4*$H$43*$H$43/$H$46/$H$46-8*(R69-$H$9)/$H$46)/2),#REF!)</f>
        <v>7.8616449186477961</v>
      </c>
      <c r="AF69" s="10">
        <f t="shared" si="34"/>
        <v>-5.7922655809991621</v>
      </c>
      <c r="AG69" s="10">
        <f t="shared" si="35"/>
        <v>4.2293918918918916</v>
      </c>
      <c r="AH69" s="10">
        <f t="shared" si="36"/>
        <v>4.2293918918918916</v>
      </c>
      <c r="AI69">
        <f t="shared" si="37"/>
        <v>4.2293918918918916</v>
      </c>
      <c r="AJ69" s="10">
        <f t="shared" si="38"/>
        <v>4.2293918918918916</v>
      </c>
      <c r="AK69" t="e">
        <f t="shared" si="39"/>
        <v>#NUM!</v>
      </c>
    </row>
    <row r="70" spans="7:37" x14ac:dyDescent="0.3">
      <c r="N70">
        <f t="shared" si="40"/>
        <v>50.012263481079621</v>
      </c>
      <c r="O70">
        <f t="shared" si="41"/>
        <v>36.920829081452062</v>
      </c>
      <c r="P70">
        <f t="shared" si="42"/>
        <v>2.508</v>
      </c>
      <c r="Q70">
        <f t="shared" si="23"/>
        <v>16.654263352000001</v>
      </c>
      <c r="R70" s="17">
        <f>PUSHArm!M70</f>
        <v>34</v>
      </c>
      <c r="S70" s="10">
        <f>PUSHArm!N70</f>
        <v>9.8172574437812745</v>
      </c>
      <c r="T70" s="10">
        <f>PUSHArm!O70</f>
        <v>2.6099350876450487</v>
      </c>
      <c r="U70" s="10">
        <f t="shared" si="24"/>
        <v>0.67629685382960214</v>
      </c>
      <c r="V70" s="10">
        <f t="shared" si="25"/>
        <v>21.061997620418239</v>
      </c>
      <c r="W70" s="10">
        <f t="shared" si="26"/>
        <v>1.2370283342993211</v>
      </c>
      <c r="X70" s="10">
        <f t="shared" si="27"/>
        <v>2.1827425562187255</v>
      </c>
      <c r="Y70" s="10">
        <f t="shared" si="28"/>
        <v>100.18274255621873</v>
      </c>
      <c r="Z70" s="10">
        <f t="shared" si="29"/>
        <v>95.182742556218727</v>
      </c>
      <c r="AA70" s="10">
        <f t="shared" si="30"/>
        <v>1.1827425562187255</v>
      </c>
      <c r="AB70" s="10">
        <f t="shared" si="31"/>
        <v>90.182742556218727</v>
      </c>
      <c r="AC70" s="10">
        <f t="shared" si="32"/>
        <v>1.4256913226208792</v>
      </c>
      <c r="AD70" s="10">
        <f t="shared" si="33"/>
        <v>3.8484736496201823</v>
      </c>
      <c r="AE70" s="10">
        <f>IF(R70&lt;=$H$10,$L$2+ABS($H$43/$H$46-SQRT(4*$H$43*$H$43/$H$46/$H$46-8*(R70-$H$9)/$H$46)/2),#REF!)</f>
        <v>7.8514457595728882</v>
      </c>
      <c r="AF70" s="10">
        <f t="shared" si="34"/>
        <v>-5.8460197079192415</v>
      </c>
      <c r="AG70" s="10">
        <f t="shared" si="35"/>
        <v>4.1966216216216212</v>
      </c>
      <c r="AH70" s="10">
        <f t="shared" si="36"/>
        <v>4.1966216216216212</v>
      </c>
      <c r="AI70">
        <f t="shared" si="37"/>
        <v>4.1966216216216212</v>
      </c>
      <c r="AJ70" s="10">
        <f t="shared" si="38"/>
        <v>4.1966216216216212</v>
      </c>
      <c r="AK70" t="e">
        <f t="shared" si="39"/>
        <v>#NUM!</v>
      </c>
    </row>
    <row r="71" spans="7:37" x14ac:dyDescent="0.3">
      <c r="N71">
        <f t="shared" si="40"/>
        <v>49.598906453210638</v>
      </c>
      <c r="O71">
        <f t="shared" si="41"/>
        <v>36.627829342723601</v>
      </c>
      <c r="P71">
        <f t="shared" si="42"/>
        <v>2.508</v>
      </c>
      <c r="Q71">
        <f t="shared" si="23"/>
        <v>16.672220165999999</v>
      </c>
      <c r="R71" s="17">
        <f>PUSHArm!M71</f>
        <v>34.5</v>
      </c>
      <c r="S71" s="10">
        <f>PUSHArm!N71</f>
        <v>10.008833089615115</v>
      </c>
      <c r="T71" s="10">
        <f>PUSHArm!O71</f>
        <v>2.5859404127765235</v>
      </c>
      <c r="U71" s="10">
        <f t="shared" si="24"/>
        <v>0.68799290836960303</v>
      </c>
      <c r="V71" s="10">
        <f t="shared" si="25"/>
        <v>21.413163895912245</v>
      </c>
      <c r="W71" s="10">
        <f t="shared" si="26"/>
        <v>1.2460909340950022</v>
      </c>
      <c r="X71" s="10">
        <f t="shared" si="27"/>
        <v>1.9911669103848855</v>
      </c>
      <c r="Y71" s="10">
        <f t="shared" si="28"/>
        <v>99.991166910384891</v>
      </c>
      <c r="Z71" s="10">
        <f t="shared" si="29"/>
        <v>94.991166910384891</v>
      </c>
      <c r="AA71" s="10">
        <f t="shared" si="30"/>
        <v>0.99116691038488547</v>
      </c>
      <c r="AB71" s="10">
        <f t="shared" si="31"/>
        <v>89.991166910384891</v>
      </c>
      <c r="AC71" s="10">
        <f t="shared" si="32"/>
        <v>1.4173335486440106</v>
      </c>
      <c r="AD71" s="10">
        <f t="shared" si="33"/>
        <v>3.8424171026141529</v>
      </c>
      <c r="AE71" s="10">
        <f>IF(R71&lt;=$H$10,$L$2+ABS($H$43/$H$46-SQRT(4*$H$43*$H$43/$H$46/$H$46-8*(R71-$H$9)/$H$46)/2),#REF!)</f>
        <v>7.8412274829985869</v>
      </c>
      <c r="AF71" s="10">
        <f t="shared" si="34"/>
        <v>-5.9002643229434142</v>
      </c>
      <c r="AG71" s="10">
        <f t="shared" si="35"/>
        <v>4.1638513513513518</v>
      </c>
      <c r="AH71" s="10">
        <f t="shared" si="36"/>
        <v>4.1638513513513518</v>
      </c>
      <c r="AI71">
        <f t="shared" si="37"/>
        <v>4.1638513513513518</v>
      </c>
      <c r="AJ71" s="10">
        <f t="shared" si="38"/>
        <v>4.1638513513513518</v>
      </c>
      <c r="AK71" t="e">
        <f t="shared" si="39"/>
        <v>#NUM!</v>
      </c>
    </row>
    <row r="72" spans="7:37" x14ac:dyDescent="0.3">
      <c r="N72">
        <f t="shared" si="40"/>
        <v>49.189091894338581</v>
      </c>
      <c r="O72">
        <f t="shared" si="41"/>
        <v>36.337221365223257</v>
      </c>
      <c r="P72">
        <f t="shared" si="42"/>
        <v>2.508</v>
      </c>
      <c r="Q72">
        <f t="shared" si="23"/>
        <v>16.690176979999997</v>
      </c>
      <c r="R72" s="17">
        <f>PUSHArm!M72</f>
        <v>35</v>
      </c>
      <c r="S72" s="10">
        <f>PUSHArm!N72</f>
        <v>10.202186346144003</v>
      </c>
      <c r="T72" s="10">
        <f>PUSHArm!O72</f>
        <v>2.5621751453579211</v>
      </c>
      <c r="U72" s="10">
        <f t="shared" si="24"/>
        <v>0.69975364713780941</v>
      </c>
      <c r="V72" s="10">
        <f t="shared" si="25"/>
        <v>21.767823885413364</v>
      </c>
      <c r="W72" s="10">
        <f t="shared" si="26"/>
        <v>1.255088097389246</v>
      </c>
      <c r="X72" s="10">
        <f t="shared" si="27"/>
        <v>1.7978136538559966</v>
      </c>
      <c r="Y72" s="10">
        <f t="shared" si="28"/>
        <v>99.797813653855997</v>
      </c>
      <c r="Z72" s="10">
        <f t="shared" si="29"/>
        <v>94.797813653855997</v>
      </c>
      <c r="AA72" s="10">
        <f t="shared" si="30"/>
        <v>0.79781365385599656</v>
      </c>
      <c r="AB72" s="10">
        <f t="shared" si="31"/>
        <v>89.797813653855997</v>
      </c>
      <c r="AC72" s="10">
        <f t="shared" si="32"/>
        <v>1.408968156482181</v>
      </c>
      <c r="AD72" s="10">
        <f t="shared" si="33"/>
        <v>3.8363484600745821</v>
      </c>
      <c r="AE72" s="10">
        <f>IF(R72&lt;=$H$10,$L$2+ABS($H$43/$H$46-SQRT(4*$H$43*$H$43/$H$46/$H$46-8*(R72-$H$9)/$H$46)/2),#REF!)</f>
        <v>7.8309899810175541</v>
      </c>
      <c r="AF72" s="10">
        <f t="shared" si="34"/>
        <v>-5.9549917914106807</v>
      </c>
      <c r="AG72" s="10">
        <f t="shared" si="35"/>
        <v>4.1310810810810814</v>
      </c>
      <c r="AH72" s="10">
        <f t="shared" si="36"/>
        <v>4.1310810810810814</v>
      </c>
      <c r="AI72">
        <f t="shared" si="37"/>
        <v>4.1310810810810814</v>
      </c>
      <c r="AJ72" s="10">
        <f t="shared" si="38"/>
        <v>4.1310810810810814</v>
      </c>
      <c r="AK72" t="e">
        <f t="shared" si="39"/>
        <v>#NUM!</v>
      </c>
    </row>
    <row r="73" spans="7:37" x14ac:dyDescent="0.3">
      <c r="N73">
        <f t="shared" si="40"/>
        <v>48.782887299079498</v>
      </c>
      <c r="O73">
        <f t="shared" si="41"/>
        <v>36.049058251293324</v>
      </c>
      <c r="P73">
        <f t="shared" si="42"/>
        <v>2.508</v>
      </c>
      <c r="Q73">
        <f t="shared" si="23"/>
        <v>16.708133793999998</v>
      </c>
      <c r="R73" s="17">
        <f>PUSHArm!M73</f>
        <v>35.5</v>
      </c>
      <c r="S73" s="10">
        <f>PUSHArm!N73</f>
        <v>10.397333036605772</v>
      </c>
      <c r="T73" s="10">
        <f>PUSHArm!O73</f>
        <v>2.5386421546623161</v>
      </c>
      <c r="U73" s="10">
        <f t="shared" si="24"/>
        <v>0.71157302138430711</v>
      </c>
      <c r="V73" s="10">
        <f t="shared" si="25"/>
        <v>22.125979010826725</v>
      </c>
      <c r="W73" s="10">
        <f t="shared" si="26"/>
        <v>1.2640212214921709</v>
      </c>
      <c r="X73" s="10">
        <f t="shared" si="27"/>
        <v>1.6026669633942277</v>
      </c>
      <c r="Y73" s="10">
        <f t="shared" si="28"/>
        <v>99.602666963394228</v>
      </c>
      <c r="Z73" s="10">
        <f t="shared" si="29"/>
        <v>94.602666963394228</v>
      </c>
      <c r="AA73" s="10">
        <f t="shared" si="30"/>
        <v>0.60266696339422765</v>
      </c>
      <c r="AB73" s="10">
        <f t="shared" si="31"/>
        <v>89.602666963394228</v>
      </c>
      <c r="AC73" s="10">
        <f t="shared" si="32"/>
        <v>1.4005951252652065</v>
      </c>
      <c r="AD73" s="10">
        <f t="shared" si="33"/>
        <v>3.8302676492427201</v>
      </c>
      <c r="AE73" s="10">
        <f>IF(R73&lt;=$H$10,$L$2+ABS($H$43/$H$46-SQRT(4*$H$43*$H$43/$H$46/$H$46-8*(R73-$H$9)/$H$46)/2),#REF!)</f>
        <v>7.8207331447034871</v>
      </c>
      <c r="AF73" s="10">
        <f t="shared" si="34"/>
        <v>-6.010194044379773</v>
      </c>
      <c r="AG73" s="10">
        <f t="shared" si="35"/>
        <v>4.0983108108108111</v>
      </c>
      <c r="AH73" s="10">
        <f t="shared" si="36"/>
        <v>4.0983108108108111</v>
      </c>
      <c r="AI73">
        <f t="shared" si="37"/>
        <v>4.0983108108108111</v>
      </c>
      <c r="AJ73" s="10">
        <f t="shared" si="38"/>
        <v>4.0983108108108111</v>
      </c>
      <c r="AK73" t="e">
        <f t="shared" si="39"/>
        <v>#NUM!</v>
      </c>
    </row>
    <row r="74" spans="7:37" x14ac:dyDescent="0.3">
      <c r="N74">
        <f t="shared" si="40"/>
        <v>48.380357324077004</v>
      </c>
      <c r="O74">
        <f t="shared" si="41"/>
        <v>35.763391059155985</v>
      </c>
      <c r="P74">
        <f t="shared" si="42"/>
        <v>2.508</v>
      </c>
      <c r="Q74">
        <f t="shared" si="23"/>
        <v>16.726090608</v>
      </c>
      <c r="R74" s="17">
        <f>PUSHArm!M74</f>
        <v>36</v>
      </c>
      <c r="S74" s="10">
        <f>PUSHArm!N74</f>
        <v>10.594288719816866</v>
      </c>
      <c r="T74" s="10">
        <f>PUSHArm!O74</f>
        <v>2.5153441516987685</v>
      </c>
      <c r="U74" s="10">
        <f t="shared" si="24"/>
        <v>0.72344477965039689</v>
      </c>
      <c r="V74" s="10">
        <f t="shared" si="25"/>
        <v>22.487627733442814</v>
      </c>
      <c r="W74" s="10">
        <f t="shared" si="26"/>
        <v>1.2728916546811682</v>
      </c>
      <c r="X74" s="10">
        <f t="shared" si="27"/>
        <v>1.4057112801831337</v>
      </c>
      <c r="Y74" s="10">
        <f t="shared" si="28"/>
        <v>99.405711280183141</v>
      </c>
      <c r="Z74" s="10">
        <f t="shared" si="29"/>
        <v>94.405711280183141</v>
      </c>
      <c r="AA74" s="10">
        <f t="shared" si="30"/>
        <v>0.40571128018313374</v>
      </c>
      <c r="AB74" s="10">
        <f t="shared" si="31"/>
        <v>89.405711280183141</v>
      </c>
      <c r="AC74" s="10">
        <f t="shared" si="32"/>
        <v>1.3922144340274383</v>
      </c>
      <c r="AD74" s="10">
        <f t="shared" si="33"/>
        <v>3.8241745966274303</v>
      </c>
      <c r="AE74" s="10">
        <f>IF(R74&lt;=$H$10,$L$2+ABS($H$43/$H$46-SQRT(4*$H$43*$H$43/$H$46/$H$46-8*(R74-$H$9)/$H$46)/2),#REF!)</f>
        <v>7.8104568640976026</v>
      </c>
      <c r="AF74" s="10">
        <f t="shared" si="34"/>
        <v>-6.0658625772773052</v>
      </c>
      <c r="AG74" s="10">
        <f t="shared" si="35"/>
        <v>4.0655405405405407</v>
      </c>
      <c r="AH74" s="10">
        <f t="shared" si="36"/>
        <v>4.0655405405405407</v>
      </c>
      <c r="AI74">
        <f t="shared" si="37"/>
        <v>4.0655405405405407</v>
      </c>
      <c r="AJ74" s="10">
        <f t="shared" si="38"/>
        <v>4.0655405405405407</v>
      </c>
      <c r="AK74" t="e">
        <f t="shared" si="39"/>
        <v>#NUM!</v>
      </c>
    </row>
    <row r="75" spans="7:37" x14ac:dyDescent="0.3">
      <c r="N75">
        <f t="shared" si="40"/>
        <v>47.981563775948757</v>
      </c>
      <c r="O75">
        <f t="shared" si="41"/>
        <v>35.48026879029802</v>
      </c>
      <c r="P75">
        <f t="shared" si="42"/>
        <v>2.508</v>
      </c>
      <c r="Q75">
        <f t="shared" si="23"/>
        <v>16.744047422000001</v>
      </c>
      <c r="R75" s="17">
        <f>PUSHArm!M75</f>
        <v>36.5</v>
      </c>
      <c r="S75" s="10">
        <f>PUSHArm!N75</f>
        <v>10.793068675896562</v>
      </c>
      <c r="T75" s="10">
        <f>PUSHArm!O75</f>
        <v>2.4922836893243114</v>
      </c>
      <c r="U75" s="10">
        <f t="shared" si="24"/>
        <v>0.73536247353281381</v>
      </c>
      <c r="V75" s="10">
        <f t="shared" si="25"/>
        <v>22.852765532655884</v>
      </c>
      <c r="W75" s="10">
        <f t="shared" si="26"/>
        <v>1.2817006985764516</v>
      </c>
      <c r="X75" s="10">
        <f t="shared" si="27"/>
        <v>1.2069313241034383</v>
      </c>
      <c r="Y75" s="10">
        <f t="shared" si="28"/>
        <v>99.206931324103437</v>
      </c>
      <c r="Z75" s="10">
        <f t="shared" si="29"/>
        <v>94.206931324103437</v>
      </c>
      <c r="AA75" s="10">
        <f t="shared" si="30"/>
        <v>0.20693132410343829</v>
      </c>
      <c r="AB75" s="10">
        <f t="shared" si="31"/>
        <v>89.206931324103437</v>
      </c>
      <c r="AC75" s="10">
        <f t="shared" si="32"/>
        <v>1.3838260617071498</v>
      </c>
      <c r="AD75" s="10">
        <f t="shared" si="33"/>
        <v>3.8180692279948278</v>
      </c>
      <c r="AE75" s="10">
        <f>IF(R75&lt;=$H$10,$L$2+ABS($H$43/$H$46-SQRT(4*$H$43*$H$43/$H$46/$H$46-8*(R75-$H$9)/$H$46)/2),#REF!)</f>
        <v>7.8001610281948803</v>
      </c>
      <c r="AF75" s="10">
        <f t="shared" si="34"/>
        <v>-6.121988449436687</v>
      </c>
      <c r="AG75" s="10">
        <f t="shared" si="35"/>
        <v>4.0327702702702704</v>
      </c>
      <c r="AH75" s="10">
        <f t="shared" si="36"/>
        <v>4.0327702702702704</v>
      </c>
      <c r="AI75">
        <f t="shared" si="37"/>
        <v>4.0327702702702704</v>
      </c>
      <c r="AJ75" s="10">
        <f t="shared" si="38"/>
        <v>4.0327702702702704</v>
      </c>
      <c r="AK75" t="e">
        <f t="shared" si="39"/>
        <v>#NUM!</v>
      </c>
    </row>
    <row r="76" spans="7:37" x14ac:dyDescent="0.3">
      <c r="N76">
        <f t="shared" si="40"/>
        <v>47.586565602413586</v>
      </c>
      <c r="O76">
        <f t="shared" si="41"/>
        <v>35.199738379211389</v>
      </c>
      <c r="P76">
        <f t="shared" si="42"/>
        <v>2.508</v>
      </c>
      <c r="Q76">
        <f t="shared" si="23"/>
        <v>16.762004235999996</v>
      </c>
      <c r="R76" s="17">
        <f>PUSHArm!M76</f>
        <v>37</v>
      </c>
      <c r="S76" s="10">
        <f>PUSHArm!N76</f>
        <v>10.993687891976075</v>
      </c>
      <c r="T76" s="10">
        <f>PUSHArm!O76</f>
        <v>2.469463162520376</v>
      </c>
      <c r="U76" s="10">
        <f t="shared" si="24"/>
        <v>0.74731946493400414</v>
      </c>
      <c r="V76" s="10">
        <f t="shared" si="25"/>
        <v>23.221384886875253</v>
      </c>
      <c r="W76" s="10">
        <f t="shared" si="26"/>
        <v>1.2904496103706515</v>
      </c>
      <c r="X76" s="10">
        <f t="shared" si="27"/>
        <v>1.0063121080239252</v>
      </c>
      <c r="Y76" s="10">
        <f t="shared" si="28"/>
        <v>99.00631210802392</v>
      </c>
      <c r="Z76" s="10">
        <f t="shared" si="29"/>
        <v>94.00631210802392</v>
      </c>
      <c r="AA76" s="10">
        <f t="shared" si="30"/>
        <v>6.3121080239252336E-3</v>
      </c>
      <c r="AB76" s="10">
        <f t="shared" si="31"/>
        <v>89.00631210802392</v>
      </c>
      <c r="AC76" s="10">
        <f t="shared" si="32"/>
        <v>1.3754299871459186</v>
      </c>
      <c r="AD76" s="10">
        <f t="shared" si="33"/>
        <v>3.811951468357726</v>
      </c>
      <c r="AE76" s="10">
        <f>IF(R76&lt;=$H$10,$L$2+ABS($H$43/$H$46-SQRT(4*$H$43*$H$43/$H$46/$H$46-8*(R76-$H$9)/$H$46)/2),#REF!)</f>
        <v>7.7898455249300689</v>
      </c>
      <c r="AF76" s="10">
        <f t="shared" si="34"/>
        <v>-6.1785622844402415</v>
      </c>
      <c r="AG76" s="10">
        <f t="shared" si="35"/>
        <v>3.9999999999999991</v>
      </c>
      <c r="AH76" s="10">
        <f t="shared" si="36"/>
        <v>3.9999999999999991</v>
      </c>
      <c r="AI76">
        <f t="shared" si="37"/>
        <v>3.9999999999999991</v>
      </c>
      <c r="AJ76" s="10">
        <f t="shared" si="38"/>
        <v>4</v>
      </c>
      <c r="AK76" t="e">
        <f t="shared" si="39"/>
        <v>#NUM!</v>
      </c>
    </row>
    <row r="77" spans="7:37" x14ac:dyDescent="0.3">
      <c r="N77">
        <f t="shared" si="40"/>
        <v>47.195418885829717</v>
      </c>
      <c r="O77">
        <f t="shared" si="41"/>
        <v>34.921844684925688</v>
      </c>
      <c r="P77">
        <f t="shared" si="42"/>
        <v>2.508</v>
      </c>
      <c r="Q77">
        <f t="shared" si="23"/>
        <v>16.779961049999997</v>
      </c>
      <c r="R77" s="17">
        <f>PUSHArm!M77</f>
        <v>37.5</v>
      </c>
      <c r="S77" s="10">
        <f>PUSHArm!N77</f>
        <v>11.19616104791888</v>
      </c>
      <c r="T77" s="10">
        <f>PUSHArm!O77</f>
        <v>2.4468848087926705</v>
      </c>
      <c r="U77" s="10">
        <f t="shared" si="24"/>
        <v>0.75930893367780372</v>
      </c>
      <c r="V77" s="10">
        <f t="shared" si="25"/>
        <v>23.593475257326293</v>
      </c>
      <c r="W77" s="10">
        <f t="shared" si="26"/>
        <v>1.2991396049232617</v>
      </c>
      <c r="X77" s="10">
        <f t="shared" si="27"/>
        <v>0.80383895208112044</v>
      </c>
      <c r="Y77" s="10">
        <f t="shared" si="28"/>
        <v>98.803838952081122</v>
      </c>
      <c r="Z77" s="10">
        <f t="shared" si="29"/>
        <v>93.803838952081122</v>
      </c>
      <c r="AA77" s="10">
        <f t="shared" si="30"/>
        <v>0.19616104791887956</v>
      </c>
      <c r="AB77" s="10">
        <f t="shared" si="31"/>
        <v>88.803838952081122</v>
      </c>
      <c r="AC77" s="10">
        <f t="shared" si="32"/>
        <v>1.367026189088006</v>
      </c>
      <c r="AD77" s="10">
        <f t="shared" si="33"/>
        <v>3.8058212419648929</v>
      </c>
      <c r="AE77" s="10">
        <f>IF(R77&lt;=$H$10,$L$2+ABS($H$43/$H$46-SQRT(4*$H$43*$H$43/$H$46/$H$46-8*(R77-$H$9)/$H$46)/2),#REF!)</f>
        <v>7.7795102411634662</v>
      </c>
      <c r="AF77" s="10">
        <f t="shared" si="34"/>
        <v>-6.6202384704927546</v>
      </c>
      <c r="AG77" s="10">
        <f t="shared" si="35"/>
        <v>3.9682102628178333</v>
      </c>
      <c r="AH77" s="10">
        <f t="shared" si="36"/>
        <v>3.9682102628178333</v>
      </c>
      <c r="AI77">
        <f t="shared" si="37"/>
        <v>3.9682102628178333</v>
      </c>
      <c r="AJ77" s="10">
        <f t="shared" si="38"/>
        <v>3.9672297297297296</v>
      </c>
      <c r="AK77" t="e">
        <f t="shared" si="39"/>
        <v>#NUM!</v>
      </c>
    </row>
    <row r="78" spans="7:37" x14ac:dyDescent="0.3">
      <c r="N78">
        <f t="shared" si="40"/>
        <v>46.808176839632253</v>
      </c>
      <c r="O78">
        <f t="shared" si="41"/>
        <v>34.646630484697688</v>
      </c>
      <c r="P78">
        <f t="shared" si="42"/>
        <v>2.508</v>
      </c>
      <c r="Q78">
        <f t="shared" si="23"/>
        <v>16.797917863999999</v>
      </c>
      <c r="R78" s="17">
        <f>PUSHArm!M78</f>
        <v>38</v>
      </c>
      <c r="S78" s="10">
        <f>PUSHArm!N78</f>
        <v>11.400502502082677</v>
      </c>
      <c r="T78" s="10">
        <f>PUSHArm!O78</f>
        <v>2.4245507087190132</v>
      </c>
      <c r="U78" s="10">
        <f t="shared" si="24"/>
        <v>0.77132388597739643</v>
      </c>
      <c r="V78" s="10">
        <f t="shared" si="25"/>
        <v>23.969023074850661</v>
      </c>
      <c r="W78" s="10">
        <f t="shared" si="26"/>
        <v>1.307771856729824</v>
      </c>
      <c r="X78" s="10">
        <f t="shared" si="27"/>
        <v>0.59949749791732287</v>
      </c>
      <c r="Y78" s="10">
        <f t="shared" si="28"/>
        <v>98.599497497917326</v>
      </c>
      <c r="Z78" s="10">
        <f t="shared" si="29"/>
        <v>93.599497497917326</v>
      </c>
      <c r="AA78" s="10">
        <f t="shared" si="30"/>
        <v>0.40050250208267713</v>
      </c>
      <c r="AB78" s="10">
        <f t="shared" si="31"/>
        <v>88.599497497917326</v>
      </c>
      <c r="AC78" s="10">
        <f t="shared" si="32"/>
        <v>1.358614646179727</v>
      </c>
      <c r="AD78" s="10">
        <f t="shared" si="33"/>
        <v>3.7996784722901045</v>
      </c>
      <c r="AE78" s="10">
        <f>IF(R78&lt;=$H$10,$L$2+ABS($H$43/$H$46-SQRT(4*$H$43*$H$43/$H$46/$H$46-8*(R78-$H$9)/$H$46)/2),#REF!)</f>
        <v>7.7691550626664263</v>
      </c>
      <c r="AF78" s="10">
        <f t="shared" si="34"/>
        <v>-7.048079242123265</v>
      </c>
      <c r="AG78" s="10">
        <f t="shared" si="35"/>
        <v>3.9381688535581283</v>
      </c>
      <c r="AH78" s="10">
        <f t="shared" si="36"/>
        <v>3.9381688535581283</v>
      </c>
      <c r="AI78">
        <f t="shared" si="37"/>
        <v>3.9381688535581283</v>
      </c>
      <c r="AJ78" s="10">
        <f t="shared" si="38"/>
        <v>3.9344594594594593</v>
      </c>
      <c r="AK78" t="e">
        <f t="shared" si="39"/>
        <v>#NUM!</v>
      </c>
    </row>
    <row r="79" spans="7:37" x14ac:dyDescent="0.3">
      <c r="N79">
        <f t="shared" si="40"/>
        <v>46.424889807593438</v>
      </c>
      <c r="O79">
        <f t="shared" si="41"/>
        <v>34.374136469806309</v>
      </c>
      <c r="P79">
        <f t="shared" si="42"/>
        <v>2.508</v>
      </c>
      <c r="Q79">
        <f t="shared" si="23"/>
        <v>16.815874678</v>
      </c>
      <c r="R79" s="17">
        <f>PUSHArm!M79</f>
        <v>38.5</v>
      </c>
      <c r="S79" s="10">
        <f>PUSHArm!N79</f>
        <v>11.606726277152397</v>
      </c>
      <c r="T79" s="10">
        <f>PUSHArm!O79</f>
        <v>2.4024627866401773</v>
      </c>
      <c r="U79" s="10">
        <f t="shared" si="24"/>
        <v>0.78335716386762166</v>
      </c>
      <c r="V79" s="10">
        <f t="shared" si="25"/>
        <v>24.348011730049034</v>
      </c>
      <c r="W79" s="10">
        <f t="shared" si="26"/>
        <v>1.3163475017748822</v>
      </c>
      <c r="X79" s="10">
        <f t="shared" si="27"/>
        <v>0.39327372284760287</v>
      </c>
      <c r="Y79" s="10">
        <f t="shared" si="28"/>
        <v>98.393273722847596</v>
      </c>
      <c r="Z79" s="10">
        <f t="shared" si="29"/>
        <v>93.393273722847596</v>
      </c>
      <c r="AA79" s="10">
        <f t="shared" si="30"/>
        <v>0.60672627715239713</v>
      </c>
      <c r="AB79" s="10">
        <f t="shared" si="31"/>
        <v>88.393273722847596</v>
      </c>
      <c r="AC79" s="10">
        <f t="shared" si="32"/>
        <v>1.3501953369688195</v>
      </c>
      <c r="AD79" s="10">
        <f t="shared" si="33"/>
        <v>3.7935230820210015</v>
      </c>
      <c r="AE79" s="10">
        <f>IF(R79&lt;=$H$10,$L$2+ABS($H$43/$H$46-SQRT(4*$H$43*$H$43/$H$46/$H$46-8*(R79-$H$9)/$H$46)/2),#REF!)</f>
        <v>7.7587798741066454</v>
      </c>
      <c r="AF79" s="10">
        <f t="shared" si="34"/>
        <v>-7.4647688728422708</v>
      </c>
      <c r="AG79" s="10">
        <f t="shared" si="35"/>
        <v>3.9096155807479462</v>
      </c>
      <c r="AH79" s="10">
        <f t="shared" si="36"/>
        <v>3.9096155807479462</v>
      </c>
      <c r="AI79">
        <f t="shared" si="37"/>
        <v>3.9096155807479462</v>
      </c>
      <c r="AJ79" s="10">
        <f t="shared" si="38"/>
        <v>3.9016891891891894</v>
      </c>
      <c r="AK79" t="e">
        <f t="shared" si="39"/>
        <v>#NUM!</v>
      </c>
    </row>
    <row r="80" spans="7:37" x14ac:dyDescent="0.3">
      <c r="N80">
        <f t="shared" si="40"/>
        <v>46.04560526573492</v>
      </c>
      <c r="O80">
        <f t="shared" si="41"/>
        <v>34.104401243331154</v>
      </c>
      <c r="P80">
        <f t="shared" si="42"/>
        <v>2.508</v>
      </c>
      <c r="Q80">
        <f t="shared" si="23"/>
        <v>16.833831492000002</v>
      </c>
      <c r="R80" s="17">
        <f>PUSHArm!M80</f>
        <v>39</v>
      </c>
      <c r="S80" s="10">
        <f>PUSHArm!N80</f>
        <v>11.814846046074706</v>
      </c>
      <c r="T80" s="10">
        <f>PUSHArm!O80</f>
        <v>2.3806228114840056</v>
      </c>
      <c r="U80" s="10">
        <f t="shared" si="24"/>
        <v>0.79540145510298221</v>
      </c>
      <c r="V80" s="10">
        <f t="shared" si="25"/>
        <v>24.730421567149065</v>
      </c>
      <c r="W80" s="10">
        <f t="shared" si="26"/>
        <v>1.3248676392769867</v>
      </c>
      <c r="X80" s="10">
        <f t="shared" si="27"/>
        <v>0.18515395392529399</v>
      </c>
      <c r="Y80" s="10">
        <f t="shared" si="28"/>
        <v>98.185153953925294</v>
      </c>
      <c r="Z80" s="10">
        <f t="shared" si="29"/>
        <v>93.185153953925294</v>
      </c>
      <c r="AA80" s="10">
        <f t="shared" si="30"/>
        <v>0.81484604607470601</v>
      </c>
      <c r="AB80" s="10">
        <f t="shared" si="31"/>
        <v>88.185153953925294</v>
      </c>
      <c r="AC80" s="10">
        <f t="shared" si="32"/>
        <v>1.3417682399038011</v>
      </c>
      <c r="AD80" s="10">
        <f t="shared" si="33"/>
        <v>3.7873549930477366</v>
      </c>
      <c r="AE80" s="10">
        <f>IF(R80&lt;=$H$10,$L$2+ABS($H$43/$H$46-SQRT(4*$H$43*$H$43/$H$46/$H$46-8*(R80-$H$9)/$H$46)/2),#REF!)</f>
        <v>7.7483845590331608</v>
      </c>
      <c r="AF80" s="10">
        <f t="shared" si="34"/>
        <v>-7.8723669244106826</v>
      </c>
      <c r="AG80" s="10">
        <f t="shared" si="35"/>
        <v>3.8823490249194208</v>
      </c>
      <c r="AH80" s="10">
        <f t="shared" si="36"/>
        <v>3.8823490249194208</v>
      </c>
      <c r="AI80">
        <f t="shared" si="37"/>
        <v>3.8823490249194208</v>
      </c>
      <c r="AJ80" s="10">
        <f t="shared" si="38"/>
        <v>3.868918918918919</v>
      </c>
      <c r="AK80" t="e">
        <f t="shared" si="39"/>
        <v>#NUM!</v>
      </c>
    </row>
    <row r="81" spans="14:37" x14ac:dyDescent="0.3">
      <c r="N81">
        <f t="shared" si="40"/>
        <v>45.670367827189089</v>
      </c>
      <c r="O81">
        <f t="shared" si="41"/>
        <v>33.837461320138964</v>
      </c>
      <c r="P81">
        <f t="shared" si="42"/>
        <v>2.508</v>
      </c>
      <c r="Q81">
        <f t="shared" si="23"/>
        <v>16.851788306</v>
      </c>
      <c r="R81" s="17">
        <f>PUSHArm!M81</f>
        <v>39.5</v>
      </c>
      <c r="S81" s="10">
        <f>PUSHArm!N81</f>
        <v>12.024875118125946</v>
      </c>
      <c r="T81" s="10">
        <f>PUSHArm!O81</f>
        <v>2.3590323977372676</v>
      </c>
      <c r="U81" s="10">
        <f t="shared" si="24"/>
        <v>0.42531562559273611</v>
      </c>
      <c r="V81" s="10">
        <f t="shared" si="25"/>
        <v>25.116229881722401</v>
      </c>
      <c r="W81" s="10">
        <f t="shared" si="26"/>
        <v>1.3333333333333333</v>
      </c>
      <c r="X81" s="10">
        <f t="shared" si="27"/>
        <v>2.4875118125946116E-2</v>
      </c>
      <c r="Y81" s="10">
        <f t="shared" si="28"/>
        <v>97.975124881874052</v>
      </c>
      <c r="Z81" s="10">
        <f t="shared" si="29"/>
        <v>92.975124881874052</v>
      </c>
      <c r="AA81" s="10">
        <f t="shared" si="30"/>
        <v>1.0248751181259461</v>
      </c>
      <c r="AB81" s="10">
        <f t="shared" si="31"/>
        <v>87.975124881874052</v>
      </c>
      <c r="AC81" s="10">
        <f t="shared" si="32"/>
        <v>1.3333333333333333</v>
      </c>
      <c r="AD81" s="10">
        <f t="shared" si="33"/>
        <v>3.7811741264514089</v>
      </c>
      <c r="AE81" s="10">
        <f>IF(R81&lt;=$H$10,$L$2+ABS($H$43/$H$46-SQRT(4*$H$43*$H$43/$H$46/$H$46-8*(R81-$H$9)/$H$46)/2),#REF!)</f>
        <v>7.7379689998611134</v>
      </c>
      <c r="AF81" s="10">
        <f t="shared" si="34"/>
        <v>-8.2724911750267296</v>
      </c>
      <c r="AG81" s="10">
        <f t="shared" si="35"/>
        <v>3.8562094785665781</v>
      </c>
      <c r="AH81" s="10">
        <f t="shared" si="36"/>
        <v>3.8562094785665781</v>
      </c>
      <c r="AI81">
        <f t="shared" si="37"/>
        <v>3.8562094785665781</v>
      </c>
      <c r="AJ81" s="10">
        <f t="shared" si="38"/>
        <v>3.8361486486486487</v>
      </c>
      <c r="AK81" t="e">
        <f t="shared" si="39"/>
        <v>#NUM!</v>
      </c>
    </row>
    <row r="82" spans="14:37" x14ac:dyDescent="0.3">
      <c r="N82">
        <f t="shared" si="40"/>
        <v>45.299219249768619</v>
      </c>
      <c r="O82">
        <f t="shared" si="41"/>
        <v>33.573351128904442</v>
      </c>
      <c r="P82">
        <f t="shared" si="42"/>
        <v>2.508</v>
      </c>
      <c r="Q82">
        <f t="shared" si="23"/>
        <v>16.869745120000001</v>
      </c>
      <c r="R82" s="17">
        <f>PUSHArm!M82</f>
        <v>40</v>
      </c>
      <c r="S82" s="10">
        <f>PUSHArm!N82</f>
        <v>12.236826425144701</v>
      </c>
      <c r="T82" s="10">
        <f>PUSHArm!O82</f>
        <v>2.3376930065518695</v>
      </c>
      <c r="U82" s="10">
        <f t="shared" si="24"/>
        <v>0.42696028935017938</v>
      </c>
      <c r="V82" s="10">
        <f t="shared" si="25"/>
        <v>25.321969189467872</v>
      </c>
      <c r="W82" s="10">
        <f t="shared" si="26"/>
        <v>1.3417760711611006</v>
      </c>
      <c r="X82" s="10">
        <f t="shared" si="27"/>
        <v>0.23682642514470054</v>
      </c>
      <c r="Y82" s="10">
        <f t="shared" si="28"/>
        <v>97.763173574855301</v>
      </c>
      <c r="Z82" s="10">
        <f t="shared" si="29"/>
        <v>92.763173574855301</v>
      </c>
      <c r="AA82" s="10">
        <f t="shared" si="30"/>
        <v>1.2368264251447005</v>
      </c>
      <c r="AB82" s="10">
        <f t="shared" si="31"/>
        <v>87.763173574855301</v>
      </c>
      <c r="AC82" s="10">
        <f t="shared" si="32"/>
        <v>1.3417760711611006</v>
      </c>
      <c r="AD82" s="10">
        <f t="shared" si="33"/>
        <v>3.7749804024922824</v>
      </c>
      <c r="AE82" s="10">
        <f>IF(R82&lt;=$H$10,$L$2+ABS($H$43/$H$46-SQRT(4*$H$43*$H$43/$H$46/$H$46-8*(R82-$H$9)/$H$46)/2),#REF!)</f>
        <v>7.7275330778562203</v>
      </c>
      <c r="AF82" s="10">
        <f t="shared" si="34"/>
        <v>-8.666437004828353</v>
      </c>
      <c r="AG82" s="10">
        <f t="shared" si="35"/>
        <v>3.8310677697572046</v>
      </c>
      <c r="AH82" s="10">
        <f t="shared" si="36"/>
        <v>3.8310677697572046</v>
      </c>
      <c r="AI82">
        <f t="shared" si="37"/>
        <v>3.8310677697572046</v>
      </c>
      <c r="AJ82" s="10">
        <f t="shared" si="38"/>
        <v>3.8033783783783783</v>
      </c>
      <c r="AK82" t="e">
        <f t="shared" si="39"/>
        <v>#NUM!</v>
      </c>
    </row>
    <row r="83" spans="14:37" x14ac:dyDescent="0.3">
      <c r="N83">
        <f t="shared" si="40"/>
        <v>44.932198446397763</v>
      </c>
      <c r="O83">
        <f t="shared" si="41"/>
        <v>33.31210301628353</v>
      </c>
      <c r="P83">
        <f t="shared" si="42"/>
        <v>2.508</v>
      </c>
      <c r="Q83">
        <f t="shared" si="23"/>
        <v>16.887701933999995</v>
      </c>
      <c r="R83" s="17">
        <f>PUSHArm!M83</f>
        <v>40.5</v>
      </c>
      <c r="S83" s="10">
        <f>PUSHArm!N83</f>
        <v>12.450712507961669</v>
      </c>
      <c r="T83" s="10">
        <f>PUSHArm!O83</f>
        <v>2.3166059469924711</v>
      </c>
      <c r="U83" s="10">
        <f t="shared" si="24"/>
        <v>0.42848936945833149</v>
      </c>
      <c r="V83" s="10">
        <f t="shared" si="25"/>
        <v>25.528696186564797</v>
      </c>
      <c r="W83" s="10">
        <f t="shared" si="26"/>
        <v>1.3502266620991794</v>
      </c>
      <c r="X83" s="10">
        <f t="shared" si="27"/>
        <v>0.45071250796166851</v>
      </c>
      <c r="Y83" s="10">
        <f t="shared" si="28"/>
        <v>97.549287492038331</v>
      </c>
      <c r="Z83" s="10">
        <f t="shared" si="29"/>
        <v>92.549287492038331</v>
      </c>
      <c r="AA83" s="10">
        <f t="shared" si="30"/>
        <v>1.4507125079616685</v>
      </c>
      <c r="AB83" s="10">
        <f t="shared" si="31"/>
        <v>87.549287492038331</v>
      </c>
      <c r="AC83" s="10">
        <f t="shared" si="32"/>
        <v>1.3502266620991794</v>
      </c>
      <c r="AD83" s="10">
        <f t="shared" si="33"/>
        <v>3.7687737405977861</v>
      </c>
      <c r="AE83" s="10">
        <f>IF(R83&lt;=$H$10,$L$2+ABS($H$43/$H$46-SQRT(4*$H$43*$H$43/$H$46/$H$46-8*(R83-$H$9)/$H$46)/2),#REF!)</f>
        <v>7.7170766731189886</v>
      </c>
      <c r="AF83" s="10">
        <f t="shared" si="34"/>
        <v>-9.0552582492110201</v>
      </c>
      <c r="AG83" s="10">
        <f t="shared" si="35"/>
        <v>3.8068176644274159</v>
      </c>
      <c r="AH83" s="10">
        <f t="shared" si="36"/>
        <v>3.8068176644274159</v>
      </c>
      <c r="AI83">
        <f t="shared" si="37"/>
        <v>3.8068176644274159</v>
      </c>
      <c r="AJ83" s="10">
        <f t="shared" si="38"/>
        <v>3.770608108108108</v>
      </c>
      <c r="AK83" t="e">
        <f t="shared" si="39"/>
        <v>#NUM!</v>
      </c>
    </row>
    <row r="84" spans="14:37" x14ac:dyDescent="0.3">
      <c r="N84">
        <f t="shared" si="40"/>
        <v>44.569341498302919</v>
      </c>
      <c r="O84">
        <f t="shared" si="41"/>
        <v>33.053747253167721</v>
      </c>
      <c r="P84">
        <f t="shared" si="42"/>
        <v>2.508</v>
      </c>
      <c r="Q84">
        <f t="shared" si="23"/>
        <v>16.905658747999997</v>
      </c>
      <c r="R84" s="17">
        <f>PUSHArm!M84</f>
        <v>41</v>
      </c>
      <c r="S84" s="10">
        <f>PUSHArm!N84</f>
        <v>12.66654550305914</v>
      </c>
      <c r="T84" s="10">
        <f>PUSHArm!O84</f>
        <v>2.2957723774192988</v>
      </c>
      <c r="U84" s="10">
        <f t="shared" si="24"/>
        <v>0.42990041944493962</v>
      </c>
      <c r="V84" s="10">
        <f t="shared" si="25"/>
        <v>25.736356876384054</v>
      </c>
      <c r="W84" s="10">
        <f t="shared" si="26"/>
        <v>1.3586851281024093</v>
      </c>
      <c r="X84" s="10">
        <f t="shared" si="27"/>
        <v>0.66654550305914029</v>
      </c>
      <c r="Y84" s="10">
        <f t="shared" si="28"/>
        <v>97.33345449694086</v>
      </c>
      <c r="Z84" s="10">
        <f t="shared" si="29"/>
        <v>92.33345449694086</v>
      </c>
      <c r="AA84" s="10">
        <f t="shared" si="30"/>
        <v>1.6665455030591403</v>
      </c>
      <c r="AB84" s="10">
        <f t="shared" si="31"/>
        <v>87.33345449694086</v>
      </c>
      <c r="AC84" s="10">
        <f t="shared" si="32"/>
        <v>1.3586851281024093</v>
      </c>
      <c r="AD84" s="10">
        <f t="shared" si="33"/>
        <v>3.7625540593502822</v>
      </c>
      <c r="AE84" s="10">
        <f>IF(R84&lt;=$H$10,$L$2+ABS($H$43/$H$46-SQRT(4*$H$43*$H$43/$H$46/$H$46-8*(R84-$H$9)/$H$46)/2),#REF!)</f>
        <v>7.706599664568639</v>
      </c>
      <c r="AF84" s="10">
        <f t="shared" si="34"/>
        <v>-9.4398236796749657</v>
      </c>
      <c r="AG84" s="10">
        <f t="shared" si="35"/>
        <v>3.7833705391424362</v>
      </c>
      <c r="AH84" s="10">
        <f t="shared" si="36"/>
        <v>3.7833705391424362</v>
      </c>
      <c r="AI84">
        <f t="shared" si="37"/>
        <v>3.7833705391424362</v>
      </c>
      <c r="AJ84" s="10">
        <f t="shared" si="38"/>
        <v>3.7378378378378381</v>
      </c>
      <c r="AK84" t="e">
        <f t="shared" si="39"/>
        <v>#NUM!</v>
      </c>
    </row>
    <row r="85" spans="14:37" x14ac:dyDescent="0.3">
      <c r="N85">
        <f t="shared" si="40"/>
        <v>44.210681670989608</v>
      </c>
      <c r="O85">
        <f t="shared" si="41"/>
        <v>32.798312043044014</v>
      </c>
      <c r="P85">
        <f t="shared" si="42"/>
        <v>2.508</v>
      </c>
      <c r="Q85">
        <f t="shared" si="23"/>
        <v>16.923615561999998</v>
      </c>
      <c r="R85" s="17">
        <f>PUSHArm!M85</f>
        <v>41.5</v>
      </c>
      <c r="S85" s="10">
        <f>PUSHArm!N85</f>
        <v>12.884337129492966</v>
      </c>
      <c r="T85" s="10">
        <f>PUSHArm!O85</f>
        <v>2.275193307006699</v>
      </c>
      <c r="U85" s="10">
        <f t="shared" si="24"/>
        <v>0.43119109858503257</v>
      </c>
      <c r="V85" s="10">
        <f t="shared" si="25"/>
        <v>25.944895927382849</v>
      </c>
      <c r="W85" s="10">
        <f t="shared" si="26"/>
        <v>1.3671514912281133</v>
      </c>
      <c r="X85" s="10">
        <f t="shared" si="27"/>
        <v>0.88433712949296606</v>
      </c>
      <c r="Y85" s="10">
        <f t="shared" si="28"/>
        <v>97.115662870507037</v>
      </c>
      <c r="Z85" s="10">
        <f t="shared" si="29"/>
        <v>92.115662870507037</v>
      </c>
      <c r="AA85" s="10">
        <f t="shared" si="30"/>
        <v>1.8843371294929661</v>
      </c>
      <c r="AB85" s="10">
        <f t="shared" si="31"/>
        <v>87.115662870507037</v>
      </c>
      <c r="AC85" s="10">
        <f t="shared" si="32"/>
        <v>1.3671514912281133</v>
      </c>
      <c r="AD85" s="10">
        <f t="shared" si="33"/>
        <v>3.7563212764746061</v>
      </c>
      <c r="AE85" s="10">
        <f>IF(R85&lt;=$H$10,$L$2+ABS($H$43/$H$46-SQRT(4*$H$43*$H$43/$H$46/$H$46-8*(R85-$H$9)/$H$46)/2),#REF!)</f>
        <v>7.6961019299267566</v>
      </c>
      <c r="AF85" s="10">
        <f t="shared" si="34"/>
        <v>-9.8208575122965662</v>
      </c>
      <c r="AG85" s="10">
        <f t="shared" si="35"/>
        <v>3.7606515463172716</v>
      </c>
      <c r="AH85" s="10">
        <f t="shared" si="36"/>
        <v>3.7606515463172716</v>
      </c>
      <c r="AI85">
        <f t="shared" si="37"/>
        <v>3.7606515463172716</v>
      </c>
      <c r="AJ85" s="10">
        <f t="shared" si="38"/>
        <v>3.7050675675675677</v>
      </c>
      <c r="AK85" t="e">
        <f t="shared" si="39"/>
        <v>#NUM!</v>
      </c>
    </row>
    <row r="86" spans="14:37" x14ac:dyDescent="0.3">
      <c r="N86">
        <f t="shared" si="40"/>
        <v>43.856249433047338</v>
      </c>
      <c r="O86">
        <f t="shared" si="41"/>
        <v>32.545823532495632</v>
      </c>
      <c r="P86">
        <f t="shared" si="42"/>
        <v>2.508</v>
      </c>
      <c r="Q86">
        <f t="shared" si="23"/>
        <v>16.941572375999996</v>
      </c>
      <c r="R86" s="17">
        <f>PUSHArm!M86</f>
        <v>42</v>
      </c>
      <c r="S86" s="10">
        <f>PUSHArm!N86</f>
        <v>13.104098676109773</v>
      </c>
      <c r="T86" s="10">
        <f>PUSHArm!O86</f>
        <v>2.2548695973986668</v>
      </c>
      <c r="U86" s="10">
        <f t="shared" si="24"/>
        <v>0.4323591790866077</v>
      </c>
      <c r="V86" s="10">
        <f t="shared" si="25"/>
        <v>26.154256719184023</v>
      </c>
      <c r="W86" s="10">
        <f t="shared" si="26"/>
        <v>1.3756257736367801</v>
      </c>
      <c r="X86" s="10">
        <f t="shared" si="27"/>
        <v>1.1040986761097731</v>
      </c>
      <c r="Y86" s="10">
        <f t="shared" si="28"/>
        <v>96.895901323890229</v>
      </c>
      <c r="Z86" s="10">
        <f t="shared" si="29"/>
        <v>91.895901323890229</v>
      </c>
      <c r="AA86" s="10">
        <f t="shared" si="30"/>
        <v>2.1040986761097731</v>
      </c>
      <c r="AB86" s="10">
        <f t="shared" si="31"/>
        <v>86.895901323890229</v>
      </c>
      <c r="AC86" s="10">
        <f t="shared" si="32"/>
        <v>1.3756257736367801</v>
      </c>
      <c r="AD86" s="10">
        <f t="shared" si="33"/>
        <v>3.75007530882537</v>
      </c>
      <c r="AE86" s="10">
        <f>IF(R86&lt;=$H$10,$L$2+ABS($H$43/$H$46-SQRT(4*$H$43*$H$43/$H$46/$H$46-8*(R86-$H$9)/$H$46)/2),#REF!)</f>
        <v>7.6855833457006266</v>
      </c>
      <c r="AF86" s="10">
        <f t="shared" si="34"/>
        <v>-10.198969127582524</v>
      </c>
      <c r="AG86" s="10">
        <f t="shared" si="35"/>
        <v>3.7385967906050981</v>
      </c>
      <c r="AH86" s="10">
        <f t="shared" si="36"/>
        <v>3.7385967906050981</v>
      </c>
      <c r="AI86">
        <f t="shared" si="37"/>
        <v>3.7385967906050981</v>
      </c>
      <c r="AJ86" s="10">
        <f t="shared" si="38"/>
        <v>3.6722972972972974</v>
      </c>
      <c r="AK86" t="e">
        <f t="shared" si="39"/>
        <v>#NUM!</v>
      </c>
    </row>
    <row r="87" spans="14:37" x14ac:dyDescent="0.3">
      <c r="N87">
        <f t="shared" si="40"/>
        <v>43.506072477576488</v>
      </c>
      <c r="O87">
        <f t="shared" si="41"/>
        <v>32.29630582369515</v>
      </c>
      <c r="P87">
        <f t="shared" si="42"/>
        <v>2.508</v>
      </c>
      <c r="Q87">
        <f t="shared" si="23"/>
        <v>16.959529189999998</v>
      </c>
      <c r="R87" s="17">
        <f>PUSHArm!M87</f>
        <v>42.5</v>
      </c>
      <c r="S87" s="10">
        <f>PUSHArm!N87</f>
        <v>13.325840989091786</v>
      </c>
      <c r="T87" s="10">
        <f>PUSHArm!O87</f>
        <v>2.2348019644899013</v>
      </c>
      <c r="U87" s="10">
        <f t="shared" si="24"/>
        <v>0.43340255287342244</v>
      </c>
      <c r="V87" s="10">
        <f t="shared" si="25"/>
        <v>26.364381392350037</v>
      </c>
      <c r="W87" s="10">
        <f t="shared" si="26"/>
        <v>1.3841079975927315</v>
      </c>
      <c r="X87" s="10">
        <f t="shared" si="27"/>
        <v>1.3258409890917857</v>
      </c>
      <c r="Y87" s="10">
        <f t="shared" si="28"/>
        <v>96.674159010908213</v>
      </c>
      <c r="Z87" s="10">
        <f t="shared" si="29"/>
        <v>91.674159010908213</v>
      </c>
      <c r="AA87" s="10">
        <f t="shared" si="30"/>
        <v>2.3258409890917857</v>
      </c>
      <c r="AB87" s="10">
        <f t="shared" si="31"/>
        <v>86.674159010908213</v>
      </c>
      <c r="AC87" s="10">
        <f t="shared" si="32"/>
        <v>1.3841079975927315</v>
      </c>
      <c r="AD87" s="10">
        <f t="shared" si="33"/>
        <v>3.7438160723740195</v>
      </c>
      <c r="AE87" s="10">
        <f>IF(R87&lt;=$H$10,$L$2+ABS($H$43/$H$46-SQRT(4*$H$43*$H$43/$H$46/$H$46-8*(R87-$H$9)/$H$46)/2),#REF!)</f>
        <v>7.6750437871662953</v>
      </c>
      <c r="AF87" s="10">
        <f t="shared" si="34"/>
        <v>-10.574675310557529</v>
      </c>
      <c r="AG87" s="10">
        <f t="shared" si="35"/>
        <v>3.7171512084956717</v>
      </c>
      <c r="AH87" s="10">
        <f t="shared" si="36"/>
        <v>3.7171512084956717</v>
      </c>
      <c r="AI87">
        <f t="shared" si="37"/>
        <v>3.7171512084956717</v>
      </c>
      <c r="AJ87" s="10">
        <f t="shared" si="38"/>
        <v>3.639527027027027</v>
      </c>
      <c r="AK87" t="e">
        <f t="shared" si="39"/>
        <v>#NUM!</v>
      </c>
    </row>
    <row r="88" spans="14:37" x14ac:dyDescent="0.3">
      <c r="N88">
        <f t="shared" si="40"/>
        <v>43.160175746387459</v>
      </c>
      <c r="O88">
        <f t="shared" si="41"/>
        <v>32.04978098900559</v>
      </c>
      <c r="P88">
        <f t="shared" si="42"/>
        <v>2.508</v>
      </c>
      <c r="Q88">
        <f t="shared" si="23"/>
        <v>16.977486003999999</v>
      </c>
      <c r="R88" s="17">
        <f>PUSHArm!M88</f>
        <v>43</v>
      </c>
      <c r="S88" s="10">
        <f>PUSHArm!N88</f>
        <v>13.54957445986226</v>
      </c>
      <c r="T88" s="10">
        <f>PUSHArm!O88</f>
        <v>2.2149909803392895</v>
      </c>
      <c r="U88" s="10">
        <f t="shared" si="24"/>
        <v>0.43431923819831503</v>
      </c>
      <c r="V88" s="10">
        <f t="shared" si="25"/>
        <v>26.575210901677867</v>
      </c>
      <c r="W88" s="10">
        <f t="shared" si="26"/>
        <v>1.3925981854648122</v>
      </c>
      <c r="X88" s="10">
        <f t="shared" si="27"/>
        <v>1.5495744598622601</v>
      </c>
      <c r="Y88" s="10">
        <f t="shared" si="28"/>
        <v>96.450425540137743</v>
      </c>
      <c r="Z88" s="10">
        <f t="shared" si="29"/>
        <v>91.450425540137743</v>
      </c>
      <c r="AA88" s="10">
        <f t="shared" si="30"/>
        <v>2.5495744598622601</v>
      </c>
      <c r="AB88" s="10">
        <f t="shared" si="31"/>
        <v>86.450425540137743</v>
      </c>
      <c r="AC88" s="10">
        <f t="shared" si="32"/>
        <v>1.3925981854648122</v>
      </c>
      <c r="AD88" s="10">
        <f t="shared" si="33"/>
        <v>3.7375434821956453</v>
      </c>
      <c r="AE88" s="10">
        <f>IF(R88&lt;=$H$10,$L$2+ABS($H$43/$H$46-SQRT(4*$H$43*$H$43/$H$46/$H$46-8*(R88-$H$9)/$H$46)/2),#REF!)</f>
        <v>7.664483128351316</v>
      </c>
      <c r="AF88" s="10">
        <f t="shared" si="34"/>
        <v>-10.948417185761121</v>
      </c>
      <c r="AG88" s="10">
        <f t="shared" si="35"/>
        <v>3.6962669482294417</v>
      </c>
      <c r="AH88" s="10">
        <f t="shared" si="36"/>
        <v>3.6962669482294417</v>
      </c>
      <c r="AI88">
        <f t="shared" si="37"/>
        <v>3.6962669482294417</v>
      </c>
      <c r="AJ88" s="10">
        <f t="shared" si="38"/>
        <v>3.6067567567567567</v>
      </c>
      <c r="AK88" t="e">
        <f t="shared" si="39"/>
        <v>#NUM!</v>
      </c>
    </row>
    <row r="89" spans="14:37" x14ac:dyDescent="0.3">
      <c r="N89">
        <f t="shared" si="40"/>
        <v>42.818581456890101</v>
      </c>
      <c r="O89">
        <f t="shared" si="41"/>
        <v>31.806269087632963</v>
      </c>
      <c r="P89">
        <f t="shared" si="42"/>
        <v>2.508</v>
      </c>
      <c r="Q89">
        <f t="shared" si="23"/>
        <v>16.995442818000001</v>
      </c>
      <c r="R89" s="17">
        <f>PUSHArm!M89</f>
        <v>43.5</v>
      </c>
      <c r="S89" s="10">
        <f>PUSHArm!N89</f>
        <v>13.775309013383291</v>
      </c>
      <c r="T89" s="10">
        <f>PUSHArm!O89</f>
        <v>2.1954370752107537</v>
      </c>
      <c r="U89" s="10">
        <f t="shared" si="24"/>
        <v>0.43510738617143546</v>
      </c>
      <c r="V89" s="10">
        <f t="shared" si="25"/>
        <v>26.786685072952007</v>
      </c>
      <c r="W89" s="10">
        <f t="shared" si="26"/>
        <v>1.4010963597270696</v>
      </c>
      <c r="X89" s="10">
        <f t="shared" si="27"/>
        <v>1.7753090133832909</v>
      </c>
      <c r="Y89" s="10">
        <f t="shared" si="28"/>
        <v>96.224690986616707</v>
      </c>
      <c r="Z89" s="10">
        <f t="shared" si="29"/>
        <v>91.224690986616707</v>
      </c>
      <c r="AA89" s="10">
        <f t="shared" si="30"/>
        <v>2.7753090133832909</v>
      </c>
      <c r="AB89" s="10">
        <f t="shared" si="31"/>
        <v>86.224690986616707</v>
      </c>
      <c r="AC89" s="10">
        <f t="shared" si="32"/>
        <v>1.4010963597270696</v>
      </c>
      <c r="AD89" s="10">
        <f t="shared" si="33"/>
        <v>3.7312574524555404</v>
      </c>
      <c r="AE89" s="10">
        <f>IF(R89&lt;=$H$10,$L$2+ABS($H$43/$H$46-SQRT(4*$H$43*$H$43/$H$46/$H$46-8*(R89-$H$9)/$H$46)/2),#REF!)</f>
        <v>7.6539012420171701</v>
      </c>
      <c r="AF89" s="10">
        <f t="shared" si="34"/>
        <v>-11.32057331354987</v>
      </c>
      <c r="AG89" s="10">
        <f t="shared" si="35"/>
        <v>3.6759021128888429</v>
      </c>
      <c r="AH89" s="10">
        <f t="shared" si="36"/>
        <v>3.6759021128888429</v>
      </c>
      <c r="AI89">
        <f t="shared" si="37"/>
        <v>3.6759021128888429</v>
      </c>
      <c r="AJ89" s="10">
        <f t="shared" si="38"/>
        <v>3.5739864864864863</v>
      </c>
      <c r="AK89" t="e">
        <f t="shared" si="39"/>
        <v>#NUM!</v>
      </c>
    </row>
    <row r="90" spans="14:37" x14ac:dyDescent="0.3">
      <c r="N90">
        <f t="shared" si="40"/>
        <v>42.481309131497035</v>
      </c>
      <c r="O90">
        <f t="shared" si="41"/>
        <v>31.56578818420326</v>
      </c>
      <c r="P90">
        <f t="shared" si="42"/>
        <v>2.508</v>
      </c>
      <c r="Q90">
        <f t="shared" si="23"/>
        <v>17.013399632000002</v>
      </c>
      <c r="R90" s="17">
        <f>PUSHArm!M90</f>
        <v>44</v>
      </c>
      <c r="S90" s="10">
        <f>PUSHArm!N90</f>
        <v>14.003054096877429</v>
      </c>
      <c r="T90" s="10">
        <f>PUSHArm!O90</f>
        <v>2.1761405397316151</v>
      </c>
      <c r="U90" s="10">
        <f t="shared" si="24"/>
        <v>0.43576528667519626</v>
      </c>
      <c r="V90" s="10">
        <f t="shared" si="25"/>
        <v>26.998742663135094</v>
      </c>
      <c r="W90" s="10">
        <f t="shared" si="26"/>
        <v>1.4096025429594576</v>
      </c>
      <c r="X90" s="10">
        <f t="shared" si="27"/>
        <v>2.0030540968774293</v>
      </c>
      <c r="Y90" s="10">
        <f t="shared" si="28"/>
        <v>95.996945903122565</v>
      </c>
      <c r="Z90" s="10">
        <f t="shared" si="29"/>
        <v>90.996945903122565</v>
      </c>
      <c r="AA90" s="10">
        <f t="shared" si="30"/>
        <v>3.0030540968774293</v>
      </c>
      <c r="AB90" s="10">
        <f t="shared" si="31"/>
        <v>85.996945903122565</v>
      </c>
      <c r="AC90" s="10">
        <f t="shared" si="32"/>
        <v>1.4096025429594576</v>
      </c>
      <c r="AD90" s="10">
        <f t="shared" si="33"/>
        <v>3.7249578963954937</v>
      </c>
      <c r="AE90" s="10">
        <f>IF(R90&lt;=$H$10,$L$2+ABS($H$43/$H$46-SQRT(4*$H$43*$H$43/$H$46/$H$46-8*(R90-$H$9)/$H$46)/2),#REF!)</f>
        <v>7.6432979996413977</v>
      </c>
      <c r="AF90" s="10">
        <f t="shared" si="34"/>
        <v>-11.6914699591113</v>
      </c>
      <c r="AG90" s="10">
        <f t="shared" si="35"/>
        <v>3.6560197718559633</v>
      </c>
      <c r="AH90" s="10">
        <f t="shared" si="36"/>
        <v>3.6560197718559633</v>
      </c>
      <c r="AI90">
        <f t="shared" si="37"/>
        <v>3.6560197718559633</v>
      </c>
      <c r="AJ90" s="10">
        <f t="shared" si="38"/>
        <v>3.5412162162162164</v>
      </c>
      <c r="AK90" t="e">
        <f t="shared" si="39"/>
        <v>#NUM!</v>
      </c>
    </row>
    <row r="91" spans="14:37" x14ac:dyDescent="0.3">
      <c r="N91">
        <f t="shared" si="40"/>
        <v>42.148375629751463</v>
      </c>
      <c r="O91">
        <f t="shared" si="41"/>
        <v>31.328354369424165</v>
      </c>
      <c r="P91">
        <f t="shared" si="42"/>
        <v>2.508</v>
      </c>
      <c r="Q91">
        <f t="shared" si="23"/>
        <v>17.031356445999997</v>
      </c>
      <c r="R91" s="17">
        <f>PUSHArm!M91</f>
        <v>44.5</v>
      </c>
      <c r="S91" s="10">
        <f>PUSHArm!N91</f>
        <v>14.232818669004589</v>
      </c>
      <c r="T91" s="10">
        <f>PUSHArm!O91</f>
        <v>2.1571015271784901</v>
      </c>
      <c r="U91" s="10">
        <f t="shared" si="24"/>
        <v>0.43629137439882926</v>
      </c>
      <c r="V91" s="10">
        <f t="shared" si="25"/>
        <v>27.211321423716289</v>
      </c>
      <c r="W91" s="10">
        <f t="shared" si="26"/>
        <v>1.4181167578485294</v>
      </c>
      <c r="X91" s="10">
        <f t="shared" si="27"/>
        <v>2.2328186690045886</v>
      </c>
      <c r="Y91" s="10">
        <f t="shared" si="28"/>
        <v>95.767181330995413</v>
      </c>
      <c r="Z91" s="10">
        <f t="shared" si="29"/>
        <v>90.767181330995413</v>
      </c>
      <c r="AA91" s="10">
        <f t="shared" si="30"/>
        <v>3.2328186690045886</v>
      </c>
      <c r="AB91" s="10">
        <f t="shared" si="31"/>
        <v>85.767181330995413</v>
      </c>
      <c r="AC91" s="10">
        <f t="shared" si="32"/>
        <v>1.4181167578485294</v>
      </c>
      <c r="AD91" s="10">
        <f t="shared" si="33"/>
        <v>3.7186447263198223</v>
      </c>
      <c r="AE91" s="10">
        <f>IF(R91&lt;=$H$10,$L$2+ABS($H$43/$H$46-SQRT(4*$H$43*$H$43/$H$46/$H$46-8*(R91-$H$9)/$H$46)/2),#REF!)</f>
        <v>7.632673271399371</v>
      </c>
      <c r="AF91" s="10">
        <f t="shared" si="34"/>
        <v>-12.061389245830298</v>
      </c>
      <c r="AG91" s="10">
        <f t="shared" si="35"/>
        <v>3.6365871737588886</v>
      </c>
      <c r="AH91" s="10">
        <f t="shared" si="36"/>
        <v>3.6365871737588886</v>
      </c>
      <c r="AI91">
        <f t="shared" si="37"/>
        <v>3.6365871737588886</v>
      </c>
      <c r="AJ91" s="10">
        <f t="shared" si="38"/>
        <v>3.5084459459459461</v>
      </c>
      <c r="AK91" t="e">
        <f t="shared" si="39"/>
        <v>#NUM!</v>
      </c>
    </row>
    <row r="92" spans="14:37" x14ac:dyDescent="0.3">
      <c r="N92">
        <f t="shared" si="40"/>
        <v>41.819795182781625</v>
      </c>
      <c r="O92">
        <f t="shared" si="41"/>
        <v>31.093981782539931</v>
      </c>
      <c r="P92">
        <f t="shared" si="42"/>
        <v>2.508</v>
      </c>
      <c r="Q92">
        <f t="shared" si="23"/>
        <v>17.049313259999998</v>
      </c>
      <c r="R92" s="17">
        <f>PUSHArm!M92</f>
        <v>45</v>
      </c>
      <c r="S92" s="10">
        <f>PUSHArm!N92</f>
        <v>14.464611189523549</v>
      </c>
      <c r="T92" s="10">
        <f>PUSHArm!O92</f>
        <v>2.1383200558695572</v>
      </c>
      <c r="U92" s="10">
        <f t="shared" si="24"/>
        <v>0.43668423413229313</v>
      </c>
      <c r="V92" s="10">
        <f t="shared" si="25"/>
        <v>27.424358167295122</v>
      </c>
      <c r="W92" s="10">
        <f t="shared" si="26"/>
        <v>1.4266390271881442</v>
      </c>
      <c r="X92" s="10">
        <f t="shared" si="27"/>
        <v>2.4646111895235485</v>
      </c>
      <c r="Y92" s="10">
        <f t="shared" si="28"/>
        <v>95.535388810476448</v>
      </c>
      <c r="Z92" s="10">
        <f t="shared" si="29"/>
        <v>90.535388810476448</v>
      </c>
      <c r="AA92" s="10">
        <f t="shared" si="30"/>
        <v>3.4646111895235485</v>
      </c>
      <c r="AB92" s="10">
        <f t="shared" si="31"/>
        <v>85.535388810476448</v>
      </c>
      <c r="AC92" s="10">
        <f t="shared" si="32"/>
        <v>1.4266390271881442</v>
      </c>
      <c r="AD92" s="10">
        <f t="shared" si="33"/>
        <v>3.7123178535811254</v>
      </c>
      <c r="AE92" s="10">
        <f>IF(R92&lt;=$H$10,$L$2+ABS($H$43/$H$46-SQRT(4*$H$43*$H$43/$H$46/$H$46-8*(R92-$H$9)/$H$46)/2),#REF!)</f>
        <v>7.6220269261457574</v>
      </c>
      <c r="AF92" s="10">
        <f t="shared" si="34"/>
        <v>-12.430575703024973</v>
      </c>
      <c r="AG92" s="10">
        <f t="shared" si="35"/>
        <v>3.6175751128759805</v>
      </c>
      <c r="AH92" s="10">
        <f t="shared" si="36"/>
        <v>3.6175751128759805</v>
      </c>
      <c r="AI92">
        <f t="shared" si="37"/>
        <v>3.6175751128759805</v>
      </c>
      <c r="AJ92" s="10">
        <f t="shared" si="38"/>
        <v>3.4756756756756757</v>
      </c>
      <c r="AK92" t="e">
        <f t="shared" si="39"/>
        <v>#NUM!</v>
      </c>
    </row>
    <row r="93" spans="14:37" x14ac:dyDescent="0.3">
      <c r="N93">
        <f t="shared" si="40"/>
        <v>41.49557943032675</v>
      </c>
      <c r="O93">
        <f t="shared" si="41"/>
        <v>30.862682635764806</v>
      </c>
      <c r="P93">
        <f t="shared" si="42"/>
        <v>2.508</v>
      </c>
      <c r="Q93">
        <f t="shared" si="23"/>
        <v>17.067270074</v>
      </c>
      <c r="R93" s="17">
        <f>PUSHArm!M93</f>
        <v>45.5</v>
      </c>
      <c r="S93" s="10">
        <f>PUSHArm!N93</f>
        <v>14.698439609468229</v>
      </c>
      <c r="T93" s="10">
        <f>PUSHArm!O93</f>
        <v>2.119796011675029</v>
      </c>
      <c r="U93" s="10">
        <f t="shared" si="24"/>
        <v>0.43694260576852562</v>
      </c>
      <c r="V93" s="10">
        <f t="shared" si="25"/>
        <v>27.637788837057876</v>
      </c>
      <c r="W93" s="10">
        <f t="shared" si="26"/>
        <v>1.435169373880185</v>
      </c>
      <c r="X93" s="10">
        <f t="shared" si="27"/>
        <v>2.6984396094682292</v>
      </c>
      <c r="Y93" s="10">
        <f t="shared" si="28"/>
        <v>95.301560390531776</v>
      </c>
      <c r="Z93" s="10">
        <f t="shared" si="29"/>
        <v>90.301560390531776</v>
      </c>
      <c r="AA93" s="10">
        <f t="shared" si="30"/>
        <v>3.6984396094682292</v>
      </c>
      <c r="AB93" s="10">
        <f t="shared" si="31"/>
        <v>85.301560390531776</v>
      </c>
      <c r="AC93" s="10">
        <f t="shared" si="32"/>
        <v>1.435169373880185</v>
      </c>
      <c r="AD93" s="10">
        <f t="shared" si="33"/>
        <v>3.7059771885657633</v>
      </c>
      <c r="AE93" s="10">
        <f>IF(R93&lt;=$H$10,$L$2+ABS($H$43/$H$46-SQRT(4*$H$43*$H$43/$H$46/$H$46-8*(R93-$H$9)/$H$46)/2),#REF!)</f>
        <v>7.6113588313956289</v>
      </c>
      <c r="AF93" s="10">
        <f t="shared" si="34"/>
        <v>-12.799241579295195</v>
      </c>
      <c r="AG93" s="10">
        <f t="shared" si="35"/>
        <v>3.5989574139393206</v>
      </c>
      <c r="AH93" s="10">
        <f t="shared" si="36"/>
        <v>3.5989574139393206</v>
      </c>
      <c r="AI93">
        <f t="shared" si="37"/>
        <v>3.5989574139393206</v>
      </c>
      <c r="AJ93" s="10">
        <f t="shared" si="38"/>
        <v>3.4429054054054054</v>
      </c>
      <c r="AK93" t="e">
        <f t="shared" si="39"/>
        <v>#NUM!</v>
      </c>
    </row>
    <row r="94" spans="14:37" x14ac:dyDescent="0.3">
      <c r="N94">
        <f t="shared" si="40"/>
        <v>41.175737460193602</v>
      </c>
      <c r="O94">
        <f t="shared" si="41"/>
        <v>30.634467240594081</v>
      </c>
      <c r="P94">
        <f t="shared" si="42"/>
        <v>2.508</v>
      </c>
      <c r="Q94">
        <f t="shared" si="23"/>
        <v>17.085226887999998</v>
      </c>
      <c r="R94" s="17">
        <f>PUSHArm!M94</f>
        <v>46</v>
      </c>
      <c r="S94" s="10">
        <f>PUSHArm!N94</f>
        <v>14.934311361866191</v>
      </c>
      <c r="T94" s="10">
        <f>PUSHArm!O94</f>
        <v>2.1015291506378646</v>
      </c>
      <c r="U94" s="10">
        <f t="shared" si="24"/>
        <v>0.43706538932481992</v>
      </c>
      <c r="V94" s="10">
        <f t="shared" si="25"/>
        <v>27.851548579020719</v>
      </c>
      <c r="W94" s="10">
        <f t="shared" si="26"/>
        <v>1.4437078209352692</v>
      </c>
      <c r="X94" s="10">
        <f t="shared" si="27"/>
        <v>2.9343113618661913</v>
      </c>
      <c r="Y94" s="10">
        <f t="shared" si="28"/>
        <v>95.065688638133807</v>
      </c>
      <c r="Z94" s="10">
        <f t="shared" si="29"/>
        <v>90.065688638133807</v>
      </c>
      <c r="AA94" s="10">
        <f t="shared" si="30"/>
        <v>3.9343113618661913</v>
      </c>
      <c r="AB94" s="10">
        <f t="shared" si="31"/>
        <v>85.065688638133807</v>
      </c>
      <c r="AC94" s="10">
        <f t="shared" si="32"/>
        <v>1.4437078209352692</v>
      </c>
      <c r="AD94" s="10">
        <f t="shared" si="33"/>
        <v>3.6996226406790469</v>
      </c>
      <c r="AE94" s="10">
        <f>IF(R94&lt;=$H$10,$L$2+ABS($H$43/$H$46-SQRT(4*$H$43*$H$43/$H$46/$H$46-8*(R94-$H$9)/$H$46)/2),#REF!)</f>
        <v>7.6006688533052298</v>
      </c>
      <c r="AF94" s="10">
        <f t="shared" si="34"/>
        <v>-13.167571195888167</v>
      </c>
      <c r="AG94" s="10">
        <f t="shared" si="35"/>
        <v>3.5807105093685552</v>
      </c>
      <c r="AH94" s="10">
        <f t="shared" si="36"/>
        <v>3.5807105093685552</v>
      </c>
      <c r="AI94">
        <f t="shared" si="37"/>
        <v>3.5807105093685552</v>
      </c>
      <c r="AJ94" s="10">
        <f t="shared" si="38"/>
        <v>3.4101351351351354</v>
      </c>
      <c r="AK94" t="e">
        <f t="shared" si="39"/>
        <v>#NUM!</v>
      </c>
    </row>
    <row r="95" spans="14:37" x14ac:dyDescent="0.3">
      <c r="N95">
        <f t="shared" si="40"/>
        <v>40.860275849760725</v>
      </c>
      <c r="O95">
        <f t="shared" si="41"/>
        <v>30.409344035711278</v>
      </c>
      <c r="P95">
        <f t="shared" si="42"/>
        <v>2.508</v>
      </c>
      <c r="Q95">
        <f t="shared" si="23"/>
        <v>17.103183701999999</v>
      </c>
      <c r="R95" s="17">
        <f>PUSHArm!M95</f>
        <v>46.5</v>
      </c>
      <c r="S95" s="10">
        <f>PUSHArm!N95</f>
        <v>15.172233353025932</v>
      </c>
      <c r="T95" s="10">
        <f>PUSHArm!O95</f>
        <v>2.0835191016844989</v>
      </c>
      <c r="U95" s="10">
        <f t="shared" si="24"/>
        <v>0.43705164873512536</v>
      </c>
      <c r="V95" s="10">
        <f t="shared" si="25"/>
        <v>28.065571817066232</v>
      </c>
      <c r="W95" s="10">
        <f t="shared" si="26"/>
        <v>1.4522543914734769</v>
      </c>
      <c r="X95" s="10">
        <f t="shared" si="27"/>
        <v>3.1722333530259323</v>
      </c>
      <c r="Y95" s="10">
        <f t="shared" si="28"/>
        <v>94.827766646974069</v>
      </c>
      <c r="Z95" s="10">
        <f t="shared" si="29"/>
        <v>89.827766646974069</v>
      </c>
      <c r="AA95" s="10">
        <f t="shared" si="30"/>
        <v>4.1722333530259323</v>
      </c>
      <c r="AB95" s="10">
        <f t="shared" si="31"/>
        <v>84.827766646974069</v>
      </c>
      <c r="AC95" s="10">
        <f t="shared" si="32"/>
        <v>1.4522543914734769</v>
      </c>
      <c r="AD95" s="10">
        <f t="shared" si="33"/>
        <v>3.6932541183301351</v>
      </c>
      <c r="AE95" s="10">
        <f>IF(R95&lt;=$H$10,$L$2+ABS($H$43/$H$46-SQRT(4*$H$43*$H$43/$H$46/$H$46-8*(R95-$H$9)/$H$46)/2),#REF!)</f>
        <v>7.5899568566523783</v>
      </c>
      <c r="AF95" s="10">
        <f t="shared" si="34"/>
        <v>-13.535724545661656</v>
      </c>
      <c r="AG95" s="10">
        <f t="shared" si="35"/>
        <v>3.5628130894408425</v>
      </c>
      <c r="AH95" s="10">
        <f t="shared" si="36"/>
        <v>3.5628130894408425</v>
      </c>
      <c r="AI95">
        <f t="shared" si="37"/>
        <v>3.5628130894408425</v>
      </c>
      <c r="AJ95" s="10">
        <f t="shared" si="38"/>
        <v>3.3773648648648651</v>
      </c>
      <c r="AK95" t="e">
        <f t="shared" si="39"/>
        <v>#NUM!</v>
      </c>
    </row>
    <row r="96" spans="14:37" x14ac:dyDescent="0.3">
      <c r="N96">
        <f t="shared" si="40"/>
        <v>40.549198710037686</v>
      </c>
      <c r="O96">
        <f t="shared" si="41"/>
        <v>30.187319616872152</v>
      </c>
      <c r="P96">
        <f t="shared" si="42"/>
        <v>2.508</v>
      </c>
      <c r="Q96">
        <f t="shared" si="23"/>
        <v>17.121140516000001</v>
      </c>
      <c r="R96" s="17">
        <f>PUSHArm!M96</f>
        <v>47</v>
      </c>
      <c r="S96" s="10">
        <f>PUSHArm!N96</f>
        <v>15.412211954419966</v>
      </c>
      <c r="T96" s="10">
        <f>PUSHArm!O96</f>
        <v>2.0657653694508653</v>
      </c>
      <c r="U96" s="10">
        <f t="shared" si="24"/>
        <v>0.4369006160155503</v>
      </c>
      <c r="V96" s="10">
        <f t="shared" si="25"/>
        <v>28.279792330187327</v>
      </c>
      <c r="W96" s="10">
        <f t="shared" si="26"/>
        <v>1.4608091087250774</v>
      </c>
      <c r="X96" s="10">
        <f t="shared" si="27"/>
        <v>3.4122119544199663</v>
      </c>
      <c r="Y96" s="10">
        <f t="shared" si="28"/>
        <v>94.587788045580027</v>
      </c>
      <c r="Z96" s="10">
        <f t="shared" si="29"/>
        <v>89.587788045580027</v>
      </c>
      <c r="AA96" s="10">
        <f t="shared" si="30"/>
        <v>4.4122119544199663</v>
      </c>
      <c r="AB96" s="10">
        <f t="shared" si="31"/>
        <v>84.587788045580027</v>
      </c>
      <c r="AC96" s="10">
        <f t="shared" si="32"/>
        <v>1.4608091087250774</v>
      </c>
      <c r="AD96" s="10">
        <f t="shared" si="33"/>
        <v>3.6868715289166345</v>
      </c>
      <c r="AE96" s="10">
        <f>IF(R96&lt;=$H$10,$L$2+ABS($H$43/$H$46-SQRT(4*$H$43*$H$43/$H$46/$H$46-8*(R96-$H$9)/$H$46)/2),#REF!)</f>
        <v>7.5792227048165213</v>
      </c>
      <c r="AF96" s="10">
        <f t="shared" si="34"/>
        <v>-13.903840293229031</v>
      </c>
      <c r="AG96" s="10">
        <f t="shared" si="35"/>
        <v>3.5452458105829567</v>
      </c>
      <c r="AH96" s="10">
        <f t="shared" si="36"/>
        <v>3.5452458105829567</v>
      </c>
      <c r="AI96">
        <f t="shared" si="37"/>
        <v>3.5452458105829567</v>
      </c>
      <c r="AJ96" s="10">
        <f t="shared" si="38"/>
        <v>3.3445945945945947</v>
      </c>
      <c r="AK96" t="e">
        <f t="shared" si="39"/>
        <v>#NUM!</v>
      </c>
    </row>
    <row r="97" spans="14:37" x14ac:dyDescent="0.3">
      <c r="N97">
        <f t="shared" si="40"/>
        <v>40.242507731586855</v>
      </c>
      <c r="O97">
        <f t="shared" si="41"/>
        <v>29.968398768253309</v>
      </c>
      <c r="P97">
        <f t="shared" si="42"/>
        <v>2.508</v>
      </c>
      <c r="Q97">
        <f t="shared" si="23"/>
        <v>17.139097329999998</v>
      </c>
      <c r="R97" s="17">
        <f>PUSHArm!M97</f>
        <v>47.5</v>
      </c>
      <c r="S97" s="10">
        <f>PUSHArm!N97</f>
        <v>15.654252995185846</v>
      </c>
      <c r="T97" s="10">
        <f>PUSHArm!O97</f>
        <v>2.0482673371877098</v>
      </c>
      <c r="U97" s="10">
        <f t="shared" si="24"/>
        <v>0.4366116942977194</v>
      </c>
      <c r="V97" s="10">
        <f t="shared" si="25"/>
        <v>28.494143332135796</v>
      </c>
      <c r="W97" s="10">
        <f t="shared" si="26"/>
        <v>1.4693719960312752</v>
      </c>
      <c r="X97" s="10">
        <f t="shared" si="27"/>
        <v>3.6542529951858462</v>
      </c>
      <c r="Y97" s="10">
        <f t="shared" si="28"/>
        <v>94.345747004814157</v>
      </c>
      <c r="Z97" s="10">
        <f t="shared" si="29"/>
        <v>89.345747004814157</v>
      </c>
      <c r="AA97" s="10">
        <f t="shared" si="30"/>
        <v>4.6542529951858462</v>
      </c>
      <c r="AB97" s="10">
        <f t="shared" si="31"/>
        <v>84.345747004814157</v>
      </c>
      <c r="AC97" s="10">
        <f t="shared" si="32"/>
        <v>1.4693719960312752</v>
      </c>
      <c r="AD97" s="10">
        <f t="shared" si="33"/>
        <v>3.6804747788088874</v>
      </c>
      <c r="AE97" s="10">
        <f>IF(R97&lt;=$H$10,$L$2+ABS($H$43/$H$46-SQRT(4*$H$43*$H$43/$H$46/$H$46-8*(R97-$H$9)/$H$46)/2),#REF!)</f>
        <v>7.568466259758388</v>
      </c>
      <c r="AF97" s="10">
        <f t="shared" si="34"/>
        <v>-14.27203829587345</v>
      </c>
      <c r="AG97" s="10">
        <f t="shared" si="35"/>
        <v>3.527991050401444</v>
      </c>
      <c r="AH97" s="10">
        <f t="shared" si="36"/>
        <v>3.527991050401444</v>
      </c>
      <c r="AI97">
        <f t="shared" si="37"/>
        <v>3.527991050401444</v>
      </c>
      <c r="AJ97" s="10">
        <f t="shared" si="38"/>
        <v>3.3118243243243244</v>
      </c>
      <c r="AK97" t="e">
        <f t="shared" si="39"/>
        <v>#NUM!</v>
      </c>
    </row>
    <row r="98" spans="14:37" x14ac:dyDescent="0.3">
      <c r="N98">
        <f t="shared" si="40"/>
        <v>39.940202232692528</v>
      </c>
      <c r="O98">
        <f t="shared" si="41"/>
        <v>29.752584495554927</v>
      </c>
      <c r="P98">
        <f t="shared" si="42"/>
        <v>2.508</v>
      </c>
      <c r="Q98">
        <f t="shared" si="23"/>
        <v>17.157054144</v>
      </c>
      <c r="R98" s="17">
        <f>PUSHArm!M98</f>
        <v>48</v>
      </c>
      <c r="S98" s="10">
        <f>PUSHArm!N98</f>
        <v>15.898361755269139</v>
      </c>
      <c r="T98" s="10">
        <f>PUSHArm!O98</f>
        <v>2.0310242697642749</v>
      </c>
      <c r="U98" s="10">
        <f t="shared" si="24"/>
        <v>0.43618446091814117</v>
      </c>
      <c r="V98" s="10">
        <f t="shared" si="25"/>
        <v>28.708557552933392</v>
      </c>
      <c r="W98" s="10">
        <f t="shared" si="26"/>
        <v>1.4779430768449384</v>
      </c>
      <c r="X98" s="10">
        <f t="shared" si="27"/>
        <v>3.8983617552691392</v>
      </c>
      <c r="Y98" s="10">
        <f t="shared" si="28"/>
        <v>94.101638244730864</v>
      </c>
      <c r="Z98" s="10">
        <f t="shared" si="29"/>
        <v>89.101638244730864</v>
      </c>
      <c r="AA98" s="10">
        <f t="shared" si="30"/>
        <v>4.8983617552691392</v>
      </c>
      <c r="AB98" s="10">
        <f t="shared" si="31"/>
        <v>84.101638244730864</v>
      </c>
      <c r="AC98" s="10">
        <f t="shared" si="32"/>
        <v>1.4779430768449384</v>
      </c>
      <c r="AD98" s="10">
        <f t="shared" si="33"/>
        <v>3.6740637733339465</v>
      </c>
      <c r="AE98" s="10">
        <f>IF(R98&lt;=$H$10,$L$2+ABS($H$43/$H$46-SQRT(4*$H$43*$H$43/$H$46/$H$46-8*(R98-$H$9)/$H$46)/2),#REF!)</f>
        <v>7.5576873819992993</v>
      </c>
      <c r="AF98" s="10">
        <f t="shared" si="34"/>
        <v>-14.640421737544193</v>
      </c>
      <c r="AG98" s="10">
        <f t="shared" si="35"/>
        <v>3.5110327006116164</v>
      </c>
      <c r="AH98" s="10">
        <f t="shared" si="36"/>
        <v>3.5110327006116164</v>
      </c>
      <c r="AI98">
        <f t="shared" si="37"/>
        <v>3.5110327006116164</v>
      </c>
      <c r="AJ98" s="10">
        <f t="shared" si="38"/>
        <v>3.279054054054054</v>
      </c>
      <c r="AK98" t="e">
        <f t="shared" si="39"/>
        <v>#NUM!</v>
      </c>
    </row>
    <row r="99" spans="14:37" x14ac:dyDescent="0.3">
      <c r="N99">
        <f t="shared" si="40"/>
        <v>39.642279209287594</v>
      </c>
      <c r="O99">
        <f t="shared" si="41"/>
        <v>29.5398780604955</v>
      </c>
      <c r="P99">
        <f t="shared" si="42"/>
        <v>2.508</v>
      </c>
      <c r="Q99">
        <f t="shared" si="23"/>
        <v>17.175010957999998</v>
      </c>
      <c r="R99" s="17">
        <f>PUSHArm!M99</f>
        <v>48.5</v>
      </c>
      <c r="S99" s="10">
        <f>PUSHArm!N99</f>
        <v>16.144542959227884</v>
      </c>
      <c r="T99" s="10">
        <f>PUSHArm!O99</f>
        <v>2.0140353167448355</v>
      </c>
      <c r="U99" s="10">
        <f t="shared" si="24"/>
        <v>0.43561866944426919</v>
      </c>
      <c r="V99" s="10">
        <f t="shared" si="25"/>
        <v>28.92296732228608</v>
      </c>
      <c r="W99" s="10">
        <f t="shared" si="26"/>
        <v>1.4865223747313625</v>
      </c>
      <c r="X99" s="10">
        <f t="shared" si="27"/>
        <v>4.1445429592278842</v>
      </c>
      <c r="Y99" s="10">
        <f t="shared" si="28"/>
        <v>93.855457040772109</v>
      </c>
      <c r="Z99" s="10">
        <f t="shared" si="29"/>
        <v>88.855457040772109</v>
      </c>
      <c r="AA99" s="10">
        <f t="shared" si="30"/>
        <v>5.1445429592278842</v>
      </c>
      <c r="AB99" s="10">
        <f t="shared" si="31"/>
        <v>83.855457040772109</v>
      </c>
      <c r="AC99" s="10">
        <f t="shared" si="32"/>
        <v>1.4865223747313625</v>
      </c>
      <c r="AD99" s="10">
        <f t="shared" si="33"/>
        <v>3.6676384167592282</v>
      </c>
      <c r="AE99" s="10">
        <f>IF(R99&lt;=$H$10,$L$2+ABS($H$43/$H$46-SQRT(4*$H$43*$H$43/$H$46/$H$46-8*(R99-$H$9)/$H$46)/2),#REF!)</f>
        <v>7.5468859306000446</v>
      </c>
      <c r="AF99" s="10">
        <f t="shared" si="34"/>
        <v>-15.009078948351185</v>
      </c>
      <c r="AG99" s="10">
        <f t="shared" si="35"/>
        <v>3.4943559909364086</v>
      </c>
      <c r="AH99" s="10">
        <f t="shared" si="36"/>
        <v>3.4943559909364086</v>
      </c>
      <c r="AI99">
        <f t="shared" si="37"/>
        <v>3.4943559909364086</v>
      </c>
      <c r="AJ99" s="10">
        <f t="shared" si="38"/>
        <v>3.2462837837837837</v>
      </c>
      <c r="AK99" t="e">
        <f t="shared" si="39"/>
        <v>#NUM!</v>
      </c>
    </row>
    <row r="100" spans="14:37" x14ac:dyDescent="0.3">
      <c r="N100">
        <f t="shared" si="40"/>
        <v>39.348733386923023</v>
      </c>
      <c r="O100">
        <f t="shared" si="41"/>
        <v>29.330279016913721</v>
      </c>
      <c r="P100">
        <f t="shared" si="42"/>
        <v>2.508</v>
      </c>
      <c r="Q100">
        <f t="shared" si="23"/>
        <v>17.192967771999996</v>
      </c>
      <c r="R100" s="17">
        <f>PUSHArm!M100</f>
        <v>49</v>
      </c>
      <c r="S100" s="10">
        <f>PUSHArm!N100</f>
        <v>16.392800770718559</v>
      </c>
      <c r="T100" s="10">
        <f>PUSHArm!O100</f>
        <v>1.997299515552095</v>
      </c>
      <c r="U100" s="10">
        <f t="shared" si="24"/>
        <v>0.43491425161899927</v>
      </c>
      <c r="V100" s="10">
        <f t="shared" si="25"/>
        <v>29.13730465438902</v>
      </c>
      <c r="W100" s="10">
        <f t="shared" si="26"/>
        <v>1.4951099133690182</v>
      </c>
      <c r="X100" s="10">
        <f t="shared" si="27"/>
        <v>4.3928007707185586</v>
      </c>
      <c r="Y100" s="10">
        <f t="shared" si="28"/>
        <v>93.607199229281434</v>
      </c>
      <c r="Z100" s="10">
        <f t="shared" si="29"/>
        <v>88.607199229281434</v>
      </c>
      <c r="AA100" s="10">
        <f t="shared" si="30"/>
        <v>5.3928007707185586</v>
      </c>
      <c r="AB100" s="10">
        <f t="shared" si="31"/>
        <v>83.607199229281434</v>
      </c>
      <c r="AC100" s="10">
        <f t="shared" si="32"/>
        <v>1.4951099133690182</v>
      </c>
      <c r="AD100" s="10">
        <f t="shared" si="33"/>
        <v>3.6611986122758333</v>
      </c>
      <c r="AE100" s="10">
        <f>IF(R100&lt;=$H$10,$L$2+ABS($H$43/$H$46-SQRT(4*$H$43*$H$43/$H$46/$H$46-8*(R100-$H$9)/$H$46)/2),#REF!)</f>
        <v>7.5360617631394007</v>
      </c>
      <c r="AF100" s="10">
        <f t="shared" si="34"/>
        <v>-15.378084966422779</v>
      </c>
      <c r="AG100" s="10">
        <f t="shared" si="35"/>
        <v>3.4779473384952793</v>
      </c>
      <c r="AH100" s="10">
        <f t="shared" si="36"/>
        <v>3.4779473384952793</v>
      </c>
      <c r="AI100">
        <f t="shared" si="37"/>
        <v>3.4779473384952793</v>
      </c>
      <c r="AJ100" s="10">
        <f t="shared" si="38"/>
        <v>3.2135135135135133</v>
      </c>
      <c r="AK100" t="e">
        <f t="shared" si="39"/>
        <v>#NUM!</v>
      </c>
    </row>
    <row r="101" spans="14:37" x14ac:dyDescent="0.3">
      <c r="N101">
        <f t="shared" si="40"/>
        <v>39.059557274362405</v>
      </c>
      <c r="O101">
        <f t="shared" si="41"/>
        <v>29.123785248168716</v>
      </c>
      <c r="P101">
        <f t="shared" si="42"/>
        <v>2.508</v>
      </c>
      <c r="Q101">
        <f t="shared" si="23"/>
        <v>17.210924586000001</v>
      </c>
      <c r="R101" s="17">
        <f>PUSHArm!M101</f>
        <v>49.5</v>
      </c>
      <c r="S101" s="10">
        <f>PUSHArm!N101</f>
        <v>16.64313878767932</v>
      </c>
      <c r="T101" s="10">
        <f>PUSHArm!O101</f>
        <v>1.9808157946957119</v>
      </c>
      <c r="U101" s="10">
        <f t="shared" si="24"/>
        <v>0.43407131862120002</v>
      </c>
      <c r="V101" s="10">
        <f t="shared" si="25"/>
        <v>29.351501334092077</v>
      </c>
      <c r="W101" s="10">
        <f t="shared" si="26"/>
        <v>1.5037057165503154</v>
      </c>
      <c r="X101" s="10">
        <f t="shared" si="27"/>
        <v>4.6431387876793195</v>
      </c>
      <c r="Y101" s="10">
        <f t="shared" si="28"/>
        <v>93.35686121232068</v>
      </c>
      <c r="Z101" s="10">
        <f t="shared" si="29"/>
        <v>88.35686121232068</v>
      </c>
      <c r="AA101" s="10">
        <f t="shared" si="30"/>
        <v>5.6431387876793195</v>
      </c>
      <c r="AB101" s="10">
        <f t="shared" si="31"/>
        <v>83.35686121232068</v>
      </c>
      <c r="AC101" s="10">
        <f t="shared" si="32"/>
        <v>1.5037057165503154</v>
      </c>
      <c r="AD101" s="10">
        <f t="shared" si="33"/>
        <v>3.6547442619815285</v>
      </c>
      <c r="AE101" s="10">
        <f>IF(R101&lt;=$H$10,$L$2+ABS($H$43/$H$46-SQRT(4*$H$43*$H$43/$H$46/$H$46-8*(R101-$H$9)/$H$46)/2),#REF!)</f>
        <v>7.5252147356922059</v>
      </c>
      <c r="AF101" s="10">
        <f t="shared" si="34"/>
        <v>-15.747502887544888</v>
      </c>
      <c r="AG101" s="10">
        <f t="shared" si="35"/>
        <v>3.4617942183136563</v>
      </c>
      <c r="AH101" s="10">
        <f t="shared" si="36"/>
        <v>3.4617942183136563</v>
      </c>
      <c r="AI101">
        <f t="shared" si="37"/>
        <v>3.4617942183136563</v>
      </c>
      <c r="AJ101" s="10">
        <f t="shared" si="38"/>
        <v>3.1807432432432434</v>
      </c>
      <c r="AK101" t="e">
        <f t="shared" si="39"/>
        <v>#NUM!</v>
      </c>
    </row>
    <row r="102" spans="14:37" x14ac:dyDescent="0.3">
      <c r="N102">
        <f t="shared" si="40"/>
        <v>38.774741218797217</v>
      </c>
      <c r="O102">
        <f t="shared" si="41"/>
        <v>28.920393005837553</v>
      </c>
      <c r="P102">
        <f t="shared" si="42"/>
        <v>2.508</v>
      </c>
      <c r="Q102">
        <f t="shared" si="23"/>
        <v>17.228881399999999</v>
      </c>
      <c r="R102" s="17">
        <f>PUSHArm!M102</f>
        <v>50</v>
      </c>
      <c r="S102" s="10">
        <f>PUSHArm!N102</f>
        <v>16.895560038226147</v>
      </c>
      <c r="T102" s="10">
        <f>PUSHArm!O102</f>
        <v>1.964582977065324</v>
      </c>
      <c r="U102" s="10">
        <f t="shared" si="24"/>
        <v>0.43309016157304175</v>
      </c>
      <c r="V102" s="10">
        <f t="shared" si="25"/>
        <v>29.565489004097383</v>
      </c>
      <c r="W102" s="10">
        <f t="shared" si="26"/>
        <v>1.5123098081823703</v>
      </c>
      <c r="X102" s="10">
        <f t="shared" si="27"/>
        <v>4.8955600382261473</v>
      </c>
      <c r="Y102" s="10">
        <f t="shared" si="28"/>
        <v>93.104439961773849</v>
      </c>
      <c r="Z102" s="10">
        <f t="shared" si="29"/>
        <v>88.104439961773849</v>
      </c>
      <c r="AA102" s="10">
        <f t="shared" si="30"/>
        <v>5.8955600382261473</v>
      </c>
      <c r="AB102" s="10">
        <f t="shared" si="31"/>
        <v>83.104439961773849</v>
      </c>
      <c r="AC102" s="10">
        <f t="shared" si="32"/>
        <v>1.5123098081823703</v>
      </c>
      <c r="AD102" s="10">
        <f t="shared" si="33"/>
        <v>3.6482752668633815</v>
      </c>
      <c r="AE102" s="10">
        <f>IF(R102&lt;=$H$10,$L$2+ABS($H$43/$H$46-SQRT(4*$H$43*$H$43/$H$46/$H$46-8*(R102-$H$9)/$H$46)/2),#REF!)</f>
        <v>7.5143447028070405</v>
      </c>
      <c r="AF102" s="10">
        <f t="shared" si="34"/>
        <v>-16.117385038830861</v>
      </c>
      <c r="AG102" s="10">
        <f t="shared" si="35"/>
        <v>3.445885051441957</v>
      </c>
      <c r="AH102" s="10">
        <f t="shared" si="36"/>
        <v>3.445885051441957</v>
      </c>
      <c r="AI102">
        <f t="shared" si="37"/>
        <v>3.445885051441957</v>
      </c>
      <c r="AJ102" s="10">
        <f t="shared" si="38"/>
        <v>3.1479729729729731</v>
      </c>
      <c r="AK102" t="e">
        <f t="shared" si="39"/>
        <v>#NUM!</v>
      </c>
    </row>
    <row r="103" spans="14:37" x14ac:dyDescent="0.3">
      <c r="N103">
        <f t="shared" si="40"/>
        <v>38.494273462701813</v>
      </c>
      <c r="O103">
        <f t="shared" si="41"/>
        <v>28.720096949726184</v>
      </c>
      <c r="P103">
        <f t="shared" si="42"/>
        <v>2.508</v>
      </c>
      <c r="Q103">
        <f t="shared" si="23"/>
        <v>17.246838214000004</v>
      </c>
      <c r="R103" s="17">
        <f>PUSHArm!M103</f>
        <v>50.5</v>
      </c>
      <c r="S103" s="10">
        <f>PUSHArm!N103</f>
        <v>17.150066977274808</v>
      </c>
      <c r="T103" s="10">
        <f>PUSHArm!O103</f>
        <v>1.9485997832886026</v>
      </c>
      <c r="U103" s="10">
        <f t="shared" si="24"/>
        <v>0.43197125178129053</v>
      </c>
      <c r="V103" s="10">
        <f t="shared" si="25"/>
        <v>29.779199252824725</v>
      </c>
      <c r="W103" s="10">
        <f t="shared" si="26"/>
        <v>1.520922212287789</v>
      </c>
      <c r="X103" s="10">
        <f t="shared" si="27"/>
        <v>5.1500669772748076</v>
      </c>
      <c r="Y103" s="10">
        <f t="shared" si="28"/>
        <v>92.849933022725196</v>
      </c>
      <c r="Z103" s="10">
        <f t="shared" si="29"/>
        <v>87.849933022725196</v>
      </c>
      <c r="AA103" s="10">
        <f t="shared" si="30"/>
        <v>6.1500669772748076</v>
      </c>
      <c r="AB103" s="10">
        <f t="shared" si="31"/>
        <v>82.849933022725196</v>
      </c>
      <c r="AC103" s="10">
        <f t="shared" si="32"/>
        <v>1.520922212287789</v>
      </c>
      <c r="AD103" s="10">
        <f t="shared" si="33"/>
        <v>3.6417915267800387</v>
      </c>
      <c r="AE103" s="10">
        <f>IF(R103&lt;=$H$10,$L$2+ABS($H$43/$H$46-SQRT(4*$H$43*$H$43/$H$46/$H$46-8*(R103-$H$9)/$H$46)/2),#REF!)</f>
        <v>7.5034515174834713</v>
      </c>
      <c r="AF103" s="10">
        <f t="shared" si="34"/>
        <v>-16.48777400562086</v>
      </c>
      <c r="AG103" s="10">
        <f t="shared" si="35"/>
        <v>3.4302091078428352</v>
      </c>
      <c r="AH103" s="10">
        <f t="shared" si="36"/>
        <v>3.4302091078428352</v>
      </c>
      <c r="AI103">
        <f t="shared" si="37"/>
        <v>3.4302091078428352</v>
      </c>
      <c r="AJ103" s="10">
        <f t="shared" si="38"/>
        <v>3.1152027027027027</v>
      </c>
      <c r="AK103" t="e">
        <f t="shared" si="39"/>
        <v>#NUM!</v>
      </c>
    </row>
    <row r="104" spans="14:37" x14ac:dyDescent="0.3">
      <c r="N104">
        <f t="shared" si="40"/>
        <v>38.218140202020095</v>
      </c>
      <c r="O104">
        <f t="shared" si="41"/>
        <v>28.522890188966009</v>
      </c>
      <c r="P104">
        <f t="shared" si="42"/>
        <v>2.508</v>
      </c>
      <c r="Q104">
        <f t="shared" si="23"/>
        <v>17.264795027999998</v>
      </c>
      <c r="R104" s="17">
        <f>PUSHArm!M104</f>
        <v>51</v>
      </c>
      <c r="S104" s="10">
        <f>PUSHArm!N104</f>
        <v>17.406661483898514</v>
      </c>
      <c r="T104" s="10">
        <f>PUSHArm!O104</f>
        <v>1.932864835138375</v>
      </c>
      <c r="U104" s="10">
        <f t="shared" si="24"/>
        <v>0.43071524038361292</v>
      </c>
      <c r="V104" s="10">
        <f t="shared" si="25"/>
        <v>29.992563702817701</v>
      </c>
      <c r="W104" s="10">
        <f t="shared" si="26"/>
        <v>1.5295429530054367</v>
      </c>
      <c r="X104" s="10">
        <f t="shared" si="27"/>
        <v>5.4066614838985139</v>
      </c>
      <c r="Y104" s="10">
        <f t="shared" si="28"/>
        <v>92.593338516101483</v>
      </c>
      <c r="Z104" s="10">
        <f t="shared" si="29"/>
        <v>87.593338516101483</v>
      </c>
      <c r="AA104" s="10">
        <f t="shared" si="30"/>
        <v>6.4066614838985139</v>
      </c>
      <c r="AB104" s="10">
        <f t="shared" si="31"/>
        <v>82.593338516101483</v>
      </c>
      <c r="AC104" s="10">
        <f t="shared" si="32"/>
        <v>1.5295429530054367</v>
      </c>
      <c r="AD104" s="10">
        <f t="shared" si="33"/>
        <v>3.6352929404436396</v>
      </c>
      <c r="AE104" s="10">
        <f>IF(R104&lt;=$H$10,$L$2+ABS($H$43/$H$46-SQRT(4*$H$43*$H$43/$H$46/$H$46-8*(R104-$H$9)/$H$46)/2),#REF!)</f>
        <v>7.4925350311488543</v>
      </c>
      <c r="AF104" s="10">
        <f t="shared" si="34"/>
        <v>-16.858703535420666</v>
      </c>
      <c r="AG104" s="10">
        <f t="shared" si="35"/>
        <v>3.414756421731711</v>
      </c>
      <c r="AH104" s="10">
        <f t="shared" si="36"/>
        <v>3.414756421731711</v>
      </c>
      <c r="AI104">
        <f t="shared" si="37"/>
        <v>3.414756421731711</v>
      </c>
      <c r="AJ104" s="10">
        <f t="shared" si="38"/>
        <v>3.0824324324324324</v>
      </c>
      <c r="AK104" t="e">
        <f t="shared" si="39"/>
        <v>#NUM!</v>
      </c>
    </row>
    <row r="105" spans="14:37" x14ac:dyDescent="0.3">
      <c r="N105">
        <f t="shared" si="40"/>
        <v>37.946325645594278</v>
      </c>
      <c r="O105">
        <f t="shared" si="41"/>
        <v>28.32876432413082</v>
      </c>
      <c r="P105">
        <f t="shared" si="42"/>
        <v>2.508</v>
      </c>
      <c r="Q105">
        <f t="shared" si="23"/>
        <v>17.282751841999996</v>
      </c>
      <c r="R105" s="17">
        <f>PUSHArm!M105</f>
        <v>51.5</v>
      </c>
      <c r="S105" s="10">
        <f>PUSHArm!N105</f>
        <v>17.665344859430153</v>
      </c>
      <c r="T105" s="10">
        <f>PUSHArm!O105</f>
        <v>1.9173766589839436</v>
      </c>
      <c r="U105" s="10">
        <f t="shared" si="24"/>
        <v>0.4293229570526414</v>
      </c>
      <c r="V105" s="10">
        <f t="shared" si="25"/>
        <v>30.205514099402066</v>
      </c>
      <c r="W105" s="10">
        <f t="shared" si="26"/>
        <v>1.5381720545912423</v>
      </c>
      <c r="X105" s="10">
        <f t="shared" si="27"/>
        <v>5.665344859430153</v>
      </c>
      <c r="Y105" s="10">
        <f t="shared" si="28"/>
        <v>92.334655140569851</v>
      </c>
      <c r="Z105" s="10">
        <f t="shared" si="29"/>
        <v>87.334655140569851</v>
      </c>
      <c r="AA105" s="10">
        <f t="shared" si="30"/>
        <v>6.665344859430153</v>
      </c>
      <c r="AB105" s="10">
        <f t="shared" si="31"/>
        <v>82.334655140569851</v>
      </c>
      <c r="AC105" s="10">
        <f t="shared" si="32"/>
        <v>1.5381720545912423</v>
      </c>
      <c r="AD105" s="10">
        <f t="shared" si="33"/>
        <v>3.628779405401354</v>
      </c>
      <c r="AE105" s="10">
        <f>IF(R105&lt;=$H$10,$L$2+ABS($H$43/$H$46-SQRT(4*$H$43*$H$43/$H$46/$H$46-8*(R105-$H$9)/$H$46)/2),#REF!)</f>
        <v>7.4815950936346916</v>
      </c>
      <c r="AF105" s="10">
        <f t="shared" si="34"/>
        <v>-17.230199338244081</v>
      </c>
      <c r="AG105" s="10">
        <f t="shared" si="35"/>
        <v>3.3995177174726585</v>
      </c>
      <c r="AH105" s="10">
        <f t="shared" si="36"/>
        <v>3.3995177174726585</v>
      </c>
      <c r="AI105">
        <f t="shared" si="37"/>
        <v>3.3995177174726585</v>
      </c>
      <c r="AJ105" s="10">
        <f t="shared" si="38"/>
        <v>3.0496621621621625</v>
      </c>
      <c r="AK105" t="e">
        <f t="shared" si="39"/>
        <v>#NUM!</v>
      </c>
    </row>
    <row r="106" spans="14:37" x14ac:dyDescent="0.3">
      <c r="N106">
        <f t="shared" si="40"/>
        <v>37.678812075956259</v>
      </c>
      <c r="O106">
        <f t="shared" si="41"/>
        <v>28.137709490465411</v>
      </c>
      <c r="P106">
        <f t="shared" si="42"/>
        <v>2.508</v>
      </c>
      <c r="Q106">
        <f t="shared" si="23"/>
        <v>17.300708655999998</v>
      </c>
      <c r="R106" s="17">
        <f>PUSHArm!M106</f>
        <v>52</v>
      </c>
      <c r="S106" s="10">
        <f>PUSHArm!N106</f>
        <v>17.926117826315522</v>
      </c>
      <c r="T106" s="10">
        <f>PUSHArm!O106</f>
        <v>1.9021336892924348</v>
      </c>
      <c r="U106" s="10">
        <f t="shared" si="24"/>
        <v>0.42779540887367679</v>
      </c>
      <c r="V106" s="10">
        <f t="shared" si="25"/>
        <v>30.417982399131283</v>
      </c>
      <c r="W106" s="10">
        <f t="shared" si="26"/>
        <v>1.5468095414189833</v>
      </c>
      <c r="X106" s="10">
        <f t="shared" si="27"/>
        <v>5.9261178263155223</v>
      </c>
      <c r="Y106" s="10">
        <f t="shared" si="28"/>
        <v>92.073882173684481</v>
      </c>
      <c r="Z106" s="10">
        <f t="shared" si="29"/>
        <v>87.073882173684481</v>
      </c>
      <c r="AA106" s="10">
        <f t="shared" si="30"/>
        <v>6.9261178263155223</v>
      </c>
      <c r="AB106" s="10">
        <f t="shared" si="31"/>
        <v>82.073882173684481</v>
      </c>
      <c r="AC106" s="10">
        <f t="shared" si="32"/>
        <v>1.5468095414189833</v>
      </c>
      <c r="AD106" s="10">
        <f t="shared" si="33"/>
        <v>3.6222508180165378</v>
      </c>
      <c r="AE106" s="10">
        <f>IF(R106&lt;=$H$10,$L$2+ABS($H$43/$H$46-SQRT(4*$H$43*$H$43/$H$46/$H$46-8*(R106-$H$9)/$H$46)/2),#REF!)</f>
        <v>7.4706315531525345</v>
      </c>
      <c r="AF106" s="10">
        <f t="shared" si="34"/>
        <v>-17.602279799142991</v>
      </c>
      <c r="AG106" s="10">
        <f t="shared" si="35"/>
        <v>3.3844843444643731</v>
      </c>
      <c r="AH106" s="10">
        <f t="shared" si="36"/>
        <v>3.3844843444643731</v>
      </c>
      <c r="AI106">
        <f t="shared" si="37"/>
        <v>3.3844843444643731</v>
      </c>
      <c r="AJ106" s="10">
        <f t="shared" si="38"/>
        <v>3.0168918918918921</v>
      </c>
      <c r="AK106" t="e">
        <f t="shared" si="39"/>
        <v>#NUM!</v>
      </c>
    </row>
    <row r="107" spans="14:37" x14ac:dyDescent="0.3">
      <c r="N107">
        <f t="shared" si="40"/>
        <v>37.415579910899879</v>
      </c>
      <c r="O107">
        <f t="shared" si="41"/>
        <v>27.949714401792981</v>
      </c>
      <c r="P107">
        <f t="shared" si="42"/>
        <v>2.508</v>
      </c>
      <c r="Q107">
        <f t="shared" si="23"/>
        <v>17.318665469999999</v>
      </c>
      <c r="R107" s="17">
        <f>PUSHArm!M107</f>
        <v>52.5</v>
      </c>
      <c r="S107" s="10">
        <f>PUSHArm!N107</f>
        <v>18.188980527720066</v>
      </c>
      <c r="T107" s="10">
        <f>PUSHArm!O107</f>
        <v>1.8871342721504991</v>
      </c>
      <c r="U107" s="10">
        <f t="shared" si="24"/>
        <v>0.42613377781440437</v>
      </c>
      <c r="V107" s="10">
        <f t="shared" si="25"/>
        <v>30.629900858106332</v>
      </c>
      <c r="W107" s="10">
        <f t="shared" si="26"/>
        <v>1.5554554379810928</v>
      </c>
      <c r="X107" s="10">
        <f t="shared" si="27"/>
        <v>6.1889805277200658</v>
      </c>
      <c r="Y107" s="10">
        <f t="shared" si="28"/>
        <v>91.811019472279938</v>
      </c>
      <c r="Z107" s="10">
        <f t="shared" si="29"/>
        <v>86.811019472279938</v>
      </c>
      <c r="AA107" s="10">
        <f t="shared" si="30"/>
        <v>7.1889805277200658</v>
      </c>
      <c r="AB107" s="10">
        <f t="shared" si="31"/>
        <v>81.811019472279938</v>
      </c>
      <c r="AC107" s="10">
        <f t="shared" si="32"/>
        <v>1.5554554379810928</v>
      </c>
      <c r="AD107" s="10">
        <f t="shared" si="33"/>
        <v>3.6157070734494932</v>
      </c>
      <c r="AE107" s="10">
        <f>IF(R107&lt;=$H$10,$L$2+ABS($H$43/$H$46-SQRT(4*$H$43*$H$43/$H$46/$H$46-8*(R107-$H$9)/$H$46)/2),#REF!)</f>
        <v>7.4596442562694065</v>
      </c>
      <c r="AF107" s="10">
        <f t="shared" si="34"/>
        <v>-17.974956616231854</v>
      </c>
      <c r="AG107" s="10">
        <f t="shared" si="35"/>
        <v>3.3696482197180848</v>
      </c>
      <c r="AH107" s="10">
        <f t="shared" si="36"/>
        <v>3.3696482197180848</v>
      </c>
      <c r="AI107">
        <f t="shared" si="37"/>
        <v>3.3696482197180848</v>
      </c>
      <c r="AJ107" s="10">
        <f t="shared" si="38"/>
        <v>2.9841216216216218</v>
      </c>
      <c r="AK107" t="e">
        <f t="shared" si="39"/>
        <v>#NUM!</v>
      </c>
    </row>
    <row r="108" spans="14:37" x14ac:dyDescent="0.3">
      <c r="N108">
        <f t="shared" si="40"/>
        <v>37.156607766247873</v>
      </c>
      <c r="O108">
        <f t="shared" si="41"/>
        <v>27.764766395411161</v>
      </c>
      <c r="P108">
        <f t="shared" si="42"/>
        <v>2.508</v>
      </c>
      <c r="Q108">
        <f t="shared" si="23"/>
        <v>17.336622283999997</v>
      </c>
      <c r="R108" s="17">
        <f>PUSHArm!M108</f>
        <v>53</v>
      </c>
      <c r="S108" s="10">
        <f>PUSHArm!N108</f>
        <v>18.45393252789238</v>
      </c>
      <c r="T108" s="10">
        <f>PUSHArm!O108</f>
        <v>1.8723766688270962</v>
      </c>
      <c r="U108" s="10">
        <f t="shared" si="24"/>
        <v>0.424339418275817</v>
      </c>
      <c r="V108" s="10">
        <f t="shared" si="25"/>
        <v>30.841202119471674</v>
      </c>
      <c r="W108" s="10">
        <f t="shared" si="26"/>
        <v>1.564109768889469</v>
      </c>
      <c r="X108" s="10">
        <f t="shared" si="27"/>
        <v>6.4539325278923805</v>
      </c>
      <c r="Y108" s="10">
        <f t="shared" si="28"/>
        <v>91.546067472107623</v>
      </c>
      <c r="Z108" s="10">
        <f t="shared" si="29"/>
        <v>86.546067472107623</v>
      </c>
      <c r="AA108" s="10">
        <f t="shared" si="30"/>
        <v>7.4539325278923805</v>
      </c>
      <c r="AB108" s="10">
        <f t="shared" si="31"/>
        <v>81.546067472107623</v>
      </c>
      <c r="AC108" s="10">
        <f t="shared" si="32"/>
        <v>1.564109768889469</v>
      </c>
      <c r="AD108" s="10">
        <f t="shared" si="33"/>
        <v>3.6091480656378261</v>
      </c>
      <c r="AE108" s="10">
        <f>IF(R108&lt;=$H$10,$L$2+ABS($H$43/$H$46-SQRT(4*$H$43*$H$43/$H$46/$H$46-8*(R108-$H$9)/$H$46)/2),#REF!)</f>
        <v>7.4486330478827547</v>
      </c>
      <c r="AF108" s="10">
        <f t="shared" si="34"/>
        <v>-18.348235374817747</v>
      </c>
      <c r="AG108" s="10">
        <f t="shared" si="35"/>
        <v>3.3550017770451683</v>
      </c>
      <c r="AH108" s="10">
        <f t="shared" si="36"/>
        <v>3.3550017770451683</v>
      </c>
      <c r="AI108">
        <f t="shared" si="37"/>
        <v>3.3550017770451683</v>
      </c>
      <c r="AJ108" s="10">
        <f t="shared" si="38"/>
        <v>2.9513513513513514</v>
      </c>
      <c r="AK108" t="e">
        <f t="shared" si="39"/>
        <v>#NUM!</v>
      </c>
    </row>
    <row r="109" spans="14:37" x14ac:dyDescent="0.3">
      <c r="N109">
        <f t="shared" si="40"/>
        <v>36.901872519298621</v>
      </c>
      <c r="O109">
        <f t="shared" si="41"/>
        <v>27.58285147759312</v>
      </c>
      <c r="P109">
        <f t="shared" si="42"/>
        <v>2.508</v>
      </c>
      <c r="Q109">
        <f t="shared" si="23"/>
        <v>17.354579097999999</v>
      </c>
      <c r="R109" s="17">
        <f>PUSHArm!M109</f>
        <v>53.5</v>
      </c>
      <c r="S109" s="10">
        <f>PUSHArm!N109</f>
        <v>18.720972813281758</v>
      </c>
      <c r="T109" s="10">
        <f>PUSHArm!O109</f>
        <v>1.8578590593511768</v>
      </c>
      <c r="U109" s="10">
        <f t="shared" si="24"/>
        <v>0.42241385402952852</v>
      </c>
      <c r="V109" s="10">
        <f t="shared" si="25"/>
        <v>31.05181930012429</v>
      </c>
      <c r="W109" s="10">
        <f t="shared" si="26"/>
        <v>1.5727725588762962</v>
      </c>
      <c r="X109" s="10">
        <f t="shared" si="27"/>
        <v>6.7209728132817581</v>
      </c>
      <c r="Y109" s="10">
        <f t="shared" si="28"/>
        <v>91.279027186718238</v>
      </c>
      <c r="Z109" s="10">
        <f t="shared" si="29"/>
        <v>86.279027186718238</v>
      </c>
      <c r="AA109" s="10">
        <f t="shared" si="30"/>
        <v>7.7209728132817581</v>
      </c>
      <c r="AB109" s="10">
        <f t="shared" si="31"/>
        <v>81.279027186718238</v>
      </c>
      <c r="AC109" s="10">
        <f t="shared" si="32"/>
        <v>1.5727725588762962</v>
      </c>
      <c r="AD109" s="10">
        <f t="shared" si="33"/>
        <v>3.6025736872763887</v>
      </c>
      <c r="AE109" s="10">
        <f>IF(R109&lt;=$H$10,$L$2+ABS($H$43/$H$46-SQRT(4*$H$43*$H$43/$H$46/$H$46-8*(R109-$H$9)/$H$46)/2),#REF!)</f>
        <v>7.4375977711949002</v>
      </c>
      <c r="AF109" s="10">
        <f t="shared" si="34"/>
        <v>-18.722116066834186</v>
      </c>
      <c r="AG109" s="10">
        <f t="shared" si="35"/>
        <v>3.3405379219476687</v>
      </c>
      <c r="AH109" s="10">
        <f t="shared" si="36"/>
        <v>3.3405379219476687</v>
      </c>
      <c r="AI109">
        <f t="shared" si="37"/>
        <v>3.3405379219476687</v>
      </c>
      <c r="AJ109" s="10">
        <f t="shared" si="38"/>
        <v>2.9185810810810811</v>
      </c>
      <c r="AK109" t="e">
        <f t="shared" si="39"/>
        <v>#NUM!</v>
      </c>
    </row>
    <row r="110" spans="14:37" x14ac:dyDescent="0.3">
      <c r="N110">
        <f t="shared" si="40"/>
        <v>36.65134937288871</v>
      </c>
      <c r="O110">
        <f t="shared" si="41"/>
        <v>27.403954369646318</v>
      </c>
      <c r="P110">
        <f t="shared" si="42"/>
        <v>2.508</v>
      </c>
      <c r="Q110">
        <f t="shared" si="23"/>
        <v>17.372535912</v>
      </c>
      <c r="R110" s="17">
        <f>PUSHArm!M110</f>
        <v>54</v>
      </c>
      <c r="S110" s="10">
        <f>PUSHArm!N110</f>
        <v>18.990099794407342</v>
      </c>
      <c r="T110" s="10">
        <f>PUSHArm!O110</f>
        <v>1.8435795461009556</v>
      </c>
      <c r="U110" s="10">
        <f t="shared" si="24"/>
        <v>0.42035877421058182</v>
      </c>
      <c r="V110" s="10">
        <f t="shared" si="25"/>
        <v>31.261686076327255</v>
      </c>
      <c r="W110" s="10">
        <f t="shared" si="26"/>
        <v>1.5814438327948637</v>
      </c>
      <c r="X110" s="10">
        <f t="shared" si="27"/>
        <v>6.9900997944073424</v>
      </c>
      <c r="Y110" s="10">
        <f t="shared" si="28"/>
        <v>91.009900205592658</v>
      </c>
      <c r="Z110" s="10">
        <f t="shared" si="29"/>
        <v>86.009900205592658</v>
      </c>
      <c r="AA110" s="10">
        <f t="shared" si="30"/>
        <v>7.9900997944073424</v>
      </c>
      <c r="AB110" s="10">
        <f t="shared" si="31"/>
        <v>81.009900205592658</v>
      </c>
      <c r="AC110" s="10">
        <f t="shared" si="32"/>
        <v>1.5814438327948637</v>
      </c>
      <c r="AD110" s="10">
        <f t="shared" si="33"/>
        <v>3.595983829796797</v>
      </c>
      <c r="AE110" s="10">
        <f>IF(R110&lt;=$H$10,$L$2+ABS($H$43/$H$46-SQRT(4*$H$43*$H$43/$H$46/$H$46-8*(R110-$H$9)/$H$46)/2),#REF!)</f>
        <v>7.4265382676869915</v>
      </c>
      <c r="AF110" s="10">
        <f t="shared" si="34"/>
        <v>-19.096593563091112</v>
      </c>
      <c r="AG110" s="10">
        <f t="shared" si="35"/>
        <v>3.3262499914484218</v>
      </c>
      <c r="AH110" s="10">
        <f t="shared" si="36"/>
        <v>3.3262499914484218</v>
      </c>
      <c r="AI110">
        <f t="shared" si="37"/>
        <v>3.3262499914484218</v>
      </c>
      <c r="AJ110" s="10">
        <f t="shared" si="38"/>
        <v>2.8858108108108107</v>
      </c>
      <c r="AK110" t="e">
        <f t="shared" si="39"/>
        <v>#NUM!</v>
      </c>
    </row>
    <row r="111" spans="14:37" x14ac:dyDescent="0.3">
      <c r="N111">
        <f t="shared" si="40"/>
        <v>36.405011920199648</v>
      </c>
      <c r="O111">
        <f t="shared" si="41"/>
        <v>27.228058554625353</v>
      </c>
      <c r="P111">
        <f t="shared" si="42"/>
        <v>2.508</v>
      </c>
      <c r="Q111">
        <f t="shared" si="23"/>
        <v>17.390492726000002</v>
      </c>
      <c r="R111" s="17">
        <f>PUSHArm!M111</f>
        <v>54.5</v>
      </c>
      <c r="S111" s="10">
        <f>PUSHArm!N111</f>
        <v>19.261311308473804</v>
      </c>
      <c r="T111" s="10">
        <f>PUSHArm!O111</f>
        <v>1.8295361574111444</v>
      </c>
      <c r="U111" s="10">
        <f t="shared" si="24"/>
        <v>0.41817602945571458</v>
      </c>
      <c r="V111" s="10">
        <f t="shared" si="25"/>
        <v>31.470736767753472</v>
      </c>
      <c r="W111" s="10">
        <f t="shared" si="26"/>
        <v>1.5901236156204039</v>
      </c>
      <c r="X111" s="10">
        <f t="shared" si="27"/>
        <v>7.2613113084738039</v>
      </c>
      <c r="Y111" s="10">
        <f t="shared" si="28"/>
        <v>90.738688691526193</v>
      </c>
      <c r="Z111" s="10">
        <f t="shared" si="29"/>
        <v>85.738688691526193</v>
      </c>
      <c r="AA111" s="10">
        <f t="shared" si="30"/>
        <v>8.2613113084738039</v>
      </c>
      <c r="AB111" s="10">
        <f t="shared" si="31"/>
        <v>80.738688691526193</v>
      </c>
      <c r="AC111" s="10">
        <f t="shared" si="32"/>
        <v>1.5901236156204039</v>
      </c>
      <c r="AD111" s="10">
        <f t="shared" si="33"/>
        <v>3.5893783833465136</v>
      </c>
      <c r="AE111" s="10">
        <f>IF(R111&lt;=$H$10,$L$2+ABS($H$43/$H$46-SQRT(4*$H$43*$H$43/$H$46/$H$46-8*(R111-$H$9)/$H$46)/2),#REF!)</f>
        <v>7.4154543770924342</v>
      </c>
      <c r="AF111" s="10">
        <f t="shared" si="34"/>
        <v>-19.471658044520808</v>
      </c>
      <c r="AG111" s="10">
        <f t="shared" si="35"/>
        <v>3.3121317182153422</v>
      </c>
      <c r="AH111" s="10">
        <f t="shared" si="36"/>
        <v>3.3121317182153422</v>
      </c>
      <c r="AI111">
        <f t="shared" si="37"/>
        <v>3.3121317182153422</v>
      </c>
      <c r="AJ111" s="10">
        <f t="shared" si="38"/>
        <v>2.8530405405405403</v>
      </c>
      <c r="AK111" t="e">
        <f t="shared" si="39"/>
        <v>#NUM!</v>
      </c>
    </row>
    <row r="112" spans="14:37" x14ac:dyDescent="0.3">
      <c r="N112">
        <f t="shared" si="40"/>
        <v>36.162832209804797</v>
      </c>
      <c r="O112">
        <f t="shared" si="41"/>
        <v>27.055146324322379</v>
      </c>
      <c r="P112">
        <f t="shared" si="42"/>
        <v>2.508</v>
      </c>
      <c r="Q112">
        <f t="shared" si="23"/>
        <v>17.408449540000003</v>
      </c>
      <c r="R112" s="17">
        <f>PUSHArm!M112</f>
        <v>55</v>
      </c>
      <c r="S112" s="10">
        <f>PUSHArm!N112</f>
        <v>19.534604622724295</v>
      </c>
      <c r="T112" s="10">
        <f>PUSHArm!O112</f>
        <v>1.8157268511727314</v>
      </c>
      <c r="U112" s="10">
        <f t="shared" si="24"/>
        <v>0.41586762697565871</v>
      </c>
      <c r="V112" s="10">
        <f t="shared" si="25"/>
        <v>31.67890642002326</v>
      </c>
      <c r="W112" s="10">
        <f t="shared" si="26"/>
        <v>1.5988119324509225</v>
      </c>
      <c r="X112" s="10">
        <f t="shared" si="27"/>
        <v>7.5346046227242951</v>
      </c>
      <c r="Y112" s="10">
        <f t="shared" si="28"/>
        <v>90.465395377275712</v>
      </c>
      <c r="Z112" s="10">
        <f t="shared" si="29"/>
        <v>85.465395377275712</v>
      </c>
      <c r="AA112" s="10">
        <f t="shared" si="30"/>
        <v>8.5346046227242951</v>
      </c>
      <c r="AB112" s="10">
        <f t="shared" si="31"/>
        <v>80.465395377275712</v>
      </c>
      <c r="AC112" s="10">
        <f t="shared" si="32"/>
        <v>1.5988119324509225</v>
      </c>
      <c r="AD112" s="10">
        <f t="shared" si="33"/>
        <v>3.5827572367674803</v>
      </c>
      <c r="AE112" s="10">
        <f>IF(R112&lt;=$H$10,$L$2+ABS($H$43/$H$46-SQRT(4*$H$43*$H$43/$H$46/$H$46-8*(R112-$H$9)/$H$46)/2),#REF!)</f>
        <v>7.4043459373697935</v>
      </c>
      <c r="AF112" s="10">
        <f t="shared" si="34"/>
        <v>-19.847295397910024</v>
      </c>
      <c r="AG112" s="10">
        <f t="shared" si="35"/>
        <v>3.2981771984317865</v>
      </c>
      <c r="AH112" s="10">
        <f t="shared" si="36"/>
        <v>3.2981771984317865</v>
      </c>
      <c r="AI112">
        <f t="shared" si="37"/>
        <v>3.2981771984317865</v>
      </c>
      <c r="AJ112" s="10">
        <f t="shared" si="38"/>
        <v>2.8202702702702704</v>
      </c>
      <c r="AK112" t="e">
        <f t="shared" si="39"/>
        <v>#NUM!</v>
      </c>
    </row>
    <row r="113" spans="14:37" x14ac:dyDescent="0.3">
      <c r="N113">
        <f t="shared" si="40"/>
        <v>35.924780811179936</v>
      </c>
      <c r="O113">
        <f t="shared" si="41"/>
        <v>26.885198826702119</v>
      </c>
      <c r="P113">
        <f t="shared" si="42"/>
        <v>2.508</v>
      </c>
      <c r="Q113">
        <f t="shared" si="23"/>
        <v>17.426406353999997</v>
      </c>
      <c r="R113" s="17">
        <f>PUSHArm!M113</f>
        <v>55.5</v>
      </c>
      <c r="S113" s="10">
        <f>PUSHArm!N113</f>
        <v>19.809976438521954</v>
      </c>
      <c r="T113" s="10">
        <f>PUSHArm!O113</f>
        <v>1.802149518436567</v>
      </c>
      <c r="U113" s="10">
        <f t="shared" si="24"/>
        <v>0.41343572561443498</v>
      </c>
      <c r="V113" s="10">
        <f t="shared" si="25"/>
        <v>31.886130885197876</v>
      </c>
      <c r="W113" s="10">
        <f t="shared" si="26"/>
        <v>1.6075088085080556</v>
      </c>
      <c r="X113" s="10">
        <f t="shared" si="27"/>
        <v>7.8099764385219537</v>
      </c>
      <c r="Y113" s="10">
        <f t="shared" si="28"/>
        <v>90.190023561478043</v>
      </c>
      <c r="Z113" s="10">
        <f t="shared" si="29"/>
        <v>85.190023561478043</v>
      </c>
      <c r="AA113" s="10">
        <f t="shared" si="30"/>
        <v>8.8099764385219537</v>
      </c>
      <c r="AB113" s="10">
        <f t="shared" si="31"/>
        <v>80.190023561478043</v>
      </c>
      <c r="AC113" s="10">
        <f t="shared" si="32"/>
        <v>1.6075088085080556</v>
      </c>
      <c r="AD113" s="10">
        <f t="shared" si="33"/>
        <v>3.5761202775742933</v>
      </c>
      <c r="AE113" s="10">
        <f>IF(R113&lt;=$H$10,$L$2+ABS($H$43/$H$46-SQRT(4*$H$43*$H$43/$H$46/$H$46-8*(R113-$H$9)/$H$46)/2),#REF!)</f>
        <v>7.3932127846751605</v>
      </c>
      <c r="AF113" s="10">
        <f t="shared" si="34"/>
        <v>-20.223487580405827</v>
      </c>
      <c r="AG113" s="10">
        <f t="shared" si="35"/>
        <v>3.2843808629457349</v>
      </c>
      <c r="AH113" s="10">
        <f t="shared" si="36"/>
        <v>3.2843808629457349</v>
      </c>
      <c r="AI113">
        <f t="shared" si="37"/>
        <v>3.2843808629457349</v>
      </c>
      <c r="AJ113" s="10">
        <f t="shared" si="38"/>
        <v>2.7875000000000001</v>
      </c>
      <c r="AK113" t="e">
        <f t="shared" si="39"/>
        <v>#NUM!</v>
      </c>
    </row>
    <row r="114" spans="14:37" x14ac:dyDescent="0.3">
      <c r="N114">
        <f t="shared" si="40"/>
        <v>35.690826880300115</v>
      </c>
      <c r="O114">
        <f t="shared" si="41"/>
        <v>26.71819611349904</v>
      </c>
      <c r="P114">
        <f t="shared" si="42"/>
        <v>2.508</v>
      </c>
      <c r="Q114">
        <f t="shared" si="23"/>
        <v>17.444363167999999</v>
      </c>
      <c r="R114" s="17">
        <f>PUSHArm!M114</f>
        <v>56</v>
      </c>
      <c r="S114" s="10">
        <f>PUSHArm!N114</f>
        <v>20.087422896146496</v>
      </c>
      <c r="T114" s="10">
        <f>PUSHArm!O114</f>
        <v>1.7888019870018095</v>
      </c>
      <c r="U114" s="10">
        <f t="shared" si="24"/>
        <v>0.41088263018663779</v>
      </c>
      <c r="V114" s="10">
        <f t="shared" si="25"/>
        <v>32.092346900210693</v>
      </c>
      <c r="W114" s="10">
        <f t="shared" si="26"/>
        <v>1.6162142691379195</v>
      </c>
      <c r="X114" s="10">
        <f t="shared" si="27"/>
        <v>8.0874228961464958</v>
      </c>
      <c r="Y114" s="10">
        <f t="shared" si="28"/>
        <v>89.912577103853508</v>
      </c>
      <c r="Z114" s="10">
        <f t="shared" si="29"/>
        <v>84.912577103853508</v>
      </c>
      <c r="AA114" s="10">
        <f t="shared" si="30"/>
        <v>9.0874228961464958</v>
      </c>
      <c r="AB114" s="10">
        <f t="shared" si="31"/>
        <v>79.912577103853508</v>
      </c>
      <c r="AC114" s="10">
        <f t="shared" si="32"/>
        <v>1.6162142691379195</v>
      </c>
      <c r="AD114" s="10">
        <f t="shared" si="33"/>
        <v>3.5694673919319087</v>
      </c>
      <c r="AE114" s="10">
        <f>IF(R114&lt;=$H$10,$L$2+ABS($H$43/$H$46-SQRT(4*$H$43*$H$43/$H$46/$H$46-8*(R114-$H$9)/$H$46)/2),#REF!)</f>
        <v>7.3820547533339482</v>
      </c>
      <c r="AF114" s="10">
        <f t="shared" si="34"/>
        <v>-20.600212956697508</v>
      </c>
      <c r="AG114" s="10">
        <f t="shared" si="35"/>
        <v>3.2707374512978729</v>
      </c>
      <c r="AH114" s="10">
        <f t="shared" si="36"/>
        <v>3.2707374512978729</v>
      </c>
      <c r="AI114">
        <f t="shared" si="37"/>
        <v>3.2707374512978729</v>
      </c>
      <c r="AJ114" s="10">
        <f t="shared" si="38"/>
        <v>2.7547297297297297</v>
      </c>
      <c r="AK114" t="e">
        <f t="shared" si="39"/>
        <v>#NUM!</v>
      </c>
    </row>
    <row r="115" spans="14:37" x14ac:dyDescent="0.3">
      <c r="N115">
        <f t="shared" si="40"/>
        <v>35.460938225371827</v>
      </c>
      <c r="O115">
        <f t="shared" si="41"/>
        <v>26.554117188012995</v>
      </c>
      <c r="P115">
        <f t="shared" si="42"/>
        <v>2.508</v>
      </c>
      <c r="Q115">
        <f t="shared" si="23"/>
        <v>17.462319981999997</v>
      </c>
      <c r="R115" s="17">
        <f>PUSHArm!M115</f>
        <v>56.5</v>
      </c>
      <c r="S115" s="10">
        <f>PUSHArm!N115</f>
        <v>20.366939580292204</v>
      </c>
      <c r="T115" s="10">
        <f>PUSHArm!O115</f>
        <v>1.7756820249917935</v>
      </c>
      <c r="U115" s="10">
        <f t="shared" si="24"/>
        <v>0.40821078561957563</v>
      </c>
      <c r="V115" s="10">
        <f t="shared" si="25"/>
        <v>32.297492162864962</v>
      </c>
      <c r="W115" s="10">
        <f t="shared" si="26"/>
        <v>1.6249283398119687</v>
      </c>
      <c r="X115" s="10">
        <f t="shared" si="27"/>
        <v>8.366939580292204</v>
      </c>
      <c r="Y115" s="10">
        <f t="shared" si="28"/>
        <v>89.633060419707789</v>
      </c>
      <c r="Z115" s="10">
        <f t="shared" si="29"/>
        <v>84.633060419707789</v>
      </c>
      <c r="AA115" s="10">
        <f t="shared" si="30"/>
        <v>9.366939580292204</v>
      </c>
      <c r="AB115" s="10">
        <f t="shared" si="31"/>
        <v>79.633060419707789</v>
      </c>
      <c r="AC115" s="10">
        <f t="shared" si="32"/>
        <v>1.6249283398119687</v>
      </c>
      <c r="AD115" s="10">
        <f t="shared" si="33"/>
        <v>3.5627984646328583</v>
      </c>
      <c r="AE115" s="10">
        <f>IF(R115&lt;=$H$10,$L$2+ABS($H$43/$H$46-SQRT(4*$H$43*$H$43/$H$46/$H$46-8*(R115-$H$9)/$H$46)/2),#REF!)</f>
        <v>7.3708716758121309</v>
      </c>
      <c r="AF115" s="10">
        <f t="shared" si="34"/>
        <v>-20.977446611974361</v>
      </c>
      <c r="AG115" s="10">
        <f t="shared" si="35"/>
        <v>3.2572419882850534</v>
      </c>
      <c r="AH115" s="10">
        <f t="shared" si="36"/>
        <v>3.2572419882850534</v>
      </c>
      <c r="AI115">
        <f t="shared" si="37"/>
        <v>3.2572419882850534</v>
      </c>
      <c r="AJ115" s="10">
        <f t="shared" si="38"/>
        <v>2.7219594594594598</v>
      </c>
      <c r="AK115" t="e">
        <f t="shared" si="39"/>
        <v>#NUM!</v>
      </c>
    </row>
    <row r="116" spans="14:37" x14ac:dyDescent="0.3">
      <c r="N116">
        <f t="shared" si="40"/>
        <v>35.235081372466155</v>
      </c>
      <c r="O116">
        <f t="shared" si="41"/>
        <v>26.392940052927354</v>
      </c>
      <c r="P116">
        <f t="shared" si="42"/>
        <v>2.508</v>
      </c>
      <c r="Q116">
        <f t="shared" si="23"/>
        <v>17.480276795999998</v>
      </c>
      <c r="R116" s="17">
        <f>PUSHArm!M116</f>
        <v>57</v>
      </c>
      <c r="S116" s="10">
        <f>PUSHArm!N116</f>
        <v>20.648521526250299</v>
      </c>
      <c r="T116" s="10">
        <f>PUSHArm!O116</f>
        <v>1.7627873444056621</v>
      </c>
      <c r="U116" s="10">
        <f t="shared" si="24"/>
        <v>0.40542277052936548</v>
      </c>
      <c r="V116" s="10">
        <f t="shared" si="25"/>
        <v>32.501505405287539</v>
      </c>
      <c r="W116" s="10">
        <f t="shared" si="26"/>
        <v>1.633651046127871</v>
      </c>
      <c r="X116" s="10">
        <f t="shared" si="27"/>
        <v>8.648521526250299</v>
      </c>
      <c r="Y116" s="10">
        <f t="shared" si="28"/>
        <v>89.351478473749694</v>
      </c>
      <c r="Z116" s="10">
        <f t="shared" si="29"/>
        <v>84.351478473749694</v>
      </c>
      <c r="AA116" s="10">
        <f t="shared" si="30"/>
        <v>9.648521526250299</v>
      </c>
      <c r="AB116" s="10">
        <f t="shared" si="31"/>
        <v>79.351478473749694</v>
      </c>
      <c r="AC116" s="10">
        <f t="shared" si="32"/>
        <v>1.633651046127871</v>
      </c>
      <c r="AD116" s="10">
        <f t="shared" si="33"/>
        <v>3.5561133790739778</v>
      </c>
      <c r="AE116" s="10">
        <f>IF(R116&lt;=$H$10,$L$2+ABS($H$43/$H$46-SQRT(4*$H$43*$H$43/$H$46/$H$46-8*(R116-$H$9)/$H$46)/2),#REF!)</f>
        <v>7.3596633826868949</v>
      </c>
      <c r="AF116" s="10">
        <f t="shared" si="34"/>
        <v>-21.355160643428313</v>
      </c>
      <c r="AG116" s="10">
        <f t="shared" si="35"/>
        <v>3.2438897627630467</v>
      </c>
      <c r="AH116" s="10">
        <f t="shared" si="36"/>
        <v>3.2438897627630467</v>
      </c>
      <c r="AI116">
        <f t="shared" si="37"/>
        <v>3.2438897627630467</v>
      </c>
      <c r="AJ116" s="10">
        <f t="shared" si="38"/>
        <v>2.6891891891891895</v>
      </c>
      <c r="AK116" t="e">
        <f t="shared" si="39"/>
        <v>#NUM!</v>
      </c>
    </row>
    <row r="117" spans="14:37" x14ac:dyDescent="0.3">
      <c r="N117">
        <f t="shared" si="40"/>
        <v>35.013221631046065</v>
      </c>
      <c r="O117">
        <f t="shared" si="41"/>
        <v>26.234641758143788</v>
      </c>
      <c r="P117">
        <f t="shared" si="42"/>
        <v>2.508</v>
      </c>
      <c r="Q117">
        <f t="shared" si="23"/>
        <v>17.49823361</v>
      </c>
      <c r="R117" s="17">
        <f>PUSHArm!M117</f>
        <v>57.5</v>
      </c>
      <c r="S117" s="10">
        <f>PUSHArm!N117</f>
        <v>20.932163226757616</v>
      </c>
      <c r="T117" s="10">
        <f>PUSHArm!O117</f>
        <v>1.7501156046455895</v>
      </c>
      <c r="U117" s="10">
        <f t="shared" si="24"/>
        <v>0.40252129066128889</v>
      </c>
      <c r="V117" s="10">
        <f t="shared" si="25"/>
        <v>32.704326464540891</v>
      </c>
      <c r="W117" s="10">
        <f t="shared" si="26"/>
        <v>1.6423824138103804</v>
      </c>
      <c r="X117" s="10">
        <f t="shared" si="27"/>
        <v>8.9321632267576163</v>
      </c>
      <c r="Y117" s="10">
        <f t="shared" si="28"/>
        <v>89.067836773242391</v>
      </c>
      <c r="Z117" s="10">
        <f t="shared" si="29"/>
        <v>84.067836773242391</v>
      </c>
      <c r="AA117" s="10">
        <f t="shared" si="30"/>
        <v>9.9321632267576163</v>
      </c>
      <c r="AB117" s="10">
        <f t="shared" si="31"/>
        <v>79.067836773242391</v>
      </c>
      <c r="AC117" s="10">
        <f t="shared" si="32"/>
        <v>1.6423824138103804</v>
      </c>
      <c r="AD117" s="10">
        <f t="shared" si="33"/>
        <v>3.5494120172326142</v>
      </c>
      <c r="AE117" s="10">
        <f>IF(R117&lt;=$H$10,$L$2+ABS($H$43/$H$46-SQRT(4*$H$43*$H$43/$H$46/$H$46-8*(R117-$H$9)/$H$46)/2),#REF!)</f>
        <v>7.3484297026166931</v>
      </c>
      <c r="AF117" s="10">
        <f t="shared" si="34"/>
        <v>-21.733324432535884</v>
      </c>
      <c r="AG117" s="10">
        <f t="shared" si="35"/>
        <v>3.2306763084324981</v>
      </c>
      <c r="AH117" s="10">
        <f t="shared" si="36"/>
        <v>3.2306763084324981</v>
      </c>
      <c r="AI117">
        <f t="shared" si="37"/>
        <v>3.2306763084324981</v>
      </c>
      <c r="AJ117" s="10">
        <f t="shared" si="38"/>
        <v>2.6564189189189191</v>
      </c>
      <c r="AK117" t="e">
        <f t="shared" si="39"/>
        <v>#NUM!</v>
      </c>
    </row>
    <row r="118" spans="14:37" x14ac:dyDescent="0.3">
      <c r="N118">
        <f t="shared" si="40"/>
        <v>34.79532315916228</v>
      </c>
      <c r="O118">
        <f t="shared" si="41"/>
        <v>26.079198448463817</v>
      </c>
      <c r="P118">
        <f t="shared" si="42"/>
        <v>2.508</v>
      </c>
      <c r="Q118">
        <f t="shared" si="23"/>
        <v>17.516190423999998</v>
      </c>
      <c r="R118" s="17">
        <f>PUSHArm!M118</f>
        <v>58</v>
      </c>
      <c r="S118" s="10">
        <f>PUSHArm!N118</f>
        <v>21.217858639490796</v>
      </c>
      <c r="T118" s="10">
        <f>PUSHArm!O118</f>
        <v>1.7376644160084664</v>
      </c>
      <c r="U118" s="10">
        <f t="shared" si="24"/>
        <v>0.39950917195264968</v>
      </c>
      <c r="V118" s="10">
        <f t="shared" si="25"/>
        <v>32.905896350310186</v>
      </c>
      <c r="W118" s="10">
        <f t="shared" si="26"/>
        <v>1.6511224687122301</v>
      </c>
      <c r="X118" s="10">
        <f t="shared" si="27"/>
        <v>9.217858639490796</v>
      </c>
      <c r="Y118" s="10">
        <f t="shared" si="28"/>
        <v>88.7821413605092</v>
      </c>
      <c r="Z118" s="10">
        <f t="shared" si="29"/>
        <v>83.7821413605092</v>
      </c>
      <c r="AA118" s="10">
        <f t="shared" si="30"/>
        <v>10.217858639490796</v>
      </c>
      <c r="AB118" s="10">
        <f t="shared" si="31"/>
        <v>78.7821413605092</v>
      </c>
      <c r="AC118" s="10">
        <f t="shared" si="32"/>
        <v>1.6511224687122301</v>
      </c>
      <c r="AD118" s="10">
        <f t="shared" si="33"/>
        <v>3.5426942596423192</v>
      </c>
      <c r="AE118" s="10">
        <f>IF(R118&lt;=$H$10,$L$2+ABS($H$43/$H$46-SQRT(4*$H$43*$H$43/$H$46/$H$46-8*(R118-$H$9)/$H$46)/2),#REF!)</f>
        <v>7.337170462310679</v>
      </c>
      <c r="AF118" s="10">
        <f t="shared" si="34"/>
        <v>-22.111904900140139</v>
      </c>
      <c r="AG118" s="10">
        <f t="shared" si="35"/>
        <v>3.2175973863859149</v>
      </c>
      <c r="AH118" s="10">
        <f t="shared" si="36"/>
        <v>3.2175973863859149</v>
      </c>
      <c r="AI118">
        <f t="shared" si="37"/>
        <v>3.2175973863859149</v>
      </c>
      <c r="AJ118" s="10">
        <f t="shared" si="38"/>
        <v>2.6236486486486488</v>
      </c>
      <c r="AK118" t="e">
        <f t="shared" si="39"/>
        <v>#NUM!</v>
      </c>
    </row>
    <row r="119" spans="14:37" x14ac:dyDescent="0.3">
      <c r="N119">
        <f t="shared" si="40"/>
        <v>34.58134902824969</v>
      </c>
      <c r="O119">
        <f t="shared" si="41"/>
        <v>25.92658541106503</v>
      </c>
      <c r="P119">
        <f t="shared" si="42"/>
        <v>2.508</v>
      </c>
      <c r="Q119">
        <f t="shared" si="23"/>
        <v>17.534147237999999</v>
      </c>
      <c r="R119" s="17">
        <f>PUSHArm!M119</f>
        <v>58.5</v>
      </c>
      <c r="S119" s="10">
        <f>PUSHArm!N119</f>
        <v>21.505601195184337</v>
      </c>
      <c r="T119" s="10">
        <f>PUSHArm!O119</f>
        <v>1.7254313431388879</v>
      </c>
      <c r="U119" s="10">
        <f t="shared" si="24"/>
        <v>0.39638935303897438</v>
      </c>
      <c r="V119" s="10">
        <f t="shared" si="25"/>
        <v>33.106157309459014</v>
      </c>
      <c r="W119" s="10">
        <f t="shared" si="26"/>
        <v>1.6598712368150139</v>
      </c>
      <c r="X119" s="10">
        <f t="shared" si="27"/>
        <v>9.5056011951843367</v>
      </c>
      <c r="Y119" s="10">
        <f t="shared" si="28"/>
        <v>88.49439880481566</v>
      </c>
      <c r="Z119" s="10">
        <f t="shared" si="29"/>
        <v>83.49439880481566</v>
      </c>
      <c r="AA119" s="10">
        <f t="shared" si="30"/>
        <v>10.505601195184337</v>
      </c>
      <c r="AB119" s="10">
        <f t="shared" si="31"/>
        <v>78.49439880481566</v>
      </c>
      <c r="AC119" s="10">
        <f t="shared" si="32"/>
        <v>1.6598712368150139</v>
      </c>
      <c r="AD119" s="10">
        <f t="shared" si="33"/>
        <v>3.5359599853679975</v>
      </c>
      <c r="AE119" s="10">
        <f>IF(R119&lt;=$H$10,$L$2+ABS($H$43/$H$46-SQRT(4*$H$43*$H$43/$H$46/$H$46-8*(R119-$H$9)/$H$46)/2),#REF!)</f>
        <v>7.3258854864975245</v>
      </c>
      <c r="AF119" s="10">
        <f t="shared" si="34"/>
        <v>-22.490866745976152</v>
      </c>
      <c r="AG119" s="10">
        <f t="shared" si="35"/>
        <v>3.204648969222343</v>
      </c>
      <c r="AH119" s="10">
        <f t="shared" si="36"/>
        <v>3.204648969222343</v>
      </c>
      <c r="AI119">
        <f t="shared" si="37"/>
        <v>3.204648969222343</v>
      </c>
      <c r="AJ119" s="10">
        <f t="shared" si="38"/>
        <v>2.5908783783783784</v>
      </c>
      <c r="AK119" t="e">
        <f t="shared" si="39"/>
        <v>#NUM!</v>
      </c>
    </row>
    <row r="120" spans="14:37" x14ac:dyDescent="0.3">
      <c r="N120">
        <f t="shared" si="40"/>
        <v>34.371261287564892</v>
      </c>
      <c r="O120">
        <f t="shared" si="41"/>
        <v>25.776777122801224</v>
      </c>
      <c r="P120">
        <f t="shared" si="42"/>
        <v>2.508</v>
      </c>
      <c r="Q120">
        <f t="shared" si="23"/>
        <v>17.552104051999997</v>
      </c>
      <c r="R120" s="17">
        <f>PUSHArm!M120</f>
        <v>59</v>
      </c>
      <c r="S120" s="10">
        <f>PUSHArm!N120</f>
        <v>21.795383806348919</v>
      </c>
      <c r="T120" s="10">
        <f>PUSHArm!O120</f>
        <v>1.7134139084457076</v>
      </c>
      <c r="U120" s="10">
        <f t="shared" si="24"/>
        <v>0.39316487819291657</v>
      </c>
      <c r="V120" s="10">
        <f t="shared" si="25"/>
        <v>33.305052887157657</v>
      </c>
      <c r="W120" s="10">
        <f t="shared" si="26"/>
        <v>1.6686287442300938</v>
      </c>
      <c r="X120" s="10">
        <f t="shared" si="27"/>
        <v>9.7953838063489194</v>
      </c>
      <c r="Y120" s="10">
        <f t="shared" si="28"/>
        <v>88.204616193651077</v>
      </c>
      <c r="Z120" s="10">
        <f t="shared" si="29"/>
        <v>83.204616193651077</v>
      </c>
      <c r="AA120" s="10">
        <f t="shared" si="30"/>
        <v>10.795383806348919</v>
      </c>
      <c r="AB120" s="10">
        <f t="shared" si="31"/>
        <v>78.204616193651077</v>
      </c>
      <c r="AC120" s="10">
        <f t="shared" si="32"/>
        <v>1.6686287442300938</v>
      </c>
      <c r="AD120" s="10">
        <f t="shared" si="33"/>
        <v>3.5292090719805076</v>
      </c>
      <c r="AE120" s="10">
        <f>IF(R120&lt;=$H$10,$L$2+ABS($H$43/$H$46-SQRT(4*$H$43*$H$43/$H$46/$H$46-8*(R120-$H$9)/$H$46)/2),#REF!)</f>
        <v>7.3145745978935821</v>
      </c>
      <c r="AF120" s="10">
        <f t="shared" si="34"/>
        <v>-22.870172673964461</v>
      </c>
      <c r="AG120" s="10">
        <f t="shared" si="35"/>
        <v>3.1918272265609851</v>
      </c>
      <c r="AH120" s="10">
        <f t="shared" si="36"/>
        <v>3.1918272265609851</v>
      </c>
      <c r="AI120">
        <f t="shared" si="37"/>
        <v>3.1918272265609851</v>
      </c>
      <c r="AJ120" s="10">
        <f t="shared" si="38"/>
        <v>2.5581081081081081</v>
      </c>
      <c r="AK120" t="e">
        <f t="shared" si="39"/>
        <v>#NUM!</v>
      </c>
    </row>
    <row r="121" spans="14:37" x14ac:dyDescent="0.3">
      <c r="N121">
        <f t="shared" si="40"/>
        <v>34.165021027808635</v>
      </c>
      <c r="O121">
        <f t="shared" si="41"/>
        <v>25.629747296982998</v>
      </c>
      <c r="P121">
        <f t="shared" si="42"/>
        <v>2.508</v>
      </c>
      <c r="Q121">
        <f t="shared" si="23"/>
        <v>17.570060865999999</v>
      </c>
      <c r="R121" s="17">
        <f>PUSHArm!M121</f>
        <v>59.5</v>
      </c>
      <c r="S121" s="10">
        <f>PUSHArm!N121</f>
        <v>22.087198876563662</v>
      </c>
      <c r="T121" s="10">
        <f>PUSHArm!O121</f>
        <v>1.7016095954596575</v>
      </c>
      <c r="U121" s="10">
        <f t="shared" si="24"/>
        <v>0.38983888926729188</v>
      </c>
      <c r="V121" s="10">
        <f t="shared" si="25"/>
        <v>33.50252798478121</v>
      </c>
      <c r="W121" s="10">
        <f t="shared" si="26"/>
        <v>1.6773950171995147</v>
      </c>
      <c r="X121" s="10">
        <f t="shared" si="27"/>
        <v>10.087198876563662</v>
      </c>
      <c r="Y121" s="10">
        <f t="shared" si="28"/>
        <v>87.912801123436338</v>
      </c>
      <c r="Z121" s="10">
        <f t="shared" si="29"/>
        <v>82.912801123436338</v>
      </c>
      <c r="AA121" s="10">
        <f t="shared" si="30"/>
        <v>11.087198876563662</v>
      </c>
      <c r="AB121" s="10">
        <f t="shared" si="31"/>
        <v>77.912801123436338</v>
      </c>
      <c r="AC121" s="10">
        <f t="shared" si="32"/>
        <v>1.6773950171995147</v>
      </c>
      <c r="AD121" s="10">
        <f t="shared" si="33"/>
        <v>3.5224413955306901</v>
      </c>
      <c r="AE121" s="10">
        <f>IF(R121&lt;=$H$10,$L$2+ABS($H$43/$H$46-SQRT(4*$H$43*$H$43/$H$46/$H$46-8*(R121-$H$9)/$H$46)/2),#REF!)</f>
        <v>7.3032376171703923</v>
      </c>
      <c r="AF121" s="10">
        <f t="shared" si="34"/>
        <v>-23.249783604713485</v>
      </c>
      <c r="AG121" s="10">
        <f t="shared" si="35"/>
        <v>3.1791285118060677</v>
      </c>
      <c r="AH121" s="10">
        <f t="shared" si="36"/>
        <v>3.1791285118060677</v>
      </c>
      <c r="AI121">
        <f t="shared" si="37"/>
        <v>3.1791285118060677</v>
      </c>
      <c r="AJ121" s="10">
        <f t="shared" si="38"/>
        <v>2.5253378378378377</v>
      </c>
      <c r="AK121" t="e">
        <f t="shared" si="39"/>
        <v>#NUM!</v>
      </c>
    </row>
    <row r="122" spans="14:37" x14ac:dyDescent="0.3">
      <c r="N122">
        <f t="shared" si="40"/>
        <v>33.962588444253427</v>
      </c>
      <c r="O122">
        <f t="shared" si="41"/>
        <v>25.485468929877328</v>
      </c>
      <c r="P122">
        <f t="shared" si="42"/>
        <v>2.508</v>
      </c>
      <c r="Q122">
        <f t="shared" si="23"/>
        <v>17.58801768</v>
      </c>
      <c r="R122" s="17">
        <f>PUSHArm!M122</f>
        <v>60</v>
      </c>
      <c r="S122" s="10">
        <f>PUSHArm!N122</f>
        <v>22.381038310317521</v>
      </c>
      <c r="T122" s="10">
        <f>PUSHArm!O122</f>
        <v>1.6900158521483462</v>
      </c>
      <c r="U122" s="10">
        <f t="shared" si="24"/>
        <v>0.38641461800814181</v>
      </c>
      <c r="V122" s="10">
        <f t="shared" si="25"/>
        <v>33.69852891405796</v>
      </c>
      <c r="W122" s="10">
        <f t="shared" si="26"/>
        <v>1.686170082096907</v>
      </c>
      <c r="X122" s="10">
        <f t="shared" si="27"/>
        <v>10.381038310317521</v>
      </c>
      <c r="Y122" s="10">
        <f t="shared" si="28"/>
        <v>87.618961689682479</v>
      </c>
      <c r="Z122" s="10">
        <f t="shared" si="29"/>
        <v>82.618961689682479</v>
      </c>
      <c r="AA122" s="10">
        <f t="shared" si="30"/>
        <v>11.381038310317521</v>
      </c>
      <c r="AB122" s="10">
        <f t="shared" si="31"/>
        <v>77.618961689682479</v>
      </c>
      <c r="AC122" s="10">
        <f t="shared" si="32"/>
        <v>1.686170082096907</v>
      </c>
      <c r="AD122" s="10">
        <f t="shared" si="33"/>
        <v>3.5156568305228184</v>
      </c>
      <c r="AE122" s="10">
        <f>IF(R122&lt;=$H$10,$L$2+ABS($H$43/$H$46-SQRT(4*$H$43*$H$43/$H$46/$H$46-8*(R122-$H$9)/$H$46)/2),#REF!)</f>
        <v>7.2918743629215061</v>
      </c>
      <c r="AF122" s="10">
        <f t="shared" si="34"/>
        <v>-23.629658876001752</v>
      </c>
      <c r="AG122" s="10">
        <f t="shared" si="35"/>
        <v>3.1665493500333488</v>
      </c>
      <c r="AH122" s="10">
        <f t="shared" si="36"/>
        <v>3.1665493500333488</v>
      </c>
      <c r="AI122">
        <f t="shared" si="37"/>
        <v>3.1665493500333488</v>
      </c>
      <c r="AJ122" s="10">
        <f t="shared" si="38"/>
        <v>2.4925675675675674</v>
      </c>
      <c r="AK122" t="e">
        <f t="shared" si="39"/>
        <v>#NUM!</v>
      </c>
    </row>
    <row r="123" spans="14:37" x14ac:dyDescent="0.3">
      <c r="N123">
        <f t="shared" si="40"/>
        <v>33.763922898996043</v>
      </c>
      <c r="O123">
        <f t="shared" si="41"/>
        <v>25.343914346639362</v>
      </c>
      <c r="P123">
        <f t="shared" si="42"/>
        <v>2.508</v>
      </c>
      <c r="Q123">
        <f t="shared" si="23"/>
        <v>17.605974493999998</v>
      </c>
      <c r="R123" s="17">
        <f>PUSHArm!M123</f>
        <v>60.5</v>
      </c>
      <c r="S123" s="10">
        <f>PUSHArm!N123</f>
        <v>22.676893523370346</v>
      </c>
      <c r="T123" s="10">
        <f>PUSHArm!O123</f>
        <v>1.6786300941699925</v>
      </c>
      <c r="U123" s="10">
        <f t="shared" si="24"/>
        <v>0.38289537814729813</v>
      </c>
      <c r="V123" s="10">
        <f t="shared" si="25"/>
        <v>33.893003447633788</v>
      </c>
      <c r="W123" s="10">
        <f t="shared" si="26"/>
        <v>1.6949539654284298</v>
      </c>
      <c r="X123" s="10">
        <f t="shared" si="27"/>
        <v>10.676893523370346</v>
      </c>
      <c r="Y123" s="10">
        <f t="shared" si="28"/>
        <v>87.323106476629647</v>
      </c>
      <c r="Z123" s="10">
        <f t="shared" si="29"/>
        <v>82.323106476629647</v>
      </c>
      <c r="AA123" s="10">
        <f t="shared" si="30"/>
        <v>11.676893523370346</v>
      </c>
      <c r="AB123" s="10">
        <f t="shared" si="31"/>
        <v>77.323106476629647</v>
      </c>
      <c r="AC123" s="10">
        <f t="shared" si="32"/>
        <v>1.6949539654284298</v>
      </c>
      <c r="AD123" s="10">
        <f t="shared" si="33"/>
        <v>3.5088552498874446</v>
      </c>
      <c r="AE123" s="10">
        <f>IF(R123&lt;=$H$10,$L$2+ABS($H$43/$H$46-SQRT(4*$H$43*$H$43/$H$46/$H$46-8*(R123-$H$9)/$H$46)/2),#REF!)</f>
        <v>7.2804846516286279</v>
      </c>
      <c r="AF123" s="10">
        <f t="shared" si="34"/>
        <v>-24.009756432313189</v>
      </c>
      <c r="AG123" s="10">
        <f t="shared" si="35"/>
        <v>3.1540864268842257</v>
      </c>
      <c r="AH123" s="10">
        <f t="shared" si="36"/>
        <v>3.1540864268842257</v>
      </c>
      <c r="AI123">
        <f t="shared" si="37"/>
        <v>3.1540864268842257</v>
      </c>
      <c r="AJ123" s="10">
        <f t="shared" si="38"/>
        <v>2.4597972972972975</v>
      </c>
      <c r="AK123" t="e">
        <f t="shared" si="39"/>
        <v>#NUM!</v>
      </c>
    </row>
    <row r="124" spans="14:37" x14ac:dyDescent="0.3">
      <c r="N124">
        <f t="shared" si="40"/>
        <v>33.56898298229757</v>
      </c>
      <c r="O124">
        <f t="shared" si="41"/>
        <v>25.205055246646438</v>
      </c>
      <c r="P124">
        <f t="shared" si="42"/>
        <v>2.508</v>
      </c>
      <c r="Q124">
        <f t="shared" si="23"/>
        <v>17.623931308</v>
      </c>
      <c r="R124" s="17">
        <f>PUSHArm!M124</f>
        <v>61</v>
      </c>
      <c r="S124" s="10">
        <f>PUSHArm!N124</f>
        <v>22.974755453605326</v>
      </c>
      <c r="T124" s="10">
        <f>PUSHArm!O124</f>
        <v>1.6674497080644208</v>
      </c>
      <c r="U124" s="10">
        <f t="shared" si="24"/>
        <v>0.37928455711268744</v>
      </c>
      <c r="V124" s="10">
        <f t="shared" si="25"/>
        <v>34.085900865919264</v>
      </c>
      <c r="W124" s="10">
        <f t="shared" si="26"/>
        <v>1.7037466938336892</v>
      </c>
      <c r="X124" s="10">
        <f t="shared" si="27"/>
        <v>10.974755453605326</v>
      </c>
      <c r="Y124" s="10">
        <f t="shared" si="28"/>
        <v>87.025244546394674</v>
      </c>
      <c r="Z124" s="10">
        <f t="shared" si="29"/>
        <v>82.025244546394674</v>
      </c>
      <c r="AA124" s="10">
        <f t="shared" si="30"/>
        <v>11.974755453605326</v>
      </c>
      <c r="AB124" s="10">
        <f t="shared" si="31"/>
        <v>77.025244546394674</v>
      </c>
      <c r="AC124" s="10">
        <f t="shared" si="32"/>
        <v>1.7037466938336892</v>
      </c>
      <c r="AD124" s="10">
        <f t="shared" si="33"/>
        <v>3.502036524953632</v>
      </c>
      <c r="AE124" s="10">
        <f>IF(R124&lt;=$H$10,$L$2+ABS($H$43/$H$46-SQRT(4*$H$43*$H$43/$H$46/$H$46-8*(R124-$H$9)/$H$46)/2),#REF!)</f>
        <v>7.2690682976270224</v>
      </c>
      <c r="AF124" s="10">
        <f t="shared" si="34"/>
        <v>-24.390033004162103</v>
      </c>
      <c r="AG124" s="10">
        <f t="shared" si="35"/>
        <v>3.1417365783668627</v>
      </c>
      <c r="AH124" s="10">
        <f t="shared" si="36"/>
        <v>3.1417365783668627</v>
      </c>
      <c r="AI124">
        <f t="shared" si="37"/>
        <v>3.1417365783668627</v>
      </c>
      <c r="AJ124" s="10">
        <f t="shared" si="38"/>
        <v>2.4270270270270271</v>
      </c>
      <c r="AK124" t="e">
        <f t="shared" si="39"/>
        <v>#NUM!</v>
      </c>
    </row>
    <row r="125" spans="14:37" x14ac:dyDescent="0.3">
      <c r="N125">
        <f t="shared" si="40"/>
        <v>33.377726573067193</v>
      </c>
      <c r="O125">
        <f t="shared" si="41"/>
        <v>25.068862748274537</v>
      </c>
      <c r="P125">
        <f t="shared" si="42"/>
        <v>2.508</v>
      </c>
      <c r="Q125">
        <f t="shared" si="23"/>
        <v>17.641888122000001</v>
      </c>
      <c r="R125" s="17">
        <f>PUSHArm!M125</f>
        <v>61.5</v>
      </c>
      <c r="S125" s="10">
        <f>PUSHArm!N125</f>
        <v>23.274614572343246</v>
      </c>
      <c r="T125" s="10">
        <f>PUSHArm!O125</f>
        <v>1.6564720543845008</v>
      </c>
      <c r="U125" s="10">
        <f t="shared" si="24"/>
        <v>0.37558560812272385</v>
      </c>
      <c r="V125" s="10">
        <f t="shared" si="25"/>
        <v>34.277172000006345</v>
      </c>
      <c r="W125" s="10">
        <f t="shared" si="26"/>
        <v>1.7125482940866921</v>
      </c>
      <c r="X125" s="10">
        <f t="shared" si="27"/>
        <v>11.274614572343246</v>
      </c>
      <c r="Y125" s="10">
        <f t="shared" si="28"/>
        <v>86.725385427656761</v>
      </c>
      <c r="Z125" s="10">
        <f t="shared" si="29"/>
        <v>81.725385427656761</v>
      </c>
      <c r="AA125" s="10">
        <f t="shared" si="30"/>
        <v>12.274614572343246</v>
      </c>
      <c r="AB125" s="10">
        <f t="shared" si="31"/>
        <v>76.725385427656761</v>
      </c>
      <c r="AC125" s="10">
        <f t="shared" si="32"/>
        <v>1.7125482940866921</v>
      </c>
      <c r="AD125" s="10">
        <f t="shared" si="33"/>
        <v>3.4952005254205556</v>
      </c>
      <c r="AE125" s="10">
        <f>IF(R125&lt;=$H$10,$L$2+ABS($H$43/$H$46-SQRT(4*$H$43*$H$43/$H$46/$H$46-8*(R125-$H$9)/$H$46)/2),#REF!)</f>
        <v>7.2576251130702172</v>
      </c>
      <c r="AF125" s="10">
        <f t="shared" si="34"/>
        <v>-24.770444277765979</v>
      </c>
      <c r="AG125" s="10">
        <f t="shared" si="35"/>
        <v>3.1294967814754155</v>
      </c>
      <c r="AH125" s="10">
        <f t="shared" si="36"/>
        <v>3.1294967814754155</v>
      </c>
      <c r="AI125">
        <f t="shared" si="37"/>
        <v>3.1294967814754155</v>
      </c>
      <c r="AJ125" s="10">
        <f t="shared" si="38"/>
        <v>2.3942567567567568</v>
      </c>
      <c r="AK125" t="e">
        <f t="shared" si="39"/>
        <v>#NUM!</v>
      </c>
    </row>
    <row r="126" spans="14:37" x14ac:dyDescent="0.3">
      <c r="N126">
        <f t="shared" si="40"/>
        <v>33.190110898186873</v>
      </c>
      <c r="O126">
        <f t="shared" si="41"/>
        <v>24.935307432887893</v>
      </c>
      <c r="P126">
        <f t="shared" si="42"/>
        <v>2.508</v>
      </c>
      <c r="Q126">
        <f t="shared" si="23"/>
        <v>17.659844936000002</v>
      </c>
      <c r="R126" s="17">
        <f>PUSHArm!M126</f>
        <v>62</v>
      </c>
      <c r="S126" s="10">
        <f>PUSHArm!N126</f>
        <v>23.576460896086864</v>
      </c>
      <c r="T126" s="10">
        <f>PUSHArm!O126</f>
        <v>1.6456944707533856</v>
      </c>
      <c r="U126" s="10">
        <f t="shared" si="24"/>
        <v>0.37180204181853022</v>
      </c>
      <c r="V126" s="10">
        <f t="shared" si="25"/>
        <v>34.466769270824578</v>
      </c>
      <c r="W126" s="10">
        <f t="shared" si="26"/>
        <v>1.7213587930967933</v>
      </c>
      <c r="X126" s="10">
        <f t="shared" si="27"/>
        <v>11.576460896086864</v>
      </c>
      <c r="Y126" s="10">
        <f t="shared" si="28"/>
        <v>86.423539103913129</v>
      </c>
      <c r="Z126" s="10">
        <f t="shared" si="29"/>
        <v>81.423539103913129</v>
      </c>
      <c r="AA126" s="10">
        <f t="shared" si="30"/>
        <v>12.576460896086864</v>
      </c>
      <c r="AB126" s="10">
        <f t="shared" si="31"/>
        <v>76.423539103913129</v>
      </c>
      <c r="AC126" s="10">
        <f t="shared" si="32"/>
        <v>1.7213587930967933</v>
      </c>
      <c r="AD126" s="10">
        <f t="shared" si="33"/>
        <v>3.4883471193284499</v>
      </c>
      <c r="AE126" s="10">
        <f>IF(R126&lt;=$H$10,$L$2+ABS($H$43/$H$46-SQRT(4*$H$43*$H$43/$H$46/$H$46-8*(R126-$H$9)/$H$46)/2),#REF!)</f>
        <v>7.2461549078939225</v>
      </c>
      <c r="AF126" s="10">
        <f t="shared" si="34"/>
        <v>-25.150945055793027</v>
      </c>
      <c r="AG126" s="10">
        <f t="shared" si="35"/>
        <v>3.117364145548537</v>
      </c>
      <c r="AH126" s="10">
        <f t="shared" si="36"/>
        <v>3.117364145548537</v>
      </c>
      <c r="AI126">
        <f t="shared" si="37"/>
        <v>3.117364145548537</v>
      </c>
      <c r="AJ126" s="10">
        <f t="shared" si="38"/>
        <v>2.3614864864864868</v>
      </c>
      <c r="AK126" t="e">
        <f t="shared" si="39"/>
        <v>#NUM!</v>
      </c>
    </row>
    <row r="127" spans="14:37" x14ac:dyDescent="0.3">
      <c r="N127">
        <f t="shared" si="40"/>
        <v>33.00609259081957</v>
      </c>
      <c r="O127">
        <f t="shared" si="41"/>
        <v>24.804359388146516</v>
      </c>
      <c r="P127">
        <f t="shared" si="42"/>
        <v>2.508</v>
      </c>
      <c r="Q127">
        <f t="shared" si="23"/>
        <v>17.67780175</v>
      </c>
      <c r="R127" s="17">
        <f>PUSHArm!M127</f>
        <v>62.5</v>
      </c>
      <c r="S127" s="10">
        <f>PUSHArm!N127</f>
        <v>23.880283998665014</v>
      </c>
      <c r="T127" s="10">
        <f>PUSHArm!O127</f>
        <v>1.635114274855076</v>
      </c>
      <c r="U127" s="10">
        <f t="shared" si="24"/>
        <v>0.36793741825107906</v>
      </c>
      <c r="V127" s="10">
        <f t="shared" si="25"/>
        <v>34.654646724281527</v>
      </c>
      <c r="W127" s="10">
        <f t="shared" si="26"/>
        <v>1.7301782179096528</v>
      </c>
      <c r="X127" s="10">
        <f t="shared" si="27"/>
        <v>11.880283998665014</v>
      </c>
      <c r="Y127" s="10">
        <f t="shared" si="28"/>
        <v>86.119716001334979</v>
      </c>
      <c r="Z127" s="10">
        <f t="shared" si="29"/>
        <v>81.119716001334979</v>
      </c>
      <c r="AA127" s="10">
        <f t="shared" si="30"/>
        <v>12.880283998665014</v>
      </c>
      <c r="AB127" s="10">
        <f t="shared" si="31"/>
        <v>76.119716001334979</v>
      </c>
      <c r="AC127" s="10">
        <f t="shared" si="32"/>
        <v>1.7301782179096528</v>
      </c>
      <c r="AD127" s="10">
        <f t="shared" si="33"/>
        <v>3.4814761730288875</v>
      </c>
      <c r="AE127" s="10">
        <f>IF(R127&lt;=$H$10,$L$2+ABS($H$43/$H$46-SQRT(4*$H$43*$H$43/$H$46/$H$46-8*(R127-$H$9)/$H$46)/2),#REF!)</f>
        <v>7.2346574897792149</v>
      </c>
      <c r="AF127" s="10">
        <f t="shared" si="34"/>
        <v>-25.531489409522315</v>
      </c>
      <c r="AG127" s="10">
        <f t="shared" si="35"/>
        <v>3.1053359042971937</v>
      </c>
      <c r="AH127" s="10">
        <f t="shared" si="36"/>
        <v>3.1053359042971937</v>
      </c>
      <c r="AI127">
        <f t="shared" si="37"/>
        <v>3.1053359042971937</v>
      </c>
      <c r="AJ127" s="10">
        <f t="shared" si="38"/>
        <v>2.3287162162162165</v>
      </c>
      <c r="AK127" t="e">
        <f t="shared" si="39"/>
        <v>#NUM!</v>
      </c>
    </row>
    <row r="128" spans="14:37" x14ac:dyDescent="0.3">
      <c r="N128">
        <f t="shared" si="40"/>
        <v>32.825627747458384</v>
      </c>
      <c r="O128">
        <f t="shared" si="41"/>
        <v>24.675988250447254</v>
      </c>
      <c r="P128">
        <f t="shared" si="42"/>
        <v>2.508</v>
      </c>
      <c r="Q128">
        <f t="shared" si="23"/>
        <v>17.695758563999995</v>
      </c>
      <c r="R128" s="17">
        <f>PUSHArm!M128</f>
        <v>63</v>
      </c>
      <c r="S128" s="10">
        <f>PUSHArm!N128</f>
        <v>24.186073023743592</v>
      </c>
      <c r="T128" s="10">
        <f>PUSHArm!O128</f>
        <v>1.6247287673467168</v>
      </c>
      <c r="U128" s="10">
        <f t="shared" si="24"/>
        <v>0.36399533862676342</v>
      </c>
      <c r="V128" s="10">
        <f t="shared" si="25"/>
        <v>34.840760062543303</v>
      </c>
      <c r="W128" s="10">
        <f t="shared" si="26"/>
        <v>1.739006595708209</v>
      </c>
      <c r="X128" s="10">
        <f t="shared" si="27"/>
        <v>12.186073023743592</v>
      </c>
      <c r="Y128" s="10">
        <f t="shared" si="28"/>
        <v>85.813926976256411</v>
      </c>
      <c r="Z128" s="10">
        <f t="shared" si="29"/>
        <v>80.813926976256411</v>
      </c>
      <c r="AA128" s="10">
        <f t="shared" si="30"/>
        <v>13.186073023743592</v>
      </c>
      <c r="AB128" s="10">
        <f t="shared" si="31"/>
        <v>75.813926976256411</v>
      </c>
      <c r="AC128" s="10">
        <f t="shared" si="32"/>
        <v>1.739006595708209</v>
      </c>
      <c r="AD128" s="10">
        <f t="shared" si="33"/>
        <v>3.4745875511543698</v>
      </c>
      <c r="AE128" s="10">
        <f>IF(R128&lt;=$H$10,$L$2+ABS($H$43/$H$46-SQRT(4*$H$43*$H$43/$H$46/$H$46-8*(R128-$H$9)/$H$46)/2),#REF!)</f>
        <v>7.2231326641149085</v>
      </c>
      <c r="AF128" s="10">
        <f t="shared" si="34"/>
        <v>-25.91203082297227</v>
      </c>
      <c r="AG128" s="10">
        <f t="shared" si="35"/>
        <v>3.0934094084394879</v>
      </c>
      <c r="AH128" s="10">
        <f t="shared" si="36"/>
        <v>3.0934094084394879</v>
      </c>
      <c r="AI128">
        <f t="shared" si="37"/>
        <v>3.0934094084394879</v>
      </c>
      <c r="AJ128" s="10">
        <f t="shared" si="38"/>
        <v>2.2959459459459461</v>
      </c>
      <c r="AK128" t="e">
        <f t="shared" si="39"/>
        <v>#NUM!</v>
      </c>
    </row>
    <row r="129" spans="14:37" x14ac:dyDescent="0.3">
      <c r="N129">
        <f t="shared" si="40"/>
        <v>32.648671983790535</v>
      </c>
      <c r="O129">
        <f t="shared" si="41"/>
        <v>24.550163246551534</v>
      </c>
      <c r="P129">
        <f t="shared" si="42"/>
        <v>2.508</v>
      </c>
      <c r="Q129">
        <f t="shared" si="23"/>
        <v>17.713715377999996</v>
      </c>
      <c r="R129" s="17">
        <f>PUSHArm!M129</f>
        <v>63.5</v>
      </c>
      <c r="S129" s="10">
        <f>PUSHArm!N129</f>
        <v>24.493816697671722</v>
      </c>
      <c r="T129" s="10">
        <f>PUSHArm!O129</f>
        <v>1.6145352346967716</v>
      </c>
      <c r="U129" s="10">
        <f t="shared" si="24"/>
        <v>0.35997943741447996</v>
      </c>
      <c r="V129" s="10">
        <f t="shared" si="25"/>
        <v>35.025066671309602</v>
      </c>
      <c r="W129" s="10">
        <f t="shared" si="26"/>
        <v>1.7478439538136528</v>
      </c>
      <c r="X129" s="10">
        <f t="shared" si="27"/>
        <v>12.493816697671722</v>
      </c>
      <c r="Y129" s="10">
        <f t="shared" si="28"/>
        <v>85.506183302328282</v>
      </c>
      <c r="Z129" s="10">
        <f t="shared" si="29"/>
        <v>80.506183302328282</v>
      </c>
      <c r="AA129" s="10">
        <f t="shared" si="30"/>
        <v>13.493816697671722</v>
      </c>
      <c r="AB129" s="10">
        <f t="shared" si="31"/>
        <v>75.506183302328282</v>
      </c>
      <c r="AC129" s="10">
        <f t="shared" si="32"/>
        <v>1.7478439538136528</v>
      </c>
      <c r="AD129" s="10">
        <f t="shared" si="33"/>
        <v>3.4676811165872126</v>
      </c>
      <c r="AE129" s="10">
        <f>IF(R129&lt;=$H$10,$L$2+ABS($H$43/$H$46-SQRT(4*$H$43*$H$43/$H$46/$H$46-8*(R129-$H$9)/$H$46)/2),#REF!)</f>
        <v>7.2115802339591184</v>
      </c>
      <c r="AF129" s="10">
        <f t="shared" si="34"/>
        <v>-26.292522329270259</v>
      </c>
      <c r="AG129" s="10">
        <f t="shared" si="35"/>
        <v>3.0815821188869448</v>
      </c>
      <c r="AH129" s="10">
        <f t="shared" si="36"/>
        <v>3.0815821188869448</v>
      </c>
      <c r="AI129">
        <f t="shared" si="37"/>
        <v>3.0815821188869448</v>
      </c>
      <c r="AJ129" s="10">
        <f t="shared" si="38"/>
        <v>2.2631756756756758</v>
      </c>
      <c r="AK129" t="e">
        <f t="shared" si="39"/>
        <v>#NUM!</v>
      </c>
    </row>
    <row r="130" spans="14:37" x14ac:dyDescent="0.3">
      <c r="N130">
        <f t="shared" si="40"/>
        <v>32.475180489176765</v>
      </c>
      <c r="O130">
        <f t="shared" si="41"/>
        <v>24.426853234247346</v>
      </c>
      <c r="P130">
        <f t="shared" si="42"/>
        <v>2.508</v>
      </c>
      <c r="Q130">
        <f t="shared" ref="Q130:Q193" si="43">(R130/360*2*3.1415*$B$19+$E$10)*$E$9*$B$19/1000</f>
        <v>17.731672191999998</v>
      </c>
      <c r="R130" s="17">
        <f>PUSHArm!M130</f>
        <v>64</v>
      </c>
      <c r="S130" s="10">
        <f>PUSHArm!N130</f>
        <v>24.803503342629895</v>
      </c>
      <c r="T130" s="10">
        <f>PUSHArm!O130</f>
        <v>1.6045309519396769</v>
      </c>
      <c r="U130" s="10">
        <f t="shared" ref="U130:U193" si="44">(V131-V130)/(W131-W130)*(2*PI())/360</f>
        <v>0.35589337425630624</v>
      </c>
      <c r="V130" s="10">
        <f t="shared" ref="V130:V193" si="45">IF(R130&lt;=$H$7,W130*$H$34/T130,IF(R130&lt;$H$8,((W130-$J$2)*$H$38+$H$35)/T130,IF(R130&lt;=$H$9,((W130-$K$2)*$H$42+$H$39)/T130,IF(R130&lt;=$H$10,($H$43-(W130-$L$2)*$H$46)/T130))))</f>
        <v>35.207525643242938</v>
      </c>
      <c r="W130" s="10">
        <f t="shared" ref="W130:W193" si="46">IF(R130&lt;=$H$7,SQRT(2*R130/$H$34),AC130)</f>
        <v>1.7566903196864179</v>
      </c>
      <c r="X130" s="10">
        <f t="shared" ref="X130:X193" si="47">ABS(S130-$E$19)</f>
        <v>12.803503342629895</v>
      </c>
      <c r="Y130" s="10">
        <f t="shared" ref="Y130:Y193" si="48">ABS(S130-$E$20)</f>
        <v>85.196496657370105</v>
      </c>
      <c r="Z130" s="10">
        <f t="shared" ref="Z130:Z193" si="49">ABS(S130-$E$20+5)</f>
        <v>80.196496657370105</v>
      </c>
      <c r="AA130" s="10">
        <f t="shared" ref="AA130:AA193" si="50">ABS(S130-$E$21)</f>
        <v>13.803503342629895</v>
      </c>
      <c r="AB130" s="10">
        <f t="shared" ref="AB130:AB193" si="51">ABS(S130-$E$20+10)</f>
        <v>75.196496657370105</v>
      </c>
      <c r="AC130" s="10">
        <f t="shared" ref="AC130:AC193" si="52">IF(R130&lt;=$H$8,$J$2+ABS(SQRT(4*$H$35*$H$35/$H$38/$H$38+8*(R130-$H$7)/$H$38)/2-ABS($H$35/$H$38)),AD130)</f>
        <v>1.7566903196864179</v>
      </c>
      <c r="AD130" s="10">
        <f t="shared" ref="AD130:AD193" si="53">IF(R130&lt;=$H$9,$K$2+ABS(-$H$39/$H$42-SQRT(4*$H$39*$H$39/$H$42/$H$42+8*(R130-$H$8)/$H$42)/2),AE130)</f>
        <v>3.4607567304276987</v>
      </c>
      <c r="AE130" s="10">
        <f>IF(R130&lt;=$H$10,$L$2+ABS($H$43/$H$46-SQRT(4*$H$43*$H$43/$H$46/$H$46-8*(R130-$H$9)/$H$46)/2),#REF!)</f>
        <v>7.1999999999999993</v>
      </c>
      <c r="AF130" s="10">
        <f t="shared" ref="AF130:AF193" si="54">IF(R130&gt;=$H$12,AG130*$H$49/T130,IF(R130&gt;=$H$13,((AG130-$I$28)*$H$53+$H$50)/T130,IF(R130&gt;=$H$14,((AG130-$I$29)*$H$57+$H$54)/T130,IF(R130&gt;=$H$15,($H$58-(AG130-$I$30)*$H$61)/T130,(IF(R130&gt;=$H$16,($H$62+(AG130-$I$31)*$H$65)/T130))))))</f>
        <v>-26.672916639703494</v>
      </c>
      <c r="AG130" s="10">
        <f t="shared" ref="AG130:AG193" si="55">IF(R130&gt;=$H$12,SQRT(2*(R130-$H$11)/$H$49),AH130)</f>
        <v>3.0698516004326226</v>
      </c>
      <c r="AH130" s="10">
        <f t="shared" ref="AH130:AH193" si="56">IF(R130&gt;=$H$13,$J$4+ABS(SQRT(4*$H$50*$H$50/$H$53/$H$53+8*(R130-$H$12)/$H$53)/2-ABS($H$50/$H$53)),AI130)</f>
        <v>3.0698516004326226</v>
      </c>
      <c r="AI130">
        <f t="shared" ref="AI130:AI193" si="57">IF(R130&gt;=$H$14,$I$29+ABS(SQRT(4*$H$54*$H$54/$H$57/$H$57+8*(R130-$H$13)/$H$57)/2-ABS($H$54/$H$57)),AJ130)</f>
        <v>3.0698516004326226</v>
      </c>
      <c r="AJ130" s="10">
        <f t="shared" ref="AJ130:AJ193" si="58">IF(R130&gt;=$H$15,$I$30+(R130-$H$14)/$H$58,AK130)</f>
        <v>2.2304054054054054</v>
      </c>
      <c r="AK130" t="e">
        <f t="shared" ref="AK130:AK193" si="59">IF(R130&gt;=$H$16,$I$31+SQRT(2*(R130-$H$15)/-$H$65),AL130)</f>
        <v>#NUM!</v>
      </c>
    </row>
    <row r="131" spans="14:37" x14ac:dyDescent="0.3">
      <c r="N131">
        <f t="shared" ref="N131:N194" si="60">(Q131+P131)*T131</f>
        <v>32.305108079836138</v>
      </c>
      <c r="O131">
        <f t="shared" ref="O131:O194" si="61">(Q131-P131)*T131</f>
        <v>24.306026742110806</v>
      </c>
      <c r="P131">
        <f t="shared" si="42"/>
        <v>2.508</v>
      </c>
      <c r="Q131">
        <f t="shared" si="43"/>
        <v>17.749629005999999</v>
      </c>
      <c r="R131" s="17">
        <f>PUSHArm!M131</f>
        <v>64.5</v>
      </c>
      <c r="S131" s="10">
        <f>PUSHArm!N131</f>
        <v>25.115120890048075</v>
      </c>
      <c r="T131" s="10">
        <f>PUSHArm!O131</f>
        <v>1.5947131853519414</v>
      </c>
      <c r="U131" s="10">
        <f t="shared" si="44"/>
        <v>0.35174082623668013</v>
      </c>
      <c r="V131" s="10">
        <f t="shared" si="45"/>
        <v>35.388097797428934</v>
      </c>
      <c r="W131" s="10">
        <f t="shared" si="46"/>
        <v>1.7655457209271692</v>
      </c>
      <c r="X131" s="10">
        <f t="shared" si="47"/>
        <v>13.115120890048075</v>
      </c>
      <c r="Y131" s="10">
        <f t="shared" si="48"/>
        <v>84.884879109951925</v>
      </c>
      <c r="Z131" s="10">
        <f t="shared" si="49"/>
        <v>79.884879109951925</v>
      </c>
      <c r="AA131" s="10">
        <f t="shared" si="50"/>
        <v>14.115120890048075</v>
      </c>
      <c r="AB131" s="10">
        <f t="shared" si="51"/>
        <v>74.884879109951925</v>
      </c>
      <c r="AC131" s="10">
        <f t="shared" si="52"/>
        <v>1.7655457209271692</v>
      </c>
      <c r="AD131" s="10">
        <f t="shared" si="53"/>
        <v>3.4538142519614849</v>
      </c>
      <c r="AE131" s="10">
        <f>IF(R131&lt;=$H$10,$L$2+ABS($H$43/$H$46-SQRT(4*$H$43*$H$43/$H$46/$H$46-8*(R131-$H$9)/$H$46)/2),#REF!)</f>
        <v>7.1883917605156231</v>
      </c>
      <c r="AF131" s="10">
        <f t="shared" si="54"/>
        <v>-27.053166265634097</v>
      </c>
      <c r="AG131" s="10">
        <f t="shared" si="55"/>
        <v>3.0582155158965878</v>
      </c>
      <c r="AH131" s="10">
        <f t="shared" si="56"/>
        <v>3.0582155158965878</v>
      </c>
      <c r="AI131">
        <f t="shared" si="57"/>
        <v>3.0582155158965878</v>
      </c>
      <c r="AJ131" s="10">
        <f t="shared" si="58"/>
        <v>2.1976351351351351</v>
      </c>
      <c r="AK131" t="e">
        <f t="shared" si="59"/>
        <v>#NUM!</v>
      </c>
    </row>
    <row r="132" spans="14:37" x14ac:dyDescent="0.3">
      <c r="N132">
        <f t="shared" si="60"/>
        <v>32.1384092505781</v>
      </c>
      <c r="O132">
        <f t="shared" si="61"/>
        <v>24.187652008245571</v>
      </c>
      <c r="P132">
        <f t="shared" ref="P132:P195" si="62">P131</f>
        <v>2.508</v>
      </c>
      <c r="Q132">
        <f t="shared" si="43"/>
        <v>17.767585820000001</v>
      </c>
      <c r="R132" s="17">
        <f>PUSHArm!M132</f>
        <v>65</v>
      </c>
      <c r="S132" s="10">
        <f>PUSHArm!N132</f>
        <v>25.428656894260428</v>
      </c>
      <c r="T132" s="10">
        <f>PUSHArm!O132</f>
        <v>1.5850791950423704</v>
      </c>
      <c r="U132" s="10">
        <f t="shared" si="44"/>
        <v>0.34752548012919526</v>
      </c>
      <c r="V132" s="10">
        <f t="shared" si="45"/>
        <v>35.566745695026455</v>
      </c>
      <c r="W132" s="10">
        <f t="shared" si="46"/>
        <v>1.7744101852778169</v>
      </c>
      <c r="X132" s="10">
        <f t="shared" si="47"/>
        <v>13.428656894260428</v>
      </c>
      <c r="Y132" s="10">
        <f t="shared" si="48"/>
        <v>84.571343105739572</v>
      </c>
      <c r="Z132" s="10">
        <f t="shared" si="49"/>
        <v>79.571343105739572</v>
      </c>
      <c r="AA132" s="10">
        <f t="shared" si="50"/>
        <v>14.428656894260428</v>
      </c>
      <c r="AB132" s="10">
        <f t="shared" si="51"/>
        <v>74.571343105739572</v>
      </c>
      <c r="AC132" s="10">
        <f t="shared" si="52"/>
        <v>1.7744101852778169</v>
      </c>
      <c r="AD132" s="10">
        <f t="shared" si="53"/>
        <v>3.4468535386262413</v>
      </c>
      <c r="AE132" s="10">
        <f>IF(R132&lt;=$H$10,$L$2+ABS($H$43/$H$46-SQRT(4*$H$43*$H$43/$H$46/$H$46-8*(R132-$H$9)/$H$46)/2),#REF!)</f>
        <v>7.1767553113329789</v>
      </c>
      <c r="AF132" s="10">
        <f t="shared" si="54"/>
        <v>-27.433223633628518</v>
      </c>
      <c r="AG132" s="10">
        <f t="shared" si="55"/>
        <v>3.0466716206889117</v>
      </c>
      <c r="AH132" s="10">
        <f t="shared" si="56"/>
        <v>3.0466716206889117</v>
      </c>
      <c r="AI132">
        <f t="shared" si="57"/>
        <v>3.0466716206889117</v>
      </c>
      <c r="AJ132" s="10">
        <f t="shared" si="58"/>
        <v>2.1648648648648647</v>
      </c>
      <c r="AK132" t="e">
        <f t="shared" si="59"/>
        <v>#NUM!</v>
      </c>
    </row>
    <row r="133" spans="14:37" x14ac:dyDescent="0.3">
      <c r="N133">
        <f t="shared" si="60"/>
        <v>31.975038225124148</v>
      </c>
      <c r="O133">
        <f t="shared" si="61"/>
        <v>24.071697018029578</v>
      </c>
      <c r="P133">
        <f t="shared" si="62"/>
        <v>2.508</v>
      </c>
      <c r="Q133">
        <f t="shared" si="43"/>
        <v>17.785542633999999</v>
      </c>
      <c r="R133" s="17">
        <f>PUSHArm!M133</f>
        <v>65.5</v>
      </c>
      <c r="S133" s="10">
        <f>PUSHArm!N133</f>
        <v>25.744098546364526</v>
      </c>
      <c r="T133" s="10">
        <f>PUSHArm!O133</f>
        <v>1.5756262374590457</v>
      </c>
      <c r="U133" s="10">
        <f t="shared" si="44"/>
        <v>0.34325102507848093</v>
      </c>
      <c r="V133" s="10">
        <f t="shared" si="45"/>
        <v>35.743433651072479</v>
      </c>
      <c r="W133" s="10">
        <f t="shared" si="46"/>
        <v>1.7832837406225235</v>
      </c>
      <c r="X133" s="10">
        <f t="shared" si="47"/>
        <v>13.744098546364526</v>
      </c>
      <c r="Y133" s="10">
        <f t="shared" si="48"/>
        <v>84.255901453635474</v>
      </c>
      <c r="Z133" s="10">
        <f t="shared" si="49"/>
        <v>79.255901453635474</v>
      </c>
      <c r="AA133" s="10">
        <f t="shared" si="50"/>
        <v>14.744098546364526</v>
      </c>
      <c r="AB133" s="10">
        <f t="shared" si="51"/>
        <v>74.255901453635474</v>
      </c>
      <c r="AC133" s="10">
        <f t="shared" si="52"/>
        <v>1.7832837406225235</v>
      </c>
      <c r="AD133" s="10">
        <f t="shared" si="53"/>
        <v>3.4398744459774888</v>
      </c>
      <c r="AE133" s="10">
        <f>IF(R133&lt;=$H$10,$L$2+ABS($H$43/$H$46-SQRT(4*$H$43*$H$43/$H$46/$H$46-8*(R133-$H$9)/$H$46)/2),#REF!)</f>
        <v>7.1650904457860758</v>
      </c>
      <c r="AF133" s="10">
        <f t="shared" si="54"/>
        <v>-27.813041193971188</v>
      </c>
      <c r="AG133" s="10">
        <f t="shared" si="55"/>
        <v>3.0352177577543387</v>
      </c>
      <c r="AH133" s="10">
        <f t="shared" si="56"/>
        <v>3.0352177577543387</v>
      </c>
      <c r="AI133">
        <f t="shared" si="57"/>
        <v>3.0352177577543387</v>
      </c>
      <c r="AJ133" s="10">
        <f t="shared" si="58"/>
        <v>2.1320945945945944</v>
      </c>
      <c r="AK133" t="e">
        <f t="shared" si="59"/>
        <v>#NUM!</v>
      </c>
    </row>
    <row r="134" spans="14:37" x14ac:dyDescent="0.3">
      <c r="N134">
        <f t="shared" si="60"/>
        <v>31.814949004864541</v>
      </c>
      <c r="O134">
        <f t="shared" si="61"/>
        <v>23.958129540749887</v>
      </c>
      <c r="P134">
        <f t="shared" si="62"/>
        <v>2.508</v>
      </c>
      <c r="Q134">
        <f t="shared" si="43"/>
        <v>17.803499448</v>
      </c>
      <c r="R134" s="17">
        <f>PUSHArm!M134</f>
        <v>66</v>
      </c>
      <c r="S134" s="10">
        <f>PUSHArm!N134</f>
        <v>26.061432688252346</v>
      </c>
      <c r="T134" s="10">
        <f>PUSHArm!O134</f>
        <v>1.5663515678059527</v>
      </c>
      <c r="U134" s="10">
        <f t="shared" si="44"/>
        <v>0.33892114512251137</v>
      </c>
      <c r="V134" s="10">
        <f t="shared" si="45"/>
        <v>35.918127742640266</v>
      </c>
      <c r="W134" s="10">
        <f t="shared" si="46"/>
        <v>1.7921664149887289</v>
      </c>
      <c r="X134" s="10">
        <f t="shared" si="47"/>
        <v>14.061432688252346</v>
      </c>
      <c r="Y134" s="10">
        <f t="shared" si="48"/>
        <v>83.938567311747647</v>
      </c>
      <c r="Z134" s="10">
        <f t="shared" si="49"/>
        <v>78.938567311747647</v>
      </c>
      <c r="AA134" s="10">
        <f t="shared" si="50"/>
        <v>15.061432688252346</v>
      </c>
      <c r="AB134" s="10">
        <f t="shared" si="51"/>
        <v>73.938567311747647</v>
      </c>
      <c r="AC134" s="10">
        <f t="shared" si="52"/>
        <v>1.7921664149887289</v>
      </c>
      <c r="AD134" s="10">
        <f t="shared" si="53"/>
        <v>3.4328768276536317</v>
      </c>
      <c r="AE134" s="10">
        <f>IF(R134&lt;=$H$10,$L$2+ABS($H$43/$H$46-SQRT(4*$H$43*$H$43/$H$46/$H$46-8*(R134-$H$9)/$H$46)/2),#REF!)</f>
        <v>7.1533969546731164</v>
      </c>
      <c r="AF134" s="10">
        <f t="shared" si="54"/>
        <v>-28.192571522879721</v>
      </c>
      <c r="AG134" s="10">
        <f t="shared" si="55"/>
        <v>3.0238518528664002</v>
      </c>
      <c r="AH134" s="10">
        <f t="shared" si="56"/>
        <v>3.0238518528664002</v>
      </c>
      <c r="AI134">
        <f t="shared" si="57"/>
        <v>3.0238518528664002</v>
      </c>
      <c r="AJ134" s="10">
        <f t="shared" si="58"/>
        <v>2.0993243243243245</v>
      </c>
      <c r="AK134" t="e">
        <f t="shared" si="59"/>
        <v>#NUM!</v>
      </c>
    </row>
    <row r="135" spans="14:37" x14ac:dyDescent="0.3">
      <c r="N135">
        <f t="shared" si="60"/>
        <v>31.658095416185784</v>
      </c>
      <c r="O135">
        <f t="shared" si="61"/>
        <v>23.84691716522525</v>
      </c>
      <c r="P135">
        <f t="shared" si="62"/>
        <v>2.508</v>
      </c>
      <c r="Q135">
        <f t="shared" si="43"/>
        <v>17.821456261999998</v>
      </c>
      <c r="R135" s="17">
        <f>PUSHArm!M135</f>
        <v>66.5</v>
      </c>
      <c r="S135" s="10">
        <f>PUSHArm!N135</f>
        <v>26.380645826781883</v>
      </c>
      <c r="T135" s="10">
        <f>PUSHArm!O135</f>
        <v>1.5572524423765028</v>
      </c>
      <c r="U135" s="10">
        <f t="shared" si="44"/>
        <v>0.3345395123510268</v>
      </c>
      <c r="V135" s="10">
        <f t="shared" si="45"/>
        <v>36.090795813247119</v>
      </c>
      <c r="W135" s="10">
        <f t="shared" si="46"/>
        <v>1.8010582365481842</v>
      </c>
      <c r="X135" s="10">
        <f t="shared" si="47"/>
        <v>14.380645826781883</v>
      </c>
      <c r="Y135" s="10">
        <f t="shared" si="48"/>
        <v>83.619354173218113</v>
      </c>
      <c r="Z135" s="10">
        <f t="shared" si="49"/>
        <v>78.619354173218113</v>
      </c>
      <c r="AA135" s="10">
        <f t="shared" si="50"/>
        <v>15.380645826781883</v>
      </c>
      <c r="AB135" s="10">
        <f t="shared" si="51"/>
        <v>73.619354173218113</v>
      </c>
      <c r="AC135" s="10">
        <f t="shared" si="52"/>
        <v>1.8010582365481842</v>
      </c>
      <c r="AD135" s="10">
        <f t="shared" si="53"/>
        <v>3.4258605353401417</v>
      </c>
      <c r="AE135" s="10">
        <f>IF(R135&lt;=$H$10,$L$2+ABS($H$43/$H$46-SQRT(4*$H$43*$H$43/$H$46/$H$46-8*(R135-$H$9)/$H$46)/2),#REF!)</f>
        <v>7.1416746262127226</v>
      </c>
      <c r="AF135" s="10">
        <f t="shared" si="54"/>
        <v>-28.5717674184808</v>
      </c>
      <c r="AG135" s="10">
        <f t="shared" si="55"/>
        <v>3.0125719102418831</v>
      </c>
      <c r="AH135" s="10">
        <f t="shared" si="56"/>
        <v>3.0125719102418831</v>
      </c>
      <c r="AI135">
        <f t="shared" si="57"/>
        <v>3.0125719102418831</v>
      </c>
      <c r="AJ135" s="10">
        <f t="shared" si="58"/>
        <v>2.0665540540540541</v>
      </c>
      <c r="AK135" t="e">
        <f t="shared" si="59"/>
        <v>#NUM!</v>
      </c>
    </row>
    <row r="136" spans="14:37" x14ac:dyDescent="0.3">
      <c r="N136">
        <f t="shared" si="60"/>
        <v>31.504431156155182</v>
      </c>
      <c r="O136">
        <f t="shared" si="61"/>
        <v>23.738027334252727</v>
      </c>
      <c r="P136">
        <f t="shared" si="62"/>
        <v>2.508</v>
      </c>
      <c r="Q136">
        <f t="shared" si="43"/>
        <v>17.839413076</v>
      </c>
      <c r="R136" s="17">
        <f>PUSHArm!M136</f>
        <v>67</v>
      </c>
      <c r="S136" s="10">
        <f>PUSHArm!N136</f>
        <v>26.701724148057114</v>
      </c>
      <c r="T136" s="10">
        <f>PUSHArm!O136</f>
        <v>1.5483261207939505</v>
      </c>
      <c r="U136" s="10">
        <f t="shared" si="44"/>
        <v>0.33010977996490465</v>
      </c>
      <c r="V136" s="10">
        <f t="shared" si="45"/>
        <v>36.261407473813087</v>
      </c>
      <c r="W136" s="10">
        <f t="shared" si="46"/>
        <v>1.809959233617991</v>
      </c>
      <c r="X136" s="10">
        <f t="shared" si="47"/>
        <v>14.701724148057114</v>
      </c>
      <c r="Y136" s="10">
        <f t="shared" si="48"/>
        <v>83.29827585194289</v>
      </c>
      <c r="Z136" s="10">
        <f t="shared" si="49"/>
        <v>78.29827585194289</v>
      </c>
      <c r="AA136" s="10">
        <f t="shared" si="50"/>
        <v>15.701724148057114</v>
      </c>
      <c r="AB136" s="10">
        <f t="shared" si="51"/>
        <v>73.29827585194289</v>
      </c>
      <c r="AC136" s="10">
        <f t="shared" si="52"/>
        <v>1.809959233617991</v>
      </c>
      <c r="AD136" s="10">
        <f t="shared" si="53"/>
        <v>3.4188254187328804</v>
      </c>
      <c r="AE136" s="10">
        <f>IF(R136&lt;=$H$10,$L$2+ABS($H$43/$H$46-SQRT(4*$H$43*$H$43/$H$46/$H$46-8*(R136-$H$9)/$H$46)/2),#REF!)</f>
        <v>7.1299232459991853</v>
      </c>
      <c r="AF136" s="10">
        <f t="shared" si="54"/>
        <v>-28.950581990896634</v>
      </c>
      <c r="AG136" s="10">
        <f t="shared" si="55"/>
        <v>3.0013760084494079</v>
      </c>
      <c r="AH136" s="10">
        <f t="shared" si="56"/>
        <v>3.0013760084494079</v>
      </c>
      <c r="AI136">
        <f t="shared" si="57"/>
        <v>3.0013760084494079</v>
      </c>
      <c r="AJ136" s="10">
        <f t="shared" si="58"/>
        <v>2.0337837837837842</v>
      </c>
      <c r="AK136" t="e">
        <f t="shared" si="59"/>
        <v>#NUM!</v>
      </c>
    </row>
    <row r="137" spans="14:37" x14ac:dyDescent="0.3">
      <c r="N137">
        <f t="shared" si="60"/>
        <v>31.353909836697451</v>
      </c>
      <c r="O137">
        <f t="shared" si="61"/>
        <v>23.631427377977207</v>
      </c>
      <c r="P137">
        <f t="shared" si="62"/>
        <v>2.508</v>
      </c>
      <c r="Q137">
        <f t="shared" si="43"/>
        <v>17.857369889999998</v>
      </c>
      <c r="R137" s="17">
        <f>PUSHArm!M137</f>
        <v>67.5</v>
      </c>
      <c r="S137" s="10">
        <f>PUSHArm!N137</f>
        <v>27.024653531786434</v>
      </c>
      <c r="T137" s="10">
        <f>PUSHArm!O137</f>
        <v>1.539569868165918</v>
      </c>
      <c r="U137" s="10">
        <f t="shared" si="44"/>
        <v>0.3256355758029757</v>
      </c>
      <c r="V137" s="10">
        <f t="shared" si="45"/>
        <v>36.429934100099082</v>
      </c>
      <c r="W137" s="10">
        <f t="shared" si="46"/>
        <v>1.8188694346616601</v>
      </c>
      <c r="X137" s="10">
        <f t="shared" si="47"/>
        <v>15.024653531786434</v>
      </c>
      <c r="Y137" s="10">
        <f t="shared" si="48"/>
        <v>82.975346468213559</v>
      </c>
      <c r="Z137" s="10">
        <f t="shared" si="49"/>
        <v>77.975346468213559</v>
      </c>
      <c r="AA137" s="10">
        <f t="shared" si="50"/>
        <v>16.024653531786434</v>
      </c>
      <c r="AB137" s="10">
        <f t="shared" si="51"/>
        <v>72.975346468213559</v>
      </c>
      <c r="AC137" s="10">
        <f t="shared" si="52"/>
        <v>1.8188694346616601</v>
      </c>
      <c r="AD137" s="10">
        <f t="shared" si="53"/>
        <v>3.411771325500534</v>
      </c>
      <c r="AE137" s="10">
        <f>IF(R137&lt;=$H$10,$L$2+ABS($H$43/$H$46-SQRT(4*$H$43*$H$43/$H$46/$H$46-8*(R137-$H$9)/$H$46)/2),#REF!)</f>
        <v>7.1181425969567087</v>
      </c>
      <c r="AF137" s="10">
        <f t="shared" si="54"/>
        <v>-29.3289687464849</v>
      </c>
      <c r="AG137" s="10">
        <f t="shared" si="55"/>
        <v>2.9902622965883499</v>
      </c>
      <c r="AH137" s="10">
        <f t="shared" si="56"/>
        <v>2.9902622965883499</v>
      </c>
      <c r="AI137">
        <f t="shared" si="57"/>
        <v>2.9902622965883499</v>
      </c>
      <c r="AJ137" s="10">
        <f t="shared" si="58"/>
        <v>2.0010135135135139</v>
      </c>
      <c r="AK137" t="e">
        <f t="shared" si="59"/>
        <v>#NUM!</v>
      </c>
    </row>
    <row r="138" spans="14:37" x14ac:dyDescent="0.3">
      <c r="N138">
        <f t="shared" si="60"/>
        <v>31.206485027154542</v>
      </c>
      <c r="O138">
        <f t="shared" si="61"/>
        <v>23.527084546099132</v>
      </c>
      <c r="P138">
        <f t="shared" si="62"/>
        <v>2.508</v>
      </c>
      <c r="Q138">
        <f t="shared" si="43"/>
        <v>17.875326703999999</v>
      </c>
      <c r="R138" s="17">
        <f>PUSHArm!M138</f>
        <v>68</v>
      </c>
      <c r="S138" s="10">
        <f>PUSHArm!N138</f>
        <v>27.349419565688908</v>
      </c>
      <c r="T138" s="10">
        <f>PUSHArm!O138</f>
        <v>1.5309809571482078</v>
      </c>
      <c r="U138" s="10">
        <f t="shared" si="44"/>
        <v>0.32112049607762311</v>
      </c>
      <c r="V138" s="10">
        <f t="shared" si="45"/>
        <v>36.596348826841108</v>
      </c>
      <c r="W138" s="10">
        <f t="shared" si="46"/>
        <v>1.8277888682901662</v>
      </c>
      <c r="X138" s="10">
        <f t="shared" si="47"/>
        <v>15.349419565688908</v>
      </c>
      <c r="Y138" s="10">
        <f t="shared" si="48"/>
        <v>82.650580434311095</v>
      </c>
      <c r="Z138" s="10">
        <f t="shared" si="49"/>
        <v>77.650580434311095</v>
      </c>
      <c r="AA138" s="10">
        <f t="shared" si="50"/>
        <v>16.349419565688908</v>
      </c>
      <c r="AB138" s="10">
        <f t="shared" si="51"/>
        <v>72.650580434311095</v>
      </c>
      <c r="AC138" s="10">
        <f t="shared" si="52"/>
        <v>1.8277888682901662</v>
      </c>
      <c r="AD138" s="10">
        <f t="shared" si="53"/>
        <v>3.4046981012461242</v>
      </c>
      <c r="AE138" s="10">
        <f>IF(R138&lt;=$H$10,$L$2+ABS($H$43/$H$46-SQRT(4*$H$43*$H$43/$H$46/$H$46-8*(R138-$H$9)/$H$46)/2),#REF!)</f>
        <v>7.1063324592926183</v>
      </c>
      <c r="AF138" s="10">
        <f t="shared" si="54"/>
        <v>-29.706881666483369</v>
      </c>
      <c r="AG138" s="10">
        <f t="shared" si="55"/>
        <v>2.9792289907165954</v>
      </c>
      <c r="AH138" s="10">
        <f t="shared" si="56"/>
        <v>2.9792289907165954</v>
      </c>
      <c r="AI138">
        <f t="shared" si="57"/>
        <v>2.9792289907165954</v>
      </c>
      <c r="AJ138" s="10">
        <f t="shared" si="58"/>
        <v>1.9682432432432435</v>
      </c>
      <c r="AK138" t="e">
        <f t="shared" si="59"/>
        <v>#NUM!</v>
      </c>
    </row>
    <row r="139" spans="14:37" x14ac:dyDescent="0.3">
      <c r="N139">
        <f t="shared" si="60"/>
        <v>31.062110295247809</v>
      </c>
      <c r="O139">
        <f t="shared" si="61"/>
        <v>23.424966038932055</v>
      </c>
      <c r="P139">
        <f t="shared" si="62"/>
        <v>2.508</v>
      </c>
      <c r="Q139">
        <f t="shared" si="43"/>
        <v>17.893283517999997</v>
      </c>
      <c r="R139" s="17">
        <f>PUSHArm!M139</f>
        <v>68.5</v>
      </c>
      <c r="S139" s="10">
        <f>PUSHArm!N139</f>
        <v>27.676007559919327</v>
      </c>
      <c r="T139" s="10">
        <f>PUSHArm!O139</f>
        <v>1.5225566699194095</v>
      </c>
      <c r="U139" s="10">
        <f t="shared" si="44"/>
        <v>0.31656809946196673</v>
      </c>
      <c r="V139" s="10">
        <f t="shared" si="45"/>
        <v>36.76062653866731</v>
      </c>
      <c r="W139" s="10">
        <f t="shared" si="46"/>
        <v>1.8367175632630233</v>
      </c>
      <c r="X139" s="10">
        <f t="shared" si="47"/>
        <v>15.676007559919327</v>
      </c>
      <c r="Y139" s="10">
        <f t="shared" si="48"/>
        <v>82.323992440080673</v>
      </c>
      <c r="Z139" s="10">
        <f t="shared" si="49"/>
        <v>77.323992440080673</v>
      </c>
      <c r="AA139" s="10">
        <f t="shared" si="50"/>
        <v>16.676007559919327</v>
      </c>
      <c r="AB139" s="10">
        <f t="shared" si="51"/>
        <v>72.323992440080673</v>
      </c>
      <c r="AC139" s="10">
        <f t="shared" si="52"/>
        <v>1.8367175632630233</v>
      </c>
      <c r="AD139" s="10">
        <f t="shared" si="53"/>
        <v>3.3976055894675827</v>
      </c>
      <c r="AE139" s="10">
        <f>IF(R139&lt;=$H$10,$L$2+ABS($H$43/$H$46-SQRT(4*$H$43*$H$43/$H$46/$H$46-8*(R139-$H$9)/$H$46)/2),#REF!)</f>
        <v>7.0944926104495281</v>
      </c>
      <c r="AF139" s="10">
        <f t="shared" si="54"/>
        <v>-30.084275280197204</v>
      </c>
      <c r="AG139" s="10">
        <f t="shared" si="55"/>
        <v>2.9682743705076033</v>
      </c>
      <c r="AH139" s="10">
        <f t="shared" si="56"/>
        <v>2.9682743705076033</v>
      </c>
      <c r="AI139">
        <f t="shared" si="57"/>
        <v>2.9682743705076033</v>
      </c>
      <c r="AJ139" s="10">
        <f t="shared" si="58"/>
        <v>1.9354729729729732</v>
      </c>
      <c r="AK139" t="e">
        <f t="shared" si="59"/>
        <v>#NUM!</v>
      </c>
    </row>
    <row r="140" spans="14:37" x14ac:dyDescent="0.3">
      <c r="N140">
        <f t="shared" si="60"/>
        <v>30.920739246409759</v>
      </c>
      <c r="O140">
        <f t="shared" si="61"/>
        <v>23.325039037282544</v>
      </c>
      <c r="P140">
        <f t="shared" si="62"/>
        <v>2.508</v>
      </c>
      <c r="Q140">
        <f t="shared" si="43"/>
        <v>17.911240332000002</v>
      </c>
      <c r="R140" s="17">
        <f>PUSHArm!M140</f>
        <v>69</v>
      </c>
      <c r="S140" s="10">
        <f>PUSHArm!N140</f>
        <v>28.00440256148368</v>
      </c>
      <c r="T140" s="10">
        <f>PUSHArm!O140</f>
        <v>1.5142943000652351</v>
      </c>
      <c r="U140" s="10">
        <f t="shared" si="44"/>
        <v>0.31198190141875082</v>
      </c>
      <c r="V140" s="10">
        <f t="shared" si="45"/>
        <v>36.922743857957663</v>
      </c>
      <c r="W140" s="10">
        <f t="shared" si="46"/>
        <v>1.8456555484893695</v>
      </c>
      <c r="X140" s="10">
        <f t="shared" si="47"/>
        <v>16.00440256148368</v>
      </c>
      <c r="Y140" s="10">
        <f t="shared" si="48"/>
        <v>81.995597438516313</v>
      </c>
      <c r="Z140" s="10">
        <f t="shared" si="49"/>
        <v>76.995597438516313</v>
      </c>
      <c r="AA140" s="10">
        <f t="shared" si="50"/>
        <v>17.00440256148368</v>
      </c>
      <c r="AB140" s="10">
        <f t="shared" si="51"/>
        <v>71.995597438516313</v>
      </c>
      <c r="AC140" s="10">
        <f t="shared" si="52"/>
        <v>1.8456555484893695</v>
      </c>
      <c r="AD140" s="10">
        <f t="shared" si="53"/>
        <v>3.3904936315173457</v>
      </c>
      <c r="AE140" s="10">
        <f>IF(R140&lt;=$H$10,$L$2+ABS($H$43/$H$46-SQRT(4*$H$43*$H$43/$H$46/$H$46-8*(R140-$H$9)/$H$46)/2),#REF!)</f>
        <v>7.0826228250563936</v>
      </c>
      <c r="AF140" s="10">
        <f t="shared" si="54"/>
        <v>-30.461104732914503</v>
      </c>
      <c r="AG140" s="10">
        <f t="shared" si="55"/>
        <v>2.9573967761190416</v>
      </c>
      <c r="AH140" s="10">
        <f t="shared" si="56"/>
        <v>2.9573967761190416</v>
      </c>
      <c r="AI140">
        <f t="shared" si="57"/>
        <v>2.9573967761190416</v>
      </c>
      <c r="AJ140" s="10">
        <f t="shared" si="58"/>
        <v>1.9027027027027028</v>
      </c>
      <c r="AK140" t="e">
        <f t="shared" si="59"/>
        <v>#NUM!</v>
      </c>
    </row>
    <row r="141" spans="14:37" x14ac:dyDescent="0.3">
      <c r="N141">
        <f t="shared" si="60"/>
        <v>30.782325561509719</v>
      </c>
      <c r="O141">
        <f t="shared" si="61"/>
        <v>23.22727073116803</v>
      </c>
      <c r="P141">
        <f t="shared" si="62"/>
        <v>2.508</v>
      </c>
      <c r="Q141">
        <f t="shared" si="43"/>
        <v>17.929197146</v>
      </c>
      <c r="R141" s="17">
        <f>PUSHArm!M141</f>
        <v>69.5</v>
      </c>
      <c r="S141" s="10">
        <f>PUSHArm!N141</f>
        <v>28.334589368617841</v>
      </c>
      <c r="T141" s="10">
        <f>PUSHArm!O141</f>
        <v>1.5061911543743407</v>
      </c>
      <c r="U141" s="10">
        <f t="shared" si="44"/>
        <v>0.30736536873523934</v>
      </c>
      <c r="V141" s="10">
        <f t="shared" si="45"/>
        <v>37.08267912975078</v>
      </c>
      <c r="W141" s="10">
        <f t="shared" si="46"/>
        <v>1.8546028530290493</v>
      </c>
      <c r="X141" s="10">
        <f t="shared" si="47"/>
        <v>16.334589368617841</v>
      </c>
      <c r="Y141" s="10">
        <f t="shared" si="48"/>
        <v>81.665410631382159</v>
      </c>
      <c r="Z141" s="10">
        <f t="shared" si="49"/>
        <v>76.665410631382159</v>
      </c>
      <c r="AA141" s="10">
        <f t="shared" si="50"/>
        <v>17.334589368617841</v>
      </c>
      <c r="AB141" s="10">
        <f t="shared" si="51"/>
        <v>71.665410631382159</v>
      </c>
      <c r="AC141" s="10">
        <f t="shared" si="52"/>
        <v>1.8546028530290493</v>
      </c>
      <c r="AD141" s="10">
        <f t="shared" si="53"/>
        <v>3.3833620665609501</v>
      </c>
      <c r="AE141" s="10">
        <f>IF(R141&lt;=$H$10,$L$2+ABS($H$43/$H$46-SQRT(4*$H$43*$H$43/$H$46/$H$46-8*(R141-$H$9)/$H$46)/2),#REF!)</f>
        <v>7.0707228748784736</v>
      </c>
      <c r="AF141" s="10">
        <f t="shared" si="54"/>
        <v>-30.837325848683076</v>
      </c>
      <c r="AG141" s="10">
        <f t="shared" si="55"/>
        <v>2.9465946052568506</v>
      </c>
      <c r="AH141" s="10">
        <f t="shared" si="56"/>
        <v>2.9465946052568506</v>
      </c>
      <c r="AI141">
        <f t="shared" si="57"/>
        <v>2.9465946052568506</v>
      </c>
      <c r="AJ141" s="10">
        <f t="shared" si="58"/>
        <v>1.8699324324324325</v>
      </c>
      <c r="AK141" t="e">
        <f t="shared" si="59"/>
        <v>#NUM!</v>
      </c>
    </row>
    <row r="142" spans="14:37" x14ac:dyDescent="0.3">
      <c r="N142">
        <f t="shared" si="60"/>
        <v>30.646823033018915</v>
      </c>
      <c r="O142">
        <f t="shared" si="61"/>
        <v>23.131628347404199</v>
      </c>
      <c r="P142">
        <f t="shared" si="62"/>
        <v>2.508</v>
      </c>
      <c r="Q142">
        <f t="shared" si="43"/>
        <v>17.947153960000001</v>
      </c>
      <c r="R142" s="17">
        <f>PUSHArm!M142</f>
        <v>70</v>
      </c>
      <c r="S142" s="10">
        <f>PUSHArm!N142</f>
        <v>28.666552545103031</v>
      </c>
      <c r="T142" s="10">
        <f>PUSHArm!O142</f>
        <v>1.4982445545483889</v>
      </c>
      <c r="U142" s="10">
        <f t="shared" si="44"/>
        <v>0.30272191479435512</v>
      </c>
      <c r="V142" s="10">
        <f t="shared" si="45"/>
        <v>37.240412403785605</v>
      </c>
      <c r="W142" s="10">
        <f t="shared" si="46"/>
        <v>1.8635595060937267</v>
      </c>
      <c r="X142" s="10">
        <f t="shared" si="47"/>
        <v>16.666552545103031</v>
      </c>
      <c r="Y142" s="10">
        <f t="shared" si="48"/>
        <v>81.333447454896969</v>
      </c>
      <c r="Z142" s="10">
        <f t="shared" si="49"/>
        <v>76.333447454896969</v>
      </c>
      <c r="AA142" s="10">
        <f t="shared" si="50"/>
        <v>17.666552545103031</v>
      </c>
      <c r="AB142" s="10">
        <f t="shared" si="51"/>
        <v>71.333447454896969</v>
      </c>
      <c r="AC142" s="10">
        <f t="shared" si="52"/>
        <v>1.8635595060937267</v>
      </c>
      <c r="AD142" s="10">
        <f t="shared" si="53"/>
        <v>3.3762107315345964</v>
      </c>
      <c r="AE142" s="10">
        <f>IF(R142&lt;=$H$10,$L$2+ABS($H$43/$H$46-SQRT(4*$H$43*$H$43/$H$46/$H$46-8*(R142-$H$9)/$H$46)/2),#REF!)</f>
        <v>7.058792528766114</v>
      </c>
      <c r="AF142" s="10">
        <f t="shared" si="54"/>
        <v>-31.212895188058958</v>
      </c>
      <c r="AG142" s="10">
        <f t="shared" si="55"/>
        <v>2.9358663104200344</v>
      </c>
      <c r="AH142" s="10">
        <f t="shared" si="56"/>
        <v>2.9358663104200344</v>
      </c>
      <c r="AI142">
        <f t="shared" si="57"/>
        <v>2.9358663104200344</v>
      </c>
      <c r="AJ142" s="10">
        <f t="shared" si="58"/>
        <v>1.8371621621621621</v>
      </c>
      <c r="AK142" t="e">
        <f t="shared" si="59"/>
        <v>#NUM!</v>
      </c>
    </row>
    <row r="143" spans="14:37" x14ac:dyDescent="0.3">
      <c r="N143">
        <f t="shared" si="60"/>
        <v>30.514185599443291</v>
      </c>
      <c r="O143">
        <f t="shared" si="61"/>
        <v>23.03807917592966</v>
      </c>
      <c r="P143">
        <f t="shared" si="62"/>
        <v>2.508</v>
      </c>
      <c r="Q143">
        <f t="shared" si="43"/>
        <v>17.965110773999999</v>
      </c>
      <c r="R143" s="17">
        <f>PUSHArm!M143</f>
        <v>70.5</v>
      </c>
      <c r="S143" s="10">
        <f>PUSHArm!N143</f>
        <v>29.000276434492179</v>
      </c>
      <c r="T143" s="10">
        <f>PUSHArm!O143</f>
        <v>1.4904518388185073</v>
      </c>
      <c r="U143" s="10">
        <f t="shared" si="44"/>
        <v>0.29805489460140494</v>
      </c>
      <c r="V143" s="10">
        <f t="shared" si="45"/>
        <v>37.395925414037329</v>
      </c>
      <c r="W143" s="10">
        <f t="shared" si="46"/>
        <v>1.8725255370479907</v>
      </c>
      <c r="X143" s="10">
        <f t="shared" si="47"/>
        <v>17.000276434492179</v>
      </c>
      <c r="Y143" s="10">
        <f t="shared" si="48"/>
        <v>80.999723565507821</v>
      </c>
      <c r="Z143" s="10">
        <f t="shared" si="49"/>
        <v>75.999723565507821</v>
      </c>
      <c r="AA143" s="10">
        <f t="shared" si="50"/>
        <v>18.000276434492179</v>
      </c>
      <c r="AB143" s="10">
        <f t="shared" si="51"/>
        <v>70.999723565507821</v>
      </c>
      <c r="AC143" s="10">
        <f t="shared" si="52"/>
        <v>1.8725255370479907</v>
      </c>
      <c r="AD143" s="10">
        <f t="shared" si="53"/>
        <v>3.3690394611016448</v>
      </c>
      <c r="AE143" s="10">
        <f>IF(R143&lt;=$H$10,$L$2+ABS($H$43/$H$46-SQRT(4*$H$43*$H$43/$H$46/$H$46-8*(R143-$H$9)/$H$46)/2),#REF!)</f>
        <v>7.0468315526023613</v>
      </c>
      <c r="AF143" s="10">
        <f t="shared" si="54"/>
        <v>-31.58777010115865</v>
      </c>
      <c r="AG143" s="10">
        <f t="shared" si="55"/>
        <v>2.9252103963127682</v>
      </c>
      <c r="AH143" s="10">
        <f t="shared" si="56"/>
        <v>2.9252103963127682</v>
      </c>
      <c r="AI143">
        <f t="shared" si="57"/>
        <v>2.9252103963127682</v>
      </c>
      <c r="AJ143" s="10">
        <f t="shared" si="58"/>
        <v>1.8043918918918922</v>
      </c>
      <c r="AK143" t="e">
        <f t="shared" si="59"/>
        <v>#NUM!</v>
      </c>
    </row>
    <row r="144" spans="14:37" x14ac:dyDescent="0.3">
      <c r="N144">
        <f t="shared" si="60"/>
        <v>30.384367378276497</v>
      </c>
      <c r="O144">
        <f t="shared" si="61"/>
        <v>22.946590595055685</v>
      </c>
      <c r="P144">
        <f t="shared" si="62"/>
        <v>2.508</v>
      </c>
      <c r="Q144">
        <f t="shared" si="43"/>
        <v>17.983067587999997</v>
      </c>
      <c r="R144" s="17">
        <f>PUSHArm!M144</f>
        <v>71</v>
      </c>
      <c r="S144" s="10">
        <f>PUSHArm!N144</f>
        <v>29.335745174224389</v>
      </c>
      <c r="T144" s="10">
        <f>PUSHArm!O144</f>
        <v>1.4828103634810237</v>
      </c>
      <c r="U144" s="10">
        <f t="shared" si="44"/>
        <v>0.29336760056427924</v>
      </c>
      <c r="V144" s="10">
        <f t="shared" si="45"/>
        <v>37.54920155560648</v>
      </c>
      <c r="W144" s="10">
        <f t="shared" si="46"/>
        <v>1.881500975410485</v>
      </c>
      <c r="X144" s="10">
        <f t="shared" si="47"/>
        <v>17.335745174224389</v>
      </c>
      <c r="Y144" s="10">
        <f t="shared" si="48"/>
        <v>80.664254825775615</v>
      </c>
      <c r="Z144" s="10">
        <f t="shared" si="49"/>
        <v>75.664254825775615</v>
      </c>
      <c r="AA144" s="10">
        <f t="shared" si="50"/>
        <v>18.335745174224389</v>
      </c>
      <c r="AB144" s="10">
        <f t="shared" si="51"/>
        <v>70.664254825775615</v>
      </c>
      <c r="AC144" s="10">
        <f t="shared" si="52"/>
        <v>1.881500975410485</v>
      </c>
      <c r="AD144" s="10">
        <f t="shared" si="53"/>
        <v>3.3618480876080139</v>
      </c>
      <c r="AE144" s="10">
        <f>IF(R144&lt;=$H$10,$L$2+ABS($H$43/$H$46-SQRT(4*$H$43*$H$43/$H$46/$H$46-8*(R144-$H$9)/$H$46)/2),#REF!)</f>
        <v>7.0348397092493702</v>
      </c>
      <c r="AF144" s="10">
        <f t="shared" si="54"/>
        <v>-31.961908775928734</v>
      </c>
      <c r="AG144" s="10">
        <f t="shared" si="55"/>
        <v>2.9146254174115622</v>
      </c>
      <c r="AH144" s="10">
        <f t="shared" si="56"/>
        <v>2.9146254174115622</v>
      </c>
      <c r="AI144">
        <f t="shared" si="57"/>
        <v>2.9146254174115622</v>
      </c>
      <c r="AJ144" s="10">
        <f t="shared" si="58"/>
        <v>1.7716216216216218</v>
      </c>
      <c r="AK144" t="e">
        <f t="shared" si="59"/>
        <v>#NUM!</v>
      </c>
    </row>
    <row r="145" spans="14:37" x14ac:dyDescent="0.3">
      <c r="N145">
        <f t="shared" si="60"/>
        <v>30.257322697304232</v>
      </c>
      <c r="O145">
        <f t="shared" si="61"/>
        <v>22.857130095510964</v>
      </c>
      <c r="P145">
        <f t="shared" si="62"/>
        <v>2.508</v>
      </c>
      <c r="Q145">
        <f t="shared" si="43"/>
        <v>18.001024401999999</v>
      </c>
      <c r="R145" s="17">
        <f>PUSHArm!M145</f>
        <v>71.5</v>
      </c>
      <c r="S145" s="10">
        <f>PUSHArm!N145</f>
        <v>29.672942709603227</v>
      </c>
      <c r="T145" s="10">
        <f>PUSHArm!O145</f>
        <v>1.4753175043447508</v>
      </c>
      <c r="U145" s="10">
        <f t="shared" si="44"/>
        <v>0.2886632584621</v>
      </c>
      <c r="V145" s="10">
        <f t="shared" si="45"/>
        <v>37.700225859331681</v>
      </c>
      <c r="W145" s="10">
        <f t="shared" si="46"/>
        <v>1.8904858508550355</v>
      </c>
      <c r="X145" s="10">
        <f t="shared" si="47"/>
        <v>17.672942709603227</v>
      </c>
      <c r="Y145" s="10">
        <f t="shared" si="48"/>
        <v>80.327057290396766</v>
      </c>
      <c r="Z145" s="10">
        <f t="shared" si="49"/>
        <v>75.327057290396766</v>
      </c>
      <c r="AA145" s="10">
        <f t="shared" si="50"/>
        <v>18.672942709603227</v>
      </c>
      <c r="AB145" s="10">
        <f t="shared" si="51"/>
        <v>70.327057290396766</v>
      </c>
      <c r="AC145" s="10">
        <f t="shared" si="52"/>
        <v>1.8904858508550355</v>
      </c>
      <c r="AD145" s="10">
        <f t="shared" si="53"/>
        <v>3.3546364410364511</v>
      </c>
      <c r="AE145" s="10">
        <f>IF(R145&lt;=$H$10,$L$2+ABS($H$43/$H$46-SQRT(4*$H$43*$H$43/$H$46/$H$46-8*(R145-$H$9)/$H$46)/2),#REF!)</f>
        <v>7.022816758493537</v>
      </c>
      <c r="AF145" s="10">
        <f t="shared" si="54"/>
        <v>-32.33527028196734</v>
      </c>
      <c r="AG145" s="10">
        <f t="shared" si="55"/>
        <v>2.904109975676282</v>
      </c>
      <c r="AH145" s="10">
        <f t="shared" si="56"/>
        <v>2.904109975676282</v>
      </c>
      <c r="AI145">
        <f t="shared" si="57"/>
        <v>2.904109975676282</v>
      </c>
      <c r="AJ145" s="10">
        <f t="shared" si="58"/>
        <v>1.7388513513513515</v>
      </c>
      <c r="AK145" t="e">
        <f t="shared" si="59"/>
        <v>#NUM!</v>
      </c>
    </row>
    <row r="146" spans="14:37" x14ac:dyDescent="0.3">
      <c r="N146">
        <f t="shared" si="60"/>
        <v>30.133006124337328</v>
      </c>
      <c r="O146">
        <f t="shared" si="61"/>
        <v>22.769665303337185</v>
      </c>
      <c r="P146">
        <f t="shared" si="62"/>
        <v>2.508</v>
      </c>
      <c r="Q146">
        <f t="shared" si="43"/>
        <v>18.018981216</v>
      </c>
      <c r="R146" s="17">
        <f>PUSHArm!M146</f>
        <v>72</v>
      </c>
      <c r="S146" s="10">
        <f>PUSHArm!N146</f>
        <v>30.011852807617736</v>
      </c>
      <c r="T146" s="10">
        <f>PUSHArm!O146</f>
        <v>1.4679706580941283</v>
      </c>
      <c r="U146" s="10">
        <f t="shared" si="44"/>
        <v>0.28394502382013337</v>
      </c>
      <c r="V146" s="10">
        <f t="shared" si="45"/>
        <v>37.848984964208832</v>
      </c>
      <c r="W146" s="10">
        <f t="shared" si="46"/>
        <v>1.8994801932117948</v>
      </c>
      <c r="X146" s="10">
        <f t="shared" si="47"/>
        <v>18.011852807617736</v>
      </c>
      <c r="Y146" s="10">
        <f t="shared" si="48"/>
        <v>79.988147192382257</v>
      </c>
      <c r="Z146" s="10">
        <f t="shared" si="49"/>
        <v>74.988147192382257</v>
      </c>
      <c r="AA146" s="10">
        <f t="shared" si="50"/>
        <v>19.011852807617736</v>
      </c>
      <c r="AB146" s="10">
        <f t="shared" si="51"/>
        <v>69.988147192382257</v>
      </c>
      <c r="AC146" s="10">
        <f t="shared" si="52"/>
        <v>1.8994801932117948</v>
      </c>
      <c r="AD146" s="10">
        <f t="shared" si="53"/>
        <v>3.3474043489596332</v>
      </c>
      <c r="AE146" s="10">
        <f>IF(R146&lt;=$H$10,$L$2+ABS($H$43/$H$46-SQRT(4*$H$43*$H$43/$H$46/$H$46-8*(R146-$H$9)/$H$46)/2),#REF!)</f>
        <v>7.0107624569893652</v>
      </c>
      <c r="AF146" s="10">
        <f t="shared" si="54"/>
        <v>-32.707814609993193</v>
      </c>
      <c r="AG146" s="10">
        <f t="shared" si="55"/>
        <v>2.8936627183947592</v>
      </c>
      <c r="AH146" s="10">
        <f t="shared" si="56"/>
        <v>2.8936627183947592</v>
      </c>
      <c r="AI146">
        <f t="shared" si="57"/>
        <v>2.8936627183947592</v>
      </c>
      <c r="AJ146" s="10">
        <f t="shared" si="58"/>
        <v>1.7060810810810811</v>
      </c>
      <c r="AK146" t="e">
        <f t="shared" si="59"/>
        <v>#NUM!</v>
      </c>
    </row>
    <row r="147" spans="14:37" x14ac:dyDescent="0.3">
      <c r="N147">
        <f t="shared" si="60"/>
        <v>30.011372495361741</v>
      </c>
      <c r="O147">
        <f t="shared" si="61"/>
        <v>22.684164001623859</v>
      </c>
      <c r="P147">
        <f t="shared" si="62"/>
        <v>2.508</v>
      </c>
      <c r="Q147">
        <f t="shared" si="43"/>
        <v>18.036938029999998</v>
      </c>
      <c r="R147" s="17">
        <f>PUSHArm!M147</f>
        <v>72.5</v>
      </c>
      <c r="S147" s="10">
        <f>PUSHArm!N147</f>
        <v>30.352459070585656</v>
      </c>
      <c r="T147" s="10">
        <f>PUSHArm!O147</f>
        <v>1.4607672435681591</v>
      </c>
      <c r="U147" s="10">
        <f t="shared" si="44"/>
        <v>0.2792159783644817</v>
      </c>
      <c r="V147" s="10">
        <f t="shared" si="45"/>
        <v>37.995467087812138</v>
      </c>
      <c r="W147" s="10">
        <f t="shared" si="46"/>
        <v>1.9084840324684056</v>
      </c>
      <c r="X147" s="10">
        <f t="shared" si="47"/>
        <v>18.352459070585656</v>
      </c>
      <c r="Y147" s="10">
        <f t="shared" si="48"/>
        <v>79.647540929414347</v>
      </c>
      <c r="Z147" s="10">
        <f t="shared" si="49"/>
        <v>74.647540929414347</v>
      </c>
      <c r="AA147" s="10">
        <f t="shared" si="50"/>
        <v>19.352459070585656</v>
      </c>
      <c r="AB147" s="10">
        <f t="shared" si="51"/>
        <v>69.647540929414347</v>
      </c>
      <c r="AC147" s="10">
        <f t="shared" si="52"/>
        <v>1.9084840324684056</v>
      </c>
      <c r="AD147" s="10">
        <f t="shared" si="53"/>
        <v>3.3401516364920627</v>
      </c>
      <c r="AE147" s="10">
        <f>IF(R147&lt;=$H$10,$L$2+ABS($H$43/$H$46-SQRT(4*$H$43*$H$43/$H$46/$H$46-8*(R147-$H$9)/$H$46)/2),#REF!)</f>
        <v>6.9986765582019927</v>
      </c>
      <c r="AF147" s="10">
        <f t="shared" si="54"/>
        <v>-33.079502707151946</v>
      </c>
      <c r="AG147" s="10">
        <f t="shared" si="55"/>
        <v>2.8832823361515882</v>
      </c>
      <c r="AH147" s="10">
        <f t="shared" si="56"/>
        <v>2.8832823361515882</v>
      </c>
      <c r="AI147">
        <f t="shared" si="57"/>
        <v>2.8832823361515882</v>
      </c>
      <c r="AJ147" s="10">
        <f t="shared" si="58"/>
        <v>1.6733108108108108</v>
      </c>
      <c r="AK147" t="e">
        <f t="shared" si="59"/>
        <v>#NUM!</v>
      </c>
    </row>
    <row r="148" spans="14:37" x14ac:dyDescent="0.3">
      <c r="N148">
        <f t="shared" si="60"/>
        <v>29.892376941230573</v>
      </c>
      <c r="O148">
        <f t="shared" si="61"/>
        <v>22.600594151174473</v>
      </c>
      <c r="P148">
        <f t="shared" si="62"/>
        <v>2.508</v>
      </c>
      <c r="Q148">
        <f t="shared" si="43"/>
        <v>18.054894844</v>
      </c>
      <c r="R148" s="17">
        <f>PUSHArm!M148</f>
        <v>73</v>
      </c>
      <c r="S148" s="10">
        <f>PUSHArm!N148</f>
        <v>30.69474494959994</v>
      </c>
      <c r="T148" s="10">
        <f>PUSHArm!O148</f>
        <v>1.4537047029617429</v>
      </c>
      <c r="U148" s="10">
        <f t="shared" si="44"/>
        <v>0.27447912710757233</v>
      </c>
      <c r="V148" s="10">
        <f t="shared" si="45"/>
        <v>38.139661994744735</v>
      </c>
      <c r="W148" s="10">
        <f t="shared" si="46"/>
        <v>1.9174973987711585</v>
      </c>
      <c r="X148" s="10">
        <f t="shared" si="47"/>
        <v>18.69474494959994</v>
      </c>
      <c r="Y148" s="10">
        <f t="shared" si="48"/>
        <v>79.305255050400064</v>
      </c>
      <c r="Z148" s="10">
        <f t="shared" si="49"/>
        <v>74.305255050400064</v>
      </c>
      <c r="AA148" s="10">
        <f t="shared" si="50"/>
        <v>19.69474494959994</v>
      </c>
      <c r="AB148" s="10">
        <f t="shared" si="51"/>
        <v>69.305255050400064</v>
      </c>
      <c r="AC148" s="10">
        <f t="shared" si="52"/>
        <v>1.9174973987711585</v>
      </c>
      <c r="AD148" s="10">
        <f t="shared" si="53"/>
        <v>3.3328781262407245</v>
      </c>
      <c r="AE148" s="10">
        <f>IF(R148&lt;=$H$10,$L$2+ABS($H$43/$H$46-SQRT(4*$H$43*$H$43/$H$46/$H$46-8*(R148-$H$9)/$H$46)/2),#REF!)</f>
        <v>6.9865588123483633</v>
      </c>
      <c r="AF148" s="10">
        <f t="shared" si="54"/>
        <v>-33.450296508203813</v>
      </c>
      <c r="AG148" s="10">
        <f t="shared" si="55"/>
        <v>2.8729675609124703</v>
      </c>
      <c r="AH148" s="10">
        <f t="shared" si="56"/>
        <v>2.8729675609124703</v>
      </c>
      <c r="AI148">
        <f t="shared" si="57"/>
        <v>2.8729675609124703</v>
      </c>
      <c r="AJ148" s="10">
        <f t="shared" si="58"/>
        <v>1.6405405405405409</v>
      </c>
      <c r="AK148" t="e">
        <f t="shared" si="59"/>
        <v>#NUM!</v>
      </c>
    </row>
    <row r="149" spans="14:37" x14ac:dyDescent="0.3">
      <c r="N149">
        <f t="shared" si="60"/>
        <v>29.77597491279624</v>
      </c>
      <c r="O149">
        <f t="shared" si="61"/>
        <v>22.518923910024473</v>
      </c>
      <c r="P149">
        <f t="shared" si="62"/>
        <v>2.508</v>
      </c>
      <c r="Q149">
        <f t="shared" si="43"/>
        <v>18.072851658000001</v>
      </c>
      <c r="R149" s="17">
        <f>PUSHArm!M149</f>
        <v>73.5</v>
      </c>
      <c r="S149" s="10">
        <f>PUSHArm!N149</f>
        <v>31.038693757759749</v>
      </c>
      <c r="T149" s="10">
        <f>PUSHArm!O149</f>
        <v>1.4467805029449301</v>
      </c>
      <c r="U149" s="10">
        <f t="shared" si="44"/>
        <v>0.26973739581434913</v>
      </c>
      <c r="V149" s="10">
        <f t="shared" si="45"/>
        <v>38.281560963432561</v>
      </c>
      <c r="W149" s="10">
        <f t="shared" si="46"/>
        <v>1.926520322426174</v>
      </c>
      <c r="X149" s="10">
        <f t="shared" si="47"/>
        <v>19.038693757759749</v>
      </c>
      <c r="Y149" s="10">
        <f t="shared" si="48"/>
        <v>78.961306242240255</v>
      </c>
      <c r="Z149" s="10">
        <f t="shared" si="49"/>
        <v>73.961306242240255</v>
      </c>
      <c r="AA149" s="10">
        <f t="shared" si="50"/>
        <v>20.038693757759749</v>
      </c>
      <c r="AB149" s="10">
        <f t="shared" si="51"/>
        <v>68.961306242240255</v>
      </c>
      <c r="AC149" s="10">
        <f t="shared" si="52"/>
        <v>1.926520322426174</v>
      </c>
      <c r="AD149" s="10">
        <f t="shared" si="53"/>
        <v>3.3255836382544621</v>
      </c>
      <c r="AE149" s="10">
        <f>IF(R149&lt;=$H$10,$L$2+ABS($H$43/$H$46-SQRT(4*$H$43*$H$43/$H$46/$H$46-8*(R149-$H$9)/$H$46)/2),#REF!)</f>
        <v>6.9744089663370001</v>
      </c>
      <c r="AF149" s="10">
        <f t="shared" si="54"/>
        <v>-33.820158962884193</v>
      </c>
      <c r="AG149" s="10">
        <f t="shared" si="55"/>
        <v>2.8627171642161753</v>
      </c>
      <c r="AH149" s="10">
        <f t="shared" si="56"/>
        <v>2.8627171642161753</v>
      </c>
      <c r="AI149">
        <f t="shared" si="57"/>
        <v>2.8627171642161753</v>
      </c>
      <c r="AJ149" s="10">
        <f t="shared" si="58"/>
        <v>1.6077702702702705</v>
      </c>
      <c r="AK149" t="e">
        <f t="shared" si="59"/>
        <v>#NUM!</v>
      </c>
    </row>
    <row r="150" spans="14:37" x14ac:dyDescent="0.3">
      <c r="N150">
        <f t="shared" si="60"/>
        <v>29.662122204489556</v>
      </c>
      <c r="O150">
        <f t="shared" si="61"/>
        <v>22.439121651813725</v>
      </c>
      <c r="P150">
        <f t="shared" si="62"/>
        <v>2.508</v>
      </c>
      <c r="Q150">
        <f t="shared" si="43"/>
        <v>18.090808471999999</v>
      </c>
      <c r="R150" s="17">
        <f>PUSHArm!M150</f>
        <v>74</v>
      </c>
      <c r="S150" s="10">
        <f>PUSHArm!N150</f>
        <v>31.384288683169821</v>
      </c>
      <c r="T150" s="10">
        <f>PUSHArm!O150</f>
        <v>1.4399921357009235</v>
      </c>
      <c r="U150" s="10">
        <f t="shared" si="44"/>
        <v>0.26499362821485312</v>
      </c>
      <c r="V150" s="10">
        <f t="shared" si="45"/>
        <v>38.421156751447242</v>
      </c>
      <c r="W150" s="10">
        <f t="shared" si="46"/>
        <v>1.9355528339005901</v>
      </c>
      <c r="X150" s="10">
        <f t="shared" si="47"/>
        <v>19.384288683169821</v>
      </c>
      <c r="Y150" s="10">
        <f t="shared" si="48"/>
        <v>78.615711316830186</v>
      </c>
      <c r="Z150" s="10">
        <f t="shared" si="49"/>
        <v>73.615711316830186</v>
      </c>
      <c r="AA150" s="10">
        <f t="shared" si="50"/>
        <v>20.384288683169821</v>
      </c>
      <c r="AB150" s="10">
        <f t="shared" si="51"/>
        <v>68.615711316830186</v>
      </c>
      <c r="AC150" s="10">
        <f t="shared" si="52"/>
        <v>1.9355528339005901</v>
      </c>
      <c r="AD150" s="10">
        <f t="shared" si="53"/>
        <v>3.3182679899720311</v>
      </c>
      <c r="AE150" s="10">
        <f>IF(R150&lt;=$H$10,$L$2+ABS($H$43/$H$46-SQRT(4*$H$43*$H$43/$H$46/$H$46-8*(R150-$H$9)/$H$46)/2),#REF!)</f>
        <v>6.9622267637063224</v>
      </c>
      <c r="AF150" s="10">
        <f t="shared" si="54"/>
        <v>-34.189054059623622</v>
      </c>
      <c r="AG150" s="10">
        <f t="shared" si="55"/>
        <v>2.8525299554668222</v>
      </c>
      <c r="AH150" s="10">
        <f t="shared" si="56"/>
        <v>2.8525299554668222</v>
      </c>
      <c r="AI150">
        <f t="shared" si="57"/>
        <v>2.8525299554668222</v>
      </c>
      <c r="AJ150" s="10">
        <f t="shared" si="58"/>
        <v>1.5750000000000002</v>
      </c>
      <c r="AK150" t="e">
        <f t="shared" si="59"/>
        <v>#NUM!</v>
      </c>
    </row>
    <row r="151" spans="14:37" x14ac:dyDescent="0.3">
      <c r="N151">
        <f t="shared" si="60"/>
        <v>29.550774976604696</v>
      </c>
      <c r="O151">
        <f t="shared" si="61"/>
        <v>22.361155983206942</v>
      </c>
      <c r="P151">
        <f t="shared" si="62"/>
        <v>2.508</v>
      </c>
      <c r="Q151">
        <f t="shared" si="43"/>
        <v>18.108765285999997</v>
      </c>
      <c r="R151" s="17">
        <f>PUSHArm!M151</f>
        <v>74.5</v>
      </c>
      <c r="S151" s="10">
        <f>PUSHArm!N151</f>
        <v>31.731512801693651</v>
      </c>
      <c r="T151" s="10">
        <f>PUSHArm!O151</f>
        <v>1.4333371198958851</v>
      </c>
      <c r="U151" s="10">
        <f t="shared" si="44"/>
        <v>0.26025058430585879</v>
      </c>
      <c r="V151" s="10">
        <f t="shared" si="45"/>
        <v>38.558443559216776</v>
      </c>
      <c r="W151" s="10">
        <f t="shared" si="46"/>
        <v>1.9445949638237601</v>
      </c>
      <c r="X151" s="10">
        <f t="shared" si="47"/>
        <v>19.731512801693651</v>
      </c>
      <c r="Y151" s="10">
        <f t="shared" si="48"/>
        <v>78.268487198306346</v>
      </c>
      <c r="Z151" s="10">
        <f t="shared" si="49"/>
        <v>73.268487198306346</v>
      </c>
      <c r="AA151" s="10">
        <f t="shared" si="50"/>
        <v>20.731512801693651</v>
      </c>
      <c r="AB151" s="10">
        <f t="shared" si="51"/>
        <v>68.268487198306346</v>
      </c>
      <c r="AC151" s="10">
        <f t="shared" si="52"/>
        <v>1.9445949638237601</v>
      </c>
      <c r="AD151" s="10">
        <f t="shared" si="53"/>
        <v>3.3109309961687878</v>
      </c>
      <c r="AE151" s="10">
        <f>IF(R151&lt;=$H$10,$L$2+ABS($H$43/$H$46-SQRT(4*$H$43*$H$43/$H$46/$H$46-8*(R151-$H$9)/$H$46)/2),#REF!)</f>
        <v>6.9500119445614832</v>
      </c>
      <c r="AF151" s="10">
        <f t="shared" si="54"/>
        <v>-34.55694684552423</v>
      </c>
      <c r="AG151" s="10">
        <f t="shared" si="55"/>
        <v>2.8424047803197539</v>
      </c>
      <c r="AH151" s="10">
        <f t="shared" si="56"/>
        <v>2.8424047803197539</v>
      </c>
      <c r="AI151">
        <f t="shared" si="57"/>
        <v>2.8424047803197539</v>
      </c>
      <c r="AJ151" s="10">
        <f t="shared" si="58"/>
        <v>1.5422297297297298</v>
      </c>
      <c r="AK151" t="e">
        <f t="shared" si="59"/>
        <v>#NUM!</v>
      </c>
    </row>
    <row r="152" spans="14:37" x14ac:dyDescent="0.3">
      <c r="N152">
        <f t="shared" si="60"/>
        <v>29.441889776006693</v>
      </c>
      <c r="O152">
        <f t="shared" si="61"/>
        <v>22.28499576014546</v>
      </c>
      <c r="P152">
        <f t="shared" si="62"/>
        <v>2.508</v>
      </c>
      <c r="Q152">
        <f t="shared" si="43"/>
        <v>18.126722099999999</v>
      </c>
      <c r="R152" s="17">
        <f>PUSHArm!M152</f>
        <v>75</v>
      </c>
      <c r="S152" s="10">
        <f>PUSHArm!N152</f>
        <v>32.080349089444518</v>
      </c>
      <c r="T152" s="10">
        <f>PUSHArm!O152</f>
        <v>1.426813001567232</v>
      </c>
      <c r="U152" s="10">
        <f t="shared" si="44"/>
        <v>0.25551093838416816</v>
      </c>
      <c r="V152" s="10">
        <f t="shared" si="45"/>
        <v>38.693416992678216</v>
      </c>
      <c r="W152" s="10">
        <f t="shared" si="46"/>
        <v>1.953646742988471</v>
      </c>
      <c r="X152" s="10">
        <f t="shared" si="47"/>
        <v>20.080349089444518</v>
      </c>
      <c r="Y152" s="10">
        <f t="shared" si="48"/>
        <v>77.919650910555475</v>
      </c>
      <c r="Z152" s="10">
        <f t="shared" si="49"/>
        <v>72.919650910555475</v>
      </c>
      <c r="AA152" s="10">
        <f t="shared" si="50"/>
        <v>21.080349089444518</v>
      </c>
      <c r="AB152" s="10">
        <f t="shared" si="51"/>
        <v>67.919650910555475</v>
      </c>
      <c r="AC152" s="10">
        <f t="shared" si="52"/>
        <v>1.953646742988471</v>
      </c>
      <c r="AD152" s="10">
        <f t="shared" si="53"/>
        <v>3.3035724689019714</v>
      </c>
      <c r="AE152" s="10">
        <f>IF(R152&lt;=$H$10,$L$2+ABS($H$43/$H$46-SQRT(4*$H$43*$H$43/$H$46/$H$46-8*(R152-$H$9)/$H$46)/2),#REF!)</f>
        <v>6.9377642455096851</v>
      </c>
      <c r="AF152" s="10">
        <f t="shared" si="54"/>
        <v>-34.923803443104035</v>
      </c>
      <c r="AG152" s="10">
        <f t="shared" si="55"/>
        <v>2.8323405191548163</v>
      </c>
      <c r="AH152" s="10">
        <f t="shared" si="56"/>
        <v>2.8323405191548163</v>
      </c>
      <c r="AI152">
        <f t="shared" si="57"/>
        <v>2.8323405191548163</v>
      </c>
      <c r="AJ152" s="10">
        <f t="shared" si="58"/>
        <v>1.5094594594594595</v>
      </c>
      <c r="AK152" t="e">
        <f t="shared" si="59"/>
        <v>#NUM!</v>
      </c>
    </row>
    <row r="153" spans="14:37" x14ac:dyDescent="0.3">
      <c r="N153">
        <f t="shared" si="60"/>
        <v>29.335423555525683</v>
      </c>
      <c r="O153">
        <f t="shared" si="61"/>
        <v>22.210610103128019</v>
      </c>
      <c r="P153">
        <f t="shared" si="62"/>
        <v>2.508</v>
      </c>
      <c r="Q153">
        <f t="shared" si="43"/>
        <v>18.144678914</v>
      </c>
      <c r="R153" s="17">
        <f>PUSHArm!M153</f>
        <v>75.5</v>
      </c>
      <c r="S153" s="10">
        <f>PUSHArm!N153</f>
        <v>32.430780435003321</v>
      </c>
      <c r="T153" s="10">
        <f>PUSHArm!O153</f>
        <v>1.4204173549437134</v>
      </c>
      <c r="U153" s="10">
        <f t="shared" si="44"/>
        <v>0.25077727760316332</v>
      </c>
      <c r="V153" s="10">
        <f t="shared" si="45"/>
        <v>38.826074024725358</v>
      </c>
      <c r="W153" s="10">
        <f t="shared" si="46"/>
        <v>1.9627082023521603</v>
      </c>
      <c r="X153" s="10">
        <f t="shared" si="47"/>
        <v>20.430780435003321</v>
      </c>
      <c r="Y153" s="10">
        <f t="shared" si="48"/>
        <v>77.569219564996672</v>
      </c>
      <c r="Z153" s="10">
        <f t="shared" si="49"/>
        <v>72.569219564996672</v>
      </c>
      <c r="AA153" s="10">
        <f t="shared" si="50"/>
        <v>21.430780435003321</v>
      </c>
      <c r="AB153" s="10">
        <f t="shared" si="51"/>
        <v>67.569219564996672</v>
      </c>
      <c r="AC153" s="10">
        <f t="shared" si="52"/>
        <v>1.9627082023521603</v>
      </c>
      <c r="AD153" s="10">
        <f t="shared" si="53"/>
        <v>3.2961922174545313</v>
      </c>
      <c r="AE153" s="10">
        <f>IF(R153&lt;=$H$10,$L$2+ABS($H$43/$H$46-SQRT(4*$H$43*$H$43/$H$46/$H$46-8*(R153-$H$9)/$H$46)/2),#REF!)</f>
        <v>6.9254833995939045</v>
      </c>
      <c r="AF153" s="10">
        <f t="shared" si="54"/>
        <v>-35.289591063706119</v>
      </c>
      <c r="AG153" s="10">
        <f t="shared" si="55"/>
        <v>2.8223360856313304</v>
      </c>
      <c r="AH153" s="10">
        <f t="shared" si="56"/>
        <v>2.8223360856313304</v>
      </c>
      <c r="AI153">
        <f t="shared" si="57"/>
        <v>2.8223360856313304</v>
      </c>
      <c r="AJ153" s="10">
        <f t="shared" si="58"/>
        <v>1.4766891891891891</v>
      </c>
      <c r="AK153" t="e">
        <f t="shared" si="59"/>
        <v>#NUM!</v>
      </c>
    </row>
    <row r="154" spans="14:37" x14ac:dyDescent="0.3">
      <c r="N154">
        <f t="shared" si="60"/>
        <v>29.231333691979522</v>
      </c>
      <c r="O154">
        <f t="shared" si="61"/>
        <v>22.137968411474144</v>
      </c>
      <c r="P154">
        <f t="shared" si="62"/>
        <v>2.508</v>
      </c>
      <c r="Q154">
        <f t="shared" si="43"/>
        <v>18.162635728000001</v>
      </c>
      <c r="R154" s="17">
        <f>PUSHArm!M154</f>
        <v>76</v>
      </c>
      <c r="S154" s="10">
        <f>PUSHArm!N154</f>
        <v>32.782789651350733</v>
      </c>
      <c r="T154" s="10">
        <f>PUSHArm!O154</f>
        <v>1.4141477831948528</v>
      </c>
      <c r="U154" s="10">
        <f t="shared" si="44"/>
        <v>0.2460521008057763</v>
      </c>
      <c r="V154" s="10">
        <f t="shared" si="45"/>
        <v>38.956412955715471</v>
      </c>
      <c r="W154" s="10">
        <f t="shared" si="46"/>
        <v>1.9717793730381541</v>
      </c>
      <c r="X154" s="10">
        <f t="shared" si="47"/>
        <v>20.782789651350733</v>
      </c>
      <c r="Y154" s="10">
        <f t="shared" si="48"/>
        <v>77.217210348649274</v>
      </c>
      <c r="Z154" s="10">
        <f t="shared" si="49"/>
        <v>72.217210348649274</v>
      </c>
      <c r="AA154" s="10">
        <f t="shared" si="50"/>
        <v>21.782789651350733</v>
      </c>
      <c r="AB154" s="10">
        <f t="shared" si="51"/>
        <v>67.217210348649274</v>
      </c>
      <c r="AC154" s="10">
        <f t="shared" si="52"/>
        <v>1.9717793730381541</v>
      </c>
      <c r="AD154" s="10">
        <f t="shared" si="53"/>
        <v>3.2887900482774524</v>
      </c>
      <c r="AE154" s="10">
        <f>IF(R154&lt;=$H$10,$L$2+ABS($H$43/$H$46-SQRT(4*$H$43*$H$43/$H$46/$H$46-8*(R154-$H$9)/$H$46)/2),#REF!)</f>
        <v>6.9131691362249992</v>
      </c>
      <c r="AF154" s="10">
        <f t="shared" si="54"/>
        <v>-35.654278017833576</v>
      </c>
      <c r="AG154" s="10">
        <f t="shared" si="55"/>
        <v>2.8123904253194585</v>
      </c>
      <c r="AH154" s="10">
        <f t="shared" si="56"/>
        <v>2.8123904253194585</v>
      </c>
      <c r="AI154">
        <f t="shared" si="57"/>
        <v>2.8123904253194585</v>
      </c>
      <c r="AJ154" s="10">
        <f t="shared" si="58"/>
        <v>1.4439189189189192</v>
      </c>
      <c r="AK154" t="e">
        <f t="shared" si="59"/>
        <v>#NUM!</v>
      </c>
    </row>
    <row r="155" spans="14:37" x14ac:dyDescent="0.3">
      <c r="N155">
        <f t="shared" si="60"/>
        <v>29.129578002864665</v>
      </c>
      <c r="O155">
        <f t="shared" si="61"/>
        <v>22.067040376598278</v>
      </c>
      <c r="P155">
        <f t="shared" si="62"/>
        <v>2.508</v>
      </c>
      <c r="Q155">
        <f t="shared" si="43"/>
        <v>18.180592541999999</v>
      </c>
      <c r="R155" s="17">
        <f>PUSHArm!M155</f>
        <v>76.5</v>
      </c>
      <c r="S155" s="10">
        <f>PUSHArm!N155</f>
        <v>33.136359487503498</v>
      </c>
      <c r="T155" s="10">
        <f>PUSHArm!O155</f>
        <v>1.4080019191121187</v>
      </c>
      <c r="U155" s="10">
        <f t="shared" si="44"/>
        <v>0.24133781762473502</v>
      </c>
      <c r="V155" s="10">
        <f t="shared" si="45"/>
        <v>39.084433373172082</v>
      </c>
      <c r="W155" s="10">
        <f t="shared" si="46"/>
        <v>1.980860286336916</v>
      </c>
      <c r="X155" s="10">
        <f t="shared" si="47"/>
        <v>21.136359487503498</v>
      </c>
      <c r="Y155" s="10">
        <f t="shared" si="48"/>
        <v>76.863640512496502</v>
      </c>
      <c r="Z155" s="10">
        <f t="shared" si="49"/>
        <v>71.863640512496502</v>
      </c>
      <c r="AA155" s="10">
        <f t="shared" si="50"/>
        <v>22.136359487503498</v>
      </c>
      <c r="AB155" s="10">
        <f t="shared" si="51"/>
        <v>66.863640512496502</v>
      </c>
      <c r="AC155" s="10">
        <f t="shared" si="52"/>
        <v>1.980860286336916</v>
      </c>
      <c r="AD155" s="10">
        <f t="shared" si="53"/>
        <v>3.2813657649305314</v>
      </c>
      <c r="AE155" s="10">
        <f>IF(R155&lt;=$H$10,$L$2+ABS($H$43/$H$46-SQRT(4*$H$43*$H$43/$H$46/$H$46-8*(R155-$H$9)/$H$46)/2),#REF!)</f>
        <v>6.9008211811121551</v>
      </c>
      <c r="AF155" s="10">
        <f t="shared" si="54"/>
        <v>-36.01783372256218</v>
      </c>
      <c r="AG155" s="10">
        <f t="shared" si="55"/>
        <v>2.8025025144031135</v>
      </c>
      <c r="AH155" s="10">
        <f t="shared" si="56"/>
        <v>2.8025025144031135</v>
      </c>
      <c r="AI155">
        <f t="shared" si="57"/>
        <v>2.8025025144031135</v>
      </c>
      <c r="AJ155" s="10">
        <f t="shared" si="58"/>
        <v>1.4111486486486489</v>
      </c>
      <c r="AK155" t="e">
        <f t="shared" si="59"/>
        <v>#NUM!</v>
      </c>
    </row>
    <row r="156" spans="14:37" x14ac:dyDescent="0.3">
      <c r="N156">
        <f t="shared" si="60"/>
        <v>29.030114761755662</v>
      </c>
      <c r="O156">
        <f t="shared" si="61"/>
        <v>21.997795994323152</v>
      </c>
      <c r="P156">
        <f t="shared" si="62"/>
        <v>2.508</v>
      </c>
      <c r="Q156">
        <f t="shared" si="43"/>
        <v>18.198549356000001</v>
      </c>
      <c r="R156" s="17">
        <f>PUSHArm!M156</f>
        <v>77</v>
      </c>
      <c r="S156" s="10">
        <f>PUSHArm!N156</f>
        <v>33.49147263984586</v>
      </c>
      <c r="T156" s="10">
        <f>PUSHArm!O156</f>
        <v>1.401977425724185</v>
      </c>
      <c r="U156" s="10">
        <f t="shared" si="44"/>
        <v>0.2366367476716548</v>
      </c>
      <c r="V156" s="10">
        <f t="shared" si="45"/>
        <v>39.210136110817174</v>
      </c>
      <c r="W156" s="10">
        <f t="shared" si="46"/>
        <v>1.9899509737073011</v>
      </c>
      <c r="X156" s="10">
        <f t="shared" si="47"/>
        <v>21.49147263984586</v>
      </c>
      <c r="Y156" s="10">
        <f t="shared" si="48"/>
        <v>76.508527360154147</v>
      </c>
      <c r="Z156" s="10">
        <f t="shared" si="49"/>
        <v>71.508527360154147</v>
      </c>
      <c r="AA156" s="10">
        <f t="shared" si="50"/>
        <v>22.49147263984586</v>
      </c>
      <c r="AB156" s="10">
        <f t="shared" si="51"/>
        <v>66.508527360154147</v>
      </c>
      <c r="AC156" s="10">
        <f t="shared" si="52"/>
        <v>1.9899509737073011</v>
      </c>
      <c r="AD156" s="10">
        <f t="shared" si="53"/>
        <v>3.2739191680215498</v>
      </c>
      <c r="AE156" s="10">
        <f>IF(R156&lt;=$H$10,$L$2+ABS($H$43/$H$46-SQRT(4*$H$43*$H$43/$H$46/$H$46-8*(R156-$H$9)/$H$46)/2),#REF!)</f>
        <v>6.8884392561915924</v>
      </c>
      <c r="AF156" s="10">
        <f t="shared" si="54"/>
        <v>-36.380228706182365</v>
      </c>
      <c r="AG156" s="10">
        <f t="shared" si="55"/>
        <v>2.7926713584498692</v>
      </c>
      <c r="AH156" s="10">
        <f t="shared" si="56"/>
        <v>2.7926713584498692</v>
      </c>
      <c r="AI156">
        <f t="shared" si="57"/>
        <v>2.7926713584498692</v>
      </c>
      <c r="AJ156" s="10">
        <f t="shared" si="58"/>
        <v>1.3783783783783785</v>
      </c>
      <c r="AK156" t="e">
        <f t="shared" si="59"/>
        <v>#NUM!</v>
      </c>
    </row>
    <row r="157" spans="14:37" x14ac:dyDescent="0.3">
      <c r="N157">
        <f t="shared" si="60"/>
        <v>28.932902712518427</v>
      </c>
      <c r="O157">
        <f t="shared" si="61"/>
        <v>21.930205576310023</v>
      </c>
      <c r="P157">
        <f t="shared" si="62"/>
        <v>2.508</v>
      </c>
      <c r="Q157">
        <f t="shared" si="43"/>
        <v>18.216506169999999</v>
      </c>
      <c r="R157" s="17">
        <f>PUSHArm!M157</f>
        <v>77.5</v>
      </c>
      <c r="S157" s="10">
        <f>PUSHArm!N157</f>
        <v>33.848111763148239</v>
      </c>
      <c r="T157" s="10">
        <f>PUSHArm!O157</f>
        <v>1.3960719968517556</v>
      </c>
      <c r="U157" s="10">
        <f t="shared" si="44"/>
        <v>0.23195112047408553</v>
      </c>
      <c r="V157" s="10">
        <f t="shared" si="45"/>
        <v>39.333523206974441</v>
      </c>
      <c r="W157" s="10">
        <f t="shared" si="46"/>
        <v>1.9990514667778332</v>
      </c>
      <c r="X157" s="10">
        <f t="shared" si="47"/>
        <v>21.848111763148239</v>
      </c>
      <c r="Y157" s="10">
        <f t="shared" si="48"/>
        <v>76.151888236851761</v>
      </c>
      <c r="Z157" s="10">
        <f t="shared" si="49"/>
        <v>71.151888236851761</v>
      </c>
      <c r="AA157" s="10">
        <f t="shared" si="50"/>
        <v>22.848111763148239</v>
      </c>
      <c r="AB157" s="10">
        <f t="shared" si="51"/>
        <v>66.151888236851761</v>
      </c>
      <c r="AC157" s="10">
        <f t="shared" si="52"/>
        <v>1.9990514667778332</v>
      </c>
      <c r="AD157" s="10">
        <f t="shared" si="53"/>
        <v>3.2664500551437912</v>
      </c>
      <c r="AE157" s="10">
        <f>IF(R157&lt;=$H$10,$L$2+ABS($H$43/$H$46-SQRT(4*$H$43*$H$43/$H$46/$H$46-8*(R157-$H$9)/$H$46)/2),#REF!)</f>
        <v>6.8760230795535051</v>
      </c>
      <c r="AF157" s="10">
        <f t="shared" si="54"/>
        <v>-36.741434610139009</v>
      </c>
      <c r="AG157" s="10">
        <f t="shared" si="55"/>
        <v>2.7828959912436995</v>
      </c>
      <c r="AH157" s="10">
        <f t="shared" si="56"/>
        <v>2.7828959912436995</v>
      </c>
      <c r="AI157">
        <f t="shared" si="57"/>
        <v>2.7828959912436995</v>
      </c>
      <c r="AJ157" s="10">
        <f t="shared" si="58"/>
        <v>1.3456081081081082</v>
      </c>
      <c r="AK157" t="e">
        <f t="shared" si="59"/>
        <v>#NUM!</v>
      </c>
    </row>
    <row r="158" spans="14:37" x14ac:dyDescent="0.3">
      <c r="N158">
        <f t="shared" si="60"/>
        <v>28.837901082185081</v>
      </c>
      <c r="O158">
        <f t="shared" si="61"/>
        <v>21.864239760488669</v>
      </c>
      <c r="P158">
        <f t="shared" si="62"/>
        <v>2.508</v>
      </c>
      <c r="Q158">
        <f t="shared" si="43"/>
        <v>18.234462983999997</v>
      </c>
      <c r="R158" s="17">
        <f>PUSHArm!M158</f>
        <v>78</v>
      </c>
      <c r="S158" s="10">
        <f>PUSHArm!N158</f>
        <v>34.206259481265597</v>
      </c>
      <c r="T158" s="10">
        <f>PUSHArm!O158</f>
        <v>1.3902833575949789</v>
      </c>
      <c r="U158" s="10">
        <f t="shared" si="44"/>
        <v>0.22728307485614105</v>
      </c>
      <c r="V158" s="10">
        <f t="shared" si="45"/>
        <v>39.454597862728995</v>
      </c>
      <c r="W158" s="10">
        <f t="shared" si="46"/>
        <v>2.0081617973479835</v>
      </c>
      <c r="X158" s="10">
        <f t="shared" si="47"/>
        <v>22.206259481265597</v>
      </c>
      <c r="Y158" s="10">
        <f t="shared" si="48"/>
        <v>75.79374051873441</v>
      </c>
      <c r="Z158" s="10">
        <f t="shared" si="49"/>
        <v>70.79374051873441</v>
      </c>
      <c r="AA158" s="10">
        <f t="shared" si="50"/>
        <v>23.206259481265597</v>
      </c>
      <c r="AB158" s="10">
        <f t="shared" si="51"/>
        <v>65.79374051873441</v>
      </c>
      <c r="AC158" s="10">
        <f t="shared" si="52"/>
        <v>2.0081617973479835</v>
      </c>
      <c r="AD158" s="10">
        <f t="shared" si="53"/>
        <v>3.2589582208118486</v>
      </c>
      <c r="AE158" s="10">
        <f>IF(R158&lt;=$H$10,$L$2+ABS($H$43/$H$46-SQRT(4*$H$43*$H$43/$H$46/$H$46-8*(R158-$H$9)/$H$46)/2),#REF!)</f>
        <v>6.8635723653671796</v>
      </c>
      <c r="AF158" s="10">
        <f t="shared" si="54"/>
        <v>-37.101424188658441</v>
      </c>
      <c r="AG158" s="10">
        <f t="shared" si="55"/>
        <v>2.7731754736766669</v>
      </c>
      <c r="AH158" s="10">
        <f t="shared" si="56"/>
        <v>2.7731754736766669</v>
      </c>
      <c r="AI158">
        <f t="shared" si="57"/>
        <v>2.7731754736766669</v>
      </c>
      <c r="AJ158" s="10">
        <f t="shared" si="58"/>
        <v>1.3128378378378378</v>
      </c>
      <c r="AK158" t="e">
        <f t="shared" si="59"/>
        <v>#NUM!</v>
      </c>
    </row>
    <row r="159" spans="14:37" x14ac:dyDescent="0.3">
      <c r="N159">
        <f t="shared" si="60"/>
        <v>28.745069592836749</v>
      </c>
      <c r="O159">
        <f t="shared" si="61"/>
        <v>21.799869520747674</v>
      </c>
      <c r="P159">
        <f t="shared" si="62"/>
        <v>2.508</v>
      </c>
      <c r="Q159">
        <f t="shared" si="43"/>
        <v>18.252419797999998</v>
      </c>
      <c r="R159" s="17">
        <f>PUSHArm!M159</f>
        <v>78.5</v>
      </c>
      <c r="S159" s="10">
        <f>PUSHArm!N159</f>
        <v>34.565898397511376</v>
      </c>
      <c r="T159" s="10">
        <f>PUSHArm!O159</f>
        <v>1.3846092647705501</v>
      </c>
      <c r="U159" s="10">
        <f t="shared" si="44"/>
        <v>0.22263465941402091</v>
      </c>
      <c r="V159" s="10">
        <f t="shared" si="45"/>
        <v>39.573364399550883</v>
      </c>
      <c r="W159" s="10">
        <f t="shared" si="46"/>
        <v>2.0172819973894738</v>
      </c>
      <c r="X159" s="10">
        <f t="shared" si="47"/>
        <v>22.565898397511376</v>
      </c>
      <c r="Y159" s="10">
        <f t="shared" si="48"/>
        <v>75.434101602488624</v>
      </c>
      <c r="Z159" s="10">
        <f t="shared" si="49"/>
        <v>70.434101602488624</v>
      </c>
      <c r="AA159" s="10">
        <f t="shared" si="50"/>
        <v>23.565898397511376</v>
      </c>
      <c r="AB159" s="10">
        <f t="shared" si="51"/>
        <v>65.434101602488624</v>
      </c>
      <c r="AC159" s="10">
        <f t="shared" si="52"/>
        <v>2.0172819973894738</v>
      </c>
      <c r="AD159" s="10">
        <f t="shared" si="53"/>
        <v>3.2514434563956645</v>
      </c>
      <c r="AE159" s="10">
        <f>IF(R159&lt;=$H$10,$L$2+ABS($H$43/$H$46-SQRT(4*$H$43*$H$43/$H$46/$H$46-8*(R159-$H$9)/$H$46)/2),#REF!)</f>
        <v>6.8510868238042129</v>
      </c>
      <c r="AF159" s="10">
        <f t="shared" si="54"/>
        <v>-37.460171305826577</v>
      </c>
      <c r="AG159" s="10">
        <f t="shared" si="55"/>
        <v>2.7635088926959686</v>
      </c>
      <c r="AH159" s="10">
        <f t="shared" si="56"/>
        <v>2.7635088926959686</v>
      </c>
      <c r="AI159">
        <f t="shared" si="57"/>
        <v>2.7635088926959686</v>
      </c>
      <c r="AJ159" s="10">
        <f t="shared" si="58"/>
        <v>1.2800675675675679</v>
      </c>
      <c r="AK159" t="e">
        <f t="shared" si="59"/>
        <v>#NUM!</v>
      </c>
    </row>
    <row r="160" spans="14:37" x14ac:dyDescent="0.3">
      <c r="N160">
        <f t="shared" si="60"/>
        <v>28.654368472200993</v>
      </c>
      <c r="O160">
        <f t="shared" si="61"/>
        <v>21.737066175661017</v>
      </c>
      <c r="P160">
        <f t="shared" si="62"/>
        <v>2.508</v>
      </c>
      <c r="Q160">
        <f t="shared" si="43"/>
        <v>18.270376611999996</v>
      </c>
      <c r="R160" s="17">
        <f>PUSHArm!M160</f>
        <v>79</v>
      </c>
      <c r="S160" s="10">
        <f>PUSHArm!N160</f>
        <v>34.927011104700185</v>
      </c>
      <c r="T160" s="10">
        <f>PUSHArm!O160</f>
        <v>1.3790475072846851</v>
      </c>
      <c r="U160" s="10">
        <f t="shared" si="44"/>
        <v>0.21800783254567122</v>
      </c>
      <c r="V160" s="10">
        <f t="shared" si="45"/>
        <v>39.689828216950637</v>
      </c>
      <c r="W160" s="10">
        <f t="shared" si="46"/>
        <v>2.0264120990475769</v>
      </c>
      <c r="X160" s="10">
        <f t="shared" si="47"/>
        <v>22.927011104700185</v>
      </c>
      <c r="Y160" s="10">
        <f t="shared" si="48"/>
        <v>75.072988895299815</v>
      </c>
      <c r="Z160" s="10">
        <f t="shared" si="49"/>
        <v>70.072988895299815</v>
      </c>
      <c r="AA160" s="10">
        <f t="shared" si="50"/>
        <v>23.927011104700185</v>
      </c>
      <c r="AB160" s="10">
        <f t="shared" si="51"/>
        <v>65.072988895299815</v>
      </c>
      <c r="AC160" s="10">
        <f t="shared" si="52"/>
        <v>2.0264120990475769</v>
      </c>
      <c r="AD160" s="10">
        <f t="shared" si="53"/>
        <v>3.2439055500527405</v>
      </c>
      <c r="AE160" s="10">
        <f>IF(R160&lt;=$H$10,$L$2+ABS($H$43/$H$46-SQRT(4*$H$43*$H$43/$H$46/$H$46-8*(R160-$H$9)/$H$46)/2),#REF!)</f>
        <v>6.8385661609597967</v>
      </c>
      <c r="AF160" s="10">
        <f t="shared" si="54"/>
        <v>-37.817650930684081</v>
      </c>
      <c r="AG160" s="10">
        <f t="shared" si="55"/>
        <v>2.7538953603029777</v>
      </c>
      <c r="AH160" s="10">
        <f t="shared" si="56"/>
        <v>2.7538953603029777</v>
      </c>
      <c r="AI160">
        <f t="shared" si="57"/>
        <v>2.7538953603029777</v>
      </c>
      <c r="AJ160" s="10">
        <f t="shared" si="58"/>
        <v>1.2472972972972975</v>
      </c>
      <c r="AK160" t="e">
        <f t="shared" si="59"/>
        <v>#NUM!</v>
      </c>
    </row>
    <row r="161" spans="14:37" x14ac:dyDescent="0.3">
      <c r="N161">
        <f t="shared" si="60"/>
        <v>28.565758463258053</v>
      </c>
      <c r="O161">
        <f t="shared" si="61"/>
        <v>21.675801396472256</v>
      </c>
      <c r="P161">
        <f t="shared" si="62"/>
        <v>2.508</v>
      </c>
      <c r="Q161">
        <f t="shared" si="43"/>
        <v>18.288333425999998</v>
      </c>
      <c r="R161" s="17">
        <f>PUSHArm!M161</f>
        <v>79.5</v>
      </c>
      <c r="S161" s="10">
        <f>PUSHArm!N161</f>
        <v>35.289580194857557</v>
      </c>
      <c r="T161" s="10">
        <f>PUSHArm!O161</f>
        <v>1.3735959064564989</v>
      </c>
      <c r="U161" s="10">
        <f t="shared" si="44"/>
        <v>0.21340446300348828</v>
      </c>
      <c r="V161" s="10">
        <f t="shared" si="45"/>
        <v>39.803995749933343</v>
      </c>
      <c r="W161" s="10">
        <f t="shared" si="46"/>
        <v>2.0355521346424448</v>
      </c>
      <c r="X161" s="10">
        <f t="shared" si="47"/>
        <v>23.289580194857557</v>
      </c>
      <c r="Y161" s="10">
        <f t="shared" si="48"/>
        <v>74.710419805142436</v>
      </c>
      <c r="Z161" s="10">
        <f t="shared" si="49"/>
        <v>69.710419805142436</v>
      </c>
      <c r="AA161" s="10">
        <f t="shared" si="50"/>
        <v>24.289580194857557</v>
      </c>
      <c r="AB161" s="10">
        <f t="shared" si="51"/>
        <v>64.710419805142436</v>
      </c>
      <c r="AC161" s="10">
        <f t="shared" si="52"/>
        <v>2.0355521346424448</v>
      </c>
      <c r="AD161" s="10">
        <f t="shared" si="53"/>
        <v>3.2363442866584582</v>
      </c>
      <c r="AE161" s="10">
        <f>IF(R161&lt;=$H$10,$L$2+ABS($H$43/$H$46-SQRT(4*$H$43*$H$43/$H$46/$H$46-8*(R161-$H$9)/$H$46)/2),#REF!)</f>
        <v>6.8260100787719971</v>
      </c>
      <c r="AF161" s="10">
        <f t="shared" si="54"/>
        <v>-38.173839130160339</v>
      </c>
      <c r="AG161" s="10">
        <f t="shared" si="55"/>
        <v>2.7443340126012057</v>
      </c>
      <c r="AH161" s="10">
        <f t="shared" si="56"/>
        <v>2.7443340126012057</v>
      </c>
      <c r="AI161">
        <f t="shared" si="57"/>
        <v>2.7443340126012057</v>
      </c>
      <c r="AJ161" s="10">
        <f t="shared" si="58"/>
        <v>1.2145270270270272</v>
      </c>
      <c r="AK161" t="e">
        <f t="shared" si="59"/>
        <v>#NUM!</v>
      </c>
    </row>
    <row r="162" spans="14:37" x14ac:dyDescent="0.3">
      <c r="N162">
        <f t="shared" si="60"/>
        <v>28.479200832773529</v>
      </c>
      <c r="O162">
        <f t="shared" si="61"/>
        <v>21.616047214272243</v>
      </c>
      <c r="P162">
        <f t="shared" si="62"/>
        <v>2.508</v>
      </c>
      <c r="Q162">
        <f t="shared" si="43"/>
        <v>18.306290239999999</v>
      </c>
      <c r="R162" s="17">
        <f>PUSHArm!M162</f>
        <v>80</v>
      </c>
      <c r="S162" s="10">
        <f>PUSHArm!N162</f>
        <v>35.653588268592912</v>
      </c>
      <c r="T162" s="10">
        <f>PUSHArm!O162</f>
        <v>1.3682523162881355</v>
      </c>
      <c r="U162" s="10">
        <f t="shared" si="44"/>
        <v>0.20882633062812844</v>
      </c>
      <c r="V162" s="10">
        <f t="shared" si="45"/>
        <v>39.915874426523146</v>
      </c>
      <c r="W162" s="10">
        <f t="shared" si="46"/>
        <v>2.0447021366704439</v>
      </c>
      <c r="X162" s="10">
        <f t="shared" si="47"/>
        <v>23.653588268592912</v>
      </c>
      <c r="Y162" s="10">
        <f t="shared" si="48"/>
        <v>74.346411731407088</v>
      </c>
      <c r="Z162" s="10">
        <f t="shared" si="49"/>
        <v>69.346411731407088</v>
      </c>
      <c r="AA162" s="10">
        <f t="shared" si="50"/>
        <v>24.653588268592912</v>
      </c>
      <c r="AB162" s="10">
        <f t="shared" si="51"/>
        <v>64.346411731407088</v>
      </c>
      <c r="AC162" s="10">
        <f t="shared" si="52"/>
        <v>2.0447021366704439</v>
      </c>
      <c r="AD162" s="10">
        <f t="shared" si="53"/>
        <v>3.228759447734443</v>
      </c>
      <c r="AE162" s="10">
        <f>IF(R162&lt;=$H$10,$L$2+ABS($H$43/$H$46-SQRT(4*$H$43*$H$43/$H$46/$H$46-8*(R162-$H$9)/$H$46)/2),#REF!)</f>
        <v>6.8134182749389627</v>
      </c>
      <c r="AF162" s="10">
        <f t="shared" si="54"/>
        <v>-38.528713060141953</v>
      </c>
      <c r="AG162" s="10">
        <f t="shared" si="55"/>
        <v>2.7348240088902651</v>
      </c>
      <c r="AH162" s="10">
        <f t="shared" si="56"/>
        <v>2.7348240088902651</v>
      </c>
      <c r="AI162">
        <f t="shared" si="57"/>
        <v>2.7348240088902651</v>
      </c>
      <c r="AJ162" s="10">
        <f t="shared" si="58"/>
        <v>1.1817567567567568</v>
      </c>
      <c r="AK162" t="e">
        <f t="shared" si="59"/>
        <v>#NUM!</v>
      </c>
    </row>
    <row r="163" spans="14:37" x14ac:dyDescent="0.3">
      <c r="N163">
        <f t="shared" si="60"/>
        <v>28.394657378802474</v>
      </c>
      <c r="O163">
        <f t="shared" si="61"/>
        <v>21.557776026402919</v>
      </c>
      <c r="P163">
        <f t="shared" si="62"/>
        <v>2.508</v>
      </c>
      <c r="Q163">
        <f t="shared" si="43"/>
        <v>18.324247054000001</v>
      </c>
      <c r="R163" s="17">
        <f>PUSHArm!M163</f>
        <v>80.5</v>
      </c>
      <c r="S163" s="10">
        <f>PUSHArm!N163</f>
        <v>36.019017944134355</v>
      </c>
      <c r="T163" s="10">
        <f>PUSHArm!O163</f>
        <v>1.3630146236841223</v>
      </c>
      <c r="U163" s="10">
        <f t="shared" si="44"/>
        <v>0.20427512709578477</v>
      </c>
      <c r="V163" s="10">
        <f t="shared" si="45"/>
        <v>40.025472625453069</v>
      </c>
      <c r="W163" s="10">
        <f t="shared" si="46"/>
        <v>2.0538621378054982</v>
      </c>
      <c r="X163" s="10">
        <f t="shared" si="47"/>
        <v>24.019017944134355</v>
      </c>
      <c r="Y163" s="10">
        <f t="shared" si="48"/>
        <v>73.980982055865638</v>
      </c>
      <c r="Z163" s="10">
        <f t="shared" si="49"/>
        <v>68.980982055865638</v>
      </c>
      <c r="AA163" s="10">
        <f t="shared" si="50"/>
        <v>25.019017944134355</v>
      </c>
      <c r="AB163" s="10">
        <f t="shared" si="51"/>
        <v>63.980982055865638</v>
      </c>
      <c r="AC163" s="10">
        <f t="shared" si="52"/>
        <v>2.0538621378054982</v>
      </c>
      <c r="AD163" s="10">
        <f t="shared" si="53"/>
        <v>3.2211508113749083</v>
      </c>
      <c r="AE163" s="10">
        <f>IF(R163&lt;=$H$10,$L$2+ABS($H$43/$H$46-SQRT(4*$H$43*$H$43/$H$46/$H$46-8*(R163-$H$9)/$H$46)/2),#REF!)</f>
        <v>6.8007904428340069</v>
      </c>
      <c r="AF163" s="10">
        <f t="shared" si="54"/>
        <v>-38.882250954809415</v>
      </c>
      <c r="AG163" s="10">
        <f t="shared" si="55"/>
        <v>2.7253645308031644</v>
      </c>
      <c r="AH163" s="10">
        <f t="shared" si="56"/>
        <v>2.7253645308031644</v>
      </c>
      <c r="AI163">
        <f t="shared" si="57"/>
        <v>2.7253645308031644</v>
      </c>
      <c r="AJ163" s="10">
        <f t="shared" si="58"/>
        <v>1.1489864864864865</v>
      </c>
      <c r="AK163" t="e">
        <f t="shared" si="59"/>
        <v>#NUM!</v>
      </c>
    </row>
    <row r="164" spans="14:37" x14ac:dyDescent="0.3">
      <c r="N164">
        <f t="shared" si="60"/>
        <v>28.312090437266864</v>
      </c>
      <c r="O164">
        <f t="shared" si="61"/>
        <v>21.500960602163108</v>
      </c>
      <c r="P164">
        <f t="shared" si="62"/>
        <v>2.508</v>
      </c>
      <c r="Q164">
        <f t="shared" si="43"/>
        <v>18.342203868000002</v>
      </c>
      <c r="R164" s="17">
        <f>PUSHArm!M164</f>
        <v>81</v>
      </c>
      <c r="S164" s="10">
        <f>PUSHArm!N164</f>
        <v>36.385851866024744</v>
      </c>
      <c r="T164" s="10">
        <f>PUSHArm!O164</f>
        <v>1.3578807486251512</v>
      </c>
      <c r="U164" s="10">
        <f t="shared" si="44"/>
        <v>0.19975245692649621</v>
      </c>
      <c r="V164" s="10">
        <f t="shared" si="45"/>
        <v>40.13279963402772</v>
      </c>
      <c r="W164" s="10">
        <f t="shared" si="46"/>
        <v>2.06303217090045</v>
      </c>
      <c r="X164" s="10">
        <f t="shared" si="47"/>
        <v>24.385851866024744</v>
      </c>
      <c r="Y164" s="10">
        <f t="shared" si="48"/>
        <v>73.614148133975249</v>
      </c>
      <c r="Z164" s="10">
        <f t="shared" si="49"/>
        <v>68.614148133975249</v>
      </c>
      <c r="AA164" s="10">
        <f t="shared" si="50"/>
        <v>25.385851866024744</v>
      </c>
      <c r="AB164" s="10">
        <f t="shared" si="51"/>
        <v>63.614148133975249</v>
      </c>
      <c r="AC164" s="10">
        <f t="shared" si="52"/>
        <v>2.06303217090045</v>
      </c>
      <c r="AD164" s="10">
        <f t="shared" si="53"/>
        <v>3.2135181521709022</v>
      </c>
      <c r="AE164" s="10">
        <f>IF(R164&lt;=$H$10,$L$2+ABS($H$43/$H$46-SQRT(4*$H$43*$H$43/$H$46/$H$46-8*(R164-$H$9)/$H$46)/2),#REF!)</f>
        <v>6.7881262714184789</v>
      </c>
      <c r="AF164" s="10">
        <f t="shared" si="54"/>
        <v>-39.234432114292581</v>
      </c>
      <c r="AG164" s="10">
        <f t="shared" si="55"/>
        <v>2.7159547814844229</v>
      </c>
      <c r="AH164" s="10">
        <f t="shared" si="56"/>
        <v>2.7159547814844229</v>
      </c>
      <c r="AI164">
        <f t="shared" si="57"/>
        <v>2.7159547814844229</v>
      </c>
      <c r="AJ164" s="10">
        <f t="shared" si="58"/>
        <v>1.1162162162162166</v>
      </c>
      <c r="AK164" t="e">
        <f t="shared" si="59"/>
        <v>#NUM!</v>
      </c>
    </row>
    <row r="165" spans="14:37" x14ac:dyDescent="0.3">
      <c r="N165">
        <f t="shared" si="60"/>
        <v>28.231462887609815</v>
      </c>
      <c r="O165">
        <f t="shared" si="61"/>
        <v>21.445574087817469</v>
      </c>
      <c r="P165">
        <f t="shared" si="62"/>
        <v>2.508</v>
      </c>
      <c r="Q165">
        <f t="shared" si="43"/>
        <v>18.360160681999997</v>
      </c>
      <c r="R165" s="17">
        <f>PUSHArm!M165</f>
        <v>81.5</v>
      </c>
      <c r="S165" s="10">
        <f>PUSHArm!N165</f>
        <v>36.754072713478578</v>
      </c>
      <c r="T165" s="10">
        <f>PUSHArm!O165</f>
        <v>1.3528486442967202</v>
      </c>
      <c r="U165" s="10">
        <f t="shared" si="44"/>
        <v>0.1952598387676775</v>
      </c>
      <c r="V165" s="10">
        <f t="shared" si="45"/>
        <v>40.237865606296729</v>
      </c>
      <c r="W165" s="10">
        <f t="shared" si="46"/>
        <v>2.0722122689884452</v>
      </c>
      <c r="X165" s="10">
        <f t="shared" si="47"/>
        <v>24.754072713478578</v>
      </c>
      <c r="Y165" s="10">
        <f t="shared" si="48"/>
        <v>73.245927286521422</v>
      </c>
      <c r="Z165" s="10">
        <f t="shared" si="49"/>
        <v>68.245927286521422</v>
      </c>
      <c r="AA165" s="10">
        <f t="shared" si="50"/>
        <v>25.754072713478578</v>
      </c>
      <c r="AB165" s="10">
        <f t="shared" si="51"/>
        <v>63.245927286521422</v>
      </c>
      <c r="AC165" s="10">
        <f t="shared" si="52"/>
        <v>2.0722122689884452</v>
      </c>
      <c r="AD165" s="10">
        <f t="shared" si="53"/>
        <v>3.2058612411323915</v>
      </c>
      <c r="AE165" s="10">
        <f>IF(R165&lt;=$H$10,$L$2+ABS($H$43/$H$46-SQRT(4*$H$43*$H$43/$H$46/$H$46-8*(R165-$H$9)/$H$46)/2),#REF!)</f>
        <v>6.7754254451523863</v>
      </c>
      <c r="AF165" s="10">
        <f t="shared" si="54"/>
        <v>-39.585236890821868</v>
      </c>
      <c r="AG165" s="10">
        <f t="shared" si="55"/>
        <v>2.7065939848066671</v>
      </c>
      <c r="AH165" s="10">
        <f t="shared" si="56"/>
        <v>2.7065939848066671</v>
      </c>
      <c r="AI165">
        <f t="shared" si="57"/>
        <v>2.7065939848066671</v>
      </c>
      <c r="AJ165" s="10">
        <f t="shared" si="58"/>
        <v>1.0834459459459462</v>
      </c>
      <c r="AK165" t="e">
        <f t="shared" si="59"/>
        <v>#NUM!</v>
      </c>
    </row>
    <row r="166" spans="14:37" x14ac:dyDescent="0.3">
      <c r="N166">
        <f t="shared" si="60"/>
        <v>28.15273815752197</v>
      </c>
      <c r="O166">
        <f t="shared" si="61"/>
        <v>21.39159001090378</v>
      </c>
      <c r="P166">
        <f t="shared" si="62"/>
        <v>2.508</v>
      </c>
      <c r="Q166">
        <f t="shared" si="43"/>
        <v>18.378117495999998</v>
      </c>
      <c r="R166" s="17">
        <f>PUSHArm!M166</f>
        <v>82</v>
      </c>
      <c r="S166" s="10">
        <f>PUSHArm!N166</f>
        <v>37.123663208400444</v>
      </c>
      <c r="T166" s="10">
        <f>PUSHArm!O166</f>
        <v>1.3479162971726861</v>
      </c>
      <c r="U166" s="10">
        <f t="shared" si="44"/>
        <v>0.19079870658013812</v>
      </c>
      <c r="V166" s="10">
        <f t="shared" si="45"/>
        <v>40.340681521684772</v>
      </c>
      <c r="W166" s="10">
        <f t="shared" si="46"/>
        <v>2.0814024652843068</v>
      </c>
      <c r="X166" s="10">
        <f t="shared" si="47"/>
        <v>25.123663208400444</v>
      </c>
      <c r="Y166" s="10">
        <f t="shared" si="48"/>
        <v>72.876336791599556</v>
      </c>
      <c r="Z166" s="10">
        <f t="shared" si="49"/>
        <v>67.876336791599556</v>
      </c>
      <c r="AA166" s="10">
        <f t="shared" si="50"/>
        <v>26.123663208400444</v>
      </c>
      <c r="AB166" s="10">
        <f t="shared" si="51"/>
        <v>62.876336791599556</v>
      </c>
      <c r="AC166" s="10">
        <f t="shared" si="52"/>
        <v>2.0814024652843068</v>
      </c>
      <c r="AD166" s="10">
        <f t="shared" si="53"/>
        <v>3.1981798456081014</v>
      </c>
      <c r="AE166" s="10">
        <f>IF(R166&lt;=$H$10,$L$2+ABS($H$43/$H$46-SQRT(4*$H$43*$H$43/$H$46/$H$46-8*(R166-$H$9)/$H$46)/2),#REF!)</f>
        <v>6.7626876439026518</v>
      </c>
      <c r="AF166" s="10">
        <f t="shared" si="54"/>
        <v>-39.93464667356379</v>
      </c>
      <c r="AG166" s="10">
        <f t="shared" si="55"/>
        <v>2.6972813846235306</v>
      </c>
      <c r="AH166" s="10">
        <f t="shared" si="56"/>
        <v>2.6972813846235306</v>
      </c>
      <c r="AI166">
        <f t="shared" si="57"/>
        <v>2.6972813846235306</v>
      </c>
      <c r="AJ166" s="10">
        <f t="shared" si="58"/>
        <v>1.0506756756756759</v>
      </c>
      <c r="AK166" t="e">
        <f t="shared" si="59"/>
        <v>#NUM!</v>
      </c>
    </row>
    <row r="167" spans="14:37" x14ac:dyDescent="0.3">
      <c r="N167">
        <f t="shared" si="60"/>
        <v>28.075880226867142</v>
      </c>
      <c r="O167">
        <f t="shared" si="61"/>
        <v>21.338982283933763</v>
      </c>
      <c r="P167">
        <f t="shared" si="62"/>
        <v>2.508</v>
      </c>
      <c r="Q167">
        <f t="shared" si="43"/>
        <v>18.396074309999999</v>
      </c>
      <c r="R167" s="17">
        <f>PUSHArm!M167</f>
        <v>82.5</v>
      </c>
      <c r="S167" s="10">
        <f>PUSHArm!N167</f>
        <v>37.494606123067157</v>
      </c>
      <c r="T167" s="10">
        <f>PUSHArm!O167</f>
        <v>1.3430817270600846</v>
      </c>
      <c r="U167" s="10">
        <f t="shared" si="44"/>
        <v>0.18637041103535709</v>
      </c>
      <c r="V167" s="10">
        <f t="shared" si="45"/>
        <v>40.441259144029679</v>
      </c>
      <c r="W167" s="10">
        <f t="shared" si="46"/>
        <v>2.0906027931859468</v>
      </c>
      <c r="X167" s="10">
        <f t="shared" si="47"/>
        <v>25.494606123067157</v>
      </c>
      <c r="Y167" s="10">
        <f t="shared" si="48"/>
        <v>72.505393876932843</v>
      </c>
      <c r="Z167" s="10">
        <f t="shared" si="49"/>
        <v>67.505393876932843</v>
      </c>
      <c r="AA167" s="10">
        <f t="shared" si="50"/>
        <v>26.494606123067157</v>
      </c>
      <c r="AB167" s="10">
        <f t="shared" si="51"/>
        <v>62.505393876932843</v>
      </c>
      <c r="AC167" s="10">
        <f t="shared" si="52"/>
        <v>2.0906027931859468</v>
      </c>
      <c r="AD167" s="10">
        <f t="shared" si="53"/>
        <v>3.1904737292030347</v>
      </c>
      <c r="AE167" s="10">
        <f>IF(R167&lt;=$H$10,$L$2+ABS($H$43/$H$46-SQRT(4*$H$43*$H$43/$H$46/$H$46-8*(R167-$H$9)/$H$46)/2),#REF!)</f>
        <v>6.7499125428489677</v>
      </c>
      <c r="AF167" s="10">
        <f t="shared" si="54"/>
        <v>-40.282643872141286</v>
      </c>
      <c r="AG167" s="10">
        <f t="shared" si="55"/>
        <v>2.6880162440568278</v>
      </c>
      <c r="AH167" s="10">
        <f t="shared" si="56"/>
        <v>2.6880162440568278</v>
      </c>
      <c r="AI167">
        <f t="shared" si="57"/>
        <v>2.6880162440568278</v>
      </c>
      <c r="AJ167" s="10">
        <f t="shared" si="58"/>
        <v>1.0179054054054055</v>
      </c>
      <c r="AK167" t="e">
        <f t="shared" si="59"/>
        <v>#NUM!</v>
      </c>
    </row>
    <row r="168" spans="14:37" x14ac:dyDescent="0.3">
      <c r="N168">
        <f t="shared" si="60"/>
        <v>28.0008536308152</v>
      </c>
      <c r="O168">
        <f t="shared" si="61"/>
        <v>21.287725207492386</v>
      </c>
      <c r="P168">
        <f t="shared" si="62"/>
        <v>2.508</v>
      </c>
      <c r="Q168">
        <f t="shared" si="43"/>
        <v>18.414031124000001</v>
      </c>
      <c r="R168" s="17">
        <f>PUSHArm!M168</f>
        <v>83</v>
      </c>
      <c r="S168" s="10">
        <f>PUSHArm!N168</f>
        <v>37.866884287475266</v>
      </c>
      <c r="T168" s="10">
        <f>PUSHArm!O168</f>
        <v>1.338342987105825</v>
      </c>
      <c r="U168" s="10">
        <f t="shared" si="44"/>
        <v>0.18197622127017626</v>
      </c>
      <c r="V168" s="10">
        <f t="shared" si="45"/>
        <v>40.539610981141756</v>
      </c>
      <c r="W168" s="10">
        <f t="shared" si="46"/>
        <v>2.0998132862757819</v>
      </c>
      <c r="X168" s="10">
        <f t="shared" si="47"/>
        <v>25.866884287475266</v>
      </c>
      <c r="Y168" s="10">
        <f t="shared" si="48"/>
        <v>72.133115712524727</v>
      </c>
      <c r="Z168" s="10">
        <f t="shared" si="49"/>
        <v>67.133115712524727</v>
      </c>
      <c r="AA168" s="10">
        <f t="shared" si="50"/>
        <v>26.866884287475266</v>
      </c>
      <c r="AB168" s="10">
        <f t="shared" si="51"/>
        <v>62.133115712524727</v>
      </c>
      <c r="AC168" s="10">
        <f t="shared" si="52"/>
        <v>2.0998132862757819</v>
      </c>
      <c r="AD168" s="10">
        <f t="shared" si="53"/>
        <v>3.1827426516935851</v>
      </c>
      <c r="AE168" s="10">
        <f>IF(R168&lt;=$H$10,$L$2+ABS($H$43/$H$46-SQRT(4*$H$43*$H$43/$H$46/$H$46-8*(R168-$H$9)/$H$46)/2),#REF!)</f>
        <v>6.7370998123871555</v>
      </c>
      <c r="AF168" s="10">
        <f t="shared" si="54"/>
        <v>-40.629211898996715</v>
      </c>
      <c r="AG168" s="10">
        <f t="shared" si="55"/>
        <v>2.678797844816085</v>
      </c>
      <c r="AH168" s="10">
        <f t="shared" si="56"/>
        <v>2.678797844816085</v>
      </c>
      <c r="AI168">
        <f t="shared" si="57"/>
        <v>2.678797844816085</v>
      </c>
      <c r="AJ168" s="10">
        <f t="shared" si="58"/>
        <v>0.98513513513513518</v>
      </c>
      <c r="AK168" t="e">
        <f t="shared" si="59"/>
        <v>#NUM!</v>
      </c>
    </row>
    <row r="169" spans="14:37" x14ac:dyDescent="0.3">
      <c r="N169">
        <f t="shared" si="60"/>
        <v>27.927623462132548</v>
      </c>
      <c r="O169">
        <f t="shared" si="61"/>
        <v>21.237793472696726</v>
      </c>
      <c r="P169">
        <f t="shared" si="62"/>
        <v>2.508</v>
      </c>
      <c r="Q169">
        <f t="shared" si="43"/>
        <v>18.431987937999999</v>
      </c>
      <c r="R169" s="17">
        <f>PUSHArm!M169</f>
        <v>83.5</v>
      </c>
      <c r="S169" s="10">
        <f>PUSHArm!N169</f>
        <v>38.240480596356633</v>
      </c>
      <c r="T169" s="10">
        <f>PUSHArm!O169</f>
        <v>1.3336981637631233</v>
      </c>
      <c r="U169" s="10">
        <f t="shared" si="44"/>
        <v>0.17761732621045942</v>
      </c>
      <c r="V169" s="10">
        <f t="shared" si="45"/>
        <v>40.635750245075954</v>
      </c>
      <c r="W169" s="10">
        <f t="shared" si="46"/>
        <v>2.1090339783221586</v>
      </c>
      <c r="X169" s="10">
        <f t="shared" si="47"/>
        <v>26.240480596356633</v>
      </c>
      <c r="Y169" s="10">
        <f t="shared" si="48"/>
        <v>71.759519403643367</v>
      </c>
      <c r="Z169" s="10">
        <f t="shared" si="49"/>
        <v>66.759519403643367</v>
      </c>
      <c r="AA169" s="10">
        <f t="shared" si="50"/>
        <v>27.240480596356633</v>
      </c>
      <c r="AB169" s="10">
        <f t="shared" si="51"/>
        <v>61.759519403643367</v>
      </c>
      <c r="AC169" s="10">
        <f t="shared" si="52"/>
        <v>2.1090339783221586</v>
      </c>
      <c r="AD169" s="10">
        <f t="shared" si="53"/>
        <v>3.1749863689401594</v>
      </c>
      <c r="AE169" s="10">
        <f>IF(R169&lt;=$H$10,$L$2+ABS($H$43/$H$46-SQRT(4*$H$43*$H$43/$H$46/$H$46-8*(R169-$H$9)/$H$46)/2),#REF!)</f>
        <v>6.7242491180299275</v>
      </c>
      <c r="AF169" s="10">
        <f t="shared" si="54"/>
        <v>-40.974335150837632</v>
      </c>
      <c r="AG169" s="10">
        <f t="shared" si="55"/>
        <v>2.6696254865486702</v>
      </c>
      <c r="AH169" s="10">
        <f t="shared" si="56"/>
        <v>2.6696254865486702</v>
      </c>
      <c r="AI169">
        <f t="shared" si="57"/>
        <v>2.6696254865486702</v>
      </c>
      <c r="AJ169" s="10">
        <f t="shared" si="58"/>
        <v>0.95236486486486482</v>
      </c>
      <c r="AK169" t="e">
        <f t="shared" si="59"/>
        <v>#NUM!</v>
      </c>
    </row>
    <row r="170" spans="14:37" x14ac:dyDescent="0.3">
      <c r="N170">
        <f t="shared" si="60"/>
        <v>27.856155372863892</v>
      </c>
      <c r="O170">
        <f t="shared" si="61"/>
        <v>21.189162163190922</v>
      </c>
      <c r="P170">
        <f t="shared" si="62"/>
        <v>2.508</v>
      </c>
      <c r="Q170">
        <f t="shared" si="43"/>
        <v>18.449944751999997</v>
      </c>
      <c r="R170" s="17">
        <f>PUSHArm!M170</f>
        <v>84</v>
      </c>
      <c r="S170" s="10">
        <f>PUSHArm!N170</f>
        <v>38.615378015866618</v>
      </c>
      <c r="T170" s="10">
        <f>PUSHArm!O170</f>
        <v>1.3291453767290615</v>
      </c>
      <c r="U170" s="10">
        <f t="shared" si="44"/>
        <v>0.173294836450539</v>
      </c>
      <c r="V170" s="10">
        <f t="shared" si="45"/>
        <v>40.729690812893146</v>
      </c>
      <c r="W170" s="10">
        <f t="shared" si="46"/>
        <v>2.1182649032807985</v>
      </c>
      <c r="X170" s="10">
        <f t="shared" si="47"/>
        <v>26.615378015866618</v>
      </c>
      <c r="Y170" s="10">
        <f t="shared" si="48"/>
        <v>71.384621984133389</v>
      </c>
      <c r="Z170" s="10">
        <f t="shared" si="49"/>
        <v>66.384621984133389</v>
      </c>
      <c r="AA170" s="10">
        <f t="shared" si="50"/>
        <v>27.615378015866618</v>
      </c>
      <c r="AB170" s="10">
        <f t="shared" si="51"/>
        <v>61.384621984133389</v>
      </c>
      <c r="AC170" s="10">
        <f t="shared" si="52"/>
        <v>2.1182649032807985</v>
      </c>
      <c r="AD170" s="10">
        <f t="shared" si="53"/>
        <v>3.167204632797223</v>
      </c>
      <c r="AE170" s="10">
        <f>IF(R170&lt;=$H$10,$L$2+ABS($H$43/$H$46-SQRT(4*$H$43*$H$43/$H$46/$H$46-8*(R170-$H$9)/$H$46)/2),#REF!)</f>
        <v>6.7113601203050202</v>
      </c>
      <c r="AF170" s="10">
        <f t="shared" si="54"/>
        <v>-41.098455661347941</v>
      </c>
      <c r="AG170" s="10">
        <f t="shared" si="55"/>
        <v>2.6604816714257495</v>
      </c>
      <c r="AH170" s="10">
        <f t="shared" si="56"/>
        <v>2.6604816714257495</v>
      </c>
      <c r="AI170">
        <f t="shared" si="57"/>
        <v>2.6731015137811585</v>
      </c>
      <c r="AJ170" s="10">
        <f t="shared" si="58"/>
        <v>0.91959459459459492</v>
      </c>
      <c r="AK170" t="e">
        <f t="shared" si="59"/>
        <v>#NUM!</v>
      </c>
    </row>
    <row r="171" spans="14:37" x14ac:dyDescent="0.3">
      <c r="N171">
        <f t="shared" si="60"/>
        <v>27.786415575272436</v>
      </c>
      <c r="O171">
        <f t="shared" si="61"/>
        <v>21.14180675657531</v>
      </c>
      <c r="P171">
        <f t="shared" si="62"/>
        <v>2.508</v>
      </c>
      <c r="Q171">
        <f t="shared" si="43"/>
        <v>18.467901566000002</v>
      </c>
      <c r="R171" s="17">
        <f>PUSHArm!M171</f>
        <v>84.5</v>
      </c>
      <c r="S171" s="10">
        <f>PUSHArm!N171</f>
        <v>38.9915595899473</v>
      </c>
      <c r="T171" s="10">
        <f>PUSHArm!O171</f>
        <v>1.3246827788471152</v>
      </c>
      <c r="U171" s="10">
        <f t="shared" si="44"/>
        <v>0.16900978638627534</v>
      </c>
      <c r="V171" s="10">
        <f t="shared" si="45"/>
        <v>40.821447188207351</v>
      </c>
      <c r="W171" s="10">
        <f t="shared" si="46"/>
        <v>2.1275060952962663</v>
      </c>
      <c r="X171" s="10">
        <f t="shared" si="47"/>
        <v>26.9915595899473</v>
      </c>
      <c r="Y171" s="10">
        <f t="shared" si="48"/>
        <v>71.0084404100527</v>
      </c>
      <c r="Z171" s="10">
        <f t="shared" si="49"/>
        <v>66.0084404100527</v>
      </c>
      <c r="AA171" s="10">
        <f t="shared" si="50"/>
        <v>27.9915595899473</v>
      </c>
      <c r="AB171" s="10">
        <f t="shared" si="51"/>
        <v>61.0084404100527</v>
      </c>
      <c r="AC171" s="10">
        <f t="shared" si="52"/>
        <v>2.1275060952962663</v>
      </c>
      <c r="AD171" s="10">
        <f t="shared" si="53"/>
        <v>3.159397191020664</v>
      </c>
      <c r="AE171" s="10">
        <f>IF(R171&lt;=$H$10,$L$2+ABS($H$43/$H$46-SQRT(4*$H$43*$H$43/$H$46/$H$46-8*(R171-$H$9)/$H$46)/2),#REF!)</f>
        <v>6.6984324746505486</v>
      </c>
      <c r="AF171" s="10">
        <f t="shared" si="54"/>
        <v>-41.121667847702128</v>
      </c>
      <c r="AG171" s="10">
        <f t="shared" si="55"/>
        <v>2.6513156835253215</v>
      </c>
      <c r="AH171" s="10">
        <f t="shared" si="56"/>
        <v>2.6513156835253215</v>
      </c>
      <c r="AI171">
        <f t="shared" si="57"/>
        <v>2.6821838224858379</v>
      </c>
      <c r="AJ171" s="10">
        <f t="shared" si="58"/>
        <v>0.88682432432432456</v>
      </c>
      <c r="AK171" t="e">
        <f t="shared" si="59"/>
        <v>#NUM!</v>
      </c>
    </row>
    <row r="172" spans="14:37" x14ac:dyDescent="0.3">
      <c r="N172">
        <f t="shared" si="60"/>
        <v>27.718370842015279</v>
      </c>
      <c r="O172">
        <f t="shared" si="61"/>
        <v>21.095703125250932</v>
      </c>
      <c r="P172">
        <f t="shared" si="62"/>
        <v>2.508</v>
      </c>
      <c r="Q172">
        <f t="shared" si="43"/>
        <v>18.485858379999996</v>
      </c>
      <c r="R172" s="17">
        <f>PUSHArm!M172</f>
        <v>85</v>
      </c>
      <c r="S172" s="10">
        <f>PUSHArm!N172</f>
        <v>39.369008446370991</v>
      </c>
      <c r="T172" s="10">
        <f>PUSHArm!O172</f>
        <v>1.3203085559737535</v>
      </c>
      <c r="U172" s="10">
        <f t="shared" si="44"/>
        <v>0.16476313545681459</v>
      </c>
      <c r="V172" s="10">
        <f t="shared" si="45"/>
        <v>40.911034463657607</v>
      </c>
      <c r="W172" s="10">
        <f t="shared" si="46"/>
        <v>2.1367575887034258</v>
      </c>
      <c r="X172" s="10">
        <f t="shared" si="47"/>
        <v>27.369008446370991</v>
      </c>
      <c r="Y172" s="10">
        <f t="shared" si="48"/>
        <v>70.630991553629002</v>
      </c>
      <c r="Z172" s="10">
        <f t="shared" si="49"/>
        <v>65.630991553629002</v>
      </c>
      <c r="AA172" s="10">
        <f t="shared" si="50"/>
        <v>28.369008446370991</v>
      </c>
      <c r="AB172" s="10">
        <f t="shared" si="51"/>
        <v>60.630991553629002</v>
      </c>
      <c r="AC172" s="10">
        <f t="shared" si="52"/>
        <v>2.1367575887034258</v>
      </c>
      <c r="AD172" s="10">
        <f t="shared" si="53"/>
        <v>3.1515637871723898</v>
      </c>
      <c r="AE172" s="10">
        <f>IF(R172&lt;=$H$10,$L$2+ABS($H$43/$H$46-SQRT(4*$H$43*$H$43/$H$46/$H$46-8*(R172-$H$9)/$H$46)/2),#REF!)</f>
        <v>6.6854658313075301</v>
      </c>
      <c r="AF172" s="10">
        <f t="shared" si="54"/>
        <v>-41.141957974492932</v>
      </c>
      <c r="AG172" s="10">
        <f t="shared" si="55"/>
        <v>2.6421239363180757</v>
      </c>
      <c r="AH172" s="10">
        <f t="shared" si="56"/>
        <v>2.6421239363180757</v>
      </c>
      <c r="AI172">
        <f t="shared" si="57"/>
        <v>2.6912220897221757</v>
      </c>
      <c r="AJ172" s="10">
        <f t="shared" si="58"/>
        <v>0.85405405405405421</v>
      </c>
      <c r="AK172" t="e">
        <f t="shared" si="59"/>
        <v>#NUM!</v>
      </c>
    </row>
    <row r="173" spans="14:37" x14ac:dyDescent="0.3">
      <c r="N173">
        <f t="shared" si="60"/>
        <v>27.651988505936643</v>
      </c>
      <c r="O173">
        <f t="shared" si="61"/>
        <v>21.050827536969759</v>
      </c>
      <c r="P173">
        <f t="shared" si="62"/>
        <v>2.508</v>
      </c>
      <c r="Q173">
        <f t="shared" si="43"/>
        <v>18.503815193999998</v>
      </c>
      <c r="R173" s="17">
        <f>PUSHArm!M173</f>
        <v>85.5</v>
      </c>
      <c r="S173" s="10">
        <f>PUSHArm!N173</f>
        <v>39.747707802470551</v>
      </c>
      <c r="T173" s="10">
        <f>PUSHArm!O173</f>
        <v>1.3160209268275296</v>
      </c>
      <c r="U173" s="10">
        <f t="shared" si="44"/>
        <v>0.16055577059736389</v>
      </c>
      <c r="V173" s="10">
        <f t="shared" si="45"/>
        <v>40.998468283837681</v>
      </c>
      <c r="W173" s="10">
        <f t="shared" si="46"/>
        <v>2.1460194180289482</v>
      </c>
      <c r="X173" s="10">
        <f t="shared" si="47"/>
        <v>27.747707802470551</v>
      </c>
      <c r="Y173" s="10">
        <f t="shared" si="48"/>
        <v>70.252292197529442</v>
      </c>
      <c r="Z173" s="10">
        <f t="shared" si="49"/>
        <v>65.252292197529442</v>
      </c>
      <c r="AA173" s="10">
        <f t="shared" si="50"/>
        <v>28.747707802470551</v>
      </c>
      <c r="AB173" s="10">
        <f t="shared" si="51"/>
        <v>60.252292197529442</v>
      </c>
      <c r="AC173" s="10">
        <f t="shared" si="52"/>
        <v>2.1460194180289482</v>
      </c>
      <c r="AD173" s="10">
        <f t="shared" si="53"/>
        <v>3.1437041605220499</v>
      </c>
      <c r="AE173" s="10">
        <f>IF(R173&lt;=$H$10,$L$2+ABS($H$43/$H$46-SQRT(4*$H$43*$H$43/$H$46/$H$46-8*(R173-$H$9)/$H$46)/2),#REF!)</f>
        <v>6.6724598352094855</v>
      </c>
      <c r="AF173" s="10">
        <f t="shared" si="54"/>
        <v>-41.159345763480289</v>
      </c>
      <c r="AG173" s="10">
        <f t="shared" si="55"/>
        <v>2.6329062114003334</v>
      </c>
      <c r="AH173" s="10">
        <f t="shared" si="56"/>
        <v>2.6329062114003334</v>
      </c>
      <c r="AI173">
        <f t="shared" si="57"/>
        <v>2.7002169500344895</v>
      </c>
      <c r="AJ173" s="10">
        <f t="shared" si="58"/>
        <v>0.82128378378378386</v>
      </c>
      <c r="AK173" t="e">
        <f t="shared" si="59"/>
        <v>#NUM!</v>
      </c>
    </row>
    <row r="174" spans="14:37" x14ac:dyDescent="0.3">
      <c r="N174">
        <f t="shared" si="60"/>
        <v>27.587236459098381</v>
      </c>
      <c r="O174">
        <f t="shared" si="61"/>
        <v>21.007156654800134</v>
      </c>
      <c r="P174">
        <f t="shared" si="62"/>
        <v>2.508</v>
      </c>
      <c r="Q174">
        <f t="shared" si="43"/>
        <v>18.521772007999999</v>
      </c>
      <c r="R174" s="17">
        <f>PUSHArm!M174</f>
        <v>86</v>
      </c>
      <c r="S174" s="10">
        <f>PUSHArm!N174</f>
        <v>40.127640970558787</v>
      </c>
      <c r="T174" s="10">
        <f>PUSHArm!O174</f>
        <v>1.3118181428026818</v>
      </c>
      <c r="U174" s="10">
        <f t="shared" si="44"/>
        <v>0.1563885080355534</v>
      </c>
      <c r="V174" s="10">
        <f t="shared" si="45"/>
        <v>41.083764809328649</v>
      </c>
      <c r="W174" s="10">
        <f t="shared" si="46"/>
        <v>2.1552916179927974</v>
      </c>
      <c r="X174" s="10">
        <f t="shared" si="47"/>
        <v>28.127640970558787</v>
      </c>
      <c r="Y174" s="10">
        <f t="shared" si="48"/>
        <v>69.872359029441213</v>
      </c>
      <c r="Z174" s="10">
        <f t="shared" si="49"/>
        <v>64.872359029441213</v>
      </c>
      <c r="AA174" s="10">
        <f t="shared" si="50"/>
        <v>29.127640970558787</v>
      </c>
      <c r="AB174" s="10">
        <f t="shared" si="51"/>
        <v>59.872359029441213</v>
      </c>
      <c r="AC174" s="10">
        <f t="shared" si="52"/>
        <v>2.1552916179927974</v>
      </c>
      <c r="AD174" s="10">
        <f t="shared" si="53"/>
        <v>3.1358180459457752</v>
      </c>
      <c r="AE174" s="10">
        <f>IF(R174&lt;=$H$10,$L$2+ABS($H$43/$H$46-SQRT(4*$H$43*$H$43/$H$46/$H$46-8*(R174-$H$9)/$H$46)/2),#REF!)</f>
        <v>6.6594141258689756</v>
      </c>
      <c r="AF174" s="10">
        <f t="shared" si="54"/>
        <v>-41.173851383759263</v>
      </c>
      <c r="AG174" s="10">
        <f t="shared" si="55"/>
        <v>2.6236622872645872</v>
      </c>
      <c r="AH174" s="10">
        <f t="shared" si="56"/>
        <v>2.6236622872645872</v>
      </c>
      <c r="AI174">
        <f t="shared" si="57"/>
        <v>2.7091690228744927</v>
      </c>
      <c r="AJ174" s="10">
        <f t="shared" si="58"/>
        <v>0.78851351351351351</v>
      </c>
      <c r="AK174" t="e">
        <f t="shared" si="59"/>
        <v>#NUM!</v>
      </c>
    </row>
    <row r="175" spans="14:37" x14ac:dyDescent="0.3">
      <c r="N175">
        <f t="shared" si="60"/>
        <v>27.524083151337816</v>
      </c>
      <c r="O175">
        <f t="shared" si="61"/>
        <v>20.964667536727497</v>
      </c>
      <c r="P175">
        <f t="shared" si="62"/>
        <v>2.508</v>
      </c>
      <c r="Q175">
        <f t="shared" si="43"/>
        <v>18.539728821999997</v>
      </c>
      <c r="R175" s="17">
        <f>PUSHArm!M175</f>
        <v>86.5</v>
      </c>
      <c r="S175" s="10">
        <f>PUSHArm!N175</f>
        <v>40.508791363045169</v>
      </c>
      <c r="T175" s="10">
        <f>PUSHArm!O175</f>
        <v>1.3076984877612283</v>
      </c>
      <c r="U175" s="10">
        <f t="shared" si="44"/>
        <v>0.1522620954844785</v>
      </c>
      <c r="V175" s="10">
        <f t="shared" si="45"/>
        <v>41.166940681492711</v>
      </c>
      <c r="W175" s="10">
        <f t="shared" si="46"/>
        <v>2.1645742235097627</v>
      </c>
      <c r="X175" s="10">
        <f t="shared" si="47"/>
        <v>28.508791363045169</v>
      </c>
      <c r="Y175" s="10">
        <f t="shared" si="48"/>
        <v>69.491208636954838</v>
      </c>
      <c r="Z175" s="10">
        <f t="shared" si="49"/>
        <v>64.491208636954838</v>
      </c>
      <c r="AA175" s="10">
        <f t="shared" si="50"/>
        <v>29.508791363045169</v>
      </c>
      <c r="AB175" s="10">
        <f t="shared" si="51"/>
        <v>59.491208636954838</v>
      </c>
      <c r="AC175" s="10">
        <f t="shared" si="52"/>
        <v>2.1645742235097627</v>
      </c>
      <c r="AD175" s="10">
        <f t="shared" si="53"/>
        <v>3.1279051738218246</v>
      </c>
      <c r="AE175" s="10">
        <f>IF(R175&lt;=$H$10,$L$2+ABS($H$43/$H$46-SQRT(4*$H$43*$H$43/$H$46/$H$46-8*(R175-$H$9)/$H$46)/2),#REF!)</f>
        <v>6.6463283372610373</v>
      </c>
      <c r="AF175" s="10">
        <f t="shared" si="54"/>
        <v>-41.18549541078368</v>
      </c>
      <c r="AG175" s="10">
        <f t="shared" si="55"/>
        <v>2.6143919392373896</v>
      </c>
      <c r="AH175" s="10">
        <f t="shared" si="56"/>
        <v>2.6143919392373896</v>
      </c>
      <c r="AI175">
        <f t="shared" si="57"/>
        <v>2.7180789130991307</v>
      </c>
      <c r="AJ175" s="10">
        <f t="shared" si="58"/>
        <v>0.7557432432432436</v>
      </c>
      <c r="AK175" t="e">
        <f t="shared" si="59"/>
        <v>#NUM!</v>
      </c>
    </row>
    <row r="176" spans="14:37" x14ac:dyDescent="0.3">
      <c r="N176">
        <f t="shared" si="60"/>
        <v>27.462497588259009</v>
      </c>
      <c r="O176">
        <f t="shared" si="61"/>
        <v>20.923337634818072</v>
      </c>
      <c r="P176">
        <f t="shared" si="62"/>
        <v>2.508</v>
      </c>
      <c r="Q176">
        <f t="shared" si="43"/>
        <v>18.557685635999999</v>
      </c>
      <c r="R176" s="17">
        <f>PUSHArm!M176</f>
        <v>87</v>
      </c>
      <c r="S176" s="10">
        <f>PUSHArm!N176</f>
        <v>40.891142497255011</v>
      </c>
      <c r="T176" s="10">
        <f>PUSHArm!O176</f>
        <v>1.3036602777992301</v>
      </c>
      <c r="U176" s="10">
        <f t="shared" si="44"/>
        <v>0.14817721398877659</v>
      </c>
      <c r="V176" s="10">
        <f t="shared" si="45"/>
        <v>41.248012988243431</v>
      </c>
      <c r="W176" s="10">
        <f t="shared" si="46"/>
        <v>2.1738672696909846</v>
      </c>
      <c r="X176" s="10">
        <f t="shared" si="47"/>
        <v>28.891142497255011</v>
      </c>
      <c r="Y176" s="10">
        <f t="shared" si="48"/>
        <v>69.108857502744996</v>
      </c>
      <c r="Z176" s="10">
        <f t="shared" si="49"/>
        <v>64.108857502744996</v>
      </c>
      <c r="AA176" s="10">
        <f t="shared" si="50"/>
        <v>29.891142497255011</v>
      </c>
      <c r="AB176" s="10">
        <f t="shared" si="51"/>
        <v>59.108857502744996</v>
      </c>
      <c r="AC176" s="10">
        <f t="shared" si="52"/>
        <v>2.1738672696909846</v>
      </c>
      <c r="AD176" s="10">
        <f t="shared" si="53"/>
        <v>3.1199652699230263</v>
      </c>
      <c r="AE176" s="10">
        <f>IF(R176&lt;=$H$10,$L$2+ABS($H$43/$H$46-SQRT(4*$H$43*$H$43/$H$46/$H$46-8*(R176-$H$9)/$H$46)/2),#REF!)</f>
        <v>6.6332020977033448</v>
      </c>
      <c r="AF176" s="10">
        <f t="shared" si="54"/>
        <v>-41.194298786620998</v>
      </c>
      <c r="AG176" s="10">
        <f t="shared" si="55"/>
        <v>2.6050949394156437</v>
      </c>
      <c r="AH176" s="10">
        <f t="shared" si="56"/>
        <v>2.6050949394156437</v>
      </c>
      <c r="AI176">
        <f t="shared" si="57"/>
        <v>2.7269472114475022</v>
      </c>
      <c r="AJ176" s="10">
        <f t="shared" si="58"/>
        <v>0.72297297297297325</v>
      </c>
      <c r="AK176" t="e">
        <f t="shared" si="59"/>
        <v>#NUM!</v>
      </c>
    </row>
    <row r="177" spans="14:37" x14ac:dyDescent="0.3">
      <c r="N177">
        <f t="shared" si="60"/>
        <v>27.402449328825362</v>
      </c>
      <c r="O177">
        <f t="shared" si="61"/>
        <v>20.883144794072734</v>
      </c>
      <c r="P177">
        <f t="shared" si="62"/>
        <v>2.508</v>
      </c>
      <c r="Q177">
        <f t="shared" si="43"/>
        <v>18.57564245</v>
      </c>
      <c r="R177" s="17">
        <f>PUSHArm!M177</f>
        <v>87.5</v>
      </c>
      <c r="S177" s="10">
        <f>PUSHArm!N177</f>
        <v>41.274677999958271</v>
      </c>
      <c r="T177" s="10">
        <f>PUSHArm!O177</f>
        <v>1.2997018609953406</v>
      </c>
      <c r="U177" s="10">
        <f t="shared" si="44"/>
        <v>0.14413448012274951</v>
      </c>
      <c r="V177" s="10">
        <f t="shared" si="45"/>
        <v>41.326999230613708</v>
      </c>
      <c r="W177" s="10">
        <f t="shared" si="46"/>
        <v>2.1831707918455043</v>
      </c>
      <c r="X177" s="10">
        <f t="shared" si="47"/>
        <v>29.274677999958271</v>
      </c>
      <c r="Y177" s="10">
        <f t="shared" si="48"/>
        <v>68.725322000041729</v>
      </c>
      <c r="Z177" s="10">
        <f t="shared" si="49"/>
        <v>63.725322000041729</v>
      </c>
      <c r="AA177" s="10">
        <f t="shared" si="50"/>
        <v>30.274677999958271</v>
      </c>
      <c r="AB177" s="10">
        <f t="shared" si="51"/>
        <v>58.725322000041729</v>
      </c>
      <c r="AC177" s="10">
        <f t="shared" si="52"/>
        <v>2.1831707918455043</v>
      </c>
      <c r="AD177" s="10">
        <f t="shared" si="53"/>
        <v>3.1119980553058855</v>
      </c>
      <c r="AE177" s="10">
        <f>IF(R177&lt;=$H$10,$L$2+ABS($H$43/$H$46-SQRT(4*$H$43*$H$43/$H$46/$H$46-8*(R177-$H$9)/$H$46)/2),#REF!)</f>
        <v>6.620035029733037</v>
      </c>
      <c r="AF177" s="10">
        <f t="shared" si="54"/>
        <v>-41.200282781253321</v>
      </c>
      <c r="AG177" s="10">
        <f t="shared" si="55"/>
        <v>2.5957710566012273</v>
      </c>
      <c r="AH177" s="10">
        <f t="shared" si="56"/>
        <v>2.5957710566012273</v>
      </c>
      <c r="AI177">
        <f t="shared" si="57"/>
        <v>2.7357744949979268</v>
      </c>
      <c r="AJ177" s="10">
        <f t="shared" si="58"/>
        <v>0.6902027027027029</v>
      </c>
      <c r="AK177" t="e">
        <f t="shared" si="59"/>
        <v>#NUM!</v>
      </c>
    </row>
    <row r="178" spans="14:37" x14ac:dyDescent="0.3">
      <c r="N178">
        <f t="shared" si="60"/>
        <v>27.343908482467903</v>
      </c>
      <c r="O178">
        <f t="shared" si="61"/>
        <v>20.844067250905269</v>
      </c>
      <c r="P178">
        <f t="shared" si="62"/>
        <v>2.508</v>
      </c>
      <c r="Q178">
        <f t="shared" si="43"/>
        <v>18.593599264000002</v>
      </c>
      <c r="R178" s="17">
        <f>PUSHArm!M178</f>
        <v>88</v>
      </c>
      <c r="S178" s="10">
        <f>PUSHArm!N178</f>
        <v>41.659381611613554</v>
      </c>
      <c r="T178" s="10">
        <f>PUSHArm!O178</f>
        <v>1.2958216171376868</v>
      </c>
      <c r="U178" s="10">
        <f t="shared" si="44"/>
        <v>0.14013444823600604</v>
      </c>
      <c r="V178" s="10">
        <f t="shared" si="45"/>
        <v>41.403917290314155</v>
      </c>
      <c r="W178" s="10">
        <f t="shared" si="46"/>
        <v>2.1924848254818352</v>
      </c>
      <c r="X178" s="10">
        <f t="shared" si="47"/>
        <v>29.659381611613554</v>
      </c>
      <c r="Y178" s="10">
        <f t="shared" si="48"/>
        <v>68.340618388386446</v>
      </c>
      <c r="Z178" s="10">
        <f t="shared" si="49"/>
        <v>63.340618388386446</v>
      </c>
      <c r="AA178" s="10">
        <f t="shared" si="50"/>
        <v>30.659381611613554</v>
      </c>
      <c r="AB178" s="10">
        <f t="shared" si="51"/>
        <v>58.340618388386446</v>
      </c>
      <c r="AC178" s="10">
        <f t="shared" si="52"/>
        <v>2.1924848254818352</v>
      </c>
      <c r="AD178" s="10">
        <f t="shared" si="53"/>
        <v>3.1040032461962399</v>
      </c>
      <c r="AE178" s="10">
        <f>IF(R178&lt;=$H$10,$L$2+ABS($H$43/$H$46-SQRT(4*$H$43*$H$43/$H$46/$H$46-8*(R178-$H$9)/$H$46)/2),#REF!)</f>
        <v>6.6068267499800637</v>
      </c>
      <c r="AF178" s="10">
        <f t="shared" si="54"/>
        <v>-41.203468955111937</v>
      </c>
      <c r="AG178" s="10">
        <f t="shared" si="55"/>
        <v>2.586420056233909</v>
      </c>
      <c r="AH178" s="10">
        <f t="shared" si="56"/>
        <v>2.586420056233909</v>
      </c>
      <c r="AI178">
        <f t="shared" si="57"/>
        <v>2.7445613276061613</v>
      </c>
      <c r="AJ178" s="10">
        <f t="shared" si="58"/>
        <v>0.65743243243243255</v>
      </c>
      <c r="AK178" t="e">
        <f t="shared" si="59"/>
        <v>#NUM!</v>
      </c>
    </row>
    <row r="179" spans="14:37" x14ac:dyDescent="0.3">
      <c r="N179">
        <f t="shared" si="60"/>
        <v>27.286845705730247</v>
      </c>
      <c r="O179">
        <f t="shared" si="61"/>
        <v>20.806083631260336</v>
      </c>
      <c r="P179">
        <f t="shared" si="62"/>
        <v>2.508</v>
      </c>
      <c r="Q179">
        <f t="shared" si="43"/>
        <v>18.611556078</v>
      </c>
      <c r="R179" s="17">
        <f>PUSHArm!M179</f>
        <v>88.5</v>
      </c>
      <c r="S179" s="10">
        <f>PUSHArm!N179</f>
        <v>42.045237190334674</v>
      </c>
      <c r="T179" s="10">
        <f>PUSHArm!O179</f>
        <v>1.2920179574302058</v>
      </c>
      <c r="U179" s="10">
        <f t="shared" si="44"/>
        <v>0.13617761250988086</v>
      </c>
      <c r="V179" s="10">
        <f t="shared" si="45"/>
        <v>41.478785398313185</v>
      </c>
      <c r="W179" s="10">
        <f t="shared" si="46"/>
        <v>2.2018094063095353</v>
      </c>
      <c r="X179" s="10">
        <f t="shared" si="47"/>
        <v>30.045237190334674</v>
      </c>
      <c r="Y179" s="10">
        <f t="shared" si="48"/>
        <v>67.954762809665326</v>
      </c>
      <c r="Z179" s="10">
        <f t="shared" si="49"/>
        <v>62.954762809665326</v>
      </c>
      <c r="AA179" s="10">
        <f t="shared" si="50"/>
        <v>31.045237190334674</v>
      </c>
      <c r="AB179" s="10">
        <f t="shared" si="51"/>
        <v>57.954762809665326</v>
      </c>
      <c r="AC179" s="10">
        <f t="shared" si="52"/>
        <v>2.2018094063095353</v>
      </c>
      <c r="AD179" s="10">
        <f t="shared" si="53"/>
        <v>3.0959805538713212</v>
      </c>
      <c r="AE179" s="10">
        <f>IF(R179&lt;=$H$10,$L$2+ABS($H$43/$H$46-SQRT(4*$H$43*$H$43/$H$46/$H$46-8*(R179-$H$9)/$H$46)/2),#REF!)</f>
        <v>6.5935768690369496</v>
      </c>
      <c r="AF179" s="10">
        <f t="shared" si="54"/>
        <v>-41.20387912286872</v>
      </c>
      <c r="AG179" s="10">
        <f t="shared" si="55"/>
        <v>2.5770417003225035</v>
      </c>
      <c r="AH179" s="10">
        <f t="shared" si="56"/>
        <v>2.5770417003225035</v>
      </c>
      <c r="AI179">
        <f t="shared" si="57"/>
        <v>2.7533082603257077</v>
      </c>
      <c r="AJ179" s="10">
        <f t="shared" si="58"/>
        <v>0.62466216216216219</v>
      </c>
      <c r="AK179" t="e">
        <f t="shared" si="59"/>
        <v>#NUM!</v>
      </c>
    </row>
    <row r="180" spans="14:37" x14ac:dyDescent="0.3">
      <c r="N180">
        <f t="shared" si="60"/>
        <v>27.23123219855005</v>
      </c>
      <c r="O180">
        <f t="shared" si="61"/>
        <v>20.769172948446716</v>
      </c>
      <c r="P180">
        <f t="shared" si="62"/>
        <v>2.508</v>
      </c>
      <c r="Q180">
        <f t="shared" si="43"/>
        <v>18.629512891999997</v>
      </c>
      <c r="R180" s="17">
        <f>PUSHArm!M180</f>
        <v>89</v>
      </c>
      <c r="S180" s="10">
        <f>PUSHArm!N180</f>
        <v>42.432228715587534</v>
      </c>
      <c r="T180" s="10">
        <f>PUSHArm!O180</f>
        <v>1.2882893241832802</v>
      </c>
      <c r="U180" s="10">
        <f t="shared" si="44"/>
        <v>0.1322644086881925</v>
      </c>
      <c r="V180" s="10">
        <f t="shared" si="45"/>
        <v>41.551622104344261</v>
      </c>
      <c r="W180" s="10">
        <f t="shared" si="46"/>
        <v>2.211144570240811</v>
      </c>
      <c r="X180" s="10">
        <f t="shared" si="47"/>
        <v>30.432228715587534</v>
      </c>
      <c r="Y180" s="10">
        <f t="shared" si="48"/>
        <v>67.567771284412458</v>
      </c>
      <c r="Z180" s="10">
        <f t="shared" si="49"/>
        <v>62.567771284412458</v>
      </c>
      <c r="AA180" s="10">
        <f t="shared" si="50"/>
        <v>31.432228715587534</v>
      </c>
      <c r="AB180" s="10">
        <f t="shared" si="51"/>
        <v>57.567771284412458</v>
      </c>
      <c r="AC180" s="10">
        <f t="shared" si="52"/>
        <v>2.211144570240811</v>
      </c>
      <c r="AD180" s="10">
        <f t="shared" si="53"/>
        <v>3.087929684538091</v>
      </c>
      <c r="AE180" s="10">
        <f>IF(R180&lt;=$H$10,$L$2+ABS($H$43/$H$46-SQRT(4*$H$43*$H$43/$H$46/$H$46-8*(R180-$H$9)/$H$46)/2),#REF!)</f>
        <v>6.5802849913248327</v>
      </c>
      <c r="AF180" s="10">
        <f t="shared" si="54"/>
        <v>-41.201535318383094</v>
      </c>
      <c r="AG180" s="10">
        <f t="shared" si="55"/>
        <v>2.5676357473741911</v>
      </c>
      <c r="AH180" s="10">
        <f t="shared" si="56"/>
        <v>2.5676357473741911</v>
      </c>
      <c r="AI180">
        <f t="shared" si="57"/>
        <v>2.7620158318110972</v>
      </c>
      <c r="AJ180" s="10">
        <f t="shared" si="58"/>
        <v>0.59189189189189229</v>
      </c>
      <c r="AK180" t="e">
        <f t="shared" si="59"/>
        <v>#NUM!</v>
      </c>
    </row>
    <row r="181" spans="14:37" x14ac:dyDescent="0.3">
      <c r="N181">
        <f t="shared" si="60"/>
        <v>27.177039700320307</v>
      </c>
      <c r="O181">
        <f t="shared" si="61"/>
        <v>20.73331460079466</v>
      </c>
      <c r="P181">
        <f t="shared" si="62"/>
        <v>2.508</v>
      </c>
      <c r="Q181">
        <f t="shared" si="43"/>
        <v>18.647469705999995</v>
      </c>
      <c r="R181" s="17">
        <f>PUSHArm!M181</f>
        <v>89.5</v>
      </c>
      <c r="S181" s="10">
        <f>PUSHArm!N181</f>
        <v>42.820340291624213</v>
      </c>
      <c r="T181" s="10">
        <f>PUSHArm!O181</f>
        <v>1.2846341904955441</v>
      </c>
      <c r="U181" s="10">
        <f t="shared" si="44"/>
        <v>0.1283952172227453</v>
      </c>
      <c r="V181" s="10">
        <f t="shared" si="45"/>
        <v>41.62244624717146</v>
      </c>
      <c r="W181" s="10">
        <f t="shared" si="46"/>
        <v>2.2204903533921305</v>
      </c>
      <c r="X181" s="10">
        <f t="shared" si="47"/>
        <v>30.820340291624213</v>
      </c>
      <c r="Y181" s="10">
        <f t="shared" si="48"/>
        <v>67.179659708375794</v>
      </c>
      <c r="Z181" s="10">
        <f t="shared" si="49"/>
        <v>62.179659708375794</v>
      </c>
      <c r="AA181" s="10">
        <f t="shared" si="50"/>
        <v>31.820340291624213</v>
      </c>
      <c r="AB181" s="10">
        <f t="shared" si="51"/>
        <v>57.179659708375794</v>
      </c>
      <c r="AC181" s="10">
        <f t="shared" si="52"/>
        <v>2.2204903533921305</v>
      </c>
      <c r="AD181" s="10">
        <f t="shared" si="53"/>
        <v>3.079850339207705</v>
      </c>
      <c r="AE181" s="10">
        <f>IF(R181&lt;=$H$10,$L$2+ABS($H$43/$H$46-SQRT(4*$H$43*$H$43/$H$46/$H$46-8*(R181-$H$9)/$H$46)/2),#REF!)</f>
        <v>6.5669507149556701</v>
      </c>
      <c r="AF181" s="10">
        <f t="shared" si="54"/>
        <v>-41.196459760630454</v>
      </c>
      <c r="AG181" s="10">
        <f t="shared" si="55"/>
        <v>2.5582019523219675</v>
      </c>
      <c r="AH181" s="10">
        <f t="shared" si="56"/>
        <v>2.5582019523219675</v>
      </c>
      <c r="AI181">
        <f t="shared" si="57"/>
        <v>2.7706845687049864</v>
      </c>
      <c r="AJ181" s="10">
        <f t="shared" si="58"/>
        <v>0.55912162162162193</v>
      </c>
      <c r="AK181" t="e">
        <f t="shared" si="59"/>
        <v>#NUM!</v>
      </c>
    </row>
    <row r="182" spans="14:37" x14ac:dyDescent="0.3">
      <c r="N182">
        <f t="shared" si="60"/>
        <v>27.124240485260646</v>
      </c>
      <c r="O182">
        <f t="shared" si="61"/>
        <v>20.698488368778587</v>
      </c>
      <c r="P182">
        <f t="shared" si="62"/>
        <v>2.508</v>
      </c>
      <c r="Q182">
        <f t="shared" si="43"/>
        <v>18.66542652</v>
      </c>
      <c r="R182" s="17">
        <f>PUSHArm!M182</f>
        <v>90</v>
      </c>
      <c r="S182" s="10">
        <f>PUSHArm!N182</f>
        <v>43.209556150659637</v>
      </c>
      <c r="T182" s="10">
        <f>PUSHArm!O182</f>
        <v>1.2810510599047171</v>
      </c>
      <c r="U182" s="10">
        <f t="shared" si="44"/>
        <v>0.1245703639311929</v>
      </c>
      <c r="V182" s="10">
        <f t="shared" si="45"/>
        <v>41.69127692637646</v>
      </c>
      <c r="W182" s="10">
        <f t="shared" si="46"/>
        <v>2.2298467920858487</v>
      </c>
      <c r="X182" s="10">
        <f t="shared" si="47"/>
        <v>31.209556150659637</v>
      </c>
      <c r="Y182" s="10">
        <f t="shared" si="48"/>
        <v>66.790443849340363</v>
      </c>
      <c r="Z182" s="10">
        <f t="shared" si="49"/>
        <v>61.790443849340363</v>
      </c>
      <c r="AA182" s="10">
        <f t="shared" si="50"/>
        <v>32.209556150659637</v>
      </c>
      <c r="AB182" s="10">
        <f t="shared" si="51"/>
        <v>56.790443849340363</v>
      </c>
      <c r="AC182" s="10">
        <f t="shared" si="52"/>
        <v>2.2298467920858487</v>
      </c>
      <c r="AD182" s="10">
        <f t="shared" si="53"/>
        <v>3.0717422135659476</v>
      </c>
      <c r="AE182" s="10">
        <f>IF(R182&lt;=$H$10,$L$2+ABS($H$43/$H$46-SQRT(4*$H$43*$H$43/$H$46/$H$46-8*(R182-$H$9)/$H$46)/2),#REF!)</f>
        <v>6.5535736315904494</v>
      </c>
      <c r="AF182" s="10">
        <f t="shared" si="54"/>
        <v>-41.188674821361097</v>
      </c>
      <c r="AG182" s="10">
        <f t="shared" si="55"/>
        <v>2.5487400664501396</v>
      </c>
      <c r="AH182" s="10">
        <f t="shared" si="56"/>
        <v>2.5487400664501396</v>
      </c>
      <c r="AI182">
        <f t="shared" si="57"/>
        <v>2.7793149860098501</v>
      </c>
      <c r="AJ182" s="10">
        <f t="shared" si="58"/>
        <v>0.52635135135135158</v>
      </c>
      <c r="AK182" t="e">
        <f t="shared" si="59"/>
        <v>#NUM!</v>
      </c>
    </row>
    <row r="183" spans="14:37" x14ac:dyDescent="0.3">
      <c r="N183">
        <f t="shared" si="60"/>
        <v>27.07280735799414</v>
      </c>
      <c r="O183">
        <f t="shared" si="61"/>
        <v>20.664674412287759</v>
      </c>
      <c r="P183">
        <f t="shared" si="62"/>
        <v>2.508</v>
      </c>
      <c r="Q183">
        <f t="shared" si="43"/>
        <v>18.683383333999998</v>
      </c>
      <c r="R183" s="17">
        <f>PUSHArm!M183</f>
        <v>90.5</v>
      </c>
      <c r="S183" s="10">
        <f>PUSHArm!N183</f>
        <v>43.599860655803397</v>
      </c>
      <c r="T183" s="10">
        <f>PUSHArm!O183</f>
        <v>1.2775384660499174</v>
      </c>
      <c r="U183" s="10">
        <f t="shared" si="44"/>
        <v>0.12079012372767362</v>
      </c>
      <c r="V183" s="10">
        <f t="shared" si="45"/>
        <v>41.758133474341818</v>
      </c>
      <c r="W183" s="10">
        <f t="shared" si="46"/>
        <v>2.2392139228518593</v>
      </c>
      <c r="X183" s="10">
        <f t="shared" si="47"/>
        <v>31.599860655803397</v>
      </c>
      <c r="Y183" s="10">
        <f t="shared" si="48"/>
        <v>66.400139344196603</v>
      </c>
      <c r="Z183" s="10">
        <f t="shared" si="49"/>
        <v>61.400139344196603</v>
      </c>
      <c r="AA183" s="10">
        <f t="shared" si="50"/>
        <v>32.599860655803397</v>
      </c>
      <c r="AB183" s="10">
        <f t="shared" si="51"/>
        <v>56.400139344196603</v>
      </c>
      <c r="AC183" s="10">
        <f t="shared" si="52"/>
        <v>2.2392139228518593</v>
      </c>
      <c r="AD183" s="10">
        <f t="shared" si="53"/>
        <v>3.063604997839489</v>
      </c>
      <c r="AE183" s="10">
        <f>IF(R183&lt;=$H$10,$L$2+ABS($H$43/$H$46-SQRT(4*$H$43*$H$43/$H$46/$H$46-8*(R183-$H$9)/$H$46)/2),#REF!)</f>
        <v>6.5401533262932894</v>
      </c>
      <c r="AF183" s="10">
        <f t="shared" si="54"/>
        <v>-41.178202993168142</v>
      </c>
      <c r="AG183" s="10">
        <f t="shared" si="55"/>
        <v>2.5392498373178207</v>
      </c>
      <c r="AH183" s="10">
        <f t="shared" si="56"/>
        <v>2.5392498373178207</v>
      </c>
      <c r="AI183">
        <f t="shared" si="57"/>
        <v>2.7879075874450212</v>
      </c>
      <c r="AJ183" s="10">
        <f t="shared" si="58"/>
        <v>0.49358108108108123</v>
      </c>
      <c r="AK183" t="e">
        <f t="shared" si="59"/>
        <v>#NUM!</v>
      </c>
    </row>
    <row r="184" spans="14:37" x14ac:dyDescent="0.3">
      <c r="N184">
        <f t="shared" si="60"/>
        <v>27.022713648274404</v>
      </c>
      <c r="O184">
        <f t="shared" si="61"/>
        <v>20.631853267239585</v>
      </c>
      <c r="P184">
        <f t="shared" si="62"/>
        <v>2.508</v>
      </c>
      <c r="Q184">
        <f t="shared" si="43"/>
        <v>18.701340148</v>
      </c>
      <c r="R184" s="17">
        <f>PUSHArm!M184</f>
        <v>91</v>
      </c>
      <c r="S184" s="10">
        <f>PUSHArm!N184</f>
        <v>43.991238303746925</v>
      </c>
      <c r="T184" s="10">
        <f>PUSHArm!O184</f>
        <v>1.2740949722956183</v>
      </c>
      <c r="U184" s="10">
        <f t="shared" si="44"/>
        <v>0.11705472122549278</v>
      </c>
      <c r="V184" s="10">
        <f t="shared" si="45"/>
        <v>41.823035430082292</v>
      </c>
      <c r="W184" s="10">
        <f t="shared" si="46"/>
        <v>2.2485917824292594</v>
      </c>
      <c r="X184" s="10">
        <f t="shared" si="47"/>
        <v>31.991238303746925</v>
      </c>
      <c r="Y184" s="10">
        <f t="shared" si="48"/>
        <v>66.008761696253075</v>
      </c>
      <c r="Z184" s="10">
        <f t="shared" si="49"/>
        <v>61.008761696253075</v>
      </c>
      <c r="AA184" s="10">
        <f t="shared" si="50"/>
        <v>32.991238303746925</v>
      </c>
      <c r="AB184" s="10">
        <f t="shared" si="51"/>
        <v>56.008761696253075</v>
      </c>
      <c r="AC184" s="10">
        <f t="shared" si="52"/>
        <v>2.2485917824292594</v>
      </c>
      <c r="AD184" s="10">
        <f t="shared" si="53"/>
        <v>3.0554383766577886</v>
      </c>
      <c r="AE184" s="10">
        <f>IF(R184&lt;=$H$10,$L$2+ABS($H$43/$H$46-SQRT(4*$H$43*$H$43/$H$46/$H$46-8*(R184-$H$9)/$H$46)/2),#REF!)</f>
        <v>6.5266893773812562</v>
      </c>
      <c r="AF184" s="10">
        <f t="shared" si="54"/>
        <v>-41.165066859591924</v>
      </c>
      <c r="AG184" s="10">
        <f t="shared" si="55"/>
        <v>2.5297310086803413</v>
      </c>
      <c r="AH184" s="10">
        <f t="shared" si="56"/>
        <v>2.5297310086803413</v>
      </c>
      <c r="AI184">
        <f t="shared" si="57"/>
        <v>2.7964628657897679</v>
      </c>
      <c r="AJ184" s="10">
        <f t="shared" si="58"/>
        <v>0.46081081081081088</v>
      </c>
      <c r="AK184" t="e">
        <f t="shared" si="59"/>
        <v>#NUM!</v>
      </c>
    </row>
    <row r="185" spans="14:37" x14ac:dyDescent="0.3">
      <c r="N185">
        <f t="shared" si="60"/>
        <v>26.97393320597396</v>
      </c>
      <c r="O185">
        <f t="shared" si="61"/>
        <v>20.600005842382892</v>
      </c>
      <c r="P185">
        <f t="shared" si="62"/>
        <v>2.508</v>
      </c>
      <c r="Q185">
        <f t="shared" si="43"/>
        <v>18.719296962000001</v>
      </c>
      <c r="R185" s="17">
        <f>PUSHArm!M185</f>
        <v>91.5</v>
      </c>
      <c r="S185" s="10">
        <f>PUSHArm!N185</f>
        <v>44.383673727221769</v>
      </c>
      <c r="T185" s="10">
        <f>PUSHArm!O185</f>
        <v>1.2707191713698305</v>
      </c>
      <c r="U185" s="10">
        <f t="shared" si="44"/>
        <v>0.11336433397020432</v>
      </c>
      <c r="V185" s="10">
        <f t="shared" si="45"/>
        <v>41.886002513253779</v>
      </c>
      <c r="W185" s="10">
        <f t="shared" si="46"/>
        <v>2.2579804077680228</v>
      </c>
      <c r="X185" s="10">
        <f t="shared" si="47"/>
        <v>32.383673727221769</v>
      </c>
      <c r="Y185" s="10">
        <f t="shared" si="48"/>
        <v>65.616326272778224</v>
      </c>
      <c r="Z185" s="10">
        <f t="shared" si="49"/>
        <v>60.616326272778224</v>
      </c>
      <c r="AA185" s="10">
        <f t="shared" si="50"/>
        <v>33.383673727221769</v>
      </c>
      <c r="AB185" s="10">
        <f t="shared" si="51"/>
        <v>55.616326272778224</v>
      </c>
      <c r="AC185" s="10">
        <f t="shared" si="52"/>
        <v>2.2579804077680228</v>
      </c>
      <c r="AD185" s="10">
        <f t="shared" si="53"/>
        <v>3.0472420289104734</v>
      </c>
      <c r="AE185" s="10">
        <f>IF(R185&lt;=$H$10,$L$2+ABS($H$43/$H$46-SQRT(4*$H$43*$H$43/$H$46/$H$46-8*(R185-$H$9)/$H$46)/2),#REF!)</f>
        <v>6.5131813562697687</v>
      </c>
      <c r="AF185" s="10">
        <f t="shared" si="54"/>
        <v>-41.14928906560062</v>
      </c>
      <c r="AG185" s="10">
        <f t="shared" si="55"/>
        <v>2.5201833204085253</v>
      </c>
      <c r="AH185" s="10">
        <f t="shared" si="56"/>
        <v>2.5201833204085253</v>
      </c>
      <c r="AI185">
        <f t="shared" si="57"/>
        <v>2.8049813032130739</v>
      </c>
      <c r="AJ185" s="10">
        <f t="shared" si="58"/>
        <v>0.42804054054054053</v>
      </c>
      <c r="AK185" t="e">
        <f t="shared" si="59"/>
        <v>#NUM!</v>
      </c>
    </row>
    <row r="186" spans="14:37" x14ac:dyDescent="0.3">
      <c r="N186">
        <f t="shared" si="60"/>
        <v>26.926440395431197</v>
      </c>
      <c r="O186">
        <f t="shared" si="61"/>
        <v>20.569113415602001</v>
      </c>
      <c r="P186">
        <f t="shared" si="62"/>
        <v>2.508</v>
      </c>
      <c r="Q186">
        <f t="shared" si="43"/>
        <v>18.737253775999999</v>
      </c>
      <c r="R186" s="17">
        <f>PUSHArm!M186</f>
        <v>92</v>
      </c>
      <c r="S186" s="10">
        <f>PUSHArm!N186</f>
        <v>44.777151697229101</v>
      </c>
      <c r="T186" s="10">
        <f>PUSHArm!O186</f>
        <v>1.2674096849739225</v>
      </c>
      <c r="U186" s="10">
        <f t="shared" si="44"/>
        <v>0.1097190935647642</v>
      </c>
      <c r="V186" s="10">
        <f t="shared" si="45"/>
        <v>41.947054599757372</v>
      </c>
      <c r="W186" s="10">
        <f t="shared" si="46"/>
        <v>2.2673798360307087</v>
      </c>
      <c r="X186" s="10">
        <f t="shared" si="47"/>
        <v>32.777151697229101</v>
      </c>
      <c r="Y186" s="10">
        <f t="shared" si="48"/>
        <v>65.222848302770899</v>
      </c>
      <c r="Z186" s="10">
        <f t="shared" si="49"/>
        <v>60.222848302770899</v>
      </c>
      <c r="AA186" s="10">
        <f t="shared" si="50"/>
        <v>33.777151697229101</v>
      </c>
      <c r="AB186" s="10">
        <f t="shared" si="51"/>
        <v>55.222848302770899</v>
      </c>
      <c r="AC186" s="10">
        <f t="shared" si="52"/>
        <v>2.2673798360307087</v>
      </c>
      <c r="AD186" s="10">
        <f t="shared" si="53"/>
        <v>3.0390156276000138</v>
      </c>
      <c r="AE186" s="10">
        <f>IF(R186&lt;=$H$10,$L$2+ABS($H$43/$H$46-SQRT(4*$H$43*$H$43/$H$46/$H$46-8*(R186-$H$9)/$H$46)/2),#REF!)</f>
        <v>6.4996288273134102</v>
      </c>
      <c r="AF186" s="10">
        <f t="shared" si="54"/>
        <v>-41.130892289838521</v>
      </c>
      <c r="AG186" s="10">
        <f t="shared" si="55"/>
        <v>2.5106065084057403</v>
      </c>
      <c r="AH186" s="10">
        <f t="shared" si="56"/>
        <v>2.5106065084057403</v>
      </c>
      <c r="AI186">
        <f t="shared" si="57"/>
        <v>2.8134633715907515</v>
      </c>
      <c r="AJ186" s="10">
        <f t="shared" si="58"/>
        <v>0.39527027027027062</v>
      </c>
      <c r="AK186" t="e">
        <f t="shared" si="59"/>
        <v>#NUM!</v>
      </c>
    </row>
    <row r="187" spans="14:37" x14ac:dyDescent="0.3">
      <c r="N187">
        <f t="shared" si="60"/>
        <v>26.880210089902619</v>
      </c>
      <c r="O187">
        <f t="shared" si="61"/>
        <v>20.539157630291367</v>
      </c>
      <c r="P187">
        <f t="shared" si="62"/>
        <v>2.508</v>
      </c>
      <c r="Q187">
        <f t="shared" si="43"/>
        <v>18.755210589999997</v>
      </c>
      <c r="R187" s="17">
        <f>PUSHArm!M187</f>
        <v>92.5</v>
      </c>
      <c r="S187" s="10">
        <f>PUSHArm!N187</f>
        <v>45.171657125053954</v>
      </c>
      <c r="T187" s="10">
        <f>PUSHArm!O187</f>
        <v>1.2641651633993727</v>
      </c>
      <c r="U187" s="10">
        <f t="shared" si="44"/>
        <v>0.10611908850227363</v>
      </c>
      <c r="V187" s="10">
        <f t="shared" si="45"/>
        <v>42.006211697812347</v>
      </c>
      <c r="W187" s="10">
        <f t="shared" si="46"/>
        <v>2.2767901045941743</v>
      </c>
      <c r="X187" s="10">
        <f t="shared" si="47"/>
        <v>33.171657125053954</v>
      </c>
      <c r="Y187" s="10">
        <f t="shared" si="48"/>
        <v>64.828342874946046</v>
      </c>
      <c r="Z187" s="10">
        <f t="shared" si="49"/>
        <v>59.828342874946046</v>
      </c>
      <c r="AA187" s="10">
        <f t="shared" si="50"/>
        <v>34.171657125053954</v>
      </c>
      <c r="AB187" s="10">
        <f t="shared" si="51"/>
        <v>54.828342874946046</v>
      </c>
      <c r="AC187" s="10">
        <f t="shared" si="52"/>
        <v>2.2767901045941743</v>
      </c>
      <c r="AD187" s="10">
        <f t="shared" si="53"/>
        <v>3.0307588396894958</v>
      </c>
      <c r="AE187" s="10">
        <f>IF(R187&lt;=$H$10,$L$2+ABS($H$43/$H$46-SQRT(4*$H$43*$H$43/$H$46/$H$46-8*(R187-$H$9)/$H$46)/2),#REF!)</f>
        <v>6.486031347641994</v>
      </c>
      <c r="AF187" s="10">
        <f t="shared" si="54"/>
        <v>-41.109899217523257</v>
      </c>
      <c r="AG187" s="10">
        <f t="shared" si="55"/>
        <v>2.5010003045226679</v>
      </c>
      <c r="AH187" s="10">
        <f t="shared" si="56"/>
        <v>2.5010003045226679</v>
      </c>
      <c r="AI187">
        <f t="shared" si="57"/>
        <v>2.8219095328104657</v>
      </c>
      <c r="AJ187" s="10">
        <f t="shared" si="58"/>
        <v>0.36250000000000027</v>
      </c>
      <c r="AK187" t="e">
        <f t="shared" si="59"/>
        <v>#NUM!</v>
      </c>
    </row>
    <row r="188" spans="14:37" x14ac:dyDescent="0.3">
      <c r="N188">
        <f t="shared" si="60"/>
        <v>26.835217665538138</v>
      </c>
      <c r="O188">
        <f t="shared" si="61"/>
        <v>20.510120491355917</v>
      </c>
      <c r="P188">
        <f t="shared" si="62"/>
        <v>2.508</v>
      </c>
      <c r="Q188">
        <f t="shared" si="43"/>
        <v>18.773167403999999</v>
      </c>
      <c r="R188" s="17">
        <f>PUSHArm!M188</f>
        <v>93</v>
      </c>
      <c r="S188" s="10">
        <f>PUSHArm!N188</f>
        <v>45.56717506406715</v>
      </c>
      <c r="T188" s="10">
        <f>PUSHArm!O188</f>
        <v>1.2609842851240485</v>
      </c>
      <c r="U188" s="10">
        <f t="shared" si="44"/>
        <v>0.10256436555197165</v>
      </c>
      <c r="V188" s="10">
        <f t="shared" si="45"/>
        <v>42.063493925422669</v>
      </c>
      <c r="W188" s="10">
        <f t="shared" si="46"/>
        <v>2.2862112510513031</v>
      </c>
      <c r="X188" s="10">
        <f t="shared" si="47"/>
        <v>33.56717506406715</v>
      </c>
      <c r="Y188" s="10">
        <f t="shared" si="48"/>
        <v>64.432824935932842</v>
      </c>
      <c r="Z188" s="10">
        <f t="shared" si="49"/>
        <v>59.432824935932842</v>
      </c>
      <c r="AA188" s="10">
        <f t="shared" si="50"/>
        <v>34.56717506406715</v>
      </c>
      <c r="AB188" s="10">
        <f t="shared" si="51"/>
        <v>54.432824935932842</v>
      </c>
      <c r="AC188" s="10">
        <f t="shared" si="52"/>
        <v>2.2862112510513031</v>
      </c>
      <c r="AD188" s="10">
        <f t="shared" si="53"/>
        <v>3.0224713259453022</v>
      </c>
      <c r="AE188" s="10">
        <f>IF(R188&lt;=$H$10,$L$2+ABS($H$43/$H$46-SQRT(4*$H$43*$H$43/$H$46/$H$46-8*(R188-$H$9)/$H$46)/2),#REF!)</f>
        <v>6.4723884669916938</v>
      </c>
      <c r="AF188" s="10">
        <f t="shared" si="54"/>
        <v>-41.086332514892533</v>
      </c>
      <c r="AG188" s="10">
        <f t="shared" si="55"/>
        <v>2.4913644364696936</v>
      </c>
      <c r="AH188" s="10">
        <f t="shared" si="56"/>
        <v>2.4913644364696936</v>
      </c>
      <c r="AI188">
        <f t="shared" si="57"/>
        <v>2.8303202390652364</v>
      </c>
      <c r="AJ188" s="10">
        <f t="shared" si="58"/>
        <v>0.32972972972972991</v>
      </c>
      <c r="AK188" t="e">
        <f t="shared" si="59"/>
        <v>#NUM!</v>
      </c>
    </row>
    <row r="189" spans="14:37" x14ac:dyDescent="0.3">
      <c r="N189">
        <f t="shared" si="60"/>
        <v>26.79143899538925</v>
      </c>
      <c r="O189">
        <f t="shared" si="61"/>
        <v>20.481984361226296</v>
      </c>
      <c r="P189">
        <f t="shared" si="62"/>
        <v>2.508</v>
      </c>
      <c r="Q189">
        <f t="shared" si="43"/>
        <v>18.791124217999997</v>
      </c>
      <c r="R189" s="17">
        <f>PUSHArm!M189</f>
        <v>93.5</v>
      </c>
      <c r="S189" s="10">
        <f>PUSHArm!N189</f>
        <v>45.963690711326635</v>
      </c>
      <c r="T189" s="10">
        <f>PUSHArm!O189</f>
        <v>1.2578657564120721</v>
      </c>
      <c r="U189" s="10">
        <f t="shared" si="44"/>
        <v>9.9054931673344809E-2</v>
      </c>
      <c r="V189" s="10">
        <f t="shared" si="45"/>
        <v>42.118921488464515</v>
      </c>
      <c r="W189" s="10">
        <f t="shared" si="46"/>
        <v>2.2956433132127634</v>
      </c>
      <c r="X189" s="10">
        <f t="shared" si="47"/>
        <v>33.963690711326635</v>
      </c>
      <c r="Y189" s="10">
        <f t="shared" si="48"/>
        <v>64.036309288673365</v>
      </c>
      <c r="Z189" s="10">
        <f t="shared" si="49"/>
        <v>59.036309288673365</v>
      </c>
      <c r="AA189" s="10">
        <f t="shared" si="50"/>
        <v>34.963690711326635</v>
      </c>
      <c r="AB189" s="10">
        <f t="shared" si="51"/>
        <v>54.036309288673365</v>
      </c>
      <c r="AC189" s="10">
        <f t="shared" si="52"/>
        <v>2.2956433132127634</v>
      </c>
      <c r="AD189" s="10">
        <f t="shared" si="53"/>
        <v>3.014152740774477</v>
      </c>
      <c r="AE189" s="10">
        <f>IF(R189&lt;=$H$10,$L$2+ABS($H$43/$H$46-SQRT(4*$H$43*$H$43/$H$46/$H$46-8*(R189-$H$9)/$H$46)/2),#REF!)</f>
        <v>6.45869972753108</v>
      </c>
      <c r="AF189" s="10">
        <f t="shared" si="54"/>
        <v>-41.060214804432732</v>
      </c>
      <c r="AG189" s="10">
        <f t="shared" si="55"/>
        <v>2.4816986277268533</v>
      </c>
      <c r="AH189" s="10">
        <f t="shared" si="56"/>
        <v>2.4816986277268533</v>
      </c>
      <c r="AI189">
        <f t="shared" si="57"/>
        <v>2.8386959331359489</v>
      </c>
      <c r="AJ189" s="10">
        <f t="shared" si="58"/>
        <v>0.29695945945945956</v>
      </c>
      <c r="AK189" t="e">
        <f t="shared" si="59"/>
        <v>#NUM!</v>
      </c>
    </row>
    <row r="190" spans="14:37" x14ac:dyDescent="0.3">
      <c r="N190">
        <f t="shared" si="60"/>
        <v>26.748850443272733</v>
      </c>
      <c r="O190">
        <f t="shared" si="61"/>
        <v>20.454731955753537</v>
      </c>
      <c r="P190">
        <f t="shared" si="62"/>
        <v>2.508</v>
      </c>
      <c r="Q190">
        <f t="shared" si="43"/>
        <v>18.809081031999998</v>
      </c>
      <c r="R190" s="17">
        <f>PUSHArm!M190</f>
        <v>94</v>
      </c>
      <c r="S190" s="10">
        <f>PUSHArm!N190</f>
        <v>46.361189408982732</v>
      </c>
      <c r="T190" s="10">
        <f>PUSHArm!O190</f>
        <v>1.2548083109089312</v>
      </c>
      <c r="U190" s="10">
        <f t="shared" si="44"/>
        <v>9.559075662279623E-2</v>
      </c>
      <c r="V190" s="10">
        <f t="shared" si="45"/>
        <v>42.172514659684303</v>
      </c>
      <c r="W190" s="10">
        <f t="shared" si="46"/>
        <v>2.3050863291087813</v>
      </c>
      <c r="X190" s="10">
        <f t="shared" si="47"/>
        <v>34.361189408982732</v>
      </c>
      <c r="Y190" s="10">
        <f t="shared" si="48"/>
        <v>63.638810591017268</v>
      </c>
      <c r="Z190" s="10">
        <f t="shared" si="49"/>
        <v>58.638810591017268</v>
      </c>
      <c r="AA190" s="10">
        <f t="shared" si="50"/>
        <v>35.361189408982732</v>
      </c>
      <c r="AB190" s="10">
        <f t="shared" si="51"/>
        <v>53.638810591017268</v>
      </c>
      <c r="AC190" s="10">
        <f t="shared" si="52"/>
        <v>2.3050863291087813</v>
      </c>
      <c r="AD190" s="10">
        <f t="shared" si="53"/>
        <v>3.0058027320565679</v>
      </c>
      <c r="AE190" s="10">
        <f>IF(R190&lt;=$H$10,$L$2+ABS($H$43/$H$46-SQRT(4*$H$43*$H$43/$H$46/$H$46-8*(R190-$H$9)/$H$46)/2),#REF!)</f>
        <v>6.4449646636818443</v>
      </c>
      <c r="AF190" s="10">
        <f t="shared" si="54"/>
        <v>-41.031568641166253</v>
      </c>
      <c r="AG190" s="10">
        <f t="shared" si="55"/>
        <v>2.4720025974512478</v>
      </c>
      <c r="AH190" s="10">
        <f t="shared" si="56"/>
        <v>2.4720025974512478</v>
      </c>
      <c r="AI190">
        <f t="shared" si="57"/>
        <v>2.847037048663358</v>
      </c>
      <c r="AJ190" s="10">
        <f t="shared" si="58"/>
        <v>0.26418918918918921</v>
      </c>
      <c r="AK190" t="e">
        <f t="shared" si="59"/>
        <v>#NUM!</v>
      </c>
    </row>
    <row r="191" spans="14:37" x14ac:dyDescent="0.3">
      <c r="N191">
        <f t="shared" si="60"/>
        <v>26.707428857257426</v>
      </c>
      <c r="O191">
        <f t="shared" si="61"/>
        <v>20.428346339805056</v>
      </c>
      <c r="P191">
        <f t="shared" si="62"/>
        <v>2.508</v>
      </c>
      <c r="Q191">
        <f t="shared" si="43"/>
        <v>18.827037846</v>
      </c>
      <c r="R191" s="17">
        <f>PUSHArm!M191</f>
        <v>94.5</v>
      </c>
      <c r="S191" s="10">
        <f>PUSHArm!N191</f>
        <v>46.759656645494594</v>
      </c>
      <c r="T191" s="10">
        <f>PUSHArm!O191</f>
        <v>1.2518107092209667</v>
      </c>
      <c r="U191" s="10">
        <f t="shared" si="44"/>
        <v>9.2171773889321088E-2</v>
      </c>
      <c r="V191" s="10">
        <f t="shared" si="45"/>
        <v>42.224293758988274</v>
      </c>
      <c r="W191" s="10">
        <f t="shared" si="46"/>
        <v>2.3145403369909188</v>
      </c>
      <c r="X191" s="10">
        <f t="shared" si="47"/>
        <v>34.759656645494594</v>
      </c>
      <c r="Y191" s="10">
        <f t="shared" si="48"/>
        <v>63.240343354505406</v>
      </c>
      <c r="Z191" s="10">
        <f t="shared" si="49"/>
        <v>58.240343354505406</v>
      </c>
      <c r="AA191" s="10">
        <f t="shared" si="50"/>
        <v>35.759656645494594</v>
      </c>
      <c r="AB191" s="10">
        <f t="shared" si="51"/>
        <v>53.240343354505406</v>
      </c>
      <c r="AC191" s="10">
        <f t="shared" si="52"/>
        <v>2.3145403369909188</v>
      </c>
      <c r="AD191" s="10">
        <f t="shared" si="53"/>
        <v>2.9974209409697026</v>
      </c>
      <c r="AE191" s="10">
        <f>IF(R191&lt;=$H$10,$L$2+ABS($H$43/$H$46-SQRT(4*$H$43*$H$43/$H$46/$H$46-8*(R191-$H$9)/$H$46)/2),#REF!)</f>
        <v>6.43118280193403</v>
      </c>
      <c r="AF191" s="10">
        <f t="shared" si="54"/>
        <v>-41.000416490358653</v>
      </c>
      <c r="AG191" s="10">
        <f t="shared" si="55"/>
        <v>2.4622760603818277</v>
      </c>
      <c r="AH191" s="10">
        <f t="shared" si="56"/>
        <v>2.4622760603818277</v>
      </c>
      <c r="AI191">
        <f t="shared" si="57"/>
        <v>2.8553440104100778</v>
      </c>
      <c r="AJ191" s="10">
        <f t="shared" si="58"/>
        <v>0.2314189189189193</v>
      </c>
      <c r="AK191" t="e">
        <f t="shared" si="59"/>
        <v>#NUM!</v>
      </c>
    </row>
    <row r="192" spans="14:37" x14ac:dyDescent="0.3">
      <c r="N192">
        <f t="shared" si="60"/>
        <v>26.66715156335157</v>
      </c>
      <c r="O192">
        <f t="shared" si="61"/>
        <v>20.402810923003589</v>
      </c>
      <c r="P192">
        <f t="shared" si="62"/>
        <v>2.508</v>
      </c>
      <c r="Q192">
        <f t="shared" si="43"/>
        <v>18.844994660000001</v>
      </c>
      <c r="R192" s="17">
        <f>PUSHArm!M192</f>
        <v>95</v>
      </c>
      <c r="S192" s="10">
        <f>PUSHArm!N192</f>
        <v>47.159078056668783</v>
      </c>
      <c r="T192" s="10">
        <f>PUSHArm!O192</f>
        <v>1.2488717385063763</v>
      </c>
      <c r="U192" s="10">
        <f t="shared" si="44"/>
        <v>8.8797883158503746E-2</v>
      </c>
      <c r="V192" s="10">
        <f t="shared" si="45"/>
        <v>42.274279134126267</v>
      </c>
      <c r="W192" s="10">
        <f t="shared" si="46"/>
        <v>2.3240053753338943</v>
      </c>
      <c r="X192" s="10">
        <f t="shared" si="47"/>
        <v>35.159078056668783</v>
      </c>
      <c r="Y192" s="10">
        <f t="shared" si="48"/>
        <v>62.840921943331217</v>
      </c>
      <c r="Z192" s="10">
        <f t="shared" si="49"/>
        <v>57.840921943331217</v>
      </c>
      <c r="AA192" s="10">
        <f t="shared" si="50"/>
        <v>36.159078056668783</v>
      </c>
      <c r="AB192" s="10">
        <f t="shared" si="51"/>
        <v>52.840921943331217</v>
      </c>
      <c r="AC192" s="10">
        <f t="shared" si="52"/>
        <v>2.3240053753338943</v>
      </c>
      <c r="AD192" s="10">
        <f t="shared" si="53"/>
        <v>2.9890070018106645</v>
      </c>
      <c r="AE192" s="10">
        <f>IF(R192&lt;=$H$10,$L$2+ABS($H$43/$H$46-SQRT(4*$H$43*$H$43/$H$46/$H$46-8*(R192-$H$9)/$H$46)/2),#REF!)</f>
        <v>6.4173536606555572</v>
      </c>
      <c r="AF192" s="10">
        <f t="shared" si="54"/>
        <v>-40.96678070576192</v>
      </c>
      <c r="AG192" s="10">
        <f t="shared" si="55"/>
        <v>2.452518726741471</v>
      </c>
      <c r="AH192" s="10">
        <f t="shared" si="56"/>
        <v>2.452518726741471</v>
      </c>
      <c r="AI192">
        <f t="shared" si="57"/>
        <v>2.8636172345129847</v>
      </c>
      <c r="AJ192" s="10">
        <f t="shared" si="58"/>
        <v>0.19864864864864895</v>
      </c>
      <c r="AK192" t="e">
        <f t="shared" si="59"/>
        <v>#NUM!</v>
      </c>
    </row>
    <row r="193" spans="14:37" x14ac:dyDescent="0.3">
      <c r="N193">
        <f t="shared" si="60"/>
        <v>26.627996358866778</v>
      </c>
      <c r="O193">
        <f t="shared" si="61"/>
        <v>20.378109455208193</v>
      </c>
      <c r="P193">
        <f t="shared" si="62"/>
        <v>2.508</v>
      </c>
      <c r="Q193">
        <f t="shared" si="43"/>
        <v>18.862951473999999</v>
      </c>
      <c r="R193" s="17">
        <f>PUSHArm!M193</f>
        <v>95.5</v>
      </c>
      <c r="S193" s="10">
        <f>PUSHArm!N193</f>
        <v>47.559439426522495</v>
      </c>
      <c r="T193" s="10">
        <f>PUSHArm!O193</f>
        <v>1.2459902120531472</v>
      </c>
      <c r="U193" s="10">
        <f t="shared" si="44"/>
        <v>8.5468951859390838E-2</v>
      </c>
      <c r="V193" s="10">
        <f t="shared" si="45"/>
        <v>42.322491142601578</v>
      </c>
      <c r="W193" s="10">
        <f t="shared" si="46"/>
        <v>2.3334814828373984</v>
      </c>
      <c r="X193" s="10">
        <f t="shared" si="47"/>
        <v>35.559439426522495</v>
      </c>
      <c r="Y193" s="10">
        <f t="shared" si="48"/>
        <v>62.440560573477505</v>
      </c>
      <c r="Z193" s="10">
        <f t="shared" si="49"/>
        <v>57.440560573477505</v>
      </c>
      <c r="AA193" s="10">
        <f t="shared" si="50"/>
        <v>36.559439426522495</v>
      </c>
      <c r="AB193" s="10">
        <f t="shared" si="51"/>
        <v>52.440560573477505</v>
      </c>
      <c r="AC193" s="10">
        <f t="shared" si="52"/>
        <v>2.3334814828373984</v>
      </c>
      <c r="AD193" s="10">
        <f t="shared" si="53"/>
        <v>2.9805605418087073</v>
      </c>
      <c r="AE193" s="10">
        <f>IF(R193&lt;=$H$10,$L$2+ABS($H$43/$H$46-SQRT(4*$H$43*$H$43/$H$46/$H$46-8*(R193-$H$9)/$H$46)/2),#REF!)</f>
        <v>6.4034767498958356</v>
      </c>
      <c r="AF193" s="10">
        <f t="shared" si="54"/>
        <v>-40.930683509195994</v>
      </c>
      <c r="AG193" s="10">
        <f t="shared" si="55"/>
        <v>2.4427303021362512</v>
      </c>
      <c r="AH193" s="10">
        <f t="shared" si="56"/>
        <v>2.4427303021362512</v>
      </c>
      <c r="AI193">
        <f t="shared" si="57"/>
        <v>2.8718571287264782</v>
      </c>
      <c r="AJ193" s="10">
        <f t="shared" si="58"/>
        <v>0.1658783783783786</v>
      </c>
      <c r="AK193" t="e">
        <f t="shared" si="59"/>
        <v>#NUM!</v>
      </c>
    </row>
    <row r="194" spans="14:37" x14ac:dyDescent="0.3">
      <c r="N194">
        <f t="shared" si="60"/>
        <v>26.589941505773915</v>
      </c>
      <c r="O194">
        <f t="shared" si="61"/>
        <v>20.354226021978487</v>
      </c>
      <c r="P194">
        <f t="shared" si="62"/>
        <v>2.508</v>
      </c>
      <c r="Q194">
        <f t="shared" ref="Q194:Q257" si="63">(R194/360*2*3.1415*$B$19+$E$10)*$E$9*$B$19/1000</f>
        <v>18.880908287999997</v>
      </c>
      <c r="R194" s="17">
        <f>PUSHArm!M194</f>
        <v>96</v>
      </c>
      <c r="S194" s="10">
        <f>PUSHArm!N194</f>
        <v>47.960726687981875</v>
      </c>
      <c r="T194" s="10">
        <f>PUSHArm!O194</f>
        <v>1.2431649688587378</v>
      </c>
      <c r="U194" s="10">
        <f t="shared" ref="U194:U257" si="64">(V195-V194)/(W195-W194)*(2*PI())/360</f>
        <v>8.2184816877305986E-2</v>
      </c>
      <c r="V194" s="10">
        <f t="shared" ref="V194:V257" si="65">IF(R194&lt;=$H$7,W194*$H$34/T194,IF(R194&lt;$H$8,((W194-$J$2)*$H$38+$H$35)/T194,IF(R194&lt;=$H$9,((W194-$K$2)*$H$42+$H$39)/T194,IF(R194&lt;=$H$10,($H$43-(W194-$L$2)*$H$46)/T194))))</f>
        <v>42.368950134316847</v>
      </c>
      <c r="W194" s="10">
        <f t="shared" ref="W194:W257" si="66">IF(R194&lt;=$H$7,SQRT(2*R194/$H$34),AC194)</f>
        <v>2.3429686984279465</v>
      </c>
      <c r="X194" s="10">
        <f t="shared" ref="X194:X257" si="67">ABS(S194-$E$19)</f>
        <v>35.960726687981875</v>
      </c>
      <c r="Y194" s="10">
        <f t="shared" ref="Y194:Y257" si="68">ABS(S194-$E$20)</f>
        <v>62.039273312018125</v>
      </c>
      <c r="Z194" s="10">
        <f t="shared" ref="Z194:Z257" si="69">ABS(S194-$E$20+5)</f>
        <v>57.039273312018125</v>
      </c>
      <c r="AA194" s="10">
        <f t="shared" ref="AA194:AA257" si="70">ABS(S194-$E$21)</f>
        <v>36.960726687981875</v>
      </c>
      <c r="AB194" s="10">
        <f t="shared" ref="AB194:AB257" si="71">ABS(S194-$E$20+10)</f>
        <v>52.039273312018125</v>
      </c>
      <c r="AC194" s="10">
        <f t="shared" ref="AC194:AC257" si="72">IF(R194&lt;=$H$8,$J$2+ABS(SQRT(4*$H$35*$H$35/$H$38/$H$38+8*(R194-$H$7)/$H$38)/2-ABS($H$35/$H$38)),AD194)</f>
        <v>2.3429686984279465</v>
      </c>
      <c r="AD194" s="10">
        <f t="shared" ref="AD194:AD257" si="73">IF(R194&lt;=$H$9,$K$2+ABS(-$H$39/$H$42-SQRT(4*$H$39*$H$39/$H$42/$H$42+8*(R194-$H$8)/$H$42)/2),AE194)</f>
        <v>2.9720811809328449</v>
      </c>
      <c r="AE194" s="10">
        <f>IF(R194&lt;=$H$10,$L$2+ABS($H$43/$H$46-SQRT(4*$H$43*$H$43/$H$46/$H$46-8*(R194-$H$9)/$H$46)/2),#REF!)</f>
        <v>6.3895515711832118</v>
      </c>
      <c r="AF194" s="10">
        <f t="shared" ref="AF194:AF257" si="74">IF(R194&gt;=$H$12,AG194*$H$49/T194,IF(R194&gt;=$H$13,((AG194-$I$28)*$H$53+$H$50)/T194,IF(R194&gt;=$H$14,((AG194-$I$29)*$H$57+$H$54)/T194,IF(R194&gt;=$H$15,($H$58-(AG194-$I$30)*$H$61)/T194,(IF(R194&gt;=$H$16,($H$62+(AG194-$I$31)*$H$65)/T194))))))</f>
        <v>-40.892146970981713</v>
      </c>
      <c r="AG194" s="10">
        <f t="shared" ref="AG194:AG257" si="75">IF(R194&gt;=$H$12,SQRT(2*(R194-$H$11)/$H$49),AH194)</f>
        <v>2.4329104874517991</v>
      </c>
      <c r="AH194" s="10">
        <f t="shared" ref="AH194:AH257" si="76">IF(R194&gt;=$H$13,$J$4+ABS(SQRT(4*$H$50*$H$50/$H$53/$H$53+8*(R194-$H$12)/$H$53)/2-ABS($H$50/$H$53)),AI194)</f>
        <v>2.4329104874517991</v>
      </c>
      <c r="AI194">
        <f t="shared" ref="AI194:AI257" si="77">IF(R194&gt;=$H$14,$I$29+ABS(SQRT(4*$H$54*$H$54/$H$57/$H$57+8*(R194-$H$13)/$H$57)/2-ABS($H$54/$H$57)),AJ194)</f>
        <v>2.8800640926569856</v>
      </c>
      <c r="AJ194" s="10">
        <f t="shared" ref="AJ194:AJ257" si="78">IF(R194&gt;=$H$15,$I$30+(R194-$H$14)/$H$58,AK194)</f>
        <v>0.13310810810810825</v>
      </c>
      <c r="AK194" t="e">
        <f t="shared" ref="AK194:AK257" si="79">IF(R194&gt;=$H$16,$I$31+SQRT(2*(R194-$H$15)/-$H$65),AL194)</f>
        <v>#NUM!</v>
      </c>
    </row>
    <row r="195" spans="14:37" x14ac:dyDescent="0.3">
      <c r="N195">
        <f t="shared" ref="N195:N258" si="80">(Q195+P195)*T195</f>
        <v>26.552965723992592</v>
      </c>
      <c r="O195">
        <f t="shared" ref="O195:O258" si="81">(Q195-P195)*T195</f>
        <v>20.33114503997739</v>
      </c>
      <c r="P195">
        <f t="shared" si="62"/>
        <v>2.508</v>
      </c>
      <c r="Q195">
        <f t="shared" si="63"/>
        <v>18.898865101999998</v>
      </c>
      <c r="R195" s="17">
        <f>PUSHArm!M195</f>
        <v>96.5</v>
      </c>
      <c r="S195" s="10">
        <f>PUSHArm!N195</f>
        <v>48.362925923421251</v>
      </c>
      <c r="T195" s="10">
        <f>PUSHArm!O195</f>
        <v>1.2403948732087728</v>
      </c>
      <c r="U195" s="10">
        <f t="shared" si="64"/>
        <v>7.8945285924416589E-2</v>
      </c>
      <c r="V195" s="10">
        <f t="shared" si="65"/>
        <v>42.413676435050974</v>
      </c>
      <c r="W195" s="10">
        <f t="shared" si="66"/>
        <v>2.3524670612607439</v>
      </c>
      <c r="X195" s="10">
        <f t="shared" si="67"/>
        <v>36.362925923421251</v>
      </c>
      <c r="Y195" s="10">
        <f t="shared" si="68"/>
        <v>61.637074076578749</v>
      </c>
      <c r="Z195" s="10">
        <f t="shared" si="69"/>
        <v>56.637074076578749</v>
      </c>
      <c r="AA195" s="10">
        <f t="shared" si="70"/>
        <v>37.362925923421251</v>
      </c>
      <c r="AB195" s="10">
        <f t="shared" si="71"/>
        <v>51.637074076578749</v>
      </c>
      <c r="AC195" s="10">
        <f t="shared" si="72"/>
        <v>2.3524670612607439</v>
      </c>
      <c r="AD195" s="10">
        <f t="shared" si="73"/>
        <v>2.9635685316923293</v>
      </c>
      <c r="AE195" s="10">
        <f>IF(R195&lt;=$H$10,$L$2+ABS($H$43/$H$46-SQRT(4*$H$43*$H$43/$H$46/$H$46-8*(R195-$H$9)/$H$46)/2),#REF!)</f>
        <v>6.3755776173160488</v>
      </c>
      <c r="AF195" s="10">
        <f t="shared" si="74"/>
        <v>-40.851192991309098</v>
      </c>
      <c r="AG195" s="10">
        <f t="shared" si="75"/>
        <v>2.4230589787466488</v>
      </c>
      <c r="AH195" s="10">
        <f t="shared" si="76"/>
        <v>2.4230589787466488</v>
      </c>
      <c r="AI195">
        <f t="shared" si="77"/>
        <v>2.8882385179890999</v>
      </c>
      <c r="AJ195" s="10">
        <f t="shared" si="78"/>
        <v>0.1003378378378379</v>
      </c>
      <c r="AK195" t="e">
        <f t="shared" si="79"/>
        <v>#NUM!</v>
      </c>
    </row>
    <row r="196" spans="14:37" x14ac:dyDescent="0.3">
      <c r="N196">
        <f t="shared" si="80"/>
        <v>26.517048184728282</v>
      </c>
      <c r="O196">
        <f t="shared" si="81"/>
        <v>20.308851252399716</v>
      </c>
      <c r="P196">
        <f t="shared" ref="P196:P259" si="82">P195</f>
        <v>2.508</v>
      </c>
      <c r="Q196">
        <f t="shared" si="63"/>
        <v>18.916821916</v>
      </c>
      <c r="R196" s="17">
        <f>PUSHArm!M196</f>
        <v>97</v>
      </c>
      <c r="S196" s="10">
        <f>PUSHArm!N196</f>
        <v>48.766023365050103</v>
      </c>
      <c r="T196" s="10">
        <f>PUSHArm!O196</f>
        <v>1.2376788142600812</v>
      </c>
      <c r="U196" s="10">
        <f t="shared" si="64"/>
        <v>7.5750140312760714E-2</v>
      </c>
      <c r="V196" s="10">
        <f t="shared" si="65"/>
        <v>42.45669033058612</v>
      </c>
      <c r="W196" s="10">
        <f t="shared" si="66"/>
        <v>2.3619766107215687</v>
      </c>
      <c r="X196" s="10">
        <f t="shared" si="67"/>
        <v>36.766023365050103</v>
      </c>
      <c r="Y196" s="10">
        <f t="shared" si="68"/>
        <v>61.233976634949897</v>
      </c>
      <c r="Z196" s="10">
        <f t="shared" si="69"/>
        <v>56.233976634949897</v>
      </c>
      <c r="AA196" s="10">
        <f t="shared" si="70"/>
        <v>37.766023365050103</v>
      </c>
      <c r="AB196" s="10">
        <f t="shared" si="71"/>
        <v>51.233976634949897</v>
      </c>
      <c r="AC196" s="10">
        <f t="shared" si="72"/>
        <v>2.3619766107215687</v>
      </c>
      <c r="AD196" s="10">
        <f t="shared" si="73"/>
        <v>2.955022198930024</v>
      </c>
      <c r="AE196" s="10">
        <f>IF(R196&lt;=$H$10,$L$2+ABS($H$43/$H$46-SQRT(4*$H$43*$H$43/$H$46/$H$46-8*(R196-$H$9)/$H$46)/2),#REF!)</f>
        <v>6.3615543721471575</v>
      </c>
      <c r="AF196" s="10">
        <f t="shared" si="74"/>
        <v>-40.807843282358284</v>
      </c>
      <c r="AG196" s="10">
        <f t="shared" si="75"/>
        <v>2.413175467142473</v>
      </c>
      <c r="AH196" s="10">
        <f t="shared" si="76"/>
        <v>2.413175467142473</v>
      </c>
      <c r="AI196">
        <f t="shared" si="77"/>
        <v>2.8963807887037123</v>
      </c>
      <c r="AJ196" s="10">
        <f t="shared" si="78"/>
        <v>6.7567567567567988E-2</v>
      </c>
      <c r="AK196" t="e">
        <f t="shared" si="79"/>
        <v>#NUM!</v>
      </c>
    </row>
    <row r="197" spans="14:37" x14ac:dyDescent="0.3">
      <c r="N197">
        <f t="shared" si="80"/>
        <v>26.482168503376037</v>
      </c>
      <c r="O197">
        <f t="shared" si="81"/>
        <v>20.287329724058271</v>
      </c>
      <c r="P197">
        <f t="shared" si="82"/>
        <v>2.508</v>
      </c>
      <c r="Q197">
        <f t="shared" si="63"/>
        <v>18.934778729999998</v>
      </c>
      <c r="R197" s="17">
        <f>PUSHArm!M197</f>
        <v>97.5</v>
      </c>
      <c r="S197" s="10">
        <f>PUSHArm!N197</f>
        <v>49.170005395152891</v>
      </c>
      <c r="T197" s="10">
        <f>PUSHArm!O197</f>
        <v>1.2350157056056159</v>
      </c>
      <c r="U197" s="10">
        <f t="shared" si="64"/>
        <v>7.2599135512143032E-2</v>
      </c>
      <c r="V197" s="10">
        <f t="shared" si="65"/>
        <v>42.498012052254161</v>
      </c>
      <c r="W197" s="10">
        <f t="shared" si="66"/>
        <v>2.3714973864286799</v>
      </c>
      <c r="X197" s="10">
        <f t="shared" si="67"/>
        <v>37.170005395152891</v>
      </c>
      <c r="Y197" s="10">
        <f t="shared" si="68"/>
        <v>60.829994604847109</v>
      </c>
      <c r="Z197" s="10">
        <f t="shared" si="69"/>
        <v>55.829994604847109</v>
      </c>
      <c r="AA197" s="10">
        <f t="shared" si="70"/>
        <v>38.170005395152891</v>
      </c>
      <c r="AB197" s="10">
        <f t="shared" si="71"/>
        <v>50.829994604847109</v>
      </c>
      <c r="AC197" s="10">
        <f t="shared" si="72"/>
        <v>2.3714973864286799</v>
      </c>
      <c r="AD197" s="10">
        <f t="shared" si="73"/>
        <v>2.9464417796083624</v>
      </c>
      <c r="AE197" s="10">
        <f>IF(R197&lt;=$H$10,$L$2+ABS($H$43/$H$46-SQRT(4*$H$43*$H$43/$H$46/$H$46-8*(R197-$H$9)/$H$46)/2),#REF!)</f>
        <v>6.347481310361351</v>
      </c>
      <c r="AF197" s="10">
        <f t="shared" si="74"/>
        <v>-40.762119351903991</v>
      </c>
      <c r="AG197" s="10">
        <f t="shared" si="75"/>
        <v>2.4032596387110829</v>
      </c>
      <c r="AH197" s="10">
        <f t="shared" si="76"/>
        <v>2.4032596387110829</v>
      </c>
      <c r="AI197">
        <f t="shared" si="77"/>
        <v>2.9044912812884842</v>
      </c>
      <c r="AJ197" s="10">
        <f t="shared" si="78"/>
        <v>3.4797297297297636E-2</v>
      </c>
      <c r="AK197" t="e">
        <f t="shared" si="79"/>
        <v>#NUM!</v>
      </c>
    </row>
    <row r="198" spans="14:37" x14ac:dyDescent="0.3">
      <c r="N198">
        <f t="shared" si="80"/>
        <v>26.448306732742175</v>
      </c>
      <c r="O198">
        <f t="shared" si="81"/>
        <v>20.266565836702608</v>
      </c>
      <c r="P198">
        <f t="shared" si="82"/>
        <v>2.508</v>
      </c>
      <c r="Q198">
        <f t="shared" si="63"/>
        <v>18.952735543999999</v>
      </c>
      <c r="R198" s="17">
        <f>PUSHArm!M198</f>
        <v>98</v>
      </c>
      <c r="S198" s="10">
        <f>PUSHArm!N198</f>
        <v>49.57485854619425</v>
      </c>
      <c r="T198" s="10">
        <f>PUSHArm!O198</f>
        <v>1.2324044848563731</v>
      </c>
      <c r="U198" s="10">
        <f t="shared" si="64"/>
        <v>-0.94726166176141058</v>
      </c>
      <c r="V198" s="10">
        <f t="shared" si="65"/>
        <v>42.537661762702491</v>
      </c>
      <c r="W198" s="10">
        <f t="shared" si="66"/>
        <v>2.3810294282347426</v>
      </c>
      <c r="X198" s="10">
        <f t="shared" si="67"/>
        <v>37.57485854619425</v>
      </c>
      <c r="Y198" s="10">
        <f t="shared" si="68"/>
        <v>60.42514145380575</v>
      </c>
      <c r="Z198" s="10">
        <f t="shared" si="69"/>
        <v>55.42514145380575</v>
      </c>
      <c r="AA198" s="10">
        <f t="shared" si="70"/>
        <v>38.57485854619425</v>
      </c>
      <c r="AB198" s="10">
        <f t="shared" si="71"/>
        <v>50.42514145380575</v>
      </c>
      <c r="AC198" s="10">
        <f t="shared" si="72"/>
        <v>2.3810294282347426</v>
      </c>
      <c r="AD198" s="10">
        <f t="shared" si="73"/>
        <v>2.9378268625875559</v>
      </c>
      <c r="AE198" s="10">
        <f>IF(R198&lt;=$H$10,$L$2+ABS($H$43/$H$46-SQRT(4*$H$43*$H$43/$H$46/$H$46-8*(R198-$H$9)/$H$46)/2),#REF!)</f>
        <v>6.3333578972458238</v>
      </c>
      <c r="AF198" s="10">
        <f t="shared" si="74"/>
        <v>-40.714042487237371</v>
      </c>
      <c r="AG198" s="10">
        <f t="shared" si="75"/>
        <v>2.3933111743580819</v>
      </c>
      <c r="AH198" s="10">
        <f t="shared" si="76"/>
        <v>2.3933111743580819</v>
      </c>
      <c r="AI198">
        <f t="shared" si="77"/>
        <v>2.9125703649409789</v>
      </c>
      <c r="AJ198" s="10">
        <f t="shared" si="78"/>
        <v>2.0270270270272839E-3</v>
      </c>
      <c r="AK198" t="e">
        <f t="shared" si="79"/>
        <v>#NUM!</v>
      </c>
    </row>
    <row r="199" spans="14:37" x14ac:dyDescent="0.3">
      <c r="N199">
        <f t="shared" si="80"/>
        <v>26.764940831233623</v>
      </c>
      <c r="O199">
        <f t="shared" si="81"/>
        <v>20.5144232963771</v>
      </c>
      <c r="P199">
        <f t="shared" si="82"/>
        <v>2.508</v>
      </c>
      <c r="Q199">
        <f t="shared" si="63"/>
        <v>18.970692358000001</v>
      </c>
      <c r="R199" s="17">
        <f>PUSHArm!M199</f>
        <v>98.5</v>
      </c>
      <c r="S199" s="10">
        <f>PUSHArm!N199</f>
        <v>49.980569500790679</v>
      </c>
      <c r="T199" s="10">
        <f>PUSHArm!O199</f>
        <v>1.2461159359761813</v>
      </c>
      <c r="U199" s="10">
        <f t="shared" si="64"/>
        <v>1.0819746806566608</v>
      </c>
      <c r="V199" s="10">
        <f t="shared" si="65"/>
        <v>42.019705184065067</v>
      </c>
      <c r="W199" s="10">
        <f t="shared" si="66"/>
        <v>2.3905727762287681</v>
      </c>
      <c r="X199" s="10">
        <f t="shared" si="67"/>
        <v>37.980569500790679</v>
      </c>
      <c r="Y199" s="10">
        <f t="shared" si="68"/>
        <v>60.019430499209321</v>
      </c>
      <c r="Z199" s="10">
        <f t="shared" si="69"/>
        <v>55.019430499209321</v>
      </c>
      <c r="AA199" s="10">
        <f t="shared" si="70"/>
        <v>38.980569500790679</v>
      </c>
      <c r="AB199" s="10">
        <f t="shared" si="71"/>
        <v>50.019430499209321</v>
      </c>
      <c r="AC199" s="10">
        <f t="shared" si="72"/>
        <v>2.3905727762287681</v>
      </c>
      <c r="AD199" s="10">
        <f t="shared" si="73"/>
        <v>2.9291770283957161</v>
      </c>
      <c r="AE199" s="10">
        <f>IF(R199&lt;=$H$10,$L$2+ABS($H$43/$H$46-SQRT(4*$H$43*$H$43/$H$46/$H$46-8*(R199-$H$9)/$H$46)/2),#REF!)</f>
        <v>6.3191835884530851</v>
      </c>
      <c r="AF199" s="10">
        <f t="shared" si="74"/>
        <v>-40.132646677189399</v>
      </c>
      <c r="AG199" s="10">
        <f t="shared" si="75"/>
        <v>2.383329749703051</v>
      </c>
      <c r="AH199" s="10">
        <f t="shared" si="76"/>
        <v>2.383329749703051</v>
      </c>
      <c r="AI199">
        <f t="shared" si="77"/>
        <v>2.9206184017647718</v>
      </c>
      <c r="AJ199" s="10">
        <f t="shared" si="78"/>
        <v>-3.0743243243242624E-2</v>
      </c>
      <c r="AK199" t="e">
        <f t="shared" si="79"/>
        <v>#NUM!</v>
      </c>
    </row>
    <row r="200" spans="14:37" x14ac:dyDescent="0.3">
      <c r="N200">
        <f t="shared" si="80"/>
        <v>26.383559282929966</v>
      </c>
      <c r="O200">
        <f t="shared" si="81"/>
        <v>20.227254069764314</v>
      </c>
      <c r="P200">
        <f t="shared" si="82"/>
        <v>2.508</v>
      </c>
      <c r="Q200">
        <f t="shared" si="63"/>
        <v>18.988649171999999</v>
      </c>
      <c r="R200" s="17">
        <f>PUSHArm!M200</f>
        <v>99</v>
      </c>
      <c r="S200" s="10">
        <f>PUSHArm!N200</f>
        <v>50.381816275319977</v>
      </c>
      <c r="T200" s="10">
        <f>PUSHArm!O200</f>
        <v>1.2273335751925145</v>
      </c>
      <c r="U200" s="10">
        <f t="shared" si="64"/>
        <v>6.3408159375450038E-2</v>
      </c>
      <c r="V200" s="10">
        <f t="shared" si="65"/>
        <v>42.612025374005356</v>
      </c>
      <c r="W200" s="10">
        <f t="shared" si="66"/>
        <v>2.4001274707380906</v>
      </c>
      <c r="X200" s="10">
        <f t="shared" si="67"/>
        <v>38.381816275319977</v>
      </c>
      <c r="Y200" s="10">
        <f t="shared" si="68"/>
        <v>59.618183724680023</v>
      </c>
      <c r="Z200" s="10">
        <f t="shared" si="69"/>
        <v>54.618183724680023</v>
      </c>
      <c r="AA200" s="10">
        <f t="shared" si="70"/>
        <v>39.381816275319977</v>
      </c>
      <c r="AB200" s="10">
        <f t="shared" si="71"/>
        <v>49.618183724680023</v>
      </c>
      <c r="AC200" s="10">
        <f t="shared" si="72"/>
        <v>2.4001274707380906</v>
      </c>
      <c r="AD200" s="10">
        <f t="shared" si="73"/>
        <v>2.9204918489905212</v>
      </c>
      <c r="AE200" s="10">
        <f>IF(R200&lt;=$H$10,$L$2+ABS($H$43/$H$46-SQRT(4*$H$43*$H$43/$H$46/$H$46-8*(R200-$H$9)/$H$46)/2),#REF!)</f>
        <v>6.304957829756157</v>
      </c>
      <c r="AF200" s="10">
        <f t="shared" si="74"/>
        <v>-40.610913908486744</v>
      </c>
      <c r="AG200" s="10">
        <f t="shared" si="75"/>
        <v>2.373315034956136</v>
      </c>
      <c r="AH200" s="10">
        <f t="shared" si="76"/>
        <v>2.373315034956136</v>
      </c>
      <c r="AI200">
        <f t="shared" si="77"/>
        <v>2.9286357469588262</v>
      </c>
      <c r="AJ200" s="10">
        <f t="shared" si="78"/>
        <v>-6.3513513513512976E-2</v>
      </c>
      <c r="AK200" t="e">
        <f t="shared" si="79"/>
        <v>#NUM!</v>
      </c>
    </row>
    <row r="201" spans="14:37" x14ac:dyDescent="0.3">
      <c r="N201">
        <f t="shared" si="80"/>
        <v>26.352635835217111</v>
      </c>
      <c r="O201">
        <f t="shared" si="81"/>
        <v>20.208678495934933</v>
      </c>
      <c r="P201">
        <f t="shared" si="82"/>
        <v>2.508</v>
      </c>
      <c r="Q201">
        <f t="shared" si="63"/>
        <v>19.006605986</v>
      </c>
      <c r="R201" s="17">
        <f>PUSHArm!M201</f>
        <v>99.5</v>
      </c>
      <c r="S201" s="10">
        <f>PUSHArm!N201</f>
        <v>50.789203484556531</v>
      </c>
      <c r="T201" s="10">
        <f>PUSHArm!O201</f>
        <v>1.2248718778473247</v>
      </c>
      <c r="U201" s="10">
        <f t="shared" si="64"/>
        <v>6.0430806978110069E-2</v>
      </c>
      <c r="V201" s="10">
        <f t="shared" si="65"/>
        <v>42.646779138975923</v>
      </c>
      <c r="W201" s="10">
        <f t="shared" si="66"/>
        <v>2.409693552330352</v>
      </c>
      <c r="X201" s="10">
        <f t="shared" si="67"/>
        <v>38.789203484556531</v>
      </c>
      <c r="Y201" s="10">
        <f t="shared" si="68"/>
        <v>59.210796515443469</v>
      </c>
      <c r="Z201" s="10">
        <f t="shared" si="69"/>
        <v>54.210796515443469</v>
      </c>
      <c r="AA201" s="10">
        <f t="shared" si="70"/>
        <v>39.789203484556531</v>
      </c>
      <c r="AB201" s="10">
        <f t="shared" si="71"/>
        <v>49.210796515443469</v>
      </c>
      <c r="AC201" s="10">
        <f t="shared" si="72"/>
        <v>2.409693552330352</v>
      </c>
      <c r="AD201" s="10">
        <f t="shared" si="73"/>
        <v>2.9117708875120427</v>
      </c>
      <c r="AE201" s="10">
        <f>IF(R201&lt;=$H$10,$L$2+ABS($H$43/$H$46-SQRT(4*$H$43*$H$43/$H$46/$H$46-8*(R201-$H$9)/$H$46)/2),#REF!)</f>
        <v>6.2906800567957042</v>
      </c>
      <c r="AF201" s="10">
        <f t="shared" si="74"/>
        <v>-40.555903533199547</v>
      </c>
      <c r="AG201" s="10">
        <f t="shared" si="75"/>
        <v>2.3632666947909078</v>
      </c>
      <c r="AH201" s="10">
        <f t="shared" si="76"/>
        <v>2.3632666947909078</v>
      </c>
      <c r="AI201">
        <f t="shared" si="77"/>
        <v>2.9366227490004215</v>
      </c>
      <c r="AJ201" s="10">
        <f t="shared" si="78"/>
        <v>-9.6283783783783328E-2</v>
      </c>
      <c r="AK201" t="e">
        <f t="shared" si="79"/>
        <v>#NUM!</v>
      </c>
    </row>
    <row r="202" spans="14:37" x14ac:dyDescent="0.3">
      <c r="N202">
        <f t="shared" si="80"/>
        <v>26.322654747908736</v>
      </c>
      <c r="O202">
        <f t="shared" si="81"/>
        <v>20.190805165400601</v>
      </c>
      <c r="P202">
        <f t="shared" si="82"/>
        <v>2.508</v>
      </c>
      <c r="Q202">
        <f t="shared" si="63"/>
        <v>19.024562799999995</v>
      </c>
      <c r="R202" s="17">
        <f>PUSHArm!M202</f>
        <v>100</v>
      </c>
      <c r="S202" s="10">
        <f>PUSHArm!N202</f>
        <v>51.197409443924897</v>
      </c>
      <c r="T202" s="10">
        <f>PUSHArm!O202</f>
        <v>1.2224580507392619</v>
      </c>
      <c r="U202" s="10">
        <f t="shared" si="64"/>
        <v>5.7496037762658575E-2</v>
      </c>
      <c r="V202" s="10">
        <f t="shared" si="65"/>
        <v>42.679940596985467</v>
      </c>
      <c r="W202" s="10">
        <f t="shared" si="66"/>
        <v>2.4192710618155067</v>
      </c>
      <c r="X202" s="10">
        <f t="shared" si="67"/>
        <v>39.197409443924897</v>
      </c>
      <c r="Y202" s="10">
        <f t="shared" si="68"/>
        <v>58.802590556075103</v>
      </c>
      <c r="Z202" s="10">
        <f t="shared" si="69"/>
        <v>53.802590556075103</v>
      </c>
      <c r="AA202" s="10">
        <f t="shared" si="70"/>
        <v>40.197409443924897</v>
      </c>
      <c r="AB202" s="10">
        <f t="shared" si="71"/>
        <v>48.802590556075103</v>
      </c>
      <c r="AC202" s="10">
        <f t="shared" si="72"/>
        <v>2.4192710618155067</v>
      </c>
      <c r="AD202" s="10">
        <f t="shared" si="73"/>
        <v>2.9030136980263337</v>
      </c>
      <c r="AE202" s="10">
        <f>IF(R202&lt;=$H$10,$L$2+ABS($H$43/$H$46-SQRT(4*$H$43*$H$43/$H$46/$H$46-8*(R202-$H$9)/$H$46)/2),#REF!)</f>
        <v>6.2763496948187916</v>
      </c>
      <c r="AF202" s="10">
        <f t="shared" si="74"/>
        <v>-40.498622874088156</v>
      </c>
      <c r="AG202" s="10">
        <f t="shared" si="75"/>
        <v>2.3531843882133523</v>
      </c>
      <c r="AH202" s="10">
        <f t="shared" si="76"/>
        <v>2.3531843882133523</v>
      </c>
      <c r="AI202">
        <f t="shared" si="77"/>
        <v>2.9445797498218949</v>
      </c>
      <c r="AJ202" s="10">
        <f t="shared" si="78"/>
        <v>-0.12905405405405368</v>
      </c>
      <c r="AK202" t="e">
        <f t="shared" si="79"/>
        <v>#NUM!</v>
      </c>
    </row>
    <row r="203" spans="14:37" x14ac:dyDescent="0.3">
      <c r="N203">
        <f t="shared" si="80"/>
        <v>26.293598158562734</v>
      </c>
      <c r="O203">
        <f t="shared" si="81"/>
        <v>20.173620973526742</v>
      </c>
      <c r="P203">
        <f t="shared" si="82"/>
        <v>2.508</v>
      </c>
      <c r="Q203">
        <f t="shared" si="63"/>
        <v>19.042519613999996</v>
      </c>
      <c r="R203" s="17">
        <f>PUSHArm!M203</f>
        <v>100.5</v>
      </c>
      <c r="S203" s="10">
        <f>PUSHArm!N203</f>
        <v>51.606421433904949</v>
      </c>
      <c r="T203" s="10">
        <f>PUSHArm!O203</f>
        <v>1.2200911453421042</v>
      </c>
      <c r="U203" s="10">
        <f t="shared" si="64"/>
        <v>5.4603483765225364E-2</v>
      </c>
      <c r="V203" s="10">
        <f t="shared" si="65"/>
        <v>42.711529379756506</v>
      </c>
      <c r="W203" s="10">
        <f t="shared" si="66"/>
        <v>2.4288600402478595</v>
      </c>
      <c r="X203" s="10">
        <f t="shared" si="67"/>
        <v>39.606421433904949</v>
      </c>
      <c r="Y203" s="10">
        <f t="shared" si="68"/>
        <v>58.393578566095051</v>
      </c>
      <c r="Z203" s="10">
        <f t="shared" si="69"/>
        <v>53.393578566095051</v>
      </c>
      <c r="AA203" s="10">
        <f t="shared" si="70"/>
        <v>40.606421433904949</v>
      </c>
      <c r="AB203" s="10">
        <f t="shared" si="71"/>
        <v>48.393578566095051</v>
      </c>
      <c r="AC203" s="10">
        <f t="shared" si="72"/>
        <v>2.4288600402478595</v>
      </c>
      <c r="AD203" s="10">
        <f t="shared" si="73"/>
        <v>2.8942198252593494</v>
      </c>
      <c r="AE203" s="10">
        <f>IF(R203&lt;=$H$10,$L$2+ABS($H$43/$H$46-SQRT(4*$H$43*$H$43/$H$46/$H$46-8*(R203-$H$9)/$H$46)/2),#REF!)</f>
        <v>6.2619661584089066</v>
      </c>
      <c r="AF203" s="10">
        <f t="shared" si="74"/>
        <v>-40.439091903113486</v>
      </c>
      <c r="AG203" s="10">
        <f t="shared" si="75"/>
        <v>2.3430677684268488</v>
      </c>
      <c r="AH203" s="10">
        <f t="shared" si="76"/>
        <v>2.3430677684268488</v>
      </c>
      <c r="AI203">
        <f t="shared" si="77"/>
        <v>2.9525070849814532</v>
      </c>
      <c r="AJ203" s="10">
        <f t="shared" si="78"/>
        <v>-0.16182432432432403</v>
      </c>
      <c r="AK203" t="e">
        <f t="shared" si="79"/>
        <v>#NUM!</v>
      </c>
    </row>
    <row r="204" spans="14:37" x14ac:dyDescent="0.3">
      <c r="N204">
        <f t="shared" si="80"/>
        <v>26.265448600996329</v>
      </c>
      <c r="O204">
        <f t="shared" si="81"/>
        <v>20.157113103938958</v>
      </c>
      <c r="P204">
        <f t="shared" si="82"/>
        <v>2.508</v>
      </c>
      <c r="Q204">
        <f t="shared" si="63"/>
        <v>19.060476427999998</v>
      </c>
      <c r="R204" s="17">
        <f>PUSHArm!M204</f>
        <v>101</v>
      </c>
      <c r="S204" s="10">
        <f>PUSHArm!N204</f>
        <v>52.016226883201774</v>
      </c>
      <c r="T204" s="10">
        <f>PUSHArm!O204</f>
        <v>1.2177702346605608</v>
      </c>
      <c r="U204" s="10">
        <f t="shared" si="64"/>
        <v>5.1752760684538206E-2</v>
      </c>
      <c r="V204" s="10">
        <f t="shared" si="65"/>
        <v>42.741564980614704</v>
      </c>
      <c r="W204" s="10">
        <f t="shared" si="66"/>
        <v>2.438460528928112</v>
      </c>
      <c r="X204" s="10">
        <f t="shared" si="67"/>
        <v>40.016226883201774</v>
      </c>
      <c r="Y204" s="10">
        <f t="shared" si="68"/>
        <v>57.983773116798226</v>
      </c>
      <c r="Z204" s="10">
        <f t="shared" si="69"/>
        <v>52.983773116798226</v>
      </c>
      <c r="AA204" s="10">
        <f t="shared" si="70"/>
        <v>41.016226883201774</v>
      </c>
      <c r="AB204" s="10">
        <f t="shared" si="71"/>
        <v>47.983773116798226</v>
      </c>
      <c r="AC204" s="10">
        <f t="shared" si="72"/>
        <v>2.438460528928112</v>
      </c>
      <c r="AD204" s="10">
        <f t="shared" si="73"/>
        <v>2.8853888043207485</v>
      </c>
      <c r="AE204" s="10">
        <f>IF(R204&lt;=$H$10,$L$2+ABS($H$43/$H$46-SQRT(4*$H$43*$H$43/$H$46/$H$46-8*(R204-$H$9)/$H$46)/2),#REF!)</f>
        <v>6.2475288512069103</v>
      </c>
      <c r="AF204" s="10">
        <f t="shared" si="74"/>
        <v>-40.377330292189399</v>
      </c>
      <c r="AG204" s="10">
        <f t="shared" si="75"/>
        <v>2.332916482692982</v>
      </c>
      <c r="AH204" s="10">
        <f t="shared" si="76"/>
        <v>2.332916482692982</v>
      </c>
      <c r="AI204">
        <f t="shared" si="77"/>
        <v>2.9604050838282947</v>
      </c>
      <c r="AJ204" s="10">
        <f t="shared" si="78"/>
        <v>-0.19459459459459438</v>
      </c>
      <c r="AK204" t="e">
        <f t="shared" si="79"/>
        <v>#NUM!</v>
      </c>
    </row>
    <row r="205" spans="14:37" x14ac:dyDescent="0.3">
      <c r="N205">
        <f t="shared" si="80"/>
        <v>26.238188998628416</v>
      </c>
      <c r="O205">
        <f t="shared" si="81"/>
        <v>20.141269023861604</v>
      </c>
      <c r="P205">
        <f t="shared" si="82"/>
        <v>2.508</v>
      </c>
      <c r="Q205">
        <f t="shared" si="63"/>
        <v>19.078433241999999</v>
      </c>
      <c r="R205" s="17">
        <f>PUSHArm!M205</f>
        <v>101.5</v>
      </c>
      <c r="S205" s="10">
        <f>PUSHArm!N205</f>
        <v>52.426813368048293</v>
      </c>
      <c r="T205" s="10">
        <f>PUSHArm!O205</f>
        <v>1.2154944128322993</v>
      </c>
      <c r="U205" s="10">
        <f t="shared" si="64"/>
        <v>4.8943469752798278E-2</v>
      </c>
      <c r="V205" s="10">
        <f t="shared" si="65"/>
        <v>42.770066744963479</v>
      </c>
      <c r="W205" s="10">
        <f t="shared" si="66"/>
        <v>2.4480725694054479</v>
      </c>
      <c r="X205" s="10">
        <f t="shared" si="67"/>
        <v>40.426813368048293</v>
      </c>
      <c r="Y205" s="10">
        <f t="shared" si="68"/>
        <v>57.573186631951707</v>
      </c>
      <c r="Z205" s="10">
        <f t="shared" si="69"/>
        <v>52.573186631951707</v>
      </c>
      <c r="AA205" s="10">
        <f t="shared" si="70"/>
        <v>41.426813368048293</v>
      </c>
      <c r="AB205" s="10">
        <f t="shared" si="71"/>
        <v>47.573186631951707</v>
      </c>
      <c r="AC205" s="10">
        <f t="shared" si="72"/>
        <v>2.4480725694054479</v>
      </c>
      <c r="AD205" s="10">
        <f t="shared" si="73"/>
        <v>2.8765201604171087</v>
      </c>
      <c r="AE205" s="10">
        <f>IF(R205&lt;=$H$10,$L$2+ABS($H$43/$H$46-SQRT(4*$H$43*$H$43/$H$46/$H$46-8*(R205-$H$9)/$H$46)/2),#REF!)</f>
        <v>6.2330371656225143</v>
      </c>
      <c r="AF205" s="10">
        <f t="shared" si="74"/>
        <v>-40.313357402158132</v>
      </c>
      <c r="AG205" s="10">
        <f t="shared" si="75"/>
        <v>2.3227301721880367</v>
      </c>
      <c r="AH205" s="10">
        <f t="shared" si="76"/>
        <v>2.3227301721880367</v>
      </c>
      <c r="AI205">
        <f t="shared" si="77"/>
        <v>2.9682740696622743</v>
      </c>
      <c r="AJ205" s="10">
        <f t="shared" si="78"/>
        <v>-0.22736486486486474</v>
      </c>
      <c r="AK205" t="e">
        <f t="shared" si="79"/>
        <v>#NUM!</v>
      </c>
    </row>
    <row r="206" spans="14:37" x14ac:dyDescent="0.3">
      <c r="N206">
        <f t="shared" si="80"/>
        <v>26.211802657632425</v>
      </c>
      <c r="O206">
        <f t="shared" si="81"/>
        <v>20.126076479300913</v>
      </c>
      <c r="P206">
        <f t="shared" si="82"/>
        <v>2.508</v>
      </c>
      <c r="Q206">
        <f t="shared" si="63"/>
        <v>19.096390056000001</v>
      </c>
      <c r="R206" s="17">
        <f>PUSHArm!M206</f>
        <v>102</v>
      </c>
      <c r="S206" s="10">
        <f>PUSHArm!N206</f>
        <v>52.838168611413764</v>
      </c>
      <c r="T206" s="10">
        <f>PUSHArm!O206</f>
        <v>1.2132627947231887</v>
      </c>
      <c r="U206" s="10">
        <f t="shared" si="64"/>
        <v>4.6175197961221777E-2</v>
      </c>
      <c r="V206" s="10">
        <f t="shared" si="65"/>
        <v>42.797053861731442</v>
      </c>
      <c r="W206" s="10">
        <f t="shared" si="66"/>
        <v>2.4576962034796175</v>
      </c>
      <c r="X206" s="10">
        <f t="shared" si="67"/>
        <v>40.838168611413764</v>
      </c>
      <c r="Y206" s="10">
        <f t="shared" si="68"/>
        <v>57.161831388586236</v>
      </c>
      <c r="Z206" s="10">
        <f t="shared" si="69"/>
        <v>52.161831388586236</v>
      </c>
      <c r="AA206" s="10">
        <f t="shared" si="70"/>
        <v>41.838168611413764</v>
      </c>
      <c r="AB206" s="10">
        <f t="shared" si="71"/>
        <v>47.161831388586236</v>
      </c>
      <c r="AC206" s="10">
        <f t="shared" si="72"/>
        <v>2.4576962034796175</v>
      </c>
      <c r="AD206" s="10">
        <f t="shared" si="73"/>
        <v>2.867613408554047</v>
      </c>
      <c r="AE206" s="10">
        <f>IF(R206&lt;=$H$10,$L$2+ABS($H$43/$H$46-SQRT(4*$H$43*$H$43/$H$46/$H$46-8*(R206-$H$9)/$H$46)/2),#REF!)</f>
        <v>6.218490482535918</v>
      </c>
      <c r="AF206" s="10">
        <f t="shared" si="74"/>
        <v>-40.247192272736392</v>
      </c>
      <c r="AG206" s="10">
        <f t="shared" si="75"/>
        <v>2.3125084718549984</v>
      </c>
      <c r="AH206" s="10">
        <f t="shared" si="76"/>
        <v>2.3125084718549984</v>
      </c>
      <c r="AI206">
        <f t="shared" si="77"/>
        <v>2.9761143598883235</v>
      </c>
      <c r="AJ206" s="10">
        <f t="shared" si="78"/>
        <v>-0.26013513513513509</v>
      </c>
      <c r="AK206" t="e">
        <f t="shared" si="79"/>
        <v>#NUM!</v>
      </c>
    </row>
    <row r="207" spans="14:37" x14ac:dyDescent="0.3">
      <c r="N207">
        <f t="shared" si="80"/>
        <v>26.186273260446569</v>
      </c>
      <c r="O207">
        <f t="shared" si="81"/>
        <v>20.111523490492484</v>
      </c>
      <c r="P207">
        <f t="shared" si="82"/>
        <v>2.508</v>
      </c>
      <c r="Q207">
        <f t="shared" si="63"/>
        <v>19.114346869999999</v>
      </c>
      <c r="R207" s="17">
        <f>PUSHArm!M207</f>
        <v>102.5</v>
      </c>
      <c r="S207" s="10">
        <f>PUSHArm!N207</f>
        <v>53.250280482126882</v>
      </c>
      <c r="T207" s="10">
        <f>PUSHArm!O207</f>
        <v>1.2110745155410862</v>
      </c>
      <c r="U207" s="10">
        <f t="shared" si="64"/>
        <v>4.3447520459137599E-2</v>
      </c>
      <c r="V207" s="10">
        <f t="shared" si="65"/>
        <v>42.822545354891361</v>
      </c>
      <c r="W207" s="10">
        <f t="shared" si="66"/>
        <v>2.4673314732030702</v>
      </c>
      <c r="X207" s="10">
        <f t="shared" si="67"/>
        <v>41.250280482126882</v>
      </c>
      <c r="Y207" s="10">
        <f t="shared" si="68"/>
        <v>56.749719517873118</v>
      </c>
      <c r="Z207" s="10">
        <f t="shared" si="69"/>
        <v>51.749719517873118</v>
      </c>
      <c r="AA207" s="10">
        <f t="shared" si="70"/>
        <v>42.250280482126882</v>
      </c>
      <c r="AB207" s="10">
        <f t="shared" si="71"/>
        <v>46.749719517873118</v>
      </c>
      <c r="AC207" s="10">
        <f t="shared" si="72"/>
        <v>2.4673314732030702</v>
      </c>
      <c r="AD207" s="10">
        <f t="shared" si="73"/>
        <v>2.8586680532267219</v>
      </c>
      <c r="AE207" s="10">
        <f>IF(R207&lt;=$H$10,$L$2+ABS($H$43/$H$46-SQRT(4*$H$43*$H$43/$H$46/$H$46-8*(R207-$H$9)/$H$46)/2),#REF!)</f>
        <v>6.203888170989166</v>
      </c>
      <c r="AF207" s="10">
        <f t="shared" si="74"/>
        <v>-40.17885361257288</v>
      </c>
      <c r="AG207" s="10">
        <f t="shared" si="75"/>
        <v>2.3022510102509002</v>
      </c>
      <c r="AH207" s="10">
        <f t="shared" si="76"/>
        <v>2.3022510102509002</v>
      </c>
      <c r="AI207">
        <f t="shared" si="77"/>
        <v>2.9839262661658448</v>
      </c>
      <c r="AJ207" s="10">
        <f t="shared" si="78"/>
        <v>-0.29290540540540544</v>
      </c>
      <c r="AK207" t="e">
        <f t="shared" si="79"/>
        <v>#NUM!</v>
      </c>
    </row>
    <row r="208" spans="14:37" x14ac:dyDescent="0.3">
      <c r="N208">
        <f t="shared" si="80"/>
        <v>26.1615848588972</v>
      </c>
      <c r="O208">
        <f t="shared" si="81"/>
        <v>20.097598347041913</v>
      </c>
      <c r="P208">
        <f t="shared" si="82"/>
        <v>2.508</v>
      </c>
      <c r="Q208">
        <f t="shared" si="63"/>
        <v>19.132303684</v>
      </c>
      <c r="R208" s="17">
        <f>PUSHArm!M208</f>
        <v>103</v>
      </c>
      <c r="S208" s="10">
        <f>PUSHArm!N208</f>
        <v>53.663136993913533</v>
      </c>
      <c r="T208" s="10">
        <f>PUSHArm!O208</f>
        <v>1.2089287304336704</v>
      </c>
      <c r="U208" s="10">
        <f t="shared" si="64"/>
        <v>4.0760000163038351E-2</v>
      </c>
      <c r="V208" s="10">
        <f t="shared" si="65"/>
        <v>42.846560076252224</v>
      </c>
      <c r="W208" s="10">
        <f t="shared" si="66"/>
        <v>2.4769784208830945</v>
      </c>
      <c r="X208" s="10">
        <f t="shared" si="67"/>
        <v>41.663136993913533</v>
      </c>
      <c r="Y208" s="10">
        <f t="shared" si="68"/>
        <v>56.336863006086467</v>
      </c>
      <c r="Z208" s="10">
        <f t="shared" si="69"/>
        <v>51.336863006086467</v>
      </c>
      <c r="AA208" s="10">
        <f t="shared" si="70"/>
        <v>42.663136993913533</v>
      </c>
      <c r="AB208" s="10">
        <f t="shared" si="71"/>
        <v>46.336863006086467</v>
      </c>
      <c r="AC208" s="10">
        <f t="shared" si="72"/>
        <v>2.4769784208830945</v>
      </c>
      <c r="AD208" s="10">
        <f t="shared" si="73"/>
        <v>2.849683588098157</v>
      </c>
      <c r="AE208" s="10">
        <f>IF(R208&lt;=$H$10,$L$2+ABS($H$43/$H$46-SQRT(4*$H$43*$H$43/$H$46/$H$46-8*(R208-$H$9)/$H$46)/2),#REF!)</f>
        <v>6.1892295878668024</v>
      </c>
      <c r="AF208" s="10">
        <f t="shared" si="74"/>
        <v>-40.108359790540504</v>
      </c>
      <c r="AG208" s="10">
        <f t="shared" si="75"/>
        <v>2.2919574093893251</v>
      </c>
      <c r="AH208" s="10">
        <f t="shared" si="76"/>
        <v>2.2919574093893251</v>
      </c>
      <c r="AI208">
        <f t="shared" si="77"/>
        <v>2.9917100945532686</v>
      </c>
      <c r="AJ208" s="10">
        <f t="shared" si="78"/>
        <v>-0.32567567567567579</v>
      </c>
      <c r="AK208" t="e">
        <f t="shared" si="79"/>
        <v>#NUM!</v>
      </c>
    </row>
    <row r="209" spans="14:37" x14ac:dyDescent="0.3">
      <c r="N209">
        <f t="shared" si="80"/>
        <v>26.137721867868198</v>
      </c>
      <c r="O209">
        <f t="shared" si="81"/>
        <v>20.084289603474957</v>
      </c>
      <c r="P209">
        <f t="shared" si="82"/>
        <v>2.508</v>
      </c>
      <c r="Q209">
        <f t="shared" si="63"/>
        <v>19.150260497999998</v>
      </c>
      <c r="R209" s="17">
        <f>PUSHArm!M209</f>
        <v>103.5</v>
      </c>
      <c r="S209" s="10">
        <f>PUSHArm!N209</f>
        <v>54.076726304360839</v>
      </c>
      <c r="T209" s="10">
        <f>PUSHArm!O209</f>
        <v>1.2068246141134857</v>
      </c>
      <c r="U209" s="10">
        <f t="shared" si="64"/>
        <v>3.8112190066379836E-2</v>
      </c>
      <c r="V209" s="10">
        <f t="shared" si="65"/>
        <v>42.869116697989526</v>
      </c>
      <c r="W209" s="10">
        <f t="shared" si="66"/>
        <v>2.4866370890839802</v>
      </c>
      <c r="X209" s="10">
        <f t="shared" si="67"/>
        <v>42.076726304360839</v>
      </c>
      <c r="Y209" s="10">
        <f t="shared" si="68"/>
        <v>55.923273695639161</v>
      </c>
      <c r="Z209" s="10">
        <f t="shared" si="69"/>
        <v>50.923273695639161</v>
      </c>
      <c r="AA209" s="10">
        <f t="shared" si="70"/>
        <v>43.076726304360839</v>
      </c>
      <c r="AB209" s="10">
        <f t="shared" si="71"/>
        <v>45.923273695639161</v>
      </c>
      <c r="AC209" s="10">
        <f t="shared" si="72"/>
        <v>2.4866370890839802</v>
      </c>
      <c r="AD209" s="10">
        <f t="shared" si="73"/>
        <v>2.8406594956647928</v>
      </c>
      <c r="AE209" s="10">
        <f>IF(R209&lt;=$H$10,$L$2+ABS($H$43/$H$46-SQRT(4*$H$43*$H$43/$H$46/$H$46-8*(R209-$H$9)/$H$46)/2),#REF!)</f>
        <v>6.174514077565366</v>
      </c>
      <c r="AF209" s="10">
        <f t="shared" si="74"/>
        <v>-40.035728826810846</v>
      </c>
      <c r="AG209" s="10">
        <f t="shared" si="75"/>
        <v>2.2816272845778802</v>
      </c>
      <c r="AH209" s="10">
        <f t="shared" si="76"/>
        <v>2.2816272845778802</v>
      </c>
      <c r="AI209">
        <f t="shared" si="77"/>
        <v>2.9994661456479697</v>
      </c>
      <c r="AJ209" s="10">
        <f t="shared" si="78"/>
        <v>-0.35844594594594614</v>
      </c>
      <c r="AK209" t="e">
        <f t="shared" si="79"/>
        <v>#NUM!</v>
      </c>
    </row>
    <row r="210" spans="14:37" x14ac:dyDescent="0.3">
      <c r="N210">
        <f t="shared" si="80"/>
        <v>26.114669058593769</v>
      </c>
      <c r="O210">
        <f t="shared" si="81"/>
        <v>20.071586074488913</v>
      </c>
      <c r="P210">
        <f t="shared" si="82"/>
        <v>2.508</v>
      </c>
      <c r="Q210">
        <f t="shared" si="63"/>
        <v>19.168217311999999</v>
      </c>
      <c r="R210" s="17">
        <f>PUSHArm!M210</f>
        <v>104</v>
      </c>
      <c r="S210" s="10">
        <f>PUSHArm!N210</f>
        <v>54.491036713804462</v>
      </c>
      <c r="T210" s="10">
        <f>PUSHArm!O210</f>
        <v>1.2047613604674758</v>
      </c>
      <c r="U210" s="10">
        <f t="shared" si="64"/>
        <v>3.5503633000128251E-2</v>
      </c>
      <c r="V210" s="10">
        <f t="shared" si="65"/>
        <v>42.890233706408132</v>
      </c>
      <c r="W210" s="10">
        <f t="shared" si="66"/>
        <v>2.4963075206292187</v>
      </c>
      <c r="X210" s="10">
        <f t="shared" si="67"/>
        <v>42.491036713804462</v>
      </c>
      <c r="Y210" s="10">
        <f t="shared" si="68"/>
        <v>55.508963286195538</v>
      </c>
      <c r="Z210" s="10">
        <f t="shared" si="69"/>
        <v>50.508963286195538</v>
      </c>
      <c r="AA210" s="10">
        <f t="shared" si="70"/>
        <v>43.491036713804462</v>
      </c>
      <c r="AB210" s="10">
        <f t="shared" si="71"/>
        <v>45.508963286195538</v>
      </c>
      <c r="AC210" s="10">
        <f t="shared" si="72"/>
        <v>2.4963075206292187</v>
      </c>
      <c r="AD210" s="10">
        <f t="shared" si="73"/>
        <v>2.8315952469086478</v>
      </c>
      <c r="AE210" s="10">
        <f>IF(R210&lt;=$H$10,$L$2+ABS($H$43/$H$46-SQRT(4*$H$43*$H$43/$H$46/$H$46-8*(R210-$H$9)/$H$46)/2),#REF!)</f>
        <v>6.1597409716512441</v>
      </c>
      <c r="AF210" s="10">
        <f t="shared" si="74"/>
        <v>-39.960978385106607</v>
      </c>
      <c r="AG210" s="10">
        <f t="shared" si="75"/>
        <v>2.2712602442504424</v>
      </c>
      <c r="AH210" s="10">
        <f t="shared" si="76"/>
        <v>2.2712602442504424</v>
      </c>
      <c r="AI210">
        <f t="shared" si="77"/>
        <v>3.0071947147217193</v>
      </c>
      <c r="AJ210" s="10">
        <f t="shared" si="78"/>
        <v>-0.39121621621621561</v>
      </c>
      <c r="AK210" t="e">
        <f t="shared" si="79"/>
        <v>#NUM!</v>
      </c>
    </row>
    <row r="211" spans="14:37" x14ac:dyDescent="0.3">
      <c r="N211">
        <f t="shared" si="80"/>
        <v>26.092411552425606</v>
      </c>
      <c r="O211">
        <f t="shared" si="81"/>
        <v>20.059476830558943</v>
      </c>
      <c r="P211">
        <f t="shared" si="82"/>
        <v>2.508</v>
      </c>
      <c r="Q211">
        <f t="shared" si="63"/>
        <v>19.186174125999997</v>
      </c>
      <c r="R211" s="17">
        <f>PUSHArm!M211</f>
        <v>104.5</v>
      </c>
      <c r="S211" s="10">
        <f>PUSHArm!N211</f>
        <v>54.906056664150469</v>
      </c>
      <c r="T211" s="10">
        <f>PUSHArm!O211</f>
        <v>1.2027381821903245</v>
      </c>
      <c r="U211" s="10">
        <f t="shared" si="64"/>
        <v>3.2933863919807724E-2</v>
      </c>
      <c r="V211" s="10">
        <f t="shared" si="65"/>
        <v>42.909929395532316</v>
      </c>
      <c r="W211" s="10">
        <f t="shared" si="66"/>
        <v>2.5059897586037101</v>
      </c>
      <c r="X211" s="10">
        <f t="shared" si="67"/>
        <v>42.906056664150469</v>
      </c>
      <c r="Y211" s="10">
        <f t="shared" si="68"/>
        <v>55.093943335849531</v>
      </c>
      <c r="Z211" s="10">
        <f t="shared" si="69"/>
        <v>50.093943335849531</v>
      </c>
      <c r="AA211" s="10">
        <f t="shared" si="70"/>
        <v>43.906056664150469</v>
      </c>
      <c r="AB211" s="10">
        <f t="shared" si="71"/>
        <v>45.093943335849531</v>
      </c>
      <c r="AC211" s="10">
        <f t="shared" si="72"/>
        <v>2.5059897586037101</v>
      </c>
      <c r="AD211" s="10">
        <f t="shared" si="73"/>
        <v>2.8224903009354181</v>
      </c>
      <c r="AE211" s="10">
        <f>IF(R211&lt;=$H$10,$L$2+ABS($H$43/$H$46-SQRT(4*$H$43*$H$43/$H$46/$H$46-8*(R211-$H$9)/$H$46)/2),#REF!)</f>
        <v>6.1449095885063709</v>
      </c>
      <c r="AF211" s="10">
        <f t="shared" si="74"/>
        <v>-39.884125764806264</v>
      </c>
      <c r="AG211" s="10">
        <f t="shared" si="75"/>
        <v>2.2608558897939712</v>
      </c>
      <c r="AH211" s="10">
        <f t="shared" si="76"/>
        <v>2.2608558897939712</v>
      </c>
      <c r="AI211">
        <f t="shared" si="77"/>
        <v>3.0148960918518535</v>
      </c>
      <c r="AJ211" s="10">
        <f t="shared" si="78"/>
        <v>-0.42398648648648596</v>
      </c>
      <c r="AK211" t="e">
        <f t="shared" si="79"/>
        <v>#NUM!</v>
      </c>
    </row>
    <row r="212" spans="14:37" x14ac:dyDescent="0.3">
      <c r="N212">
        <f t="shared" si="80"/>
        <v>26.070934814211032</v>
      </c>
      <c r="O212">
        <f t="shared" si="81"/>
        <v>20.047951193236123</v>
      </c>
      <c r="P212">
        <f t="shared" si="82"/>
        <v>2.508</v>
      </c>
      <c r="Q212">
        <f t="shared" si="63"/>
        <v>19.204130939999995</v>
      </c>
      <c r="R212" s="17">
        <f>PUSHArm!M212</f>
        <v>105</v>
      </c>
      <c r="S212" s="10">
        <f>PUSHArm!N212</f>
        <v>55.321774737629639</v>
      </c>
      <c r="T212" s="10">
        <f>PUSHArm!O212</f>
        <v>1.2007543104016964</v>
      </c>
      <c r="U212" s="10">
        <f t="shared" si="64"/>
        <v>3.0402409002685468E-2</v>
      </c>
      <c r="V212" s="10">
        <f t="shared" si="65"/>
        <v>42.928221861924889</v>
      </c>
      <c r="W212" s="10">
        <f t="shared" si="66"/>
        <v>2.5156838463560067</v>
      </c>
      <c r="X212" s="10">
        <f t="shared" si="67"/>
        <v>43.321774737629639</v>
      </c>
      <c r="Y212" s="10">
        <f t="shared" si="68"/>
        <v>54.678225262370361</v>
      </c>
      <c r="Z212" s="10">
        <f t="shared" si="69"/>
        <v>49.678225262370361</v>
      </c>
      <c r="AA212" s="10">
        <f t="shared" si="70"/>
        <v>44.321774737629639</v>
      </c>
      <c r="AB212" s="10">
        <f t="shared" si="71"/>
        <v>44.678225262370361</v>
      </c>
      <c r="AC212" s="10">
        <f t="shared" si="72"/>
        <v>2.5156838463560067</v>
      </c>
      <c r="AD212" s="10">
        <f t="shared" si="73"/>
        <v>2.8133441045978249</v>
      </c>
      <c r="AE212" s="10">
        <f>IF(R212&lt;=$H$10,$L$2+ABS($H$43/$H$46-SQRT(4*$H$43*$H$43/$H$46/$H$46-8*(R212-$H$9)/$H$46)/2),#REF!)</f>
        <v>6.1300192329612546</v>
      </c>
      <c r="AF212" s="10">
        <f t="shared" si="74"/>
        <v>-39.805187894202795</v>
      </c>
      <c r="AG212" s="10">
        <f t="shared" si="75"/>
        <v>2.2504138153696709</v>
      </c>
      <c r="AH212" s="10">
        <f t="shared" si="76"/>
        <v>2.2504138153696709</v>
      </c>
      <c r="AI212">
        <f t="shared" si="77"/>
        <v>3.0225705620483074</v>
      </c>
      <c r="AJ212" s="10">
        <f t="shared" si="78"/>
        <v>-0.45675675675675631</v>
      </c>
      <c r="AK212" t="e">
        <f t="shared" si="79"/>
        <v>#NUM!</v>
      </c>
    </row>
    <row r="213" spans="14:37" x14ac:dyDescent="0.3">
      <c r="N213">
        <f t="shared" si="80"/>
        <v>26.050224646348649</v>
      </c>
      <c r="O213">
        <f t="shared" si="81"/>
        <v>20.036998730957126</v>
      </c>
      <c r="P213">
        <f t="shared" si="82"/>
        <v>2.508</v>
      </c>
      <c r="Q213">
        <f t="shared" si="63"/>
        <v>19.222087754</v>
      </c>
      <c r="R213" s="17">
        <f>PUSHArm!M213</f>
        <v>105.5</v>
      </c>
      <c r="S213" s="10">
        <f>PUSHArm!N213</f>
        <v>55.738179655495586</v>
      </c>
      <c r="T213" s="10">
        <f>PUSHArm!O213</f>
        <v>1.1988089942965561</v>
      </c>
      <c r="U213" s="10">
        <f t="shared" si="64"/>
        <v>2.7908788298717704E-2</v>
      </c>
      <c r="V213" s="10">
        <f t="shared" si="65"/>
        <v>42.945128998970375</v>
      </c>
      <c r="W213" s="10">
        <f t="shared" si="66"/>
        <v>2.5253898275005788</v>
      </c>
      <c r="X213" s="10">
        <f t="shared" si="67"/>
        <v>43.738179655495586</v>
      </c>
      <c r="Y213" s="10">
        <f t="shared" si="68"/>
        <v>54.261820344504414</v>
      </c>
      <c r="Z213" s="10">
        <f t="shared" si="69"/>
        <v>49.261820344504414</v>
      </c>
      <c r="AA213" s="10">
        <f t="shared" si="70"/>
        <v>44.738179655495586</v>
      </c>
      <c r="AB213" s="10">
        <f t="shared" si="71"/>
        <v>44.261820344504414</v>
      </c>
      <c r="AC213" s="10">
        <f t="shared" si="72"/>
        <v>2.5253898275005788</v>
      </c>
      <c r="AD213" s="10">
        <f t="shared" si="73"/>
        <v>2.8041560921034581</v>
      </c>
      <c r="AE213" s="10">
        <f>IF(R213&lt;=$H$10,$L$2+ABS($H$43/$H$46-SQRT(4*$H$43*$H$43/$H$46/$H$46-8*(R213-$H$9)/$H$46)/2),#REF!)</f>
        <v>6.1150691959147654</v>
      </c>
      <c r="AF213" s="10">
        <f t="shared" si="74"/>
        <v>-39.724181323263579</v>
      </c>
      <c r="AG213" s="10">
        <f t="shared" si="75"/>
        <v>2.2399336077282719</v>
      </c>
      <c r="AH213" s="10">
        <f t="shared" si="76"/>
        <v>2.2399336077282719</v>
      </c>
      <c r="AI213">
        <f t="shared" si="77"/>
        <v>3.0302184053766941</v>
      </c>
      <c r="AJ213" s="10">
        <f t="shared" si="78"/>
        <v>-0.48952702702702666</v>
      </c>
      <c r="AK213" t="e">
        <f t="shared" si="79"/>
        <v>#NUM!</v>
      </c>
    </row>
    <row r="214" spans="14:37" x14ac:dyDescent="0.3">
      <c r="N214">
        <f t="shared" si="80"/>
        <v>26.03026718231165</v>
      </c>
      <c r="O214">
        <f t="shared" si="81"/>
        <v>20.026609254435584</v>
      </c>
      <c r="P214">
        <f t="shared" si="82"/>
        <v>2.508</v>
      </c>
      <c r="Q214">
        <f t="shared" si="63"/>
        <v>19.240044567999998</v>
      </c>
      <c r="R214" s="17">
        <f>PUSHArm!M214</f>
        <v>106</v>
      </c>
      <c r="S214" s="10">
        <f>PUSHArm!N214</f>
        <v>56.155260276661089</v>
      </c>
      <c r="T214" s="10">
        <f>PUSHArm!O214</f>
        <v>1.1969015007727408</v>
      </c>
      <c r="U214" s="10">
        <f t="shared" si="64"/>
        <v>2.5452515157231334E-2</v>
      </c>
      <c r="V214" s="10">
        <f t="shared" si="65"/>
        <v>42.960668492596845</v>
      </c>
      <c r="W214" s="10">
        <f t="shared" si="66"/>
        <v>2.5351077459200981</v>
      </c>
      <c r="X214" s="10">
        <f t="shared" si="67"/>
        <v>44.155260276661089</v>
      </c>
      <c r="Y214" s="10">
        <f t="shared" si="68"/>
        <v>53.844739723338911</v>
      </c>
      <c r="Z214" s="10">
        <f t="shared" si="69"/>
        <v>48.844739723338911</v>
      </c>
      <c r="AA214" s="10">
        <f t="shared" si="70"/>
        <v>45.155260276661089</v>
      </c>
      <c r="AB214" s="10">
        <f t="shared" si="71"/>
        <v>43.844739723338911</v>
      </c>
      <c r="AC214" s="10">
        <f t="shared" si="72"/>
        <v>2.5351077459200981</v>
      </c>
      <c r="AD214" s="10">
        <f t="shared" si="73"/>
        <v>2.7949256846063388</v>
      </c>
      <c r="AE214" s="10">
        <f>IF(R214&lt;=$H$10,$L$2+ABS($H$43/$H$46-SQRT(4*$H$43*$H$43/$H$46/$H$46-8*(R214-$H$9)/$H$46)/2),#REF!)</f>
        <v>6.1000587539400906</v>
      </c>
      <c r="AF214" s="10">
        <f t="shared" si="74"/>
        <v>-39.641122217720458</v>
      </c>
      <c r="AG214" s="10">
        <f t="shared" si="75"/>
        <v>2.2294148460191976</v>
      </c>
      <c r="AH214" s="10">
        <f t="shared" si="76"/>
        <v>2.2294148460191976</v>
      </c>
      <c r="AI214">
        <f t="shared" si="77"/>
        <v>3.0378398970775571</v>
      </c>
      <c r="AJ214" s="10">
        <f t="shared" si="78"/>
        <v>-0.52229729729729701</v>
      </c>
      <c r="AK214" t="e">
        <f t="shared" si="79"/>
        <v>#NUM!</v>
      </c>
    </row>
    <row r="215" spans="14:37" x14ac:dyDescent="0.3">
      <c r="N215">
        <f t="shared" si="80"/>
        <v>26.01104888071691</v>
      </c>
      <c r="O215">
        <f t="shared" si="81"/>
        <v>20.016772812464296</v>
      </c>
      <c r="P215">
        <f t="shared" si="82"/>
        <v>2.508</v>
      </c>
      <c r="Q215">
        <f t="shared" si="63"/>
        <v>19.258001382000003</v>
      </c>
      <c r="R215" s="17">
        <f>PUSHArm!M215</f>
        <v>106.5</v>
      </c>
      <c r="S215" s="10">
        <f>PUSHArm!N215</f>
        <v>56.57300559628613</v>
      </c>
      <c r="T215" s="10">
        <f>PUSHArm!O215</f>
        <v>1.1950311140854502</v>
      </c>
      <c r="U215" s="10">
        <f t="shared" si="64"/>
        <v>2.3033097697239178E-2</v>
      </c>
      <c r="V215" s="10">
        <f t="shared" si="65"/>
        <v>42.974857816649482</v>
      </c>
      <c r="W215" s="10">
        <f t="shared" si="66"/>
        <v>2.5448376457677595</v>
      </c>
      <c r="X215" s="10">
        <f t="shared" si="67"/>
        <v>44.57300559628613</v>
      </c>
      <c r="Y215" s="10">
        <f t="shared" si="68"/>
        <v>53.42699440371387</v>
      </c>
      <c r="Z215" s="10">
        <f t="shared" si="69"/>
        <v>48.42699440371387</v>
      </c>
      <c r="AA215" s="10">
        <f t="shared" si="70"/>
        <v>45.57300559628613</v>
      </c>
      <c r="AB215" s="10">
        <f t="shared" si="71"/>
        <v>43.42699440371387</v>
      </c>
      <c r="AC215" s="10">
        <f t="shared" si="72"/>
        <v>2.5448376457677595</v>
      </c>
      <c r="AD215" s="10">
        <f t="shared" si="73"/>
        <v>2.7856522897813587</v>
      </c>
      <c r="AE215" s="10">
        <f>IF(R215&lt;=$H$10,$L$2+ABS($H$43/$H$46-SQRT(4*$H$43*$H$43/$H$46/$H$46-8*(R215-$H$9)/$H$46)/2),#REF!)</f>
        <v>6.0849871688762516</v>
      </c>
      <c r="AF215" s="10">
        <f t="shared" si="74"/>
        <v>-39.55602635282137</v>
      </c>
      <c r="AG215" s="10">
        <f t="shared" si="75"/>
        <v>2.2188571015933691</v>
      </c>
      <c r="AH215" s="10">
        <f t="shared" si="76"/>
        <v>2.2188571015933691</v>
      </c>
      <c r="AI215">
        <f t="shared" si="77"/>
        <v>3.045435307681954</v>
      </c>
      <c r="AJ215" s="10">
        <f t="shared" si="78"/>
        <v>-0.55506756756756737</v>
      </c>
      <c r="AK215" t="e">
        <f t="shared" si="79"/>
        <v>#NUM!</v>
      </c>
    </row>
    <row r="216" spans="14:37" x14ac:dyDescent="0.3">
      <c r="N216">
        <f t="shared" si="80"/>
        <v>25.992556519239731</v>
      </c>
      <c r="O216">
        <f t="shared" si="81"/>
        <v>20.007479687589974</v>
      </c>
      <c r="P216">
        <f t="shared" si="82"/>
        <v>2.508</v>
      </c>
      <c r="Q216">
        <f t="shared" si="63"/>
        <v>19.275958196000001</v>
      </c>
      <c r="R216" s="17">
        <f>PUSHArm!M216</f>
        <v>107</v>
      </c>
      <c r="S216" s="10">
        <f>PUSHArm!N216</f>
        <v>56.991404744313876</v>
      </c>
      <c r="T216" s="10">
        <f>PUSHArm!O216</f>
        <v>1.1931971354963635</v>
      </c>
      <c r="U216" s="10">
        <f t="shared" si="64"/>
        <v>2.0650039181181572E-2</v>
      </c>
      <c r="V216" s="10">
        <f t="shared" si="65"/>
        <v>42.987714229053829</v>
      </c>
      <c r="W216" s="10">
        <f t="shared" si="66"/>
        <v>2.5545795714696151</v>
      </c>
      <c r="X216" s="10">
        <f t="shared" si="67"/>
        <v>44.991404744313876</v>
      </c>
      <c r="Y216" s="10">
        <f t="shared" si="68"/>
        <v>53.008595255686124</v>
      </c>
      <c r="Z216" s="10">
        <f t="shared" si="69"/>
        <v>48.008595255686124</v>
      </c>
      <c r="AA216" s="10">
        <f t="shared" si="70"/>
        <v>45.991404744313876</v>
      </c>
      <c r="AB216" s="10">
        <f t="shared" si="71"/>
        <v>43.008595255686124</v>
      </c>
      <c r="AC216" s="10">
        <f t="shared" si="72"/>
        <v>2.5545795714696151</v>
      </c>
      <c r="AD216" s="10">
        <f t="shared" si="73"/>
        <v>2.7763353013807137</v>
      </c>
      <c r="AE216" s="10">
        <f>IF(R216&lt;=$H$10,$L$2+ABS($H$43/$H$46-SQRT(4*$H$43*$H$43/$H$46/$H$46-8*(R216-$H$9)/$H$46)/2),#REF!)</f>
        <v>6.0698536874045157</v>
      </c>
      <c r="AF216" s="10">
        <f t="shared" si="74"/>
        <v>-39.468909107791475</v>
      </c>
      <c r="AG216" s="10">
        <f t="shared" si="75"/>
        <v>2.2082599377993795</v>
      </c>
      <c r="AH216" s="10">
        <f t="shared" si="76"/>
        <v>2.2082599377993795</v>
      </c>
      <c r="AI216">
        <f t="shared" si="77"/>
        <v>3.0530049031235063</v>
      </c>
      <c r="AJ216" s="10">
        <f t="shared" si="78"/>
        <v>-0.58783783783783772</v>
      </c>
      <c r="AK216" t="e">
        <f t="shared" si="79"/>
        <v>#NUM!</v>
      </c>
    </row>
    <row r="217" spans="14:37" x14ac:dyDescent="0.3">
      <c r="N217">
        <f t="shared" si="80"/>
        <v>25.974777188734397</v>
      </c>
      <c r="O217">
        <f t="shared" si="81"/>
        <v>19.998720391937823</v>
      </c>
      <c r="P217">
        <f t="shared" si="82"/>
        <v>2.508</v>
      </c>
      <c r="Q217">
        <f t="shared" si="63"/>
        <v>19.293915009999996</v>
      </c>
      <c r="R217" s="17">
        <f>PUSHArm!M217</f>
        <v>107.5</v>
      </c>
      <c r="S217" s="10">
        <f>PUSHArm!N217</f>
        <v>57.410446983961897</v>
      </c>
      <c r="T217" s="10">
        <f>PUSHArm!O217</f>
        <v>1.1913988829339264</v>
      </c>
      <c r="U217" s="10">
        <f t="shared" si="64"/>
        <v>1.8302838971813555E-2</v>
      </c>
      <c r="V217" s="10">
        <f t="shared" si="65"/>
        <v>42.99925476816167</v>
      </c>
      <c r="W217" s="10">
        <f t="shared" si="66"/>
        <v>2.5643335677269468</v>
      </c>
      <c r="X217" s="10">
        <f t="shared" si="67"/>
        <v>45.410446983961897</v>
      </c>
      <c r="Y217" s="10">
        <f t="shared" si="68"/>
        <v>52.589553016038103</v>
      </c>
      <c r="Z217" s="10">
        <f t="shared" si="69"/>
        <v>47.589553016038103</v>
      </c>
      <c r="AA217" s="10">
        <f t="shared" si="70"/>
        <v>46.410446983961897</v>
      </c>
      <c r="AB217" s="10">
        <f t="shared" si="71"/>
        <v>42.589553016038103</v>
      </c>
      <c r="AC217" s="10">
        <f t="shared" si="72"/>
        <v>2.5643335677269468</v>
      </c>
      <c r="AD217" s="10">
        <f t="shared" si="73"/>
        <v>2.7669740987713949</v>
      </c>
      <c r="AE217" s="10">
        <f>IF(R217&lt;=$H$10,$L$2+ABS($H$43/$H$46-SQRT(4*$H$43*$H$43/$H$46/$H$46-8*(R217-$H$9)/$H$46)/2),#REF!)</f>
        <v>6.0546575406090284</v>
      </c>
      <c r="AF217" s="10">
        <f t="shared" si="74"/>
        <v>-39.379785460433645</v>
      </c>
      <c r="AG217" s="10">
        <f t="shared" si="75"/>
        <v>2.1976229097727651</v>
      </c>
      <c r="AH217" s="10">
        <f t="shared" si="76"/>
        <v>2.1976229097727651</v>
      </c>
      <c r="AI217">
        <f t="shared" si="77"/>
        <v>3.0605489448470404</v>
      </c>
      <c r="AJ217" s="10">
        <f t="shared" si="78"/>
        <v>-0.62060810810810807</v>
      </c>
      <c r="AK217" t="e">
        <f t="shared" si="79"/>
        <v>#NUM!</v>
      </c>
    </row>
    <row r="218" spans="14:37" x14ac:dyDescent="0.3">
      <c r="N218">
        <f t="shared" si="80"/>
        <v>25.957698287353555</v>
      </c>
      <c r="O218">
        <f t="shared" si="81"/>
        <v>19.990485663026757</v>
      </c>
      <c r="P218">
        <f t="shared" si="82"/>
        <v>2.508</v>
      </c>
      <c r="Q218">
        <f t="shared" si="63"/>
        <v>19.311871823999997</v>
      </c>
      <c r="R218" s="17">
        <f>PUSHArm!M218</f>
        <v>108</v>
      </c>
      <c r="S218" s="10">
        <f>PUSHArm!N218</f>
        <v>57.830121710170054</v>
      </c>
      <c r="T218" s="10">
        <f>PUSHArm!O218</f>
        <v>1.1896356906552632</v>
      </c>
      <c r="U218" s="10">
        <f t="shared" si="64"/>
        <v>1.5990992627931206E-2</v>
      </c>
      <c r="V218" s="10">
        <f t="shared" si="65"/>
        <v>43.009496249607082</v>
      </c>
      <c r="W218" s="10">
        <f t="shared" si="66"/>
        <v>2.5740996795186541</v>
      </c>
      <c r="X218" s="10">
        <f t="shared" si="67"/>
        <v>45.830121710170054</v>
      </c>
      <c r="Y218" s="10">
        <f t="shared" si="68"/>
        <v>52.169878289829946</v>
      </c>
      <c r="Z218" s="10">
        <f t="shared" si="69"/>
        <v>47.169878289829946</v>
      </c>
      <c r="AA218" s="10">
        <f t="shared" si="70"/>
        <v>46.830121710170054</v>
      </c>
      <c r="AB218" s="10">
        <f t="shared" si="71"/>
        <v>42.169878289829946</v>
      </c>
      <c r="AC218" s="10">
        <f t="shared" si="72"/>
        <v>2.5740996795186541</v>
      </c>
      <c r="AD218" s="10">
        <f t="shared" si="73"/>
        <v>2.7575680464527315</v>
      </c>
      <c r="AE218" s="10">
        <f>IF(R218&lt;=$H$10,$L$2+ABS($H$43/$H$46-SQRT(4*$H$43*$H$43/$H$46/$H$46-8*(R218-$H$9)/$H$46)/2),#REF!)</f>
        <v>6.0393979435209264</v>
      </c>
      <c r="AF218" s="10">
        <f t="shared" si="74"/>
        <v>-39.288669982161984</v>
      </c>
      <c r="AG218" s="10">
        <f t="shared" si="75"/>
        <v>2.1869455642180968</v>
      </c>
      <c r="AH218" s="10">
        <f t="shared" si="76"/>
        <v>2.1869455642180968</v>
      </c>
      <c r="AI218">
        <f t="shared" si="77"/>
        <v>3.0680676899139532</v>
      </c>
      <c r="AJ218" s="10">
        <f t="shared" si="78"/>
        <v>-0.65337837837837842</v>
      </c>
      <c r="AK218" t="e">
        <f t="shared" si="79"/>
        <v>#NUM!</v>
      </c>
    </row>
    <row r="219" spans="14:37" x14ac:dyDescent="0.3">
      <c r="N219">
        <f t="shared" si="80"/>
        <v>25.941307514947329</v>
      </c>
      <c r="O219">
        <f t="shared" si="81"/>
        <v>19.982766459791726</v>
      </c>
      <c r="P219">
        <f t="shared" si="82"/>
        <v>2.508</v>
      </c>
      <c r="Q219">
        <f t="shared" si="63"/>
        <v>19.329828637999999</v>
      </c>
      <c r="R219" s="17">
        <f>PUSHArm!M219</f>
        <v>108.5</v>
      </c>
      <c r="S219" s="10">
        <f>PUSHArm!N219</f>
        <v>58.250418448009682</v>
      </c>
      <c r="T219" s="10">
        <f>PUSHArm!O219</f>
        <v>1.1879069089225689</v>
      </c>
      <c r="U219" s="10">
        <f t="shared" si="64"/>
        <v>1.3713993428261633E-2</v>
      </c>
      <c r="V219" s="10">
        <f t="shared" si="65"/>
        <v>43.018455263193907</v>
      </c>
      <c r="W219" s="10">
        <f t="shared" si="66"/>
        <v>2.583877952103677</v>
      </c>
      <c r="X219" s="10">
        <f t="shared" si="67"/>
        <v>46.250418448009682</v>
      </c>
      <c r="Y219" s="10">
        <f t="shared" si="68"/>
        <v>51.749581551990318</v>
      </c>
      <c r="Z219" s="10">
        <f t="shared" si="69"/>
        <v>46.749581551990318</v>
      </c>
      <c r="AA219" s="10">
        <f t="shared" si="70"/>
        <v>47.250418448009682</v>
      </c>
      <c r="AB219" s="10">
        <f t="shared" si="71"/>
        <v>41.749581551990318</v>
      </c>
      <c r="AC219" s="10">
        <f t="shared" si="72"/>
        <v>2.583877952103677</v>
      </c>
      <c r="AD219" s="10">
        <f t="shared" si="73"/>
        <v>2.7481164935529323</v>
      </c>
      <c r="AE219" s="10">
        <f>IF(R219&lt;=$H$10,$L$2+ABS($H$43/$H$46-SQRT(4*$H$43*$H$43/$H$46/$H$46-8*(R219-$H$9)/$H$46)/2),#REF!)</f>
        <v>6.0240740946451776</v>
      </c>
      <c r="AF219" s="10">
        <f t="shared" si="74"/>
        <v>-39.195576833021242</v>
      </c>
      <c r="AG219" s="10">
        <f t="shared" si="75"/>
        <v>2.1762274391835703</v>
      </c>
      <c r="AH219" s="10">
        <f t="shared" si="76"/>
        <v>2.1762274391835703</v>
      </c>
      <c r="AI219">
        <f t="shared" si="77"/>
        <v>3.0755613911044182</v>
      </c>
      <c r="AJ219" s="10">
        <f t="shared" si="78"/>
        <v>-0.68614864864864877</v>
      </c>
      <c r="AK219" t="e">
        <f t="shared" si="79"/>
        <v>#NUM!</v>
      </c>
    </row>
    <row r="220" spans="14:37" x14ac:dyDescent="0.3">
      <c r="N220">
        <f t="shared" si="80"/>
        <v>25.925592867250021</v>
      </c>
      <c r="O220">
        <f t="shared" si="81"/>
        <v>19.975553958434418</v>
      </c>
      <c r="P220">
        <f t="shared" si="82"/>
        <v>2.508</v>
      </c>
      <c r="Q220">
        <f t="shared" si="63"/>
        <v>19.347785452</v>
      </c>
      <c r="R220" s="17">
        <f>PUSHArm!M220</f>
        <v>109</v>
      </c>
      <c r="S220" s="10">
        <f>PUSHArm!N220</f>
        <v>58.671326851054076</v>
      </c>
      <c r="T220" s="10">
        <f>PUSHArm!O220</f>
        <v>1.1862119036713732</v>
      </c>
      <c r="U220" s="10">
        <f t="shared" si="64"/>
        <v>1.1471331753957488E-2</v>
      </c>
      <c r="V220" s="10">
        <f t="shared" si="65"/>
        <v>43.026148170615919</v>
      </c>
      <c r="W220" s="10">
        <f t="shared" si="66"/>
        <v>2.5936684310234437</v>
      </c>
      <c r="X220" s="10">
        <f t="shared" si="67"/>
        <v>46.671326851054076</v>
      </c>
      <c r="Y220" s="10">
        <f t="shared" si="68"/>
        <v>51.328673148945924</v>
      </c>
      <c r="Z220" s="10">
        <f t="shared" si="69"/>
        <v>46.328673148945924</v>
      </c>
      <c r="AA220" s="10">
        <f t="shared" si="70"/>
        <v>47.671326851054076</v>
      </c>
      <c r="AB220" s="10">
        <f t="shared" si="71"/>
        <v>41.328673148945924</v>
      </c>
      <c r="AC220" s="10">
        <f t="shared" si="72"/>
        <v>2.5936684310234437</v>
      </c>
      <c r="AD220" s="10">
        <f t="shared" si="73"/>
        <v>2.7386187733034908</v>
      </c>
      <c r="AE220" s="10">
        <f>IF(R220&lt;=$H$10,$L$2+ABS($H$43/$H$46-SQRT(4*$H$43*$H$43/$H$46/$H$46-8*(R220-$H$9)/$H$46)/2),#REF!)</f>
        <v>6.0086851754693384</v>
      </c>
      <c r="AF220" s="10">
        <f t="shared" si="74"/>
        <v>-39.100519757417082</v>
      </c>
      <c r="AG220" s="10">
        <f t="shared" si="75"/>
        <v>2.1654680638277966</v>
      </c>
      <c r="AH220" s="10">
        <f t="shared" si="76"/>
        <v>2.1654680638277966</v>
      </c>
      <c r="AI220">
        <f t="shared" si="77"/>
        <v>3.083030297016546</v>
      </c>
      <c r="AJ220" s="10">
        <f t="shared" si="78"/>
        <v>-0.71891891891891824</v>
      </c>
      <c r="AK220" t="e">
        <f t="shared" si="79"/>
        <v>#NUM!</v>
      </c>
    </row>
    <row r="221" spans="14:37" x14ac:dyDescent="0.3">
      <c r="N221">
        <f t="shared" si="80"/>
        <v>25.910542630568326</v>
      </c>
      <c r="O221">
        <f t="shared" si="81"/>
        <v>19.968839548652223</v>
      </c>
      <c r="P221">
        <f t="shared" si="82"/>
        <v>2.508</v>
      </c>
      <c r="Q221">
        <f t="shared" si="63"/>
        <v>19.365742266000002</v>
      </c>
      <c r="R221" s="17">
        <f>PUSHArm!M221</f>
        <v>109.5</v>
      </c>
      <c r="S221" s="10">
        <f>PUSHArm!N221</f>
        <v>59.092836699718113</v>
      </c>
      <c r="T221" s="10">
        <f>PUSHArm!O221</f>
        <v>1.1845500562033697</v>
      </c>
      <c r="U221" s="10">
        <f t="shared" si="64"/>
        <v>9.26249667248372E-3</v>
      </c>
      <c r="V221" s="10">
        <f t="shared" si="65"/>
        <v>43.032591102813115</v>
      </c>
      <c r="W221" s="10">
        <f t="shared" si="66"/>
        <v>2.6034711621043423</v>
      </c>
      <c r="X221" s="10">
        <f t="shared" si="67"/>
        <v>47.092836699718113</v>
      </c>
      <c r="Y221" s="10">
        <f t="shared" si="68"/>
        <v>50.907163300281887</v>
      </c>
      <c r="Z221" s="10">
        <f t="shared" si="69"/>
        <v>45.907163300281887</v>
      </c>
      <c r="AA221" s="10">
        <f t="shared" si="70"/>
        <v>48.092836699718113</v>
      </c>
      <c r="AB221" s="10">
        <f t="shared" si="71"/>
        <v>40.907163300281887</v>
      </c>
      <c r="AC221" s="10">
        <f t="shared" si="72"/>
        <v>2.6034711621043423</v>
      </c>
      <c r="AD221" s="10">
        <f t="shared" si="73"/>
        <v>2.7290742024902563</v>
      </c>
      <c r="AE221" s="10">
        <f>IF(R221&lt;=$H$10,$L$2+ABS($H$43/$H$46-SQRT(4*$H$43*$H$43/$H$46/$H$46-8*(R221-$H$9)/$H$46)/2),#REF!)</f>
        <v>5.9932303499533797</v>
      </c>
      <c r="AF221" s="10">
        <f t="shared" si="74"/>
        <v>-39.003512079455454</v>
      </c>
      <c r="AG221" s="10">
        <f t="shared" si="75"/>
        <v>2.1546669581784474</v>
      </c>
      <c r="AH221" s="10">
        <f t="shared" si="76"/>
        <v>2.1546669581784474</v>
      </c>
      <c r="AI221">
        <f t="shared" si="77"/>
        <v>3.0904746521626141</v>
      </c>
      <c r="AJ221" s="10">
        <f t="shared" si="78"/>
        <v>-0.75168918918918859</v>
      </c>
      <c r="AK221" t="e">
        <f t="shared" si="79"/>
        <v>#NUM!</v>
      </c>
    </row>
    <row r="222" spans="14:37" x14ac:dyDescent="0.3">
      <c r="N222">
        <f t="shared" si="80"/>
        <v>25.896145376217497</v>
      </c>
      <c r="O222">
        <f t="shared" si="81"/>
        <v>19.962614829665377</v>
      </c>
      <c r="P222">
        <f t="shared" si="82"/>
        <v>2.508</v>
      </c>
      <c r="Q222">
        <f t="shared" si="63"/>
        <v>19.38369908</v>
      </c>
      <c r="R222" s="17">
        <f>PUSHArm!M222</f>
        <v>110</v>
      </c>
      <c r="S222" s="10">
        <f>PUSHArm!N222</f>
        <v>59.514937899563193</v>
      </c>
      <c r="T222" s="10">
        <f>PUSHArm!O222</f>
        <v>1.1829207628692426</v>
      </c>
      <c r="U222" s="10">
        <f t="shared" si="64"/>
        <v>7.086975869284879E-3</v>
      </c>
      <c r="V222" s="10">
        <f t="shared" si="65"/>
        <v>43.037799958199301</v>
      </c>
      <c r="W222" s="10">
        <f t="shared" si="66"/>
        <v>2.613286191460225</v>
      </c>
      <c r="X222" s="10">
        <f t="shared" si="67"/>
        <v>47.514937899563193</v>
      </c>
      <c r="Y222" s="10">
        <f t="shared" si="68"/>
        <v>50.485062100436807</v>
      </c>
      <c r="Z222" s="10">
        <f t="shared" si="69"/>
        <v>45.485062100436807</v>
      </c>
      <c r="AA222" s="10">
        <f t="shared" si="70"/>
        <v>48.514937899563193</v>
      </c>
      <c r="AB222" s="10">
        <f t="shared" si="71"/>
        <v>40.485062100436807</v>
      </c>
      <c r="AC222" s="10">
        <f t="shared" si="72"/>
        <v>2.613286191460225</v>
      </c>
      <c r="AD222" s="10">
        <f t="shared" si="73"/>
        <v>2.719482080879891</v>
      </c>
      <c r="AE222" s="10">
        <f>IF(R222&lt;=$H$10,$L$2+ABS($H$43/$H$46-SQRT(4*$H$43*$H$43/$H$46/$H$46-8*(R222-$H$9)/$H$46)/2),#REF!)</f>
        <v>5.9777087639996633</v>
      </c>
      <c r="AF222" s="10">
        <f t="shared" si="74"/>
        <v>-38.904566699010417</v>
      </c>
      <c r="AG222" s="10">
        <f t="shared" si="75"/>
        <v>2.1438236328824103</v>
      </c>
      <c r="AH222" s="10">
        <f t="shared" si="76"/>
        <v>2.1438236328824103</v>
      </c>
      <c r="AI222">
        <f t="shared" si="77"/>
        <v>3.0978946970624683</v>
      </c>
      <c r="AJ222" s="10">
        <f t="shared" si="78"/>
        <v>-0.78445945945945894</v>
      </c>
      <c r="AK222" t="e">
        <f t="shared" si="79"/>
        <v>#NUM!</v>
      </c>
    </row>
    <row r="223" spans="14:37" x14ac:dyDescent="0.3">
      <c r="N223">
        <f t="shared" si="80"/>
        <v>25.882389955254887</v>
      </c>
      <c r="O223">
        <f t="shared" si="81"/>
        <v>19.956871606465501</v>
      </c>
      <c r="P223">
        <f t="shared" si="82"/>
        <v>2.508</v>
      </c>
      <c r="Q223">
        <f t="shared" si="63"/>
        <v>19.401655893999997</v>
      </c>
      <c r="R223" s="17">
        <f>PUSHArm!M223</f>
        <v>110.5</v>
      </c>
      <c r="S223" s="10">
        <f>PUSHArm!N223</f>
        <v>59.937620479575756</v>
      </c>
      <c r="T223" s="10">
        <f>PUSHArm!O223</f>
        <v>1.1813234347666242</v>
      </c>
      <c r="U223" s="10">
        <f t="shared" si="64"/>
        <v>4.9442562312184257E-3</v>
      </c>
      <c r="V223" s="10">
        <f t="shared" si="65"/>
        <v>43.041790400837151</v>
      </c>
      <c r="W223" s="10">
        <f t="shared" si="66"/>
        <v>2.623113565494938</v>
      </c>
      <c r="X223" s="10">
        <f t="shared" si="67"/>
        <v>47.937620479575756</v>
      </c>
      <c r="Y223" s="10">
        <f t="shared" si="68"/>
        <v>50.062379520424244</v>
      </c>
      <c r="Z223" s="10">
        <f t="shared" si="69"/>
        <v>45.062379520424244</v>
      </c>
      <c r="AA223" s="10">
        <f t="shared" si="70"/>
        <v>48.937620479575756</v>
      </c>
      <c r="AB223" s="10">
        <f t="shared" si="71"/>
        <v>40.062379520424244</v>
      </c>
      <c r="AC223" s="10">
        <f t="shared" si="72"/>
        <v>2.623113565494938</v>
      </c>
      <c r="AD223" s="10">
        <f t="shared" si="73"/>
        <v>2.7098416906203484</v>
      </c>
      <c r="AE223" s="10">
        <f>IF(R223&lt;=$H$10,$L$2+ABS($H$43/$H$46-SQRT(4*$H$43*$H$43/$H$46/$H$46-8*(R223-$H$9)/$H$46)/2),#REF!)</f>
        <v>5.9621195449021513</v>
      </c>
      <c r="AF223" s="10">
        <f t="shared" si="74"/>
        <v>-38.803696087669003</v>
      </c>
      <c r="AG223" s="10">
        <f t="shared" si="75"/>
        <v>2.1329375889470863</v>
      </c>
      <c r="AH223" s="10">
        <f t="shared" si="76"/>
        <v>2.1329375889470863</v>
      </c>
      <c r="AI223">
        <f t="shared" si="77"/>
        <v>3.1052906683341925</v>
      </c>
      <c r="AJ223" s="10">
        <f t="shared" si="78"/>
        <v>-0.81722972972972929</v>
      </c>
      <c r="AK223" t="e">
        <f t="shared" si="79"/>
        <v>#NUM!</v>
      </c>
    </row>
    <row r="224" spans="14:37" x14ac:dyDescent="0.3">
      <c r="N224">
        <f t="shared" si="80"/>
        <v>25.869265493281215</v>
      </c>
      <c r="O224">
        <f t="shared" si="81"/>
        <v>19.951601886109</v>
      </c>
      <c r="P224">
        <f t="shared" si="82"/>
        <v>2.508</v>
      </c>
      <c r="Q224">
        <f t="shared" si="63"/>
        <v>19.419612707999999</v>
      </c>
      <c r="R224" s="17">
        <f>PUSHArm!M224</f>
        <v>111</v>
      </c>
      <c r="S224" s="10">
        <f>PUSHArm!N224</f>
        <v>60.360874590418632</v>
      </c>
      <c r="T224" s="10">
        <f>PUSHArm!O224</f>
        <v>1.1797574974426266</v>
      </c>
      <c r="U224" s="10">
        <f t="shared" si="64"/>
        <v>2.8338242244528872E-3</v>
      </c>
      <c r="V224" s="10">
        <f t="shared" si="65"/>
        <v>43.044577858927724</v>
      </c>
      <c r="W224" s="10">
        <f t="shared" si="66"/>
        <v>2.6329533309048845</v>
      </c>
      <c r="X224" s="10">
        <f t="shared" si="67"/>
        <v>48.360874590418632</v>
      </c>
      <c r="Y224" s="10">
        <f t="shared" si="68"/>
        <v>49.639125409581368</v>
      </c>
      <c r="Z224" s="10">
        <f t="shared" si="69"/>
        <v>44.639125409581368</v>
      </c>
      <c r="AA224" s="10">
        <f t="shared" si="70"/>
        <v>49.360874590418632</v>
      </c>
      <c r="AB224" s="10">
        <f t="shared" si="71"/>
        <v>39.639125409581368</v>
      </c>
      <c r="AC224" s="10">
        <f t="shared" si="72"/>
        <v>2.6329533309048845</v>
      </c>
      <c r="AD224" s="10">
        <f t="shared" si="73"/>
        <v>2.7001522956139281</v>
      </c>
      <c r="AE224" s="10">
        <f>IF(R224&lt;=$H$10,$L$2+ABS($H$43/$H$46-SQRT(4*$H$43*$H$43/$H$46/$H$46-8*(R224-$H$9)/$H$46)/2),#REF!)</f>
        <v>5.946461800773811</v>
      </c>
      <c r="AF224" s="10">
        <f t="shared" si="74"/>
        <v>-38.700912284879912</v>
      </c>
      <c r="AG224" s="10">
        <f t="shared" si="75"/>
        <v>2.1220083174724405</v>
      </c>
      <c r="AH224" s="10">
        <f t="shared" si="76"/>
        <v>2.1220083174724405</v>
      </c>
      <c r="AI224">
        <f t="shared" si="77"/>
        <v>3.112662798782154</v>
      </c>
      <c r="AJ224" s="10">
        <f t="shared" si="78"/>
        <v>-0.84999999999999964</v>
      </c>
      <c r="AK224" t="e">
        <f t="shared" si="79"/>
        <v>#NUM!</v>
      </c>
    </row>
    <row r="225" spans="14:37" x14ac:dyDescent="0.3">
      <c r="N225">
        <f t="shared" si="80"/>
        <v>25.856761385370454</v>
      </c>
      <c r="O225">
        <f t="shared" si="81"/>
        <v>19.946797874102316</v>
      </c>
      <c r="P225">
        <f t="shared" si="82"/>
        <v>2.508</v>
      </c>
      <c r="Q225">
        <f t="shared" si="63"/>
        <v>19.437569521999997</v>
      </c>
      <c r="R225" s="17">
        <f>PUSHArm!M225</f>
        <v>111.5</v>
      </c>
      <c r="S225" s="10">
        <f>PUSHArm!N225</f>
        <v>60.784690502658101</v>
      </c>
      <c r="T225" s="10">
        <f>PUSHArm!O225</f>
        <v>1.1782223906036964</v>
      </c>
      <c r="U225" s="10">
        <f t="shared" si="64"/>
        <v>7.5516668913927889E-4</v>
      </c>
      <c r="V225" s="10">
        <f t="shared" si="65"/>
        <v>43.046177523500745</v>
      </c>
      <c r="W225" s="10">
        <f t="shared" si="66"/>
        <v>2.6428055346816093</v>
      </c>
      <c r="X225" s="10">
        <f t="shared" si="67"/>
        <v>48.784690502658101</v>
      </c>
      <c r="Y225" s="10">
        <f t="shared" si="68"/>
        <v>49.215309497341899</v>
      </c>
      <c r="Z225" s="10">
        <f t="shared" si="69"/>
        <v>44.215309497341899</v>
      </c>
      <c r="AA225" s="10">
        <f t="shared" si="70"/>
        <v>49.784690502658101</v>
      </c>
      <c r="AB225" s="10">
        <f t="shared" si="71"/>
        <v>39.215309497341899</v>
      </c>
      <c r="AC225" s="10">
        <f t="shared" si="72"/>
        <v>2.6428055346816093</v>
      </c>
      <c r="AD225" s="10">
        <f t="shared" si="73"/>
        <v>2.6904131408613443</v>
      </c>
      <c r="AE225" s="10">
        <f>IF(R225&lt;=$H$10,$L$2+ABS($H$43/$H$46-SQRT(4*$H$43*$H$43/$H$46/$H$46-8*(R225-$H$9)/$H$46)/2),#REF!)</f>
        <v>5.9307346199511706</v>
      </c>
      <c r="AF225" s="10">
        <f t="shared" si="74"/>
        <v>-38.596226894194032</v>
      </c>
      <c r="AG225" s="10">
        <f t="shared" si="75"/>
        <v>2.1110352993733987</v>
      </c>
      <c r="AH225" s="10">
        <f t="shared" si="76"/>
        <v>2.1110352993733987</v>
      </c>
      <c r="AI225">
        <f t="shared" si="77"/>
        <v>3.1200113174825064</v>
      </c>
      <c r="AJ225" s="10">
        <f t="shared" si="78"/>
        <v>-0.88277027027027</v>
      </c>
      <c r="AK225" t="e">
        <f t="shared" si="79"/>
        <v>#NUM!</v>
      </c>
    </row>
    <row r="226" spans="14:37" x14ac:dyDescent="0.3">
      <c r="N226">
        <f t="shared" si="80"/>
        <v>25.844867290978158</v>
      </c>
      <c r="O226">
        <f t="shared" si="81"/>
        <v>19.942451970763411</v>
      </c>
      <c r="P226">
        <f t="shared" si="82"/>
        <v>2.508</v>
      </c>
      <c r="Q226">
        <f t="shared" si="63"/>
        <v>19.455526335999998</v>
      </c>
      <c r="R226" s="17">
        <f>PUSHArm!M226</f>
        <v>112</v>
      </c>
      <c r="S226" s="10">
        <f>PUSHArm!N226</f>
        <v>61.209058604968405</v>
      </c>
      <c r="T226" s="10">
        <f>PUSHArm!O226</f>
        <v>1.1767175678259063</v>
      </c>
      <c r="U226" s="10">
        <f t="shared" si="64"/>
        <v>-1.2922294534041434E-3</v>
      </c>
      <c r="V226" s="10">
        <f t="shared" si="65"/>
        <v>43.046604347542676</v>
      </c>
      <c r="W226" s="10">
        <f t="shared" si="66"/>
        <v>2.6526702241144182</v>
      </c>
      <c r="X226" s="10">
        <f t="shared" si="67"/>
        <v>49.209058604968405</v>
      </c>
      <c r="Y226" s="10">
        <f t="shared" si="68"/>
        <v>48.790941395031595</v>
      </c>
      <c r="Z226" s="10">
        <f t="shared" si="69"/>
        <v>43.790941395031595</v>
      </c>
      <c r="AA226" s="10">
        <f t="shared" si="70"/>
        <v>50.209058604968405</v>
      </c>
      <c r="AB226" s="10">
        <f t="shared" si="71"/>
        <v>38.790941395031595</v>
      </c>
      <c r="AC226" s="10">
        <f t="shared" si="72"/>
        <v>2.6526702241144182</v>
      </c>
      <c r="AD226" s="10">
        <f t="shared" si="73"/>
        <v>2.6806234517751699</v>
      </c>
      <c r="AE226" s="10">
        <f>IF(R226&lt;=$H$10,$L$2+ABS($H$43/$H$46-SQRT(4*$H$43*$H$43/$H$46/$H$46-8*(R226-$H$9)/$H$46)/2),#REF!)</f>
        <v>5.9149370703748954</v>
      </c>
      <c r="AF226" s="10">
        <f t="shared" si="74"/>
        <v>-38.489651079800879</v>
      </c>
      <c r="AG226" s="10">
        <f t="shared" si="75"/>
        <v>2.1000180050921666</v>
      </c>
      <c r="AH226" s="10">
        <f t="shared" si="76"/>
        <v>2.1000180050921666</v>
      </c>
      <c r="AI226">
        <f t="shared" si="77"/>
        <v>3.1273364498662448</v>
      </c>
      <c r="AJ226" s="10">
        <f t="shared" si="78"/>
        <v>-0.91554054054054035</v>
      </c>
      <c r="AK226" t="e">
        <f t="shared" si="79"/>
        <v>#NUM!</v>
      </c>
    </row>
    <row r="227" spans="14:37" x14ac:dyDescent="0.3">
      <c r="N227">
        <f t="shared" si="80"/>
        <v>25.833573129188551</v>
      </c>
      <c r="O227">
        <f t="shared" si="81"/>
        <v>19.938556767837625</v>
      </c>
      <c r="P227">
        <f t="shared" si="82"/>
        <v>2.508</v>
      </c>
      <c r="Q227">
        <f t="shared" si="63"/>
        <v>19.47348315</v>
      </c>
      <c r="R227" s="17">
        <f>PUSHArm!M227</f>
        <v>112.5</v>
      </c>
      <c r="S227" s="10">
        <f>PUSHArm!N227</f>
        <v>61.633969402317845</v>
      </c>
      <c r="T227" s="10">
        <f>PUSHArm!O227</f>
        <v>1.1752424962820833</v>
      </c>
      <c r="U227" s="10">
        <f t="shared" si="64"/>
        <v>-0.18240250326592253</v>
      </c>
      <c r="V227" s="10">
        <f t="shared" si="65"/>
        <v>43.045873044950426</v>
      </c>
      <c r="W227" s="10">
        <f t="shared" si="66"/>
        <v>2.6625474467930283</v>
      </c>
      <c r="X227" s="10">
        <f t="shared" si="67"/>
        <v>49.633969402317845</v>
      </c>
      <c r="Y227" s="10">
        <f t="shared" si="68"/>
        <v>48.366030597682155</v>
      </c>
      <c r="Z227" s="10">
        <f t="shared" si="69"/>
        <v>43.366030597682155</v>
      </c>
      <c r="AA227" s="10">
        <f t="shared" si="70"/>
        <v>50.633969402317845</v>
      </c>
      <c r="AB227" s="10">
        <f t="shared" si="71"/>
        <v>38.366030597682155</v>
      </c>
      <c r="AC227" s="10">
        <f t="shared" si="72"/>
        <v>2.6625474467930283</v>
      </c>
      <c r="AD227" s="10">
        <f t="shared" si="73"/>
        <v>2.6707824334608734</v>
      </c>
      <c r="AE227" s="10">
        <f>IF(R227&lt;=$H$10,$L$2+ABS($H$43/$H$46-SQRT(4*$H$43*$H$43/$H$46/$H$46-8*(R227-$H$9)/$H$46)/2),#REF!)</f>
        <v>5.8990681989451943</v>
      </c>
      <c r="AF227" s="10">
        <f t="shared" si="74"/>
        <v>-38.381195562801828</v>
      </c>
      <c r="AG227" s="10">
        <f t="shared" si="75"/>
        <v>2.0889558943000095</v>
      </c>
      <c r="AH227" s="10">
        <f t="shared" si="76"/>
        <v>2.0889558943000095</v>
      </c>
      <c r="AI227">
        <f t="shared" si="77"/>
        <v>3.1346384177998989</v>
      </c>
      <c r="AJ227" s="10">
        <f t="shared" si="78"/>
        <v>-0.9483108108108107</v>
      </c>
      <c r="AK227" t="e">
        <f t="shared" si="79"/>
        <v>#NUM!</v>
      </c>
    </row>
    <row r="228" spans="14:37" x14ac:dyDescent="0.3">
      <c r="N228">
        <f t="shared" si="80"/>
        <v>25.822869073834841</v>
      </c>
      <c r="O228">
        <f t="shared" si="81"/>
        <v>19.935105045008878</v>
      </c>
      <c r="P228">
        <f t="shared" si="82"/>
        <v>2.508</v>
      </c>
      <c r="Q228">
        <f t="shared" si="63"/>
        <v>19.491439963999998</v>
      </c>
      <c r="R228" s="17">
        <f>PUSHArm!M228</f>
        <v>113</v>
      </c>
      <c r="S228" s="10">
        <f>PUSHArm!N228</f>
        <v>62.059413514134569</v>
      </c>
      <c r="T228" s="10">
        <f>PUSHArm!O228</f>
        <v>1.1737966564645066</v>
      </c>
      <c r="U228" s="10">
        <f t="shared" si="64"/>
        <v>-0.31295947675589908</v>
      </c>
      <c r="V228" s="10">
        <f t="shared" si="65"/>
        <v>42.942444558010415</v>
      </c>
      <c r="W228" s="10">
        <f t="shared" si="66"/>
        <v>2.6724440633697615</v>
      </c>
      <c r="X228" s="10">
        <f t="shared" si="67"/>
        <v>50.059413514134569</v>
      </c>
      <c r="Y228" s="10">
        <f t="shared" si="68"/>
        <v>47.940586485865431</v>
      </c>
      <c r="Z228" s="10">
        <f t="shared" si="69"/>
        <v>42.940586485865431</v>
      </c>
      <c r="AA228" s="10">
        <f t="shared" si="70"/>
        <v>51.059413514134569</v>
      </c>
      <c r="AB228" s="10">
        <f t="shared" si="71"/>
        <v>37.940586485865431</v>
      </c>
      <c r="AC228" s="10">
        <f t="shared" si="72"/>
        <v>2.6724440633697615</v>
      </c>
      <c r="AD228" s="10">
        <f t="shared" si="73"/>
        <v>2.6724440633697615</v>
      </c>
      <c r="AE228" s="10">
        <f>IF(R228&lt;=$H$10,$L$2+ABS($H$43/$H$46-SQRT(4*$H$43*$H$43/$H$46/$H$46-8*(R228-$H$9)/$H$46)/2),#REF!)</f>
        <v>5.8831270308507957</v>
      </c>
      <c r="AF228" s="10">
        <f t="shared" si="74"/>
        <v>-38.270870617895945</v>
      </c>
      <c r="AG228" s="10">
        <f t="shared" si="75"/>
        <v>2.0778484155880323</v>
      </c>
      <c r="AH228" s="10">
        <f t="shared" si="76"/>
        <v>2.0778484155880323</v>
      </c>
      <c r="AI228">
        <f t="shared" si="77"/>
        <v>3.1419174396639393</v>
      </c>
      <c r="AJ228" s="10">
        <f t="shared" si="78"/>
        <v>-0.98108108108108105</v>
      </c>
      <c r="AK228" t="e">
        <f t="shared" si="79"/>
        <v>#NUM!</v>
      </c>
    </row>
    <row r="229" spans="14:37" x14ac:dyDescent="0.3">
      <c r="N229">
        <f t="shared" si="80"/>
        <v>25.812745548912226</v>
      </c>
      <c r="O229">
        <f t="shared" si="81"/>
        <v>19.932089766630188</v>
      </c>
      <c r="P229">
        <f t="shared" si="82"/>
        <v>2.508</v>
      </c>
      <c r="Q229">
        <f t="shared" si="63"/>
        <v>19.509396778000003</v>
      </c>
      <c r="R229" s="17">
        <f>PUSHArm!M229</f>
        <v>113.5</v>
      </c>
      <c r="S229" s="10">
        <f>PUSHArm!N229</f>
        <v>62.48538167245767</v>
      </c>
      <c r="T229" s="10">
        <f>PUSHArm!O229</f>
        <v>1.1723795419222574</v>
      </c>
      <c r="U229" s="10">
        <f t="shared" si="64"/>
        <v>-0.31599783278829829</v>
      </c>
      <c r="V229" s="10">
        <f t="shared" si="65"/>
        <v>42.764097647468652</v>
      </c>
      <c r="W229" s="10">
        <f t="shared" si="66"/>
        <v>2.6823902098548587</v>
      </c>
      <c r="X229" s="10">
        <f t="shared" si="67"/>
        <v>50.48538167245767</v>
      </c>
      <c r="Y229" s="10">
        <f t="shared" si="68"/>
        <v>47.51461832754233</v>
      </c>
      <c r="Z229" s="10">
        <f t="shared" si="69"/>
        <v>42.51461832754233</v>
      </c>
      <c r="AA229" s="10">
        <f t="shared" si="70"/>
        <v>51.48538167245767</v>
      </c>
      <c r="AB229" s="10">
        <f t="shared" si="71"/>
        <v>37.51461832754233</v>
      </c>
      <c r="AC229" s="10">
        <f t="shared" si="72"/>
        <v>2.6823902098548587</v>
      </c>
      <c r="AD229" s="10">
        <f t="shared" si="73"/>
        <v>2.6823902098548587</v>
      </c>
      <c r="AE229" s="10">
        <f>IF(R229&lt;=$H$10,$L$2+ABS($H$43/$H$46-SQRT(4*$H$43*$H$43/$H$46/$H$46-8*(R229-$H$9)/$H$46)/2),#REF!)</f>
        <v>5.8671125688701533</v>
      </c>
      <c r="AF229" s="10">
        <f t="shared" si="74"/>
        <v>-38.158686069832179</v>
      </c>
      <c r="AG229" s="10">
        <f t="shared" si="75"/>
        <v>2.066695006146444</v>
      </c>
      <c r="AH229" s="10">
        <f t="shared" si="76"/>
        <v>2.066695006146444</v>
      </c>
      <c r="AI229">
        <f t="shared" si="77"/>
        <v>3.1491737304289864</v>
      </c>
      <c r="AJ229" s="10">
        <f t="shared" si="78"/>
        <v>-1.0138513513513514</v>
      </c>
      <c r="AK229" t="e">
        <f t="shared" si="79"/>
        <v>#NUM!</v>
      </c>
    </row>
    <row r="230" spans="14:37" x14ac:dyDescent="0.3">
      <c r="N230">
        <f t="shared" si="80"/>
        <v>25.803193223978688</v>
      </c>
      <c r="O230">
        <f t="shared" si="81"/>
        <v>19.929504078438196</v>
      </c>
      <c r="P230">
        <f t="shared" si="82"/>
        <v>2.508</v>
      </c>
      <c r="Q230">
        <f t="shared" si="63"/>
        <v>19.527353592000001</v>
      </c>
      <c r="R230" s="17">
        <f>PUSHArm!M230</f>
        <v>114</v>
      </c>
      <c r="S230" s="10">
        <f>PUSHArm!N230</f>
        <v>62.911864720072259</v>
      </c>
      <c r="T230" s="10">
        <f>PUSHArm!O230</f>
        <v>1.1709906589993007</v>
      </c>
      <c r="U230" s="10">
        <f t="shared" si="64"/>
        <v>-0.31897490923139177</v>
      </c>
      <c r="V230" s="10">
        <f t="shared" si="65"/>
        <v>42.583044407785131</v>
      </c>
      <c r="W230" s="10">
        <f t="shared" si="66"/>
        <v>2.6923901998104762</v>
      </c>
      <c r="X230" s="10">
        <f t="shared" si="67"/>
        <v>50.911864720072259</v>
      </c>
      <c r="Y230" s="10">
        <f t="shared" si="68"/>
        <v>47.088135279927741</v>
      </c>
      <c r="Z230" s="10">
        <f t="shared" si="69"/>
        <v>42.088135279927741</v>
      </c>
      <c r="AA230" s="10">
        <f t="shared" si="70"/>
        <v>51.911864720072259</v>
      </c>
      <c r="AB230" s="10">
        <f t="shared" si="71"/>
        <v>37.088135279927741</v>
      </c>
      <c r="AC230" s="10">
        <f t="shared" si="72"/>
        <v>2.6923901998104762</v>
      </c>
      <c r="AD230" s="10">
        <f t="shared" si="73"/>
        <v>2.6923901998104762</v>
      </c>
      <c r="AE230" s="10">
        <f>IF(R230&lt;=$H$10,$L$2+ABS($H$43/$H$46-SQRT(4*$H$43*$H$43/$H$46/$H$46-8*(R230-$H$9)/$H$46)/2),#REF!)</f>
        <v>5.8510237926434678</v>
      </c>
      <c r="AF230" s="10">
        <f t="shared" si="74"/>
        <v>-38.044651290062141</v>
      </c>
      <c r="AG230" s="10">
        <f t="shared" si="75"/>
        <v>2.0554950914317907</v>
      </c>
      <c r="AH230" s="10">
        <f t="shared" si="76"/>
        <v>2.0554950914317907</v>
      </c>
      <c r="AI230">
        <f t="shared" si="77"/>
        <v>3.1564075017298849</v>
      </c>
      <c r="AJ230" s="10">
        <f t="shared" si="78"/>
        <v>-1.0466216216216218</v>
      </c>
      <c r="AK230" t="e">
        <f t="shared" si="79"/>
        <v>#NUM!</v>
      </c>
    </row>
    <row r="231" spans="14:37" x14ac:dyDescent="0.3">
      <c r="N231">
        <f t="shared" si="80"/>
        <v>25.794203009712099</v>
      </c>
      <c r="O231">
        <f t="shared" si="81"/>
        <v>19.92734130438215</v>
      </c>
      <c r="P231">
        <f t="shared" si="82"/>
        <v>2.508</v>
      </c>
      <c r="Q231">
        <f t="shared" si="63"/>
        <v>19.545310406000002</v>
      </c>
      <c r="R231" s="17">
        <f>PUSHArm!M231</f>
        <v>114.5</v>
      </c>
      <c r="S231" s="10">
        <f>PUSHArm!N231</f>
        <v>63.338853608632043</v>
      </c>
      <c r="T231" s="10">
        <f>PUSHArm!O231</f>
        <v>1.1696295265809309</v>
      </c>
      <c r="U231" s="10">
        <f t="shared" si="64"/>
        <v>-0.32189173909504237</v>
      </c>
      <c r="V231" s="10">
        <f t="shared" si="65"/>
        <v>42.399285235463587</v>
      </c>
      <c r="W231" s="10">
        <f t="shared" si="66"/>
        <v>2.7024449172660865</v>
      </c>
      <c r="X231" s="10">
        <f t="shared" si="67"/>
        <v>51.338853608632043</v>
      </c>
      <c r="Y231" s="10">
        <f t="shared" si="68"/>
        <v>46.661146391367957</v>
      </c>
      <c r="Z231" s="10">
        <f t="shared" si="69"/>
        <v>41.661146391367957</v>
      </c>
      <c r="AA231" s="10">
        <f t="shared" si="70"/>
        <v>52.338853608632043</v>
      </c>
      <c r="AB231" s="10">
        <f t="shared" si="71"/>
        <v>36.661146391367957</v>
      </c>
      <c r="AC231" s="10">
        <f t="shared" si="72"/>
        <v>2.7024449172660865</v>
      </c>
      <c r="AD231" s="10">
        <f t="shared" si="73"/>
        <v>2.7024449172660865</v>
      </c>
      <c r="AE231" s="10">
        <f>IF(R231&lt;=$H$10,$L$2+ABS($H$43/$H$46-SQRT(4*$H$43*$H$43/$H$46/$H$46-8*(R231-$H$9)/$H$46)/2),#REF!)</f>
        <v>5.8348596579140199</v>
      </c>
      <c r="AF231" s="10">
        <f t="shared" si="74"/>
        <v>-37.928775193322473</v>
      </c>
      <c r="AG231" s="10">
        <f t="shared" si="75"/>
        <v>2.0442480848215929</v>
      </c>
      <c r="AH231" s="10">
        <f t="shared" si="76"/>
        <v>2.0442480848215929</v>
      </c>
      <c r="AI231">
        <f t="shared" si="77"/>
        <v>3.163618961937726</v>
      </c>
      <c r="AJ231" s="10">
        <f t="shared" si="78"/>
        <v>-1.0793918918918912</v>
      </c>
      <c r="AK231" t="e">
        <f t="shared" si="79"/>
        <v>#NUM!</v>
      </c>
    </row>
    <row r="232" spans="14:37" x14ac:dyDescent="0.3">
      <c r="N232">
        <f t="shared" si="80"/>
        <v>25.785766053610725</v>
      </c>
      <c r="O232">
        <f t="shared" si="81"/>
        <v>19.925594943557382</v>
      </c>
      <c r="P232">
        <f t="shared" si="82"/>
        <v>2.508</v>
      </c>
      <c r="Q232">
        <f t="shared" si="63"/>
        <v>19.563267219999997</v>
      </c>
      <c r="R232" s="17">
        <f>PUSHArm!M232</f>
        <v>115</v>
      </c>
      <c r="S232" s="10">
        <f>PUSHArm!N232</f>
        <v>63.766339396770107</v>
      </c>
      <c r="T232" s="10">
        <f>PUSHArm!O232</f>
        <v>1.1682956758479557</v>
      </c>
      <c r="U232" s="10">
        <f t="shared" si="64"/>
        <v>-0.32474934067364097</v>
      </c>
      <c r="V232" s="10">
        <f t="shared" si="65"/>
        <v>42.212819601589295</v>
      </c>
      <c r="W232" s="10">
        <f t="shared" si="66"/>
        <v>2.7125552707099931</v>
      </c>
      <c r="X232" s="10">
        <f t="shared" si="67"/>
        <v>51.766339396770107</v>
      </c>
      <c r="Y232" s="10">
        <f t="shared" si="68"/>
        <v>46.233660603229893</v>
      </c>
      <c r="Z232" s="10">
        <f t="shared" si="69"/>
        <v>41.233660603229893</v>
      </c>
      <c r="AA232" s="10">
        <f t="shared" si="70"/>
        <v>52.766339396770107</v>
      </c>
      <c r="AB232" s="10">
        <f t="shared" si="71"/>
        <v>36.233660603229893</v>
      </c>
      <c r="AC232" s="10">
        <f t="shared" si="72"/>
        <v>2.7125552707099931</v>
      </c>
      <c r="AD232" s="10">
        <f t="shared" si="73"/>
        <v>2.7125552707099931</v>
      </c>
      <c r="AE232" s="10">
        <f>IF(R232&lt;=$H$10,$L$2+ABS($H$43/$H$46-SQRT(4*$H$43*$H$43/$H$46/$H$46-8*(R232-$H$9)/$H$46)/2),#REF!)</f>
        <v>5.8186190957372146</v>
      </c>
      <c r="AF232" s="10">
        <f t="shared" si="74"/>
        <v>-37.811066234146871</v>
      </c>
      <c r="AG232" s="10">
        <f t="shared" si="75"/>
        <v>2.0329533872558039</v>
      </c>
      <c r="AH232" s="10">
        <f t="shared" si="76"/>
        <v>2.0329533872558039</v>
      </c>
      <c r="AI232">
        <f t="shared" si="77"/>
        <v>3.1708083162298797</v>
      </c>
      <c r="AJ232" s="10">
        <f t="shared" si="78"/>
        <v>-1.1121621621621616</v>
      </c>
      <c r="AK232" t="e">
        <f t="shared" si="79"/>
        <v>#NUM!</v>
      </c>
    </row>
    <row r="233" spans="14:37" x14ac:dyDescent="0.3">
      <c r="N233">
        <f t="shared" si="80"/>
        <v>25.777873735747185</v>
      </c>
      <c r="O233">
        <f t="shared" si="81"/>
        <v>19.924258667174158</v>
      </c>
      <c r="P233">
        <f t="shared" si="82"/>
        <v>2.508</v>
      </c>
      <c r="Q233">
        <f t="shared" si="63"/>
        <v>19.581224033999998</v>
      </c>
      <c r="R233" s="17">
        <f>PUSHArm!M233</f>
        <v>115.5</v>
      </c>
      <c r="S233" s="10">
        <f>PUSHArm!N233</f>
        <v>64.194313248198682</v>
      </c>
      <c r="T233" s="10">
        <f>PUSHArm!O233</f>
        <v>1.1669886500344953</v>
      </c>
      <c r="U233" s="10">
        <f t="shared" si="64"/>
        <v>-0.3275487173136602</v>
      </c>
      <c r="V233" s="10">
        <f t="shared" si="65"/>
        <v>42.02364603180515</v>
      </c>
      <c r="W233" s="10">
        <f t="shared" si="66"/>
        <v>2.7227221940473454</v>
      </c>
      <c r="X233" s="10">
        <f t="shared" si="67"/>
        <v>52.194313248198682</v>
      </c>
      <c r="Y233" s="10">
        <f t="shared" si="68"/>
        <v>45.805686751801318</v>
      </c>
      <c r="Z233" s="10">
        <f t="shared" si="69"/>
        <v>40.805686751801318</v>
      </c>
      <c r="AA233" s="10">
        <f t="shared" si="70"/>
        <v>53.194313248198682</v>
      </c>
      <c r="AB233" s="10">
        <f t="shared" si="71"/>
        <v>35.805686751801318</v>
      </c>
      <c r="AC233" s="10">
        <f t="shared" si="72"/>
        <v>2.7227221940473454</v>
      </c>
      <c r="AD233" s="10">
        <f t="shared" si="73"/>
        <v>2.7227221940473454</v>
      </c>
      <c r="AE233" s="10">
        <f>IF(R233&lt;=$H$10,$L$2+ABS($H$43/$H$46-SQRT(4*$H$43*$H$43/$H$46/$H$46-8*(R233-$H$9)/$H$46)/2),#REF!)</f>
        <v>5.802301011655647</v>
      </c>
      <c r="AF233" s="10">
        <f t="shared" si="74"/>
        <v>-37.691532403420346</v>
      </c>
      <c r="AG233" s="10">
        <f t="shared" si="75"/>
        <v>2.0216103868644661</v>
      </c>
      <c r="AH233" s="10">
        <f t="shared" si="76"/>
        <v>2.0216103868644661</v>
      </c>
      <c r="AI233">
        <f t="shared" si="77"/>
        <v>3.1779757666581094</v>
      </c>
      <c r="AJ233" s="10">
        <f t="shared" si="78"/>
        <v>-1.1449324324324319</v>
      </c>
      <c r="AK233" t="e">
        <f t="shared" si="79"/>
        <v>#NUM!</v>
      </c>
    </row>
    <row r="234" spans="14:37" x14ac:dyDescent="0.3">
      <c r="N234">
        <f t="shared" si="80"/>
        <v>25.77051766465101</v>
      </c>
      <c r="O234">
        <f t="shared" si="81"/>
        <v>19.92332631562001</v>
      </c>
      <c r="P234">
        <f t="shared" si="82"/>
        <v>2.508</v>
      </c>
      <c r="Q234">
        <f t="shared" si="63"/>
        <v>19.599180848</v>
      </c>
      <c r="R234" s="17">
        <f>PUSHArm!M234</f>
        <v>116</v>
      </c>
      <c r="S234" s="10">
        <f>PUSHArm!N234</f>
        <v>64.62276642980008</v>
      </c>
      <c r="T234" s="10">
        <f>PUSHArm!O234</f>
        <v>1.1657080041927836</v>
      </c>
      <c r="U234" s="10">
        <f t="shared" si="64"/>
        <v>-0.33029085722967849</v>
      </c>
      <c r="V234" s="10">
        <f t="shared" si="65"/>
        <v>41.83176208527447</v>
      </c>
      <c r="W234" s="10">
        <f t="shared" si="66"/>
        <v>2.7329466476069486</v>
      </c>
      <c r="X234" s="10">
        <f t="shared" si="67"/>
        <v>52.62276642980008</v>
      </c>
      <c r="Y234" s="10">
        <f t="shared" si="68"/>
        <v>45.37723357019992</v>
      </c>
      <c r="Z234" s="10">
        <f t="shared" si="69"/>
        <v>40.37723357019992</v>
      </c>
      <c r="AA234" s="10">
        <f t="shared" si="70"/>
        <v>53.62276642980008</v>
      </c>
      <c r="AB234" s="10">
        <f t="shared" si="71"/>
        <v>35.37723357019992</v>
      </c>
      <c r="AC234" s="10">
        <f t="shared" si="72"/>
        <v>2.7329466476069486</v>
      </c>
      <c r="AD234" s="10">
        <f t="shared" si="73"/>
        <v>2.7329466476069486</v>
      </c>
      <c r="AE234" s="10">
        <f>IF(R234&lt;=$H$10,$L$2+ABS($H$43/$H$46-SQRT(4*$H$43*$H$43/$H$46/$H$46-8*(R234-$H$9)/$H$46)/2),#REF!)</f>
        <v>5.7859042848383879</v>
      </c>
      <c r="AF234" s="10">
        <f t="shared" si="74"/>
        <v>-37.570181224844148</v>
      </c>
      <c r="AG234" s="10">
        <f t="shared" si="75"/>
        <v>2.0102184585809124</v>
      </c>
      <c r="AH234" s="10">
        <f t="shared" si="76"/>
        <v>2.0102184585809124</v>
      </c>
      <c r="AI234">
        <f t="shared" si="77"/>
        <v>3.1851215122148284</v>
      </c>
      <c r="AJ234" s="10">
        <f t="shared" si="78"/>
        <v>-1.1777027027027023</v>
      </c>
      <c r="AK234" t="e">
        <f t="shared" si="79"/>
        <v>#NUM!</v>
      </c>
    </row>
    <row r="235" spans="14:37" x14ac:dyDescent="0.3">
      <c r="N235">
        <f t="shared" si="80"/>
        <v>25.763689673328187</v>
      </c>
      <c r="O235">
        <f t="shared" si="81"/>
        <v>19.922791895622233</v>
      </c>
      <c r="P235">
        <f t="shared" si="82"/>
        <v>2.508</v>
      </c>
      <c r="Q235">
        <f t="shared" si="63"/>
        <v>19.617137661999998</v>
      </c>
      <c r="R235" s="17">
        <f>PUSHArm!M235</f>
        <v>116.5</v>
      </c>
      <c r="S235" s="10">
        <f>PUSHArm!N235</f>
        <v>65.051690309709642</v>
      </c>
      <c r="T235" s="10">
        <f>PUSHArm!O235</f>
        <v>1.1644533049653027</v>
      </c>
      <c r="U235" s="10">
        <f t="shared" si="64"/>
        <v>-0.33297673315353116</v>
      </c>
      <c r="V235" s="10">
        <f t="shared" si="65"/>
        <v>41.637164332533324</v>
      </c>
      <c r="W235" s="10">
        <f t="shared" si="66"/>
        <v>2.7432296191999317</v>
      </c>
      <c r="X235" s="10">
        <f t="shared" si="67"/>
        <v>53.051690309709642</v>
      </c>
      <c r="Y235" s="10">
        <f t="shared" si="68"/>
        <v>44.948309690290358</v>
      </c>
      <c r="Z235" s="10">
        <f t="shared" si="69"/>
        <v>39.948309690290358</v>
      </c>
      <c r="AA235" s="10">
        <f t="shared" si="70"/>
        <v>54.051690309709642</v>
      </c>
      <c r="AB235" s="10">
        <f t="shared" si="71"/>
        <v>34.948309690290358</v>
      </c>
      <c r="AC235" s="10">
        <f t="shared" si="72"/>
        <v>2.7432296191999317</v>
      </c>
      <c r="AD235" s="10">
        <f t="shared" si="73"/>
        <v>2.7432296191999317</v>
      </c>
      <c r="AE235" s="10">
        <f>IF(R235&lt;=$H$10,$L$2+ABS($H$43/$H$46-SQRT(4*$H$43*$H$43/$H$46/$H$46-8*(R235-$H$9)/$H$46)/2),#REF!)</f>
        <v>5.7694277671825631</v>
      </c>
      <c r="AF235" s="10">
        <f t="shared" si="74"/>
        <v>-37.447019751279925</v>
      </c>
      <c r="AG235" s="10">
        <f t="shared" si="75"/>
        <v>1.9987769637398225</v>
      </c>
      <c r="AH235" s="10">
        <f t="shared" si="76"/>
        <v>1.9987769637398225</v>
      </c>
      <c r="AI235">
        <f t="shared" si="77"/>
        <v>3.1922457488975615</v>
      </c>
      <c r="AJ235" s="10">
        <f t="shared" si="78"/>
        <v>-1.2104729729729726</v>
      </c>
      <c r="AK235" t="e">
        <f t="shared" si="79"/>
        <v>#NUM!</v>
      </c>
    </row>
    <row r="236" spans="14:37" x14ac:dyDescent="0.3">
      <c r="N236">
        <f t="shared" si="80"/>
        <v>25.757381815347664</v>
      </c>
      <c r="O236">
        <f t="shared" si="81"/>
        <v>19.922649577456639</v>
      </c>
      <c r="P236">
        <f t="shared" si="82"/>
        <v>2.508</v>
      </c>
      <c r="Q236">
        <f t="shared" si="63"/>
        <v>19.635094475999999</v>
      </c>
      <c r="R236" s="17">
        <f>PUSHArm!M236</f>
        <v>117</v>
      </c>
      <c r="S236" s="10">
        <f>PUSHArm!N236</f>
        <v>65.481076355391309</v>
      </c>
      <c r="T236" s="10">
        <f>PUSHArm!O236</f>
        <v>1.1632241303610498</v>
      </c>
      <c r="U236" s="10">
        <f t="shared" si="64"/>
        <v>-0.33560730223510321</v>
      </c>
      <c r="V236" s="10">
        <f t="shared" si="65"/>
        <v>41.439848332255821</v>
      </c>
      <c r="W236" s="10">
        <f t="shared" si="66"/>
        <v>2.7535721252335907</v>
      </c>
      <c r="X236" s="10">
        <f t="shared" si="67"/>
        <v>53.481076355391309</v>
      </c>
      <c r="Y236" s="10">
        <f t="shared" si="68"/>
        <v>44.518923644608691</v>
      </c>
      <c r="Z236" s="10">
        <f t="shared" si="69"/>
        <v>39.518923644608691</v>
      </c>
      <c r="AA236" s="10">
        <f t="shared" si="70"/>
        <v>54.481076355391309</v>
      </c>
      <c r="AB236" s="10">
        <f t="shared" si="71"/>
        <v>34.518923644608691</v>
      </c>
      <c r="AC236" s="10">
        <f t="shared" si="72"/>
        <v>2.7535721252335907</v>
      </c>
      <c r="AD236" s="10">
        <f t="shared" si="73"/>
        <v>2.7535721252335907</v>
      </c>
      <c r="AE236" s="10">
        <f>IF(R236&lt;=$H$10,$L$2+ABS($H$43/$H$46-SQRT(4*$H$43*$H$43/$H$46/$H$46-8*(R236-$H$9)/$H$46)/2),#REF!)</f>
        <v>5.7528702823752038</v>
      </c>
      <c r="AF236" s="10">
        <f t="shared" si="74"/>
        <v>-37.322054561054664</v>
      </c>
      <c r="AG236" s="10">
        <f t="shared" si="75"/>
        <v>1.9872852496593958</v>
      </c>
      <c r="AH236" s="10">
        <f t="shared" si="76"/>
        <v>1.9872852496593958</v>
      </c>
      <c r="AI236">
        <f t="shared" si="77"/>
        <v>3.1993486697716707</v>
      </c>
      <c r="AJ236" s="10">
        <f t="shared" si="78"/>
        <v>-1.243243243243243</v>
      </c>
      <c r="AK236" t="e">
        <f t="shared" si="79"/>
        <v>#NUM!</v>
      </c>
    </row>
    <row r="237" spans="14:37" x14ac:dyDescent="0.3">
      <c r="N237">
        <f t="shared" si="80"/>
        <v>25.751586361075844</v>
      </c>
      <c r="O237">
        <f t="shared" si="81"/>
        <v>19.922893692265347</v>
      </c>
      <c r="P237">
        <f t="shared" si="82"/>
        <v>2.508</v>
      </c>
      <c r="Q237">
        <f t="shared" si="63"/>
        <v>19.653051290000001</v>
      </c>
      <c r="R237" s="17">
        <f>PUSHArm!M237</f>
        <v>117.5</v>
      </c>
      <c r="S237" s="10">
        <f>PUSHArm!N237</f>
        <v>65.910916131707509</v>
      </c>
      <c r="T237" s="10">
        <f>PUSHArm!O237</f>
        <v>1.162020069539573</v>
      </c>
      <c r="U237" s="10">
        <f t="shared" si="64"/>
        <v>-0.33818350583420093</v>
      </c>
      <c r="V237" s="10">
        <f t="shared" si="65"/>
        <v>41.239808606705253</v>
      </c>
      <c r="W237" s="10">
        <f t="shared" si="66"/>
        <v>2.7639752118839445</v>
      </c>
      <c r="X237" s="10">
        <f t="shared" si="67"/>
        <v>53.910916131707509</v>
      </c>
      <c r="Y237" s="10">
        <f t="shared" si="68"/>
        <v>44.089083868292491</v>
      </c>
      <c r="Z237" s="10">
        <f t="shared" si="69"/>
        <v>39.089083868292491</v>
      </c>
      <c r="AA237" s="10">
        <f t="shared" si="70"/>
        <v>54.910916131707509</v>
      </c>
      <c r="AB237" s="10">
        <f t="shared" si="71"/>
        <v>34.089083868292491</v>
      </c>
      <c r="AC237" s="10">
        <f t="shared" si="72"/>
        <v>2.7639752118839445</v>
      </c>
      <c r="AD237" s="10">
        <f t="shared" si="73"/>
        <v>2.7639752118839445</v>
      </c>
      <c r="AE237" s="10">
        <f>IF(R237&lt;=$H$10,$L$2+ABS($H$43/$H$46-SQRT(4*$H$43*$H$43/$H$46/$H$46-8*(R237-$H$9)/$H$46)/2),#REF!)</f>
        <v>5.7362306249131958</v>
      </c>
      <c r="AF237" s="10">
        <f t="shared" si="74"/>
        <v>-37.195291754087883</v>
      </c>
      <c r="AG237" s="10">
        <f t="shared" si="75"/>
        <v>1.9757426492068775</v>
      </c>
      <c r="AH237" s="10">
        <f t="shared" si="76"/>
        <v>1.9757426492068775</v>
      </c>
      <c r="AI237">
        <f t="shared" si="77"/>
        <v>3.2064304650314028</v>
      </c>
      <c r="AJ237" s="10">
        <f t="shared" si="78"/>
        <v>-1.2760135135135133</v>
      </c>
      <c r="AK237" t="e">
        <f t="shared" si="79"/>
        <v>#NUM!</v>
      </c>
    </row>
    <row r="238" spans="14:37" x14ac:dyDescent="0.3">
      <c r="N238">
        <f t="shared" si="80"/>
        <v>25.746295794011569</v>
      </c>
      <c r="O238">
        <f t="shared" si="81"/>
        <v>19.923518729447039</v>
      </c>
      <c r="P238">
        <f t="shared" si="82"/>
        <v>2.508</v>
      </c>
      <c r="Q238">
        <f t="shared" si="63"/>
        <v>19.671008104000002</v>
      </c>
      <c r="R238" s="17">
        <f>PUSHArm!M238</f>
        <v>118</v>
      </c>
      <c r="S238" s="10">
        <f>PUSHArm!N238</f>
        <v>66.341201298983592</v>
      </c>
      <c r="T238" s="10">
        <f>PUSHArm!O238</f>
        <v>1.1608407226005839</v>
      </c>
      <c r="U238" s="10">
        <f t="shared" si="64"/>
        <v>-0.3407062692752677</v>
      </c>
      <c r="V238" s="10">
        <f t="shared" si="65"/>
        <v>41.037038615847067</v>
      </c>
      <c r="W238" s="10">
        <f t="shared" si="66"/>
        <v>2.7744399563308519</v>
      </c>
      <c r="X238" s="10">
        <f t="shared" si="67"/>
        <v>54.341201298983592</v>
      </c>
      <c r="Y238" s="10">
        <f t="shared" si="68"/>
        <v>43.658798701016408</v>
      </c>
      <c r="Z238" s="10">
        <f t="shared" si="69"/>
        <v>38.658798701016408</v>
      </c>
      <c r="AA238" s="10">
        <f t="shared" si="70"/>
        <v>55.341201298983592</v>
      </c>
      <c r="AB238" s="10">
        <f t="shared" si="71"/>
        <v>33.658798701016408</v>
      </c>
      <c r="AC238" s="10">
        <f t="shared" si="72"/>
        <v>2.7744399563308519</v>
      </c>
      <c r="AD238" s="10">
        <f t="shared" si="73"/>
        <v>2.7744399563308519</v>
      </c>
      <c r="AE238" s="10">
        <f>IF(R238&lt;=$H$10,$L$2+ABS($H$43/$H$46-SQRT(4*$H$43*$H$43/$H$46/$H$46-8*(R238-$H$9)/$H$46)/2),#REF!)</f>
        <v>5.7195075590789983</v>
      </c>
      <c r="AF238" s="10">
        <f t="shared" si="74"/>
        <v>-37.066736947889886</v>
      </c>
      <c r="AG238" s="10">
        <f t="shared" si="75"/>
        <v>1.9641484803466107</v>
      </c>
      <c r="AH238" s="10">
        <f t="shared" si="76"/>
        <v>1.9641484803466107</v>
      </c>
      <c r="AI238">
        <f t="shared" si="77"/>
        <v>3.2134913220593133</v>
      </c>
      <c r="AJ238" s="10">
        <f t="shared" si="78"/>
        <v>-1.3087837837837837</v>
      </c>
      <c r="AK238" t="e">
        <f t="shared" si="79"/>
        <v>#NUM!</v>
      </c>
    </row>
    <row r="239" spans="14:37" x14ac:dyDescent="0.3">
      <c r="N239">
        <f t="shared" si="80"/>
        <v>25.741502807197989</v>
      </c>
      <c r="O239">
        <f t="shared" si="81"/>
        <v>19.924519334101657</v>
      </c>
      <c r="P239">
        <f t="shared" si="82"/>
        <v>2.508</v>
      </c>
      <c r="Q239">
        <f t="shared" si="63"/>
        <v>19.688964918</v>
      </c>
      <c r="R239" s="17">
        <f>PUSHArm!M239</f>
        <v>118.5</v>
      </c>
      <c r="S239" s="10">
        <f>PUSHArm!N239</f>
        <v>66.771923611067777</v>
      </c>
      <c r="T239" s="10">
        <f>PUSHArm!O239</f>
        <v>1.159685700378057</v>
      </c>
      <c r="U239" s="10">
        <f t="shared" si="64"/>
        <v>-0.34317650187979792</v>
      </c>
      <c r="V239" s="10">
        <f t="shared" si="65"/>
        <v>40.831530730052883</v>
      </c>
      <c r="W239" s="10">
        <f t="shared" si="66"/>
        <v>2.7849674680597984</v>
      </c>
      <c r="X239" s="10">
        <f t="shared" si="67"/>
        <v>54.771923611067777</v>
      </c>
      <c r="Y239" s="10">
        <f t="shared" si="68"/>
        <v>43.228076388932223</v>
      </c>
      <c r="Z239" s="10">
        <f t="shared" si="69"/>
        <v>38.228076388932223</v>
      </c>
      <c r="AA239" s="10">
        <f t="shared" si="70"/>
        <v>55.771923611067777</v>
      </c>
      <c r="AB239" s="10">
        <f t="shared" si="71"/>
        <v>33.228076388932223</v>
      </c>
      <c r="AC239" s="10">
        <f t="shared" si="72"/>
        <v>2.7849674680597984</v>
      </c>
      <c r="AD239" s="10">
        <f t="shared" si="73"/>
        <v>2.7849674680597984</v>
      </c>
      <c r="AE239" s="10">
        <f>IF(R239&lt;=$H$10,$L$2+ABS($H$43/$H$46-SQRT(4*$H$43*$H$43/$H$46/$H$46-8*(R239-$H$9)/$H$46)/2),#REF!)</f>
        <v>5.7026998178696964</v>
      </c>
      <c r="AF239" s="10">
        <f t="shared" si="74"/>
        <v>-36.936395273443559</v>
      </c>
      <c r="AG239" s="10">
        <f t="shared" si="75"/>
        <v>1.9525020456697524</v>
      </c>
      <c r="AH239" s="10">
        <f t="shared" si="76"/>
        <v>1.9525020456697524</v>
      </c>
      <c r="AI239">
        <f t="shared" si="77"/>
        <v>3.2205314254841135</v>
      </c>
      <c r="AJ239" s="10">
        <f t="shared" si="78"/>
        <v>-1.341554054054054</v>
      </c>
      <c r="AK239" t="e">
        <f t="shared" si="79"/>
        <v>#NUM!</v>
      </c>
    </row>
    <row r="240" spans="14:37" x14ac:dyDescent="0.3">
      <c r="N240">
        <f t="shared" si="80"/>
        <v>25.737200299807611</v>
      </c>
      <c r="O240">
        <f t="shared" si="81"/>
        <v>19.925890304604113</v>
      </c>
      <c r="P240">
        <f t="shared" si="82"/>
        <v>2.508</v>
      </c>
      <c r="Q240">
        <f t="shared" si="63"/>
        <v>19.706921731999998</v>
      </c>
      <c r="R240" s="17">
        <f>PUSHArm!M240</f>
        <v>119</v>
      </c>
      <c r="S240" s="10">
        <f>PUSHArm!N240</f>
        <v>67.20307491338788</v>
      </c>
      <c r="T240" s="10">
        <f>PUSHArm!O240</f>
        <v>1.1585546242431215</v>
      </c>
      <c r="U240" s="10">
        <f t="shared" si="64"/>
        <v>-0.3455950966279287</v>
      </c>
      <c r="V240" s="10">
        <f t="shared" si="65"/>
        <v>40.62327620112648</v>
      </c>
      <c r="W240" s="10">
        <f t="shared" si="66"/>
        <v>2.7955588902348185</v>
      </c>
      <c r="X240" s="10">
        <f t="shared" si="67"/>
        <v>55.20307491338788</v>
      </c>
      <c r="Y240" s="10">
        <f t="shared" si="68"/>
        <v>42.79692508661212</v>
      </c>
      <c r="Z240" s="10">
        <f t="shared" si="69"/>
        <v>37.79692508661212</v>
      </c>
      <c r="AA240" s="10">
        <f t="shared" si="70"/>
        <v>56.20307491338788</v>
      </c>
      <c r="AB240" s="10">
        <f t="shared" si="71"/>
        <v>32.79692508661212</v>
      </c>
      <c r="AC240" s="10">
        <f t="shared" si="72"/>
        <v>2.7955588902348185</v>
      </c>
      <c r="AD240" s="10">
        <f t="shared" si="73"/>
        <v>2.7955588902348185</v>
      </c>
      <c r="AE240" s="10">
        <f>IF(R240&lt;=$H$10,$L$2+ABS($H$43/$H$46-SQRT(4*$H$43*$H$43/$H$46/$H$46-8*(R240-$H$9)/$H$46)/2),#REF!)</f>
        <v>5.685806101876743</v>
      </c>
      <c r="AF240" s="10">
        <f t="shared" si="74"/>
        <v>-36.804271370810156</v>
      </c>
      <c r="AG240" s="10">
        <f t="shared" si="75"/>
        <v>1.9408026319047367</v>
      </c>
      <c r="AH240" s="10">
        <f t="shared" si="76"/>
        <v>1.9408026319047367</v>
      </c>
      <c r="AI240">
        <f t="shared" si="77"/>
        <v>3.2275509572370029</v>
      </c>
      <c r="AJ240" s="10">
        <f t="shared" si="78"/>
        <v>-1.3743243243243244</v>
      </c>
      <c r="AK240" t="e">
        <f t="shared" si="79"/>
        <v>#NUM!</v>
      </c>
    </row>
    <row r="241" spans="14:37" x14ac:dyDescent="0.3">
      <c r="N241">
        <f t="shared" si="80"/>
        <v>25.733381373753037</v>
      </c>
      <c r="O241">
        <f t="shared" si="81"/>
        <v>19.927626590193164</v>
      </c>
      <c r="P241">
        <f t="shared" si="82"/>
        <v>2.508</v>
      </c>
      <c r="Q241">
        <f t="shared" si="63"/>
        <v>19.724878545999999</v>
      </c>
      <c r="R241" s="17">
        <f>PUSHArm!M241</f>
        <v>119.5</v>
      </c>
      <c r="S241" s="10">
        <f>PUSHArm!N241</f>
        <v>67.634647141004379</v>
      </c>
      <c r="T241" s="10">
        <f>PUSHArm!O241</f>
        <v>1.1574471259090662</v>
      </c>
      <c r="U241" s="10">
        <f t="shared" si="64"/>
        <v>-0.34796293037503945</v>
      </c>
      <c r="V241" s="10">
        <f t="shared" si="65"/>
        <v>40.412265131763661</v>
      </c>
      <c r="W241" s="10">
        <f t="shared" si="66"/>
        <v>2.806215401147357</v>
      </c>
      <c r="X241" s="10">
        <f t="shared" si="67"/>
        <v>55.634647141004379</v>
      </c>
      <c r="Y241" s="10">
        <f t="shared" si="68"/>
        <v>42.365352858995621</v>
      </c>
      <c r="Z241" s="10">
        <f t="shared" si="69"/>
        <v>37.365352858995621</v>
      </c>
      <c r="AA241" s="10">
        <f t="shared" si="70"/>
        <v>56.634647141004379</v>
      </c>
      <c r="AB241" s="10">
        <f t="shared" si="71"/>
        <v>32.365352858995621</v>
      </c>
      <c r="AC241" s="10">
        <f t="shared" si="72"/>
        <v>2.806215401147357</v>
      </c>
      <c r="AD241" s="10">
        <f t="shared" si="73"/>
        <v>2.806215401147357</v>
      </c>
      <c r="AE241" s="10">
        <f>IF(R241&lt;=$H$10,$L$2+ABS($H$43/$H$46-SQRT(4*$H$43*$H$43/$H$46/$H$46-8*(R241-$H$9)/$H$46)/2),#REF!)</f>
        <v>5.6688250781135947</v>
      </c>
      <c r="AF241" s="10">
        <f t="shared" si="74"/>
        <v>-36.67036938464922</v>
      </c>
      <c r="AG241" s="10">
        <f t="shared" si="75"/>
        <v>1.9290495094075077</v>
      </c>
      <c r="AH241" s="10">
        <f t="shared" si="76"/>
        <v>1.9290495094075077</v>
      </c>
      <c r="AI241">
        <f t="shared" si="77"/>
        <v>3.2345500966065246</v>
      </c>
      <c r="AJ241" s="10">
        <f t="shared" si="78"/>
        <v>-1.4070945945945939</v>
      </c>
      <c r="AK241" t="e">
        <f t="shared" si="79"/>
        <v>#NUM!</v>
      </c>
    </row>
    <row r="242" spans="14:37" x14ac:dyDescent="0.3">
      <c r="N242">
        <f t="shared" si="80"/>
        <v>25.730039330528314</v>
      </c>
      <c r="O242">
        <f t="shared" si="81"/>
        <v>19.929723288734095</v>
      </c>
      <c r="P242">
        <f t="shared" si="82"/>
        <v>2.508</v>
      </c>
      <c r="Q242">
        <f t="shared" si="63"/>
        <v>19.742835360000001</v>
      </c>
      <c r="R242" s="17">
        <f>PUSHArm!M242</f>
        <v>120</v>
      </c>
      <c r="S242" s="10">
        <f>PUSHArm!N242</f>
        <v>68.066632316661796</v>
      </c>
      <c r="T242" s="10">
        <f>PUSHArm!O242</f>
        <v>1.156362847247651</v>
      </c>
      <c r="U242" s="10">
        <f t="shared" si="64"/>
        <v>-0.35028086330208641</v>
      </c>
      <c r="V242" s="10">
        <f t="shared" si="65"/>
        <v>40.198486442989477</v>
      </c>
      <c r="W242" s="10">
        <f t="shared" si="66"/>
        <v>2.8169382157462692</v>
      </c>
      <c r="X242" s="10">
        <f t="shared" si="67"/>
        <v>56.066632316661796</v>
      </c>
      <c r="Y242" s="10">
        <f t="shared" si="68"/>
        <v>41.933367683338204</v>
      </c>
      <c r="Z242" s="10">
        <f t="shared" si="69"/>
        <v>36.933367683338204</v>
      </c>
      <c r="AA242" s="10">
        <f t="shared" si="70"/>
        <v>57.066632316661796</v>
      </c>
      <c r="AB242" s="10">
        <f t="shared" si="71"/>
        <v>31.933367683338204</v>
      </c>
      <c r="AC242" s="10">
        <f t="shared" si="72"/>
        <v>2.8169382157462692</v>
      </c>
      <c r="AD242" s="10">
        <f t="shared" si="73"/>
        <v>2.8169382157462692</v>
      </c>
      <c r="AE242" s="10">
        <f>IF(R242&lt;=$H$10,$L$2+ABS($H$43/$H$46-SQRT(4*$H$43*$H$43/$H$46/$H$46-8*(R242-$H$9)/$H$46)/2),#REF!)</f>
        <v>5.6517553787882413</v>
      </c>
      <c r="AF242" s="10">
        <f t="shared" si="74"/>
        <v>-36.534692959337363</v>
      </c>
      <c r="AG242" s="10">
        <f t="shared" si="75"/>
        <v>1.9172419316304983</v>
      </c>
      <c r="AH242" s="10">
        <f t="shared" si="76"/>
        <v>1.9172419316304983</v>
      </c>
      <c r="AI242">
        <f t="shared" si="77"/>
        <v>3.2415290202919942</v>
      </c>
      <c r="AJ242" s="10">
        <f t="shared" si="78"/>
        <v>-1.4398648648648642</v>
      </c>
      <c r="AK242" t="e">
        <f t="shared" si="79"/>
        <v>#NUM!</v>
      </c>
    </row>
    <row r="243" spans="14:37" x14ac:dyDescent="0.3">
      <c r="N243">
        <f t="shared" si="80"/>
        <v>25.727167667978325</v>
      </c>
      <c r="O243">
        <f t="shared" si="81"/>
        <v>19.932175644421292</v>
      </c>
      <c r="P243">
        <f t="shared" si="82"/>
        <v>2.508</v>
      </c>
      <c r="Q243">
        <f t="shared" si="63"/>
        <v>19.760792173999999</v>
      </c>
      <c r="R243" s="17">
        <f>PUSHArm!M243</f>
        <v>120.5</v>
      </c>
      <c r="S243" s="10">
        <f>PUSHArm!N243</f>
        <v>68.499022548836834</v>
      </c>
      <c r="T243" s="10">
        <f>PUSHArm!O243</f>
        <v>1.1553014401030768</v>
      </c>
      <c r="U243" s="10">
        <f t="shared" si="64"/>
        <v>-0.35254973944826345</v>
      </c>
      <c r="V243" s="10">
        <f t="shared" si="65"/>
        <v>39.981927839908579</v>
      </c>
      <c r="W243" s="10">
        <f t="shared" si="66"/>
        <v>2.8277285872545797</v>
      </c>
      <c r="X243" s="10">
        <f t="shared" si="67"/>
        <v>56.499022548836834</v>
      </c>
      <c r="Y243" s="10">
        <f t="shared" si="68"/>
        <v>41.500977451163166</v>
      </c>
      <c r="Z243" s="10">
        <f t="shared" si="69"/>
        <v>36.500977451163166</v>
      </c>
      <c r="AA243" s="10">
        <f t="shared" si="70"/>
        <v>57.499022548836834</v>
      </c>
      <c r="AB243" s="10">
        <f t="shared" si="71"/>
        <v>31.500977451163166</v>
      </c>
      <c r="AC243" s="10">
        <f t="shared" si="72"/>
        <v>2.8277285872545797</v>
      </c>
      <c r="AD243" s="10">
        <f t="shared" si="73"/>
        <v>2.8277285872545797</v>
      </c>
      <c r="AE243" s="10">
        <f>IF(R243&lt;=$H$10,$L$2+ABS($H$43/$H$46-SQRT(4*$H$43*$H$43/$H$46/$H$46-8*(R243-$H$9)/$H$46)/2),#REF!)</f>
        <v>5.6345956000174384</v>
      </c>
      <c r="AF243" s="10">
        <f t="shared" si="74"/>
        <v>-36.39724523409545</v>
      </c>
      <c r="AG243" s="10">
        <f t="shared" si="75"/>
        <v>1.9053791345692561</v>
      </c>
      <c r="AH243" s="10">
        <f t="shared" si="76"/>
        <v>1.9053791345692561</v>
      </c>
      <c r="AI243">
        <f t="shared" si="77"/>
        <v>3.2484879024555515</v>
      </c>
      <c r="AJ243" s="10">
        <f t="shared" si="78"/>
        <v>-1.4726351351351346</v>
      </c>
      <c r="AK243" t="e">
        <f t="shared" si="79"/>
        <v>#NUM!</v>
      </c>
    </row>
    <row r="244" spans="14:37" x14ac:dyDescent="0.3">
      <c r="N244">
        <f t="shared" si="80"/>
        <v>25.724760077411673</v>
      </c>
      <c r="O244">
        <f t="shared" si="81"/>
        <v>19.934979045742391</v>
      </c>
      <c r="P244">
        <f t="shared" si="82"/>
        <v>2.508</v>
      </c>
      <c r="Q244">
        <f t="shared" si="63"/>
        <v>19.778748987999997</v>
      </c>
      <c r="R244" s="17">
        <f>PUSHArm!M244</f>
        <v>121</v>
      </c>
      <c r="S244" s="10">
        <f>PUSHArm!N244</f>
        <v>68.931810029786732</v>
      </c>
      <c r="T244" s="10">
        <f>PUSHArm!O244</f>
        <v>1.1542625661222652</v>
      </c>
      <c r="U244" s="10">
        <f t="shared" si="64"/>
        <v>-0.35477038603819216</v>
      </c>
      <c r="V244" s="10">
        <f t="shared" si="65"/>
        <v>39.762575774963771</v>
      </c>
      <c r="W244" s="10">
        <f t="shared" si="66"/>
        <v>2.8385878088790992</v>
      </c>
      <c r="X244" s="10">
        <f t="shared" si="67"/>
        <v>56.931810029786732</v>
      </c>
      <c r="Y244" s="10">
        <f t="shared" si="68"/>
        <v>41.068189970213268</v>
      </c>
      <c r="Z244" s="10">
        <f t="shared" si="69"/>
        <v>36.068189970213268</v>
      </c>
      <c r="AA244" s="10">
        <f t="shared" si="70"/>
        <v>57.931810029786732</v>
      </c>
      <c r="AB244" s="10">
        <f t="shared" si="71"/>
        <v>31.068189970213268</v>
      </c>
      <c r="AC244" s="10">
        <f t="shared" si="72"/>
        <v>2.8385878088790992</v>
      </c>
      <c r="AD244" s="10">
        <f t="shared" si="73"/>
        <v>2.8385878088790992</v>
      </c>
      <c r="AE244" s="10">
        <f>IF(R244&lt;=$H$10,$L$2+ABS($H$43/$H$46-SQRT(4*$H$43*$H$43/$H$46/$H$46-8*(R244-$H$9)/$H$46)/2),#REF!)</f>
        <v>5.6173443004792141</v>
      </c>
      <c r="AF244" s="10">
        <f t="shared" si="74"/>
        <v>-36.258028837509315</v>
      </c>
      <c r="AG244" s="10">
        <f t="shared" si="75"/>
        <v>1.893460336185556</v>
      </c>
      <c r="AH244" s="10">
        <f t="shared" si="76"/>
        <v>1.893460336185556</v>
      </c>
      <c r="AI244">
        <f t="shared" si="77"/>
        <v>3.2554269147728707</v>
      </c>
      <c r="AJ244" s="10">
        <f t="shared" si="78"/>
        <v>-1.5054054054054049</v>
      </c>
      <c r="AK244" t="e">
        <f t="shared" si="79"/>
        <v>#NUM!</v>
      </c>
    </row>
    <row r="245" spans="14:37" x14ac:dyDescent="0.3">
      <c r="N245">
        <f t="shared" si="80"/>
        <v>25.72281044057835</v>
      </c>
      <c r="O245">
        <f t="shared" si="81"/>
        <v>19.93812902333358</v>
      </c>
      <c r="P245">
        <f t="shared" si="82"/>
        <v>2.508</v>
      </c>
      <c r="Q245">
        <f t="shared" si="63"/>
        <v>19.796705801999998</v>
      </c>
      <c r="R245" s="17">
        <f>PUSHArm!M245</f>
        <v>121.5</v>
      </c>
      <c r="S245" s="10">
        <f>PUSHArm!N245</f>
        <v>69.364987033594232</v>
      </c>
      <c r="T245" s="10">
        <f>PUSHArm!O245</f>
        <v>1.1532458965798984</v>
      </c>
      <c r="U245" s="10">
        <f t="shared" si="64"/>
        <v>-0.35694361387435902</v>
      </c>
      <c r="V245" s="10">
        <f t="shared" si="65"/>
        <v>39.540415409289182</v>
      </c>
      <c r="W245" s="10">
        <f t="shared" si="66"/>
        <v>2.8495172156194881</v>
      </c>
      <c r="X245" s="10">
        <f t="shared" si="67"/>
        <v>57.364987033594232</v>
      </c>
      <c r="Y245" s="10">
        <f t="shared" si="68"/>
        <v>40.635012966405768</v>
      </c>
      <c r="Z245" s="10">
        <f t="shared" si="69"/>
        <v>35.635012966405768</v>
      </c>
      <c r="AA245" s="10">
        <f t="shared" si="70"/>
        <v>58.364987033594232</v>
      </c>
      <c r="AB245" s="10">
        <f t="shared" si="71"/>
        <v>30.635012966405768</v>
      </c>
      <c r="AC245" s="10">
        <f t="shared" si="72"/>
        <v>2.8495172156194881</v>
      </c>
      <c r="AD245" s="10">
        <f t="shared" si="73"/>
        <v>2.8495172156194881</v>
      </c>
      <c r="AE245" s="10">
        <f>IF(R245&lt;=$H$10,$L$2+ABS($H$43/$H$46-SQRT(4*$H$43*$H$43/$H$46/$H$46-8*(R245-$H$9)/$H$46)/2),#REF!)</f>
        <v>5.6</v>
      </c>
      <c r="AF245" s="10">
        <f t="shared" si="74"/>
        <v>-36.117045882101031</v>
      </c>
      <c r="AG245" s="10">
        <f t="shared" si="75"/>
        <v>1.88148473580577</v>
      </c>
      <c r="AH245" s="10">
        <f t="shared" si="76"/>
        <v>1.88148473580577</v>
      </c>
      <c r="AI245">
        <f t="shared" si="77"/>
        <v>3.2623462264825775</v>
      </c>
      <c r="AJ245" s="10">
        <f t="shared" si="78"/>
        <v>-1.5381756756756753</v>
      </c>
      <c r="AK245" t="e">
        <f t="shared" si="79"/>
        <v>#NUM!</v>
      </c>
    </row>
    <row r="246" spans="14:37" x14ac:dyDescent="0.3">
      <c r="N246">
        <f t="shared" si="80"/>
        <v>25.721312826926749</v>
      </c>
      <c r="O246">
        <f t="shared" si="81"/>
        <v>19.941621248047198</v>
      </c>
      <c r="P246">
        <f t="shared" si="82"/>
        <v>2.508</v>
      </c>
      <c r="Q246">
        <f t="shared" si="63"/>
        <v>19.814662616</v>
      </c>
      <c r="R246" s="17">
        <f>PUSHArm!M246</f>
        <v>122</v>
      </c>
      <c r="S246" s="10">
        <f>PUSHArm!N246</f>
        <v>69.798545914213548</v>
      </c>
      <c r="T246" s="10">
        <f>PUSHArm!O246</f>
        <v>1.1522511122168164</v>
      </c>
      <c r="U246" s="10">
        <f t="shared" si="64"/>
        <v>-0.35907021721696708</v>
      </c>
      <c r="V246" s="10">
        <f t="shared" si="65"/>
        <v>39.315430571332982</v>
      </c>
      <c r="W246" s="10">
        <f t="shared" si="66"/>
        <v>2.8605181861839419</v>
      </c>
      <c r="X246" s="10">
        <f t="shared" si="67"/>
        <v>57.798545914213548</v>
      </c>
      <c r="Y246" s="10">
        <f t="shared" si="68"/>
        <v>40.201454085786452</v>
      </c>
      <c r="Z246" s="10">
        <f t="shared" si="69"/>
        <v>35.201454085786452</v>
      </c>
      <c r="AA246" s="10">
        <f t="shared" si="70"/>
        <v>58.798545914213548</v>
      </c>
      <c r="AB246" s="10">
        <f t="shared" si="71"/>
        <v>30.201454085786452</v>
      </c>
      <c r="AC246" s="10">
        <f t="shared" si="72"/>
        <v>2.8605181861839419</v>
      </c>
      <c r="AD246" s="10">
        <f t="shared" si="73"/>
        <v>2.8605181861839419</v>
      </c>
      <c r="AE246" s="10">
        <f>IF(R246&lt;=$H$10,$L$2+ABS($H$43/$H$46-SQRT(4*$H$43*$H$43/$H$46/$H$46-8*(R246-$H$9)/$H$46)/2),#REF!)</f>
        <v>5.582561178072452</v>
      </c>
      <c r="AF246" s="10">
        <f t="shared" si="74"/>
        <v>-35.974297958337715</v>
      </c>
      <c r="AG246" s="10">
        <f t="shared" si="75"/>
        <v>1.8694515134931819</v>
      </c>
      <c r="AH246" s="10">
        <f t="shared" si="76"/>
        <v>1.8694515134931819</v>
      </c>
      <c r="AI246">
        <f t="shared" si="77"/>
        <v>3.2692460044344087</v>
      </c>
      <c r="AJ246" s="10">
        <f t="shared" si="78"/>
        <v>-1.5709459459459456</v>
      </c>
      <c r="AK246" t="e">
        <f t="shared" si="79"/>
        <v>#NUM!</v>
      </c>
    </row>
    <row r="247" spans="14:37" x14ac:dyDescent="0.3">
      <c r="N247">
        <f t="shared" si="80"/>
        <v>25.72026149093476</v>
      </c>
      <c r="O247">
        <f t="shared" si="81"/>
        <v>19.945451529072898</v>
      </c>
      <c r="P247">
        <f t="shared" si="82"/>
        <v>2.508</v>
      </c>
      <c r="Q247">
        <f t="shared" si="63"/>
        <v>19.832619429999998</v>
      </c>
      <c r="R247" s="17">
        <f>PUSHArm!M247</f>
        <v>122.5</v>
      </c>
      <c r="S247" s="10">
        <f>PUSHArm!N247</f>
        <v>70.232479103514663</v>
      </c>
      <c r="T247" s="10">
        <f>PUSHArm!O247</f>
        <v>1.1512779030825093</v>
      </c>
      <c r="U247" s="10">
        <f t="shared" si="64"/>
        <v>-0.36115097357121911</v>
      </c>
      <c r="V247" s="10">
        <f t="shared" si="65"/>
        <v>39.087603712881368</v>
      </c>
      <c r="W247" s="10">
        <f t="shared" si="66"/>
        <v>2.8715921450192776</v>
      </c>
      <c r="X247" s="10">
        <f t="shared" si="67"/>
        <v>58.232479103514663</v>
      </c>
      <c r="Y247" s="10">
        <f t="shared" si="68"/>
        <v>39.767520896485337</v>
      </c>
      <c r="Z247" s="10">
        <f t="shared" si="69"/>
        <v>34.767520896485337</v>
      </c>
      <c r="AA247" s="10">
        <f t="shared" si="70"/>
        <v>59.232479103514663</v>
      </c>
      <c r="AB247" s="10">
        <f t="shared" si="71"/>
        <v>29.767520896485337</v>
      </c>
      <c r="AC247" s="10">
        <f t="shared" si="72"/>
        <v>2.8715921450192776</v>
      </c>
      <c r="AD247" s="10">
        <f t="shared" si="73"/>
        <v>2.8715921450192776</v>
      </c>
      <c r="AE247" s="10">
        <f>IF(R247&lt;=$H$10,$L$2+ABS($H$43/$H$46-SQRT(4*$H$43*$H$43/$H$46/$H$46-8*(R247-$H$9)/$H$46)/2),#REF!)</f>
        <v>5.5650262722997779</v>
      </c>
      <c r="AF247" s="10">
        <f t="shared" si="74"/>
        <v>-35.829786128345056</v>
      </c>
      <c r="AG247" s="10">
        <f t="shared" si="75"/>
        <v>1.8573598293928537</v>
      </c>
      <c r="AH247" s="10">
        <f t="shared" si="76"/>
        <v>1.8573598293928537</v>
      </c>
      <c r="AI247">
        <f t="shared" si="77"/>
        <v>3.2761264131361556</v>
      </c>
      <c r="AJ247" s="10">
        <f t="shared" si="78"/>
        <v>-1.603716216216216</v>
      </c>
      <c r="AK247" t="e">
        <f t="shared" si="79"/>
        <v>#NUM!</v>
      </c>
    </row>
    <row r="248" spans="14:37" x14ac:dyDescent="0.3">
      <c r="N248">
        <f t="shared" si="80"/>
        <v>25.719650869468548</v>
      </c>
      <c r="O248">
        <f t="shared" si="81"/>
        <v>19.949615812076448</v>
      </c>
      <c r="P248">
        <f t="shared" si="82"/>
        <v>2.508</v>
      </c>
      <c r="Q248">
        <f t="shared" si="63"/>
        <v>19.850576243999999</v>
      </c>
      <c r="R248" s="17">
        <f>PUSHArm!M248</f>
        <v>123</v>
      </c>
      <c r="S248" s="10">
        <f>PUSHArm!N248</f>
        <v>70.666779109326697</v>
      </c>
      <c r="T248" s="10">
        <f>PUSHArm!O248</f>
        <v>1.1503259683796059</v>
      </c>
      <c r="U248" s="10">
        <f t="shared" si="64"/>
        <v>-0.36318664395568273</v>
      </c>
      <c r="V248" s="10">
        <f t="shared" si="65"/>
        <v>38.856915862345609</v>
      </c>
      <c r="W248" s="10">
        <f t="shared" si="66"/>
        <v>2.8827405644638775</v>
      </c>
      <c r="X248" s="10">
        <f t="shared" si="67"/>
        <v>58.666779109326697</v>
      </c>
      <c r="Y248" s="10">
        <f t="shared" si="68"/>
        <v>39.333220890673303</v>
      </c>
      <c r="Z248" s="10">
        <f t="shared" si="69"/>
        <v>34.333220890673303</v>
      </c>
      <c r="AA248" s="10">
        <f t="shared" si="70"/>
        <v>59.666779109326697</v>
      </c>
      <c r="AB248" s="10">
        <f t="shared" si="71"/>
        <v>29.333220890673303</v>
      </c>
      <c r="AC248" s="10">
        <f t="shared" si="72"/>
        <v>2.8827405644638775</v>
      </c>
      <c r="AD248" s="10">
        <f t="shared" si="73"/>
        <v>2.8827405644638775</v>
      </c>
      <c r="AE248" s="10">
        <f>IF(R248&lt;=$H$10,$L$2+ABS($H$43/$H$46-SQRT(4*$H$43*$H$43/$H$46/$H$46-8*(R248-$H$9)/$H$46)/2),#REF!)</f>
        <v>5.5473936767620504</v>
      </c>
      <c r="AF248" s="10">
        <f t="shared" si="74"/>
        <v>-35.683510919362959</v>
      </c>
      <c r="AG248" s="10">
        <f t="shared" si="75"/>
        <v>1.8452088230475669</v>
      </c>
      <c r="AH248" s="10">
        <f t="shared" si="76"/>
        <v>1.8452088230475669</v>
      </c>
      <c r="AI248">
        <f t="shared" si="77"/>
        <v>3.282987614799429</v>
      </c>
      <c r="AJ248" s="10">
        <f t="shared" si="78"/>
        <v>-1.6364864864864863</v>
      </c>
      <c r="AK248" t="e">
        <f t="shared" si="79"/>
        <v>#NUM!</v>
      </c>
    </row>
    <row r="249" spans="14:37" x14ac:dyDescent="0.3">
      <c r="N249">
        <f t="shared" si="80"/>
        <v>25.719475579364076</v>
      </c>
      <c r="O249">
        <f t="shared" si="81"/>
        <v>19.95411017750763</v>
      </c>
      <c r="P249">
        <f t="shared" si="82"/>
        <v>2.508</v>
      </c>
      <c r="Q249">
        <f t="shared" si="63"/>
        <v>19.868533057999997</v>
      </c>
      <c r="R249" s="17">
        <f>PUSHArm!M249</f>
        <v>123.5</v>
      </c>
      <c r="S249" s="10">
        <f>PUSHArm!N249</f>
        <v>71.101438513481781</v>
      </c>
      <c r="T249" s="10">
        <f>PUSHArm!O249</f>
        <v>1.1493950163190683</v>
      </c>
      <c r="U249" s="10">
        <f t="shared" si="64"/>
        <v>-0.36517797265922952</v>
      </c>
      <c r="V249" s="10">
        <f t="shared" si="65"/>
        <v>38.623346574789984</v>
      </c>
      <c r="W249" s="10">
        <f t="shared" si="66"/>
        <v>2.8939649670327134</v>
      </c>
      <c r="X249" s="10">
        <f t="shared" si="67"/>
        <v>59.101438513481781</v>
      </c>
      <c r="Y249" s="10">
        <f t="shared" si="68"/>
        <v>38.898561486518219</v>
      </c>
      <c r="Z249" s="10">
        <f t="shared" si="69"/>
        <v>33.898561486518219</v>
      </c>
      <c r="AA249" s="10">
        <f t="shared" si="70"/>
        <v>60.101438513481781</v>
      </c>
      <c r="AB249" s="10">
        <f t="shared" si="71"/>
        <v>28.898561486518219</v>
      </c>
      <c r="AC249" s="10">
        <f t="shared" si="72"/>
        <v>2.8939649670327134</v>
      </c>
      <c r="AD249" s="10">
        <f t="shared" si="73"/>
        <v>2.8939649670327134</v>
      </c>
      <c r="AE249" s="10">
        <f>IF(R249&lt;=$H$10,$L$2+ABS($H$43/$H$46-SQRT(4*$H$43*$H$43/$H$46/$H$46-8*(R249-$H$9)/$H$46)/2),#REF!)</f>
        <v>5.5296617402996846</v>
      </c>
      <c r="AF249" s="10">
        <f t="shared" si="74"/>
        <v>-35.535472316643478</v>
      </c>
      <c r="AG249" s="10">
        <f t="shared" si="75"/>
        <v>1.8329976126832546</v>
      </c>
      <c r="AH249" s="10">
        <f t="shared" si="76"/>
        <v>1.8329976126832546</v>
      </c>
      <c r="AI249">
        <f t="shared" si="77"/>
        <v>3.2898297693842808</v>
      </c>
      <c r="AJ249" s="10">
        <f t="shared" si="78"/>
        <v>-1.6692567567567567</v>
      </c>
      <c r="AK249" t="e">
        <f t="shared" si="79"/>
        <v>#NUM!</v>
      </c>
    </row>
    <row r="250" spans="14:37" x14ac:dyDescent="0.3">
      <c r="N250">
        <f t="shared" si="80"/>
        <v>25.719730415015842</v>
      </c>
      <c r="O250">
        <f t="shared" si="81"/>
        <v>19.958930838910213</v>
      </c>
      <c r="P250">
        <f t="shared" si="82"/>
        <v>2.508</v>
      </c>
      <c r="Q250">
        <f t="shared" si="63"/>
        <v>19.886489871999999</v>
      </c>
      <c r="R250" s="17">
        <f>PUSHArm!M250</f>
        <v>124</v>
      </c>
      <c r="S250" s="10">
        <f>PUSHArm!N250</f>
        <v>71.536449969857543</v>
      </c>
      <c r="T250" s="10">
        <f>PUSHArm!O250</f>
        <v>1.148484763976402</v>
      </c>
      <c r="U250" s="10">
        <f t="shared" si="64"/>
        <v>-0.36712568742733304</v>
      </c>
      <c r="V250" s="10">
        <f t="shared" si="65"/>
        <v>38.386873878787299</v>
      </c>
      <c r="W250" s="10">
        <f t="shared" si="66"/>
        <v>2.9052669278444787</v>
      </c>
      <c r="X250" s="10">
        <f t="shared" si="67"/>
        <v>59.536449969857543</v>
      </c>
      <c r="Y250" s="10">
        <f t="shared" si="68"/>
        <v>38.463550030142457</v>
      </c>
      <c r="Z250" s="10">
        <f t="shared" si="69"/>
        <v>33.463550030142457</v>
      </c>
      <c r="AA250" s="10">
        <f t="shared" si="70"/>
        <v>60.536449969857543</v>
      </c>
      <c r="AB250" s="10">
        <f t="shared" si="71"/>
        <v>28.463550030142457</v>
      </c>
      <c r="AC250" s="10">
        <f t="shared" si="72"/>
        <v>2.9052669278444787</v>
      </c>
      <c r="AD250" s="10">
        <f t="shared" si="73"/>
        <v>2.9052669278444787</v>
      </c>
      <c r="AE250" s="10">
        <f>IF(R250&lt;=$H$10,$L$2+ABS($H$43/$H$46-SQRT(4*$H$43*$H$43/$H$46/$H$46-8*(R250-$H$9)/$H$46)/2),#REF!)</f>
        <v>5.5118287647088753</v>
      </c>
      <c r="AF250" s="10">
        <f t="shared" si="74"/>
        <v>-35.385669756064502</v>
      </c>
      <c r="AG250" s="10">
        <f t="shared" si="75"/>
        <v>1.8207252944622527</v>
      </c>
      <c r="AH250" s="10">
        <f t="shared" si="76"/>
        <v>1.8207252944622527</v>
      </c>
      <c r="AI250">
        <f t="shared" si="77"/>
        <v>3.2966530346427136</v>
      </c>
      <c r="AJ250" s="10">
        <f t="shared" si="78"/>
        <v>-1.702027027027027</v>
      </c>
      <c r="AK250" t="e">
        <f t="shared" si="79"/>
        <v>#NUM!</v>
      </c>
    </row>
    <row r="251" spans="14:37" x14ac:dyDescent="0.3">
      <c r="N251">
        <f t="shared" si="80"/>
        <v>25.720410346149421</v>
      </c>
      <c r="O251">
        <f t="shared" si="81"/>
        <v>19.96407414137111</v>
      </c>
      <c r="P251">
        <f t="shared" si="82"/>
        <v>2.508</v>
      </c>
      <c r="Q251">
        <f t="shared" si="63"/>
        <v>19.904446686</v>
      </c>
      <c r="R251" s="17">
        <f>PUSHArm!M251</f>
        <v>124.5</v>
      </c>
      <c r="S251" s="10">
        <f>PUSHArm!N251</f>
        <v>71.97180620241987</v>
      </c>
      <c r="T251" s="10">
        <f>PUSHArm!O251</f>
        <v>1.1475949371567609</v>
      </c>
      <c r="U251" s="10">
        <f t="shared" si="64"/>
        <v>-0.36903049937176891</v>
      </c>
      <c r="V251" s="10">
        <f t="shared" si="65"/>
        <v>38.147474219568672</v>
      </c>
      <c r="W251" s="10">
        <f t="shared" si="66"/>
        <v>2.9166480772017938</v>
      </c>
      <c r="X251" s="10">
        <f t="shared" si="67"/>
        <v>59.97180620241987</v>
      </c>
      <c r="Y251" s="10">
        <f t="shared" si="68"/>
        <v>38.02819379758013</v>
      </c>
      <c r="Z251" s="10">
        <f t="shared" si="69"/>
        <v>33.02819379758013</v>
      </c>
      <c r="AA251" s="10">
        <f t="shared" si="70"/>
        <v>60.97180620241987</v>
      </c>
      <c r="AB251" s="10">
        <f t="shared" si="71"/>
        <v>28.02819379758013</v>
      </c>
      <c r="AC251" s="10">
        <f t="shared" si="72"/>
        <v>2.9166480772017938</v>
      </c>
      <c r="AD251" s="10">
        <f t="shared" si="73"/>
        <v>2.9166480772017938</v>
      </c>
      <c r="AE251" s="10">
        <f>IF(R251&lt;=$H$10,$L$2+ABS($H$43/$H$46-SQRT(4*$H$43*$H$43/$H$46/$H$46-8*(R251-$H$9)/$H$46)/2),#REF!)</f>
        <v>5.4938930028434205</v>
      </c>
      <c r="AF251" s="10">
        <f t="shared" si="74"/>
        <v>-35.234102116183919</v>
      </c>
      <c r="AG251" s="10">
        <f t="shared" si="75"/>
        <v>1.8083909417025752</v>
      </c>
      <c r="AH251" s="10">
        <f t="shared" si="76"/>
        <v>1.8083909417025752</v>
      </c>
      <c r="AI251">
        <f t="shared" si="77"/>
        <v>3.3034575661611205</v>
      </c>
      <c r="AJ251" s="10">
        <f t="shared" si="78"/>
        <v>-1.7347972972972974</v>
      </c>
      <c r="AK251" t="e">
        <f t="shared" si="79"/>
        <v>#NUM!</v>
      </c>
    </row>
    <row r="252" spans="14:37" x14ac:dyDescent="0.3">
      <c r="N252">
        <f t="shared" si="80"/>
        <v>25.721510515658636</v>
      </c>
      <c r="O252">
        <f t="shared" si="81"/>
        <v>19.969536560016525</v>
      </c>
      <c r="P252">
        <f t="shared" si="82"/>
        <v>2.508</v>
      </c>
      <c r="Q252">
        <f t="shared" si="63"/>
        <v>19.922403500000001</v>
      </c>
      <c r="R252" s="17">
        <f>PUSHArm!M252</f>
        <v>125</v>
      </c>
      <c r="S252" s="10">
        <f>PUSHArm!N252</f>
        <v>72.407500003264602</v>
      </c>
      <c r="T252" s="10">
        <f>PUSHArm!O252</f>
        <v>1.1467252702635793</v>
      </c>
      <c r="U252" s="10">
        <f t="shared" si="64"/>
        <v>-0.3708931030544862</v>
      </c>
      <c r="V252" s="10">
        <f t="shared" si="65"/>
        <v>37.905122398360774</v>
      </c>
      <c r="W252" s="10">
        <f t="shared" si="66"/>
        <v>2.9281101033364445</v>
      </c>
      <c r="X252" s="10">
        <f t="shared" si="67"/>
        <v>60.407500003264602</v>
      </c>
      <c r="Y252" s="10">
        <f t="shared" si="68"/>
        <v>37.592499996735398</v>
      </c>
      <c r="Z252" s="10">
        <f t="shared" si="69"/>
        <v>32.592499996735398</v>
      </c>
      <c r="AA252" s="10">
        <f t="shared" si="70"/>
        <v>61.407500003264602</v>
      </c>
      <c r="AB252" s="10">
        <f t="shared" si="71"/>
        <v>27.592499996735398</v>
      </c>
      <c r="AC252" s="10">
        <f t="shared" si="72"/>
        <v>2.9281101033364445</v>
      </c>
      <c r="AD252" s="10">
        <f t="shared" si="73"/>
        <v>2.9281101033364445</v>
      </c>
      <c r="AE252" s="10">
        <f>IF(R252&lt;=$H$10,$L$2+ABS($H$43/$H$46-SQRT(4*$H$43*$H$43/$H$46/$H$46-8*(R252-$H$9)/$H$46)/2),#REF!)</f>
        <v>5.4758526566169241</v>
      </c>
      <c r="AF252" s="10">
        <f t="shared" si="74"/>
        <v>-35.080767709869569</v>
      </c>
      <c r="AG252" s="10">
        <f t="shared" si="75"/>
        <v>1.7959936040613087</v>
      </c>
      <c r="AH252" s="10">
        <f t="shared" si="76"/>
        <v>1.7959936040613087</v>
      </c>
      <c r="AI252">
        <f t="shared" si="77"/>
        <v>3.3102435174016764</v>
      </c>
      <c r="AJ252" s="10">
        <f t="shared" si="78"/>
        <v>-1.7675675675675668</v>
      </c>
      <c r="AK252" t="e">
        <f t="shared" si="79"/>
        <v>#NUM!</v>
      </c>
    </row>
    <row r="253" spans="14:37" x14ac:dyDescent="0.3">
      <c r="N253">
        <f t="shared" si="80"/>
        <v>25.723026237579795</v>
      </c>
      <c r="O253">
        <f t="shared" si="81"/>
        <v>19.975314698611303</v>
      </c>
      <c r="P253">
        <f t="shared" si="82"/>
        <v>2.508</v>
      </c>
      <c r="Q253">
        <f t="shared" si="63"/>
        <v>19.940360314000003</v>
      </c>
      <c r="R253" s="17">
        <f>PUSHArm!M253</f>
        <v>125.5</v>
      </c>
      <c r="S253" s="10">
        <f>PUSHArm!N253</f>
        <v>72.84352423065873</v>
      </c>
      <c r="T253" s="10">
        <f>PUSHArm!O253</f>
        <v>1.1458755061739425</v>
      </c>
      <c r="U253" s="10">
        <f t="shared" si="64"/>
        <v>-0.37271417637134746</v>
      </c>
      <c r="V253" s="10">
        <f t="shared" si="65"/>
        <v>37.659791507487341</v>
      </c>
      <c r="W253" s="10">
        <f t="shared" si="66"/>
        <v>2.9396547553327457</v>
      </c>
      <c r="X253" s="10">
        <f t="shared" si="67"/>
        <v>60.84352423065873</v>
      </c>
      <c r="Y253" s="10">
        <f t="shared" si="68"/>
        <v>37.15647576934127</v>
      </c>
      <c r="Z253" s="10">
        <f t="shared" si="69"/>
        <v>32.15647576934127</v>
      </c>
      <c r="AA253" s="10">
        <f t="shared" si="70"/>
        <v>61.84352423065873</v>
      </c>
      <c r="AB253" s="10">
        <f t="shared" si="71"/>
        <v>27.15647576934127</v>
      </c>
      <c r="AC253" s="10">
        <f t="shared" si="72"/>
        <v>2.9396547553327457</v>
      </c>
      <c r="AD253" s="10">
        <f t="shared" si="73"/>
        <v>2.9396547553327457</v>
      </c>
      <c r="AE253" s="10">
        <f>IF(R253&lt;=$H$10,$L$2+ABS($H$43/$H$46-SQRT(4*$H$43*$H$43/$H$46/$H$46-8*(R253-$H$9)/$H$46)/2),#REF!)</f>
        <v>5.4577058748989096</v>
      </c>
      <c r="AF253" s="10">
        <f t="shared" si="74"/>
        <v>-34.925664275372995</v>
      </c>
      <c r="AG253" s="10">
        <f t="shared" si="75"/>
        <v>1.7835323066800854</v>
      </c>
      <c r="AH253" s="10">
        <f t="shared" si="76"/>
        <v>1.7835323066800854</v>
      </c>
      <c r="AI253">
        <f t="shared" si="77"/>
        <v>3.3170110397427224</v>
      </c>
      <c r="AJ253" s="10">
        <f t="shared" si="78"/>
        <v>-1.8003378378378372</v>
      </c>
      <c r="AK253" t="e">
        <f t="shared" si="79"/>
        <v>#NUM!</v>
      </c>
    </row>
    <row r="254" spans="14:37" x14ac:dyDescent="0.3">
      <c r="N254">
        <f t="shared" si="80"/>
        <v>25.724952995112108</v>
      </c>
      <c r="O254">
        <f t="shared" si="81"/>
        <v>19.981405288191201</v>
      </c>
      <c r="P254">
        <f t="shared" si="82"/>
        <v>2.508</v>
      </c>
      <c r="Q254">
        <f t="shared" si="63"/>
        <v>19.958317127999994</v>
      </c>
      <c r="R254" s="17">
        <f>PUSHArm!M254</f>
        <v>126</v>
      </c>
      <c r="S254" s="10">
        <f>PUSHArm!N254</f>
        <v>73.27987180708044</v>
      </c>
      <c r="T254" s="10">
        <f>PUSHArm!O254</f>
        <v>1.1450453961166089</v>
      </c>
      <c r="U254" s="10">
        <f t="shared" si="64"/>
        <v>-0.37449438080587844</v>
      </c>
      <c r="V254" s="10">
        <f t="shared" si="65"/>
        <v>37.411452861026063</v>
      </c>
      <c r="W254" s="10">
        <f t="shared" si="66"/>
        <v>2.9512838462433555</v>
      </c>
      <c r="X254" s="10">
        <f t="shared" si="67"/>
        <v>61.27987180708044</v>
      </c>
      <c r="Y254" s="10">
        <f t="shared" si="68"/>
        <v>36.72012819291956</v>
      </c>
      <c r="Z254" s="10">
        <f t="shared" si="69"/>
        <v>31.72012819291956</v>
      </c>
      <c r="AA254" s="10">
        <f t="shared" si="70"/>
        <v>62.27987180708044</v>
      </c>
      <c r="AB254" s="10">
        <f t="shared" si="71"/>
        <v>26.72012819291956</v>
      </c>
      <c r="AC254" s="10">
        <f t="shared" si="72"/>
        <v>2.9512838462433555</v>
      </c>
      <c r="AD254" s="10">
        <f t="shared" si="73"/>
        <v>2.9512838462433555</v>
      </c>
      <c r="AE254" s="10">
        <f>IF(R254&lt;=$H$10,$L$2+ABS($H$43/$H$46-SQRT(4*$H$43*$H$43/$H$46/$H$46-8*(R254-$H$9)/$H$46)/2),#REF!)</f>
        <v>5.4394507512978745</v>
      </c>
      <c r="AF254" s="10">
        <f t="shared" si="74"/>
        <v>-34.768788966937684</v>
      </c>
      <c r="AG254" s="10">
        <f t="shared" si="75"/>
        <v>1.7710060492904662</v>
      </c>
      <c r="AH254" s="10">
        <f t="shared" si="76"/>
        <v>1.7710060492904662</v>
      </c>
      <c r="AI254">
        <f t="shared" si="77"/>
        <v>3.3237602825181645</v>
      </c>
      <c r="AJ254" s="10">
        <f t="shared" si="78"/>
        <v>-1.8331081081081075</v>
      </c>
      <c r="AK254" t="e">
        <f t="shared" si="79"/>
        <v>#NUM!</v>
      </c>
    </row>
    <row r="255" spans="14:37" x14ac:dyDescent="0.3">
      <c r="N255">
        <f t="shared" si="80"/>
        <v>25.727286438849042</v>
      </c>
      <c r="O255">
        <f t="shared" si="81"/>
        <v>19.987805185856097</v>
      </c>
      <c r="P255">
        <f t="shared" si="82"/>
        <v>2.508</v>
      </c>
      <c r="Q255">
        <f t="shared" si="63"/>
        <v>19.976273941999999</v>
      </c>
      <c r="R255" s="17">
        <f>PUSHArm!M255</f>
        <v>126.5</v>
      </c>
      <c r="S255" s="10">
        <f>PUSHArm!N255</f>
        <v>73.716535717258793</v>
      </c>
      <c r="T255" s="10">
        <f>PUSHArm!O255</f>
        <v>1.1442346995599972</v>
      </c>
      <c r="U255" s="10">
        <f t="shared" si="64"/>
        <v>-0.37623436126071674</v>
      </c>
      <c r="V255" s="10">
        <f t="shared" si="65"/>
        <v>37.160075920402676</v>
      </c>
      <c r="W255" s="10">
        <f t="shared" si="66"/>
        <v>2.9629992564132683</v>
      </c>
      <c r="X255" s="10">
        <f t="shared" si="67"/>
        <v>61.716535717258793</v>
      </c>
      <c r="Y255" s="10">
        <f t="shared" si="68"/>
        <v>36.283464282741207</v>
      </c>
      <c r="Z255" s="10">
        <f t="shared" si="69"/>
        <v>31.283464282741207</v>
      </c>
      <c r="AA255" s="10">
        <f t="shared" si="70"/>
        <v>62.716535717258793</v>
      </c>
      <c r="AB255" s="10">
        <f t="shared" si="71"/>
        <v>26.283464282741207</v>
      </c>
      <c r="AC255" s="10">
        <f t="shared" si="72"/>
        <v>2.9629992564132683</v>
      </c>
      <c r="AD255" s="10">
        <f t="shared" si="73"/>
        <v>2.9629992564132683</v>
      </c>
      <c r="AE255" s="10">
        <f>IF(R255&lt;=$H$10,$L$2+ABS($H$43/$H$46-SQRT(4*$H$43*$H$43/$H$46/$H$46-8*(R255-$H$9)/$H$46)/2),#REF!)</f>
        <v>5.421085321823786</v>
      </c>
      <c r="AF255" s="10">
        <f t="shared" si="74"/>
        <v>-34.610138344682348</v>
      </c>
      <c r="AG255" s="10">
        <f t="shared" si="75"/>
        <v>1.7584138052769034</v>
      </c>
      <c r="AH255" s="10">
        <f t="shared" si="76"/>
        <v>1.7584138052769034</v>
      </c>
      <c r="AI255">
        <f t="shared" si="77"/>
        <v>3.3304913930559237</v>
      </c>
      <c r="AJ255" s="10">
        <f t="shared" si="78"/>
        <v>-1.8658783783783779</v>
      </c>
      <c r="AK255" t="e">
        <f t="shared" si="79"/>
        <v>#NUM!</v>
      </c>
    </row>
    <row r="256" spans="14:37" x14ac:dyDescent="0.3">
      <c r="N256">
        <f t="shared" si="80"/>
        <v>25.730022385030054</v>
      </c>
      <c r="O256">
        <f t="shared" si="81"/>
        <v>19.994511373576326</v>
      </c>
      <c r="P256">
        <f t="shared" si="82"/>
        <v>2.508</v>
      </c>
      <c r="Q256">
        <f t="shared" si="63"/>
        <v>19.994230755999997</v>
      </c>
      <c r="R256" s="17">
        <f>PUSHArm!M256</f>
        <v>127</v>
      </c>
      <c r="S256" s="10">
        <f>PUSHArm!N256</f>
        <v>74.153509006211024</v>
      </c>
      <c r="T256" s="10">
        <f>PUSHArm!O256</f>
        <v>1.1434431841016206</v>
      </c>
      <c r="U256" s="10">
        <f t="shared" si="64"/>
        <v>-0.37793474614416439</v>
      </c>
      <c r="V256" s="10">
        <f t="shared" si="65"/>
        <v>36.905628214790767</v>
      </c>
      <c r="W256" s="10">
        <f t="shared" si="66"/>
        <v>2.9748029370292333</v>
      </c>
      <c r="X256" s="10">
        <f t="shared" si="67"/>
        <v>62.153509006211024</v>
      </c>
      <c r="Y256" s="10">
        <f t="shared" si="68"/>
        <v>35.846490993788976</v>
      </c>
      <c r="Z256" s="10">
        <f t="shared" si="69"/>
        <v>30.846490993788976</v>
      </c>
      <c r="AA256" s="10">
        <f t="shared" si="70"/>
        <v>63.153509006211024</v>
      </c>
      <c r="AB256" s="10">
        <f t="shared" si="71"/>
        <v>25.846490993788976</v>
      </c>
      <c r="AC256" s="10">
        <f t="shared" si="72"/>
        <v>2.9748029370292333</v>
      </c>
      <c r="AD256" s="10">
        <f t="shared" si="73"/>
        <v>2.9748029370292333</v>
      </c>
      <c r="AE256" s="10">
        <f>IF(R256&lt;=$H$10,$L$2+ABS($H$43/$H$46-SQRT(4*$H$43*$H$43/$H$46/$H$46-8*(R256-$H$9)/$H$46)/2),#REF!)</f>
        <v>5.4026075624218759</v>
      </c>
      <c r="AF256" s="10">
        <f t="shared" si="74"/>
        <v>-34.449708363981557</v>
      </c>
      <c r="AG256" s="10">
        <f t="shared" si="75"/>
        <v>1.7457545206948035</v>
      </c>
      <c r="AH256" s="10">
        <f t="shared" si="76"/>
        <v>1.7457545206948035</v>
      </c>
      <c r="AI256">
        <f t="shared" si="77"/>
        <v>3.3372045167154574</v>
      </c>
      <c r="AJ256" s="10">
        <f t="shared" si="78"/>
        <v>-1.8986486486486482</v>
      </c>
      <c r="AK256" t="e">
        <f t="shared" si="79"/>
        <v>#NUM!</v>
      </c>
    </row>
    <row r="257" spans="14:37" x14ac:dyDescent="0.3">
      <c r="N257">
        <f t="shared" si="80"/>
        <v>25.733156813926094</v>
      </c>
      <c r="O257">
        <f t="shared" si="81"/>
        <v>20.001520957100361</v>
      </c>
      <c r="P257">
        <f t="shared" si="82"/>
        <v>2.508</v>
      </c>
      <c r="Q257">
        <f t="shared" si="63"/>
        <v>20.012187570000002</v>
      </c>
      <c r="R257" s="17">
        <f>PUSHArm!M257</f>
        <v>127.5</v>
      </c>
      <c r="S257" s="10">
        <f>PUSHArm!N257</f>
        <v>74.5907847772786</v>
      </c>
      <c r="T257" s="10">
        <f>PUSHArm!O257</f>
        <v>1.1426706253639829</v>
      </c>
      <c r="U257" s="10">
        <f t="shared" si="64"/>
        <v>-0.37959614748492165</v>
      </c>
      <c r="V257" s="10">
        <f t="shared" si="65"/>
        <v>36.648075255697869</v>
      </c>
      <c r="W257" s="10">
        <f t="shared" si="66"/>
        <v>2.9866969139135673</v>
      </c>
      <c r="X257" s="10">
        <f t="shared" si="67"/>
        <v>62.5907847772786</v>
      </c>
      <c r="Y257" s="10">
        <f t="shared" si="68"/>
        <v>35.4092152227214</v>
      </c>
      <c r="Z257" s="10">
        <f t="shared" si="69"/>
        <v>30.4092152227214</v>
      </c>
      <c r="AA257" s="10">
        <f t="shared" si="70"/>
        <v>63.5907847772786</v>
      </c>
      <c r="AB257" s="10">
        <f t="shared" si="71"/>
        <v>25.4092152227214</v>
      </c>
      <c r="AC257" s="10">
        <f t="shared" si="72"/>
        <v>2.9866969139135673</v>
      </c>
      <c r="AD257" s="10">
        <f t="shared" si="73"/>
        <v>2.9866969139135673</v>
      </c>
      <c r="AE257" s="10">
        <f>IF(R257&lt;=$H$10,$L$2+ABS($H$43/$H$46-SQRT(4*$H$43*$H$43/$H$46/$H$46-8*(R257-$H$9)/$H$46)/2),#REF!)</f>
        <v>5.3840153863690041</v>
      </c>
      <c r="AF257" s="10">
        <f t="shared" si="74"/>
        <v>-34.287494364150241</v>
      </c>
      <c r="AG257" s="10">
        <f t="shared" si="75"/>
        <v>1.7330271132410346</v>
      </c>
      <c r="AH257" s="10">
        <f t="shared" si="76"/>
        <v>1.7330271132410346</v>
      </c>
      <c r="AI257">
        <f t="shared" si="77"/>
        <v>3.3438997969243851</v>
      </c>
      <c r="AJ257" s="10">
        <f t="shared" si="78"/>
        <v>-1.9314189189189186</v>
      </c>
      <c r="AK257" t="e">
        <f t="shared" si="79"/>
        <v>#NUM!</v>
      </c>
    </row>
    <row r="258" spans="14:37" x14ac:dyDescent="0.3">
      <c r="N258">
        <f t="shared" si="80"/>
        <v>25.736685868374444</v>
      </c>
      <c r="O258">
        <f t="shared" si="81"/>
        <v>20.008831164976066</v>
      </c>
      <c r="P258">
        <f t="shared" si="82"/>
        <v>2.508</v>
      </c>
      <c r="Q258">
        <f t="shared" ref="Q258:Q321" si="83">(R258/360*2*3.1415*$B$19+$E$10)*$E$9*$B$19/1000</f>
        <v>20.030144384</v>
      </c>
      <c r="R258" s="17">
        <f>PUSHArm!M258</f>
        <v>128</v>
      </c>
      <c r="S258" s="10">
        <f>PUSHArm!N258</f>
        <v>75.028356190161233</v>
      </c>
      <c r="T258" s="10">
        <f>PUSHArm!O258</f>
        <v>1.141916806897604</v>
      </c>
      <c r="U258" s="10">
        <f t="shared" ref="U258:U321" si="84">(V259-V258)/(W259-W258)*(2*PI())/360</f>
        <v>-0.38121916080395929</v>
      </c>
      <c r="V258" s="10">
        <f t="shared" ref="V258:V321" si="85">IF(R258&lt;=$H$7,W258*$H$34/T258,IF(R258&lt;$H$8,((W258-$J$2)*$H$38+$H$35)/T258,IF(R258&lt;=$H$9,((W258-$K$2)*$H$42+$H$39)/T258,IF(R258&lt;=$H$10,($H$43-(W258-$L$2)*$H$46)/T258))))</f>
        <v>36.387380445219137</v>
      </c>
      <c r="W258" s="10">
        <f t="shared" ref="W258:W321" si="86">IF(R258&lt;=$H$7,SQRT(2*R258/$H$34),AC258)</f>
        <v>2.9986832915832649</v>
      </c>
      <c r="X258" s="10">
        <f t="shared" ref="X258:X321" si="87">ABS(S258-$E$19)</f>
        <v>63.028356190161233</v>
      </c>
      <c r="Y258" s="10">
        <f t="shared" ref="Y258:Y321" si="88">ABS(S258-$E$20)</f>
        <v>34.971643809838767</v>
      </c>
      <c r="Z258" s="10">
        <f t="shared" ref="Z258:Z321" si="89">ABS(S258-$E$20+5)</f>
        <v>29.971643809838767</v>
      </c>
      <c r="AA258" s="10">
        <f t="shared" ref="AA258:AA321" si="90">ABS(S258-$E$21)</f>
        <v>64.028356190161233</v>
      </c>
      <c r="AB258" s="10">
        <f t="shared" ref="AB258:AB321" si="91">ABS(S258-$E$20+10)</f>
        <v>24.971643809838767</v>
      </c>
      <c r="AC258" s="10">
        <f t="shared" ref="AC258:AC321" si="92">IF(R258&lt;=$H$8,$J$2+ABS(SQRT(4*$H$35*$H$35/$H$38/$H$38+8*(R258-$H$7)/$H$38)/2-ABS($H$35/$H$38)),AD258)</f>
        <v>2.9986832915832649</v>
      </c>
      <c r="AD258" s="10">
        <f t="shared" ref="AD258:AD321" si="93">IF(R258&lt;=$H$9,$K$2+ABS(-$H$39/$H$42-SQRT(4*$H$39*$H$39/$H$42/$H$42+8*(R258-$H$8)/$H$42)/2),AE258)</f>
        <v>2.9986832915832649</v>
      </c>
      <c r="AE258" s="10">
        <f>IF(R258&lt;=$H$10,$L$2+ABS($H$43/$H$46-SQRT(4*$H$43*$H$43/$H$46/$H$46-8*(R258-$H$9)/$H$46)/2),#REF!)</f>
        <v>5.3653066415230768</v>
      </c>
      <c r="AF258" s="10">
        <f t="shared" ref="AF258:AF321" si="94">IF(R258&gt;=$H$12,AG258*$H$49/T258,IF(R258&gt;=$H$13,((AG258-$I$28)*$H$53+$H$50)/T258,IF(R258&gt;=$H$14,((AG258-$I$29)*$H$57+$H$54)/T258,IF(R258&gt;=$H$15,($H$58-(AG258-$I$30)*$H$61)/T258,(IF(R258&gt;=$H$16,($H$62+(AG258-$I$31)*$H$65)/T258))))))</f>
        <v>-34.123491056370284</v>
      </c>
      <c r="AG258" s="10">
        <f t="shared" ref="AG258:AG321" si="95">IF(R258&gt;=$H$12,SQRT(2*(R258-$H$11)/$H$49),AH258)</f>
        <v>1.7202304711740202</v>
      </c>
      <c r="AH258" s="10">
        <f t="shared" ref="AH258:AH321" si="96">IF(R258&gt;=$H$13,$J$4+ABS(SQRT(4*$H$50*$H$50/$H$53/$H$53+8*(R258-$H$12)/$H$53)/2-ABS($H$50/$H$53)),AI258)</f>
        <v>1.7202304711740202</v>
      </c>
      <c r="AI258">
        <f t="shared" ref="AI258:AI321" si="97">IF(R258&gt;=$H$14,$I$29+ABS(SQRT(4*$H$54*$H$54/$H$57/$H$57+8*(R258-$H$13)/$H$57)/2-ABS($H$54/$H$57)),AJ258)</f>
        <v>3.3505773752142427</v>
      </c>
      <c r="AJ258" s="10">
        <f t="shared" ref="AJ258:AJ321" si="98">IF(R258&gt;=$H$15,$I$30+(R258-$H$14)/$H$58,AK258)</f>
        <v>-1.9641891891891889</v>
      </c>
      <c r="AK258" t="e">
        <f t="shared" ref="AK258:AK321" si="99">IF(R258&gt;=$H$16,$I$31+SQRT(2*(R258-$H$15)/-$H$65),AL258)</f>
        <v>#NUM!</v>
      </c>
    </row>
    <row r="259" spans="14:37" x14ac:dyDescent="0.3">
      <c r="N259">
        <f t="shared" ref="N259:N322" si="100">(Q259+P259)*T259</f>
        <v>25.74060585234789</v>
      </c>
      <c r="O259">
        <f t="shared" ref="O259:O322" si="101">(Q259-P259)*T259</f>
        <v>20.016439347596378</v>
      </c>
      <c r="P259">
        <f t="shared" si="82"/>
        <v>2.508</v>
      </c>
      <c r="Q259">
        <f t="shared" si="83"/>
        <v>20.048101197999998</v>
      </c>
      <c r="R259" s="17">
        <f>PUSHArm!M259</f>
        <v>128.5</v>
      </c>
      <c r="S259" s="10">
        <f>PUSHArm!N259</f>
        <v>75.466216458947727</v>
      </c>
      <c r="T259" s="10">
        <f>PUSHArm!O259</f>
        <v>1.1411815200860269</v>
      </c>
      <c r="U259" s="10">
        <f t="shared" si="84"/>
        <v>-0.38280436532315604</v>
      </c>
      <c r="V259" s="10">
        <f t="shared" si="85"/>
        <v>36.123504977575685</v>
      </c>
      <c r="W259" s="10">
        <f t="shared" si="86"/>
        <v>3.0107642575974216</v>
      </c>
      <c r="X259" s="10">
        <f t="shared" si="87"/>
        <v>63.466216458947727</v>
      </c>
      <c r="Y259" s="10">
        <f t="shared" si="88"/>
        <v>34.533783541052273</v>
      </c>
      <c r="Z259" s="10">
        <f t="shared" si="89"/>
        <v>29.533783541052273</v>
      </c>
      <c r="AA259" s="10">
        <f t="shared" si="90"/>
        <v>64.466216458947727</v>
      </c>
      <c r="AB259" s="10">
        <f t="shared" si="91"/>
        <v>24.533783541052273</v>
      </c>
      <c r="AC259" s="10">
        <f t="shared" si="92"/>
        <v>3.0107642575974216</v>
      </c>
      <c r="AD259" s="10">
        <f t="shared" si="93"/>
        <v>3.0107642575974216</v>
      </c>
      <c r="AE259" s="10">
        <f>IF(R259&lt;=$H$10,$L$2+ABS($H$43/$H$46-SQRT(4*$H$43*$H$43/$H$46/$H$46-8*(R259-$H$9)/$H$46)/2),#REF!)</f>
        <v>5.346479107415286</v>
      </c>
      <c r="AF259" s="10">
        <f t="shared" si="94"/>
        <v>-33.957692510969558</v>
      </c>
      <c r="AG259" s="10">
        <f t="shared" si="95"/>
        <v>1.7073634521803882</v>
      </c>
      <c r="AH259" s="10">
        <f t="shared" si="96"/>
        <v>1.7073634521803882</v>
      </c>
      <c r="AI259">
        <f t="shared" si="97"/>
        <v>3.3572373912553921</v>
      </c>
      <c r="AJ259" s="10">
        <f t="shared" si="98"/>
        <v>-1.9969594594594593</v>
      </c>
      <c r="AK259" t="e">
        <f t="shared" si="99"/>
        <v>#NUM!</v>
      </c>
    </row>
    <row r="260" spans="14:37" x14ac:dyDescent="0.3">
      <c r="N260">
        <f t="shared" si="100"/>
        <v>25.744913229719749</v>
      </c>
      <c r="O260">
        <f t="shared" si="101"/>
        <v>20.024342976395008</v>
      </c>
      <c r="P260">
        <f t="shared" ref="P260:P323" si="102">P259</f>
        <v>2.508</v>
      </c>
      <c r="Q260">
        <f t="shared" si="83"/>
        <v>20.066058011999999</v>
      </c>
      <c r="R260" s="17">
        <f>PUSHArm!M260</f>
        <v>129</v>
      </c>
      <c r="S260" s="10">
        <f>PUSHArm!N260</f>
        <v>75.904358850144448</v>
      </c>
      <c r="T260" s="10">
        <f>PUSHArm!O260</f>
        <v>1.1404645640599567</v>
      </c>
      <c r="U260" s="10">
        <f t="shared" si="84"/>
        <v>-0.384352323854249</v>
      </c>
      <c r="V260" s="10">
        <f t="shared" si="85"/>
        <v>35.856407733101662</v>
      </c>
      <c r="W260" s="10">
        <f t="shared" si="86"/>
        <v>3.0229420872184098</v>
      </c>
      <c r="X260" s="10">
        <f t="shared" si="87"/>
        <v>63.904358850144448</v>
      </c>
      <c r="Y260" s="10">
        <f t="shared" si="88"/>
        <v>34.095641149855552</v>
      </c>
      <c r="Z260" s="10">
        <f t="shared" si="89"/>
        <v>29.095641149855552</v>
      </c>
      <c r="AA260" s="10">
        <f t="shared" si="90"/>
        <v>64.904358850144448</v>
      </c>
      <c r="AB260" s="10">
        <f t="shared" si="91"/>
        <v>24.095641149855552</v>
      </c>
      <c r="AC260" s="10">
        <f t="shared" si="92"/>
        <v>3.0229420872184098</v>
      </c>
      <c r="AD260" s="10">
        <f t="shared" si="93"/>
        <v>3.0229420872184098</v>
      </c>
      <c r="AE260" s="10">
        <f>IF(R260&lt;=$H$10,$L$2+ABS($H$43/$H$46-SQRT(4*$H$43*$H$43/$H$46/$H$46-8*(R260-$H$9)/$H$46)/2),#REF!)</f>
        <v>5.3275304921740254</v>
      </c>
      <c r="AF260" s="10">
        <f t="shared" si="94"/>
        <v>-33.790092143790794</v>
      </c>
      <c r="AG260" s="10">
        <f t="shared" si="95"/>
        <v>1.6944248821848862</v>
      </c>
      <c r="AH260" s="10">
        <f t="shared" si="96"/>
        <v>1.6944248821848862</v>
      </c>
      <c r="AI260">
        <f t="shared" si="97"/>
        <v>3.3638799828911026</v>
      </c>
      <c r="AJ260" s="10">
        <f t="shared" si="98"/>
        <v>-2.0297297297297296</v>
      </c>
      <c r="AK260" t="e">
        <f t="shared" si="99"/>
        <v>#NUM!</v>
      </c>
    </row>
    <row r="261" spans="14:37" x14ac:dyDescent="0.3">
      <c r="N261">
        <f t="shared" si="100"/>
        <v>25.749604623072358</v>
      </c>
      <c r="O261">
        <f t="shared" si="101"/>
        <v>20.032539643073886</v>
      </c>
      <c r="P261">
        <f t="shared" si="102"/>
        <v>2.508</v>
      </c>
      <c r="Q261">
        <f t="shared" si="83"/>
        <v>20.084014825999997</v>
      </c>
      <c r="R261" s="17">
        <f>PUSHArm!M261</f>
        <v>129.5</v>
      </c>
      <c r="S261" s="10">
        <f>PUSHArm!N261</f>
        <v>76.34277668069943</v>
      </c>
      <c r="T261" s="10">
        <f>PUSHArm!O261</f>
        <v>1.1397657456137313</v>
      </c>
      <c r="U261" s="10">
        <f t="shared" si="84"/>
        <v>-0.3858635828929598</v>
      </c>
      <c r="V261" s="10">
        <f t="shared" si="85"/>
        <v>35.586045164228516</v>
      </c>
      <c r="W261" s="10">
        <f t="shared" si="86"/>
        <v>3.0352191484149378</v>
      </c>
      <c r="X261" s="10">
        <f t="shared" si="87"/>
        <v>64.34277668069943</v>
      </c>
      <c r="Y261" s="10">
        <f t="shared" si="88"/>
        <v>33.65722331930057</v>
      </c>
      <c r="Z261" s="10">
        <f t="shared" si="89"/>
        <v>28.65722331930057</v>
      </c>
      <c r="AA261" s="10">
        <f t="shared" si="90"/>
        <v>65.34277668069943</v>
      </c>
      <c r="AB261" s="10">
        <f t="shared" si="91"/>
        <v>23.65722331930057</v>
      </c>
      <c r="AC261" s="10">
        <f t="shared" si="92"/>
        <v>3.0352191484149378</v>
      </c>
      <c r="AD261" s="10">
        <f t="shared" si="93"/>
        <v>3.0352191484149378</v>
      </c>
      <c r="AE261" s="10">
        <f>IF(R261&lt;=$H$10,$L$2+ABS($H$43/$H$46-SQRT(4*$H$43*$H$43/$H$46/$H$46-8*(R261-$H$9)/$H$46)/2),#REF!)</f>
        <v>5.308458429268434</v>
      </c>
      <c r="AF261" s="10">
        <f t="shared" si="94"/>
        <v>-33.620682701803766</v>
      </c>
      <c r="AG261" s="10">
        <f t="shared" si="95"/>
        <v>1.6814135541000699</v>
      </c>
      <c r="AH261" s="10">
        <f t="shared" si="96"/>
        <v>1.6814135541000699</v>
      </c>
      <c r="AI261">
        <f t="shared" si="97"/>
        <v>3.3705052861708422</v>
      </c>
      <c r="AJ261" s="10">
        <f t="shared" si="98"/>
        <v>-2.0625</v>
      </c>
      <c r="AK261" t="e">
        <f t="shared" si="99"/>
        <v>#NUM!</v>
      </c>
    </row>
    <row r="262" spans="14:37" x14ac:dyDescent="0.3">
      <c r="N262">
        <f t="shared" si="100"/>
        <v>25.75467681264972</v>
      </c>
      <c r="O262">
        <f t="shared" si="101"/>
        <v>20.041027058940831</v>
      </c>
      <c r="P262">
        <f t="shared" si="102"/>
        <v>2.508</v>
      </c>
      <c r="Q262">
        <f t="shared" si="83"/>
        <v>20.101971640000002</v>
      </c>
      <c r="R262" s="17">
        <f>PUSHArm!M262</f>
        <v>130</v>
      </c>
      <c r="S262" s="10">
        <f>PUSHArm!N262</f>
        <v>76.781463316022695</v>
      </c>
      <c r="T262" s="10">
        <f>PUSHArm!O262</f>
        <v>1.1390848791285666</v>
      </c>
      <c r="U262" s="10">
        <f t="shared" si="84"/>
        <v>-0.38733867267491701</v>
      </c>
      <c r="V262" s="10">
        <f t="shared" si="85"/>
        <v>35.312371172583035</v>
      </c>
      <c r="W262" s="10">
        <f t="shared" si="86"/>
        <v>3.0475979072381412</v>
      </c>
      <c r="X262" s="10">
        <f t="shared" si="87"/>
        <v>64.781463316022695</v>
      </c>
      <c r="Y262" s="10">
        <f t="shared" si="88"/>
        <v>33.218536683977305</v>
      </c>
      <c r="Z262" s="10">
        <f t="shared" si="89"/>
        <v>28.218536683977305</v>
      </c>
      <c r="AA262" s="10">
        <f t="shared" si="90"/>
        <v>65.781463316022695</v>
      </c>
      <c r="AB262" s="10">
        <f t="shared" si="91"/>
        <v>23.218536683977305</v>
      </c>
      <c r="AC262" s="10">
        <f t="shared" si="92"/>
        <v>3.0475979072381412</v>
      </c>
      <c r="AD262" s="10">
        <f t="shared" si="93"/>
        <v>3.0475979072381412</v>
      </c>
      <c r="AE262" s="10">
        <f>IF(R262&lt;=$H$10,$L$2+ABS($H$43/$H$46-SQRT(4*$H$43*$H$43/$H$46/$H$46-8*(R262-$H$9)/$H$46)/2),#REF!)</f>
        <v>5.2892604740584606</v>
      </c>
      <c r="AF262" s="10">
        <f t="shared" si="94"/>
        <v>-33.449456247773789</v>
      </c>
      <c r="AG262" s="10">
        <f t="shared" si="95"/>
        <v>1.668328226511985</v>
      </c>
      <c r="AH262" s="10">
        <f t="shared" si="96"/>
        <v>1.668328226511985</v>
      </c>
      <c r="AI262">
        <f t="shared" si="97"/>
        <v>3.3771134353827876</v>
      </c>
      <c r="AJ262" s="10">
        <f t="shared" si="98"/>
        <v>-2.0952702702702704</v>
      </c>
      <c r="AK262" t="e">
        <f t="shared" si="99"/>
        <v>#NUM!</v>
      </c>
    </row>
    <row r="263" spans="14:37" x14ac:dyDescent="0.3">
      <c r="N263">
        <f t="shared" si="100"/>
        <v>25.760126735439904</v>
      </c>
      <c r="O263">
        <f t="shared" si="101"/>
        <v>20.049803054346366</v>
      </c>
      <c r="P263">
        <f t="shared" si="102"/>
        <v>2.508</v>
      </c>
      <c r="Q263">
        <f t="shared" si="83"/>
        <v>20.119928454</v>
      </c>
      <c r="R263" s="17">
        <f>PUSHArm!M263</f>
        <v>130.5</v>
      </c>
      <c r="S263" s="10">
        <f>PUSHArm!N263</f>
        <v>77.220412168001587</v>
      </c>
      <c r="T263" s="10">
        <f>PUSHArm!O263</f>
        <v>1.1384217865019022</v>
      </c>
      <c r="U263" s="10">
        <f t="shared" si="84"/>
        <v>-0.3887781070655415</v>
      </c>
      <c r="V263" s="10">
        <f t="shared" si="85"/>
        <v>35.035336976399762</v>
      </c>
      <c r="W263" s="10">
        <f t="shared" si="86"/>
        <v>3.0600809336052812</v>
      </c>
      <c r="X263" s="10">
        <f t="shared" si="87"/>
        <v>65.220412168001587</v>
      </c>
      <c r="Y263" s="10">
        <f t="shared" si="88"/>
        <v>32.779587831998413</v>
      </c>
      <c r="Z263" s="10">
        <f t="shared" si="89"/>
        <v>27.779587831998413</v>
      </c>
      <c r="AA263" s="10">
        <f t="shared" si="90"/>
        <v>66.220412168001587</v>
      </c>
      <c r="AB263" s="10">
        <f t="shared" si="91"/>
        <v>22.779587831998413</v>
      </c>
      <c r="AC263" s="10">
        <f t="shared" si="92"/>
        <v>3.0600809336052812</v>
      </c>
      <c r="AD263" s="10">
        <f t="shared" si="93"/>
        <v>3.0600809336052812</v>
      </c>
      <c r="AE263" s="10">
        <f>IF(R263&lt;=$H$10,$L$2+ABS($H$43/$H$46-SQRT(4*$H$43*$H$43/$H$46/$H$46-8*(R263-$H$9)/$H$46)/2),#REF!)</f>
        <v>5.2699341001372204</v>
      </c>
      <c r="AF263" s="10">
        <f t="shared" si="94"/>
        <v>-33.276404143950053</v>
      </c>
      <c r="AG263" s="10">
        <f t="shared" si="95"/>
        <v>1.6551676222977969</v>
      </c>
      <c r="AH263" s="10">
        <f t="shared" si="96"/>
        <v>1.6551676222977969</v>
      </c>
      <c r="AI263">
        <f t="shared" si="97"/>
        <v>3.3837045630855824</v>
      </c>
      <c r="AJ263" s="10">
        <f t="shared" si="98"/>
        <v>-2.1280405405405398</v>
      </c>
      <c r="AK263" t="e">
        <f t="shared" si="99"/>
        <v>#NUM!</v>
      </c>
    </row>
    <row r="264" spans="14:37" x14ac:dyDescent="0.3">
      <c r="N264">
        <f t="shared" si="100"/>
        <v>25.765951484303081</v>
      </c>
      <c r="O264">
        <f t="shared" si="101"/>
        <v>20.058865578154339</v>
      </c>
      <c r="P264">
        <f t="shared" si="102"/>
        <v>2.508</v>
      </c>
      <c r="Q264">
        <f t="shared" si="83"/>
        <v>20.137885267999998</v>
      </c>
      <c r="R264" s="17">
        <f>PUSHArm!M264</f>
        <v>131</v>
      </c>
      <c r="S264" s="10">
        <f>PUSHArm!N264</f>
        <v>77.659616693010179</v>
      </c>
      <c r="T264" s="10">
        <f>PUSHArm!O264</f>
        <v>1.1377762970790957</v>
      </c>
      <c r="U264" s="10">
        <f t="shared" si="84"/>
        <v>-0.39018238380109077</v>
      </c>
      <c r="V264" s="10">
        <f t="shared" si="85"/>
        <v>34.754890967449995</v>
      </c>
      <c r="W264" s="10">
        <f t="shared" si="86"/>
        <v>3.0726709075294707</v>
      </c>
      <c r="X264" s="10">
        <f t="shared" si="87"/>
        <v>65.659616693010179</v>
      </c>
      <c r="Y264" s="10">
        <f t="shared" si="88"/>
        <v>32.340383306989821</v>
      </c>
      <c r="Z264" s="10">
        <f t="shared" si="89"/>
        <v>27.340383306989821</v>
      </c>
      <c r="AA264" s="10">
        <f t="shared" si="90"/>
        <v>66.659616693010179</v>
      </c>
      <c r="AB264" s="10">
        <f t="shared" si="91"/>
        <v>22.340383306989821</v>
      </c>
      <c r="AC264" s="10">
        <f t="shared" si="92"/>
        <v>3.0726709075294707</v>
      </c>
      <c r="AD264" s="10">
        <f t="shared" si="93"/>
        <v>3.0726709075294707</v>
      </c>
      <c r="AE264" s="10">
        <f>IF(R264&lt;=$H$10,$L$2+ABS($H$43/$H$46-SQRT(4*$H$43*$H$43/$H$46/$H$46-8*(R264-$H$9)/$H$46)/2),#REF!)</f>
        <v>5.2504766954501392</v>
      </c>
      <c r="AF264" s="10">
        <f t="shared" si="94"/>
        <v>-33.101517034822336</v>
      </c>
      <c r="AG264" s="10">
        <f t="shared" si="95"/>
        <v>1.6419304271710127</v>
      </c>
      <c r="AH264" s="10">
        <f t="shared" si="96"/>
        <v>1.6419304271710127</v>
      </c>
      <c r="AI264">
        <f t="shared" si="97"/>
        <v>3.3902788001393613</v>
      </c>
      <c r="AJ264" s="10">
        <f t="shared" si="98"/>
        <v>-2.1608108108108102</v>
      </c>
      <c r="AK264" t="e">
        <f t="shared" si="99"/>
        <v>#NUM!</v>
      </c>
    </row>
    <row r="265" spans="14:37" x14ac:dyDescent="0.3">
      <c r="N265">
        <f t="shared" si="100"/>
        <v>25.772148307331765</v>
      </c>
      <c r="O265">
        <f t="shared" si="101"/>
        <v>20.068212697391782</v>
      </c>
      <c r="P265">
        <f t="shared" si="102"/>
        <v>2.508</v>
      </c>
      <c r="Q265">
        <f t="shared" si="83"/>
        <v>20.155842081999996</v>
      </c>
      <c r="R265" s="17">
        <f>PUSHArm!M265</f>
        <v>131.5</v>
      </c>
      <c r="S265" s="10">
        <f>PUSHArm!N265</f>
        <v>78.099070389913166</v>
      </c>
      <c r="T265" s="10">
        <f>PUSHArm!O265</f>
        <v>1.1371482475956907</v>
      </c>
      <c r="U265" s="10">
        <f t="shared" si="84"/>
        <v>-0.39155198425814114</v>
      </c>
      <c r="V265" s="10">
        <f t="shared" si="85"/>
        <v>34.470978556216458</v>
      </c>
      <c r="W265" s="10">
        <f t="shared" si="86"/>
        <v>3.0853706258381974</v>
      </c>
      <c r="X265" s="10">
        <f t="shared" si="87"/>
        <v>66.099070389913166</v>
      </c>
      <c r="Y265" s="10">
        <f t="shared" si="88"/>
        <v>31.900929610086834</v>
      </c>
      <c r="Z265" s="10">
        <f t="shared" si="89"/>
        <v>26.900929610086834</v>
      </c>
      <c r="AA265" s="10">
        <f t="shared" si="90"/>
        <v>67.099070389913166</v>
      </c>
      <c r="AB265" s="10">
        <f t="shared" si="91"/>
        <v>21.900929610086834</v>
      </c>
      <c r="AC265" s="10">
        <f t="shared" si="92"/>
        <v>3.0853706258381974</v>
      </c>
      <c r="AD265" s="10">
        <f t="shared" si="93"/>
        <v>3.0853706258381974</v>
      </c>
      <c r="AE265" s="10">
        <f>IF(R265&lt;=$H$10,$L$2+ABS($H$43/$H$46-SQRT(4*$H$43*$H$43/$H$46/$H$46-8*(R265-$H$9)/$H$46)/2),#REF!)</f>
        <v>5.230885558174025</v>
      </c>
      <c r="AF265" s="10">
        <f t="shared" si="94"/>
        <v>-32.924784828639261</v>
      </c>
      <c r="AG265" s="10">
        <f t="shared" si="95"/>
        <v>1.6286152881496019</v>
      </c>
      <c r="AH265" s="10">
        <f t="shared" si="96"/>
        <v>1.6286152881496019</v>
      </c>
      <c r="AI265">
        <f t="shared" si="97"/>
        <v>3.3968362757360659</v>
      </c>
      <c r="AJ265" s="10">
        <f t="shared" si="98"/>
        <v>-2.1935810810810805</v>
      </c>
      <c r="AK265" t="e">
        <f t="shared" si="99"/>
        <v>#NUM!</v>
      </c>
    </row>
    <row r="266" spans="14:37" x14ac:dyDescent="0.3">
      <c r="N266">
        <f t="shared" si="100"/>
        <v>25.778714607199415</v>
      </c>
      <c r="O266">
        <f t="shared" si="101"/>
        <v>20.077842596888289</v>
      </c>
      <c r="P266">
        <f t="shared" si="102"/>
        <v>2.508</v>
      </c>
      <c r="Q266">
        <f t="shared" si="83"/>
        <v>20.173798896000001</v>
      </c>
      <c r="R266" s="17">
        <f>PUSHArm!M266</f>
        <v>132</v>
      </c>
      <c r="S266" s="10">
        <f>PUSHArm!N266</f>
        <v>78.538766798061502</v>
      </c>
      <c r="T266" s="10">
        <f>PUSHArm!O266</f>
        <v>1.1365374821194436</v>
      </c>
      <c r="U266" s="10">
        <f t="shared" si="84"/>
        <v>-0.39288737366658194</v>
      </c>
      <c r="V266" s="10">
        <f t="shared" si="85"/>
        <v>34.18354200451305</v>
      </c>
      <c r="W266" s="10">
        <f t="shared" si="86"/>
        <v>3.0981830094283569</v>
      </c>
      <c r="X266" s="10">
        <f t="shared" si="87"/>
        <v>66.538766798061502</v>
      </c>
      <c r="Y266" s="10">
        <f t="shared" si="88"/>
        <v>31.461233201938498</v>
      </c>
      <c r="Z266" s="10">
        <f t="shared" si="89"/>
        <v>26.461233201938498</v>
      </c>
      <c r="AA266" s="10">
        <f t="shared" si="90"/>
        <v>67.538766798061502</v>
      </c>
      <c r="AB266" s="10">
        <f t="shared" si="91"/>
        <v>21.461233201938498</v>
      </c>
      <c r="AC266" s="10">
        <f t="shared" si="92"/>
        <v>3.0981830094283569</v>
      </c>
      <c r="AD266" s="10">
        <f t="shared" si="93"/>
        <v>3.0981830094283569</v>
      </c>
      <c r="AE266" s="10">
        <f>IF(R266&lt;=$H$10,$L$2+ABS($H$43/$H$46-SQRT(4*$H$43*$H$43/$H$46/$H$46-8*(R266-$H$9)/$H$46)/2),#REF!)</f>
        <v>5.2111578923376349</v>
      </c>
      <c r="AF266" s="10">
        <f t="shared" si="94"/>
        <v>-32.746196677934194</v>
      </c>
      <c r="AG266" s="10">
        <f t="shared" si="95"/>
        <v>1.6152208119419607</v>
      </c>
      <c r="AH266" s="10">
        <f t="shared" si="96"/>
        <v>1.6152208119419607</v>
      </c>
      <c r="AI266">
        <f t="shared" si="97"/>
        <v>3.403377117429065</v>
      </c>
      <c r="AJ266" s="10">
        <f t="shared" si="98"/>
        <v>-2.2263513513513509</v>
      </c>
      <c r="AK266" t="e">
        <f t="shared" si="99"/>
        <v>#NUM!</v>
      </c>
    </row>
    <row r="267" spans="14:37" x14ac:dyDescent="0.3">
      <c r="N267">
        <f t="shared" si="100"/>
        <v>25.785647940736734</v>
      </c>
      <c r="O267">
        <f t="shared" si="101"/>
        <v>20.087753579091405</v>
      </c>
      <c r="P267">
        <f t="shared" si="102"/>
        <v>2.508</v>
      </c>
      <c r="Q267">
        <f t="shared" si="83"/>
        <v>20.191755710000002</v>
      </c>
      <c r="R267" s="17">
        <f>PUSHArm!M267</f>
        <v>132.5</v>
      </c>
      <c r="S267" s="10">
        <f>PUSHArm!N267</f>
        <v>78.97869949528112</v>
      </c>
      <c r="T267" s="10">
        <f>PUSHArm!O267</f>
        <v>1.1359438520026581</v>
      </c>
      <c r="U267" s="10">
        <f t="shared" si="84"/>
        <v>-0.39418900094966491</v>
      </c>
      <c r="V267" s="10">
        <f t="shared" si="85"/>
        <v>33.892520243958259</v>
      </c>
      <c r="W267" s="10">
        <f t="shared" si="86"/>
        <v>3.1111111111111107</v>
      </c>
      <c r="X267" s="10">
        <f t="shared" si="87"/>
        <v>66.97869949528112</v>
      </c>
      <c r="Y267" s="10">
        <f t="shared" si="88"/>
        <v>31.02130050471888</v>
      </c>
      <c r="Z267" s="10">
        <f t="shared" si="89"/>
        <v>26.02130050471888</v>
      </c>
      <c r="AA267" s="10">
        <f t="shared" si="90"/>
        <v>67.97869949528112</v>
      </c>
      <c r="AB267" s="10">
        <f t="shared" si="91"/>
        <v>21.02130050471888</v>
      </c>
      <c r="AC267" s="10">
        <f t="shared" si="92"/>
        <v>3.1111111111111107</v>
      </c>
      <c r="AD267" s="10">
        <f t="shared" si="93"/>
        <v>3.1111111111111107</v>
      </c>
      <c r="AE267" s="10">
        <f>IF(R267&lt;=$H$10,$L$2+ABS($H$43/$H$46-SQRT(4*$H$43*$H$43/$H$46/$H$46-8*(R267-$H$9)/$H$46)/2),#REF!)</f>
        <v>5.1912908031636702</v>
      </c>
      <c r="AF267" s="10">
        <f t="shared" si="94"/>
        <v>-32.56574095867532</v>
      </c>
      <c r="AG267" s="10">
        <f t="shared" si="95"/>
        <v>1.6017455632452782</v>
      </c>
      <c r="AH267" s="10">
        <f t="shared" si="96"/>
        <v>1.6017455632452782</v>
      </c>
      <c r="AI267">
        <f t="shared" si="97"/>
        <v>3.4099014511621024</v>
      </c>
      <c r="AJ267" s="10">
        <f t="shared" si="98"/>
        <v>-2.2591216216216212</v>
      </c>
      <c r="AK267" t="e">
        <f t="shared" si="99"/>
        <v>#NUM!</v>
      </c>
    </row>
    <row r="268" spans="14:37" x14ac:dyDescent="0.3">
      <c r="N268">
        <f t="shared" si="100"/>
        <v>25.792946018539588</v>
      </c>
      <c r="O268">
        <f t="shared" si="101"/>
        <v>20.097944063905533</v>
      </c>
      <c r="P268">
        <f t="shared" si="102"/>
        <v>2.508</v>
      </c>
      <c r="Q268">
        <f t="shared" si="83"/>
        <v>20.209712524</v>
      </c>
      <c r="R268" s="17">
        <f>PUSHArm!M268</f>
        <v>133</v>
      </c>
      <c r="S268" s="10">
        <f>PUSHArm!N268</f>
        <v>79.418862095852006</v>
      </c>
      <c r="T268" s="10">
        <f>PUSHArm!O268</f>
        <v>1.1353672158361356</v>
      </c>
      <c r="U268" s="10">
        <f t="shared" si="84"/>
        <v>-0.39545729886556102</v>
      </c>
      <c r="V268" s="10">
        <f t="shared" si="85"/>
        <v>33.597848679148683</v>
      </c>
      <c r="W268" s="10">
        <f t="shared" si="86"/>
        <v>3.1241581241062493</v>
      </c>
      <c r="X268" s="10">
        <f t="shared" si="87"/>
        <v>67.418862095852006</v>
      </c>
      <c r="Y268" s="10">
        <f t="shared" si="88"/>
        <v>30.581137904147994</v>
      </c>
      <c r="Z268" s="10">
        <f t="shared" si="89"/>
        <v>25.581137904147994</v>
      </c>
      <c r="AA268" s="10">
        <f t="shared" si="90"/>
        <v>68.418862095852006</v>
      </c>
      <c r="AB268" s="10">
        <f t="shared" si="91"/>
        <v>20.581137904147994</v>
      </c>
      <c r="AC268" s="10">
        <f t="shared" si="92"/>
        <v>3.1241581241062493</v>
      </c>
      <c r="AD268" s="10">
        <f t="shared" si="93"/>
        <v>3.1241581241062493</v>
      </c>
      <c r="AE268" s="10">
        <f>IF(R268&lt;=$H$10,$L$2+ABS($H$43/$H$46-SQRT(4*$H$43*$H$43/$H$46/$H$46-8*(R268-$H$9)/$H$46)/2),#REF!)</f>
        <v>5.1712812921102032</v>
      </c>
      <c r="AF268" s="10">
        <f t="shared" si="94"/>
        <v>-32.383405248211055</v>
      </c>
      <c r="AG268" s="10">
        <f t="shared" si="95"/>
        <v>1.5881880629504108</v>
      </c>
      <c r="AH268" s="10">
        <f t="shared" si="96"/>
        <v>1.5881880629504108</v>
      </c>
      <c r="AI268">
        <f t="shared" si="97"/>
        <v>3.4164094012975927</v>
      </c>
      <c r="AJ268" s="10">
        <f t="shared" si="98"/>
        <v>-2.2918918918918916</v>
      </c>
      <c r="AK268" t="e">
        <f t="shared" si="99"/>
        <v>#NUM!</v>
      </c>
    </row>
    <row r="269" spans="14:37" x14ac:dyDescent="0.3">
      <c r="N269">
        <f t="shared" si="100"/>
        <v>25.8006067047797</v>
      </c>
      <c r="O269">
        <f t="shared" si="101"/>
        <v>20.108412588687788</v>
      </c>
      <c r="P269">
        <f t="shared" si="102"/>
        <v>2.508</v>
      </c>
      <c r="Q269">
        <f t="shared" si="83"/>
        <v>20.227669337999998</v>
      </c>
      <c r="R269" s="17">
        <f>PUSHArm!M269</f>
        <v>133.5</v>
      </c>
      <c r="S269" s="10">
        <f>PUSHArm!N269</f>
        <v>79.85924824847821</v>
      </c>
      <c r="T269" s="10">
        <f>PUSHArm!O269</f>
        <v>1.134807439412264</v>
      </c>
      <c r="U269" s="10">
        <f t="shared" si="84"/>
        <v>-0.39669268389678497</v>
      </c>
      <c r="V269" s="10">
        <f t="shared" si="85"/>
        <v>33.2994589737133</v>
      </c>
      <c r="W269" s="10">
        <f t="shared" si="86"/>
        <v>3.1373273912530264</v>
      </c>
      <c r="X269" s="10">
        <f t="shared" si="87"/>
        <v>67.85924824847821</v>
      </c>
      <c r="Y269" s="10">
        <f t="shared" si="88"/>
        <v>30.14075175152179</v>
      </c>
      <c r="Z269" s="10">
        <f t="shared" si="89"/>
        <v>25.14075175152179</v>
      </c>
      <c r="AA269" s="10">
        <f t="shared" si="90"/>
        <v>68.85924824847821</v>
      </c>
      <c r="AB269" s="10">
        <f t="shared" si="91"/>
        <v>20.14075175152179</v>
      </c>
      <c r="AC269" s="10">
        <f t="shared" si="92"/>
        <v>3.1373273912530264</v>
      </c>
      <c r="AD269" s="10">
        <f t="shared" si="93"/>
        <v>3.1373273912530264</v>
      </c>
      <c r="AE269" s="10">
        <f>IF(R269&lt;=$H$10,$L$2+ABS($H$43/$H$46-SQRT(4*$H$43*$H$43/$H$46/$H$46-8*(R269-$H$9)/$H$46)/2),#REF!)</f>
        <v>5.1511262515875043</v>
      </c>
      <c r="AF269" s="10">
        <f t="shared" si="94"/>
        <v>-32.199176301705826</v>
      </c>
      <c r="AG269" s="10">
        <f t="shared" si="95"/>
        <v>1.574546786246918</v>
      </c>
      <c r="AH269" s="10">
        <f t="shared" si="96"/>
        <v>1.574546786246918</v>
      </c>
      <c r="AI269">
        <f t="shared" si="97"/>
        <v>3.4229010906442778</v>
      </c>
      <c r="AJ269" s="10">
        <f t="shared" si="98"/>
        <v>-2.3246621621621619</v>
      </c>
      <c r="AK269" t="e">
        <f t="shared" si="99"/>
        <v>#NUM!</v>
      </c>
    </row>
    <row r="270" spans="14:37" x14ac:dyDescent="0.3">
      <c r="N270">
        <f t="shared" si="100"/>
        <v>25.808628017083947</v>
      </c>
      <c r="O270">
        <f t="shared" si="101"/>
        <v>20.119157808296407</v>
      </c>
      <c r="P270">
        <f t="shared" si="102"/>
        <v>2.508</v>
      </c>
      <c r="Q270">
        <f t="shared" si="83"/>
        <v>20.245626151999996</v>
      </c>
      <c r="R270" s="17">
        <f>PUSHArm!M270</f>
        <v>134</v>
      </c>
      <c r="S270" s="10">
        <f>PUSHArm!N270</f>
        <v>80.299851634246423</v>
      </c>
      <c r="T270" s="10">
        <f>PUSHArm!O270</f>
        <v>1.1342643956912961</v>
      </c>
      <c r="U270" s="10">
        <f t="shared" si="84"/>
        <v>-0.39789555626978973</v>
      </c>
      <c r="V270" s="10">
        <f t="shared" si="85"/>
        <v>32.997278817637472</v>
      </c>
      <c r="W270" s="10">
        <f t="shared" si="86"/>
        <v>3.1506224150127431</v>
      </c>
      <c r="X270" s="10">
        <f t="shared" si="87"/>
        <v>68.299851634246423</v>
      </c>
      <c r="Y270" s="10">
        <f t="shared" si="88"/>
        <v>29.700148365753577</v>
      </c>
      <c r="Z270" s="10">
        <f t="shared" si="89"/>
        <v>24.700148365753577</v>
      </c>
      <c r="AA270" s="10">
        <f t="shared" si="90"/>
        <v>69.299851634246423</v>
      </c>
      <c r="AB270" s="10">
        <f t="shared" si="91"/>
        <v>19.700148365753577</v>
      </c>
      <c r="AC270" s="10">
        <f t="shared" si="92"/>
        <v>3.1506224150127431</v>
      </c>
      <c r="AD270" s="10">
        <f t="shared" si="93"/>
        <v>3.1506224150127431</v>
      </c>
      <c r="AE270" s="10">
        <f>IF(R270&lt;=$H$10,$L$2+ABS($H$43/$H$46-SQRT(4*$H$43*$H$43/$H$46/$H$46-8*(R270-$H$9)/$H$46)/2),#REF!)</f>
        <v>5.1308224593238982</v>
      </c>
      <c r="AF270" s="10">
        <f t="shared" si="94"/>
        <v>-32.013040027143241</v>
      </c>
      <c r="AG270" s="10">
        <f t="shared" si="95"/>
        <v>1.560820160621383</v>
      </c>
      <c r="AH270" s="10">
        <f t="shared" si="96"/>
        <v>1.560820160621383</v>
      </c>
      <c r="AI270">
        <f t="shared" si="97"/>
        <v>3.4293766404842683</v>
      </c>
      <c r="AJ270" s="10">
        <f t="shared" si="98"/>
        <v>-2.3574324324324323</v>
      </c>
      <c r="AK270" t="e">
        <f t="shared" si="99"/>
        <v>#NUM!</v>
      </c>
    </row>
    <row r="271" spans="14:37" x14ac:dyDescent="0.3">
      <c r="N271">
        <f t="shared" si="100"/>
        <v>25.817008126561269</v>
      </c>
      <c r="O271">
        <f t="shared" si="101"/>
        <v>20.130178495253535</v>
      </c>
      <c r="P271">
        <f t="shared" si="102"/>
        <v>2.508</v>
      </c>
      <c r="Q271">
        <f t="shared" si="83"/>
        <v>20.263582966000001</v>
      </c>
      <c r="R271" s="17">
        <f>PUSHArm!M271</f>
        <v>134.5</v>
      </c>
      <c r="S271" s="10">
        <f>PUSHArm!N271</f>
        <v>80.740665964573054</v>
      </c>
      <c r="T271" s="10">
        <f>PUSHArm!O271</f>
        <v>1.1337379647742698</v>
      </c>
      <c r="U271" s="10">
        <f t="shared" si="84"/>
        <v>-0.3990662999284213</v>
      </c>
      <c r="V271" s="10">
        <f t="shared" si="85"/>
        <v>32.691231673736304</v>
      </c>
      <c r="W271" s="10">
        <f t="shared" si="86"/>
        <v>3.1640468683478753</v>
      </c>
      <c r="X271" s="10">
        <f t="shared" si="87"/>
        <v>68.740665964573054</v>
      </c>
      <c r="Y271" s="10">
        <f t="shared" si="88"/>
        <v>29.259334035426946</v>
      </c>
      <c r="Z271" s="10">
        <f t="shared" si="89"/>
        <v>24.259334035426946</v>
      </c>
      <c r="AA271" s="10">
        <f t="shared" si="90"/>
        <v>69.740665964573054</v>
      </c>
      <c r="AB271" s="10">
        <f t="shared" si="91"/>
        <v>19.259334035426946</v>
      </c>
      <c r="AC271" s="10">
        <f t="shared" si="92"/>
        <v>3.1640468683478753</v>
      </c>
      <c r="AD271" s="10">
        <f t="shared" si="93"/>
        <v>3.1640468683478753</v>
      </c>
      <c r="AE271" s="10">
        <f>IF(R271&lt;=$H$10,$L$2+ABS($H$43/$H$46-SQRT(4*$H$43*$H$43/$H$46/$H$46-8*(R271-$H$9)/$H$46)/2),#REF!)</f>
        <v>5.1103665723517437</v>
      </c>
      <c r="AF271" s="10">
        <f t="shared" si="94"/>
        <v>-31.824981458695184</v>
      </c>
      <c r="AG271" s="10">
        <f t="shared" si="95"/>
        <v>1.5470065637415837</v>
      </c>
      <c r="AH271" s="10">
        <f t="shared" si="96"/>
        <v>1.5470065637415837</v>
      </c>
      <c r="AI271">
        <f t="shared" si="97"/>
        <v>3.4358361705994782</v>
      </c>
      <c r="AJ271" s="10">
        <f t="shared" si="98"/>
        <v>-2.3902027027027026</v>
      </c>
      <c r="AK271" t="e">
        <f t="shared" si="99"/>
        <v>#NUM!</v>
      </c>
    </row>
    <row r="272" spans="14:37" x14ac:dyDescent="0.3">
      <c r="N272">
        <f t="shared" si="100"/>
        <v>25.825745357958908</v>
      </c>
      <c r="O272">
        <f t="shared" si="101"/>
        <v>20.141473540008143</v>
      </c>
      <c r="P272">
        <f t="shared" si="102"/>
        <v>2.508</v>
      </c>
      <c r="Q272">
        <f t="shared" si="83"/>
        <v>20.281539779999999</v>
      </c>
      <c r="R272" s="17">
        <f>PUSHArm!M272</f>
        <v>135</v>
      </c>
      <c r="S272" s="10">
        <f>PUSHArm!N272</f>
        <v>81.181684979138339</v>
      </c>
      <c r="T272" s="10">
        <f>PUSHArm!O272</f>
        <v>1.1332280338817315</v>
      </c>
      <c r="U272" s="10">
        <f t="shared" si="84"/>
        <v>-0.40020528250545301</v>
      </c>
      <c r="V272" s="10">
        <f t="shared" si="85"/>
        <v>32.381236501024894</v>
      </c>
      <c r="W272" s="10">
        <f t="shared" si="86"/>
        <v>3.1776046065735111</v>
      </c>
      <c r="X272" s="10">
        <f t="shared" si="87"/>
        <v>69.181684979138339</v>
      </c>
      <c r="Y272" s="10">
        <f t="shared" si="88"/>
        <v>28.818315020861661</v>
      </c>
      <c r="Z272" s="10">
        <f t="shared" si="89"/>
        <v>23.818315020861661</v>
      </c>
      <c r="AA272" s="10">
        <f t="shared" si="90"/>
        <v>70.181684979138339</v>
      </c>
      <c r="AB272" s="10">
        <f t="shared" si="91"/>
        <v>18.818315020861661</v>
      </c>
      <c r="AC272" s="10">
        <f t="shared" si="92"/>
        <v>3.1776046065735111</v>
      </c>
      <c r="AD272" s="10">
        <f t="shared" si="93"/>
        <v>3.1776046065735111</v>
      </c>
      <c r="AE272" s="10">
        <f>IF(R272&lt;=$H$10,$L$2+ABS($H$43/$H$46-SQRT(4*$H$43*$H$43/$H$46/$H$46-8*(R272-$H$9)/$H$46)/2),#REF!)</f>
        <v>5.0897551205817333</v>
      </c>
      <c r="AF272" s="10">
        <f t="shared" si="94"/>
        <v>-31.634984728370686</v>
      </c>
      <c r="AG272" s="10">
        <f t="shared" si="95"/>
        <v>1.5331043212184521</v>
      </c>
      <c r="AH272" s="10">
        <f t="shared" si="96"/>
        <v>1.5331043212184521</v>
      </c>
      <c r="AI272">
        <f t="shared" si="97"/>
        <v>3.4422797992974781</v>
      </c>
      <c r="AJ272" s="10">
        <f t="shared" si="98"/>
        <v>-2.422972972972973</v>
      </c>
      <c r="AK272" t="e">
        <f t="shared" si="99"/>
        <v>#NUM!</v>
      </c>
    </row>
    <row r="273" spans="14:37" x14ac:dyDescent="0.3">
      <c r="N273">
        <f t="shared" si="100"/>
        <v>25.834838189954933</v>
      </c>
      <c r="O273">
        <f t="shared" si="101"/>
        <v>20.153041951304843</v>
      </c>
      <c r="P273">
        <f t="shared" si="102"/>
        <v>2.508</v>
      </c>
      <c r="Q273">
        <f t="shared" si="83"/>
        <v>20.299496594000001</v>
      </c>
      <c r="R273" s="17">
        <f>PUSHArm!M273</f>
        <v>135.5</v>
      </c>
      <c r="S273" s="10">
        <f>PUSHArm!N273</f>
        <v>81.622902443806339</v>
      </c>
      <c r="T273" s="10">
        <f>PUSHArm!O273</f>
        <v>1.1327344973385347</v>
      </c>
      <c r="U273" s="10">
        <f t="shared" si="84"/>
        <v>-0.40131285523144034</v>
      </c>
      <c r="V273" s="10">
        <f t="shared" si="85"/>
        <v>32.067207452399323</v>
      </c>
      <c r="W273" s="10">
        <f t="shared" si="86"/>
        <v>3.1912996802894531</v>
      </c>
      <c r="X273" s="10">
        <f t="shared" si="87"/>
        <v>69.622902443806339</v>
      </c>
      <c r="Y273" s="10">
        <f t="shared" si="88"/>
        <v>28.377097556193661</v>
      </c>
      <c r="Z273" s="10">
        <f t="shared" si="89"/>
        <v>23.377097556193661</v>
      </c>
      <c r="AA273" s="10">
        <f t="shared" si="90"/>
        <v>70.622902443806339</v>
      </c>
      <c r="AB273" s="10">
        <f t="shared" si="91"/>
        <v>18.377097556193661</v>
      </c>
      <c r="AC273" s="10">
        <f t="shared" si="92"/>
        <v>3.1912996802894531</v>
      </c>
      <c r="AD273" s="10">
        <f t="shared" si="93"/>
        <v>3.1912996802894531</v>
      </c>
      <c r="AE273" s="10">
        <f>IF(R273&lt;=$H$10,$L$2+ABS($H$43/$H$46-SQRT(4*$H$43*$H$43/$H$46/$H$46-8*(R273-$H$9)/$H$46)/2),#REF!)</f>
        <v>5.0689844999305569</v>
      </c>
      <c r="AF273" s="10">
        <f t="shared" si="94"/>
        <v>-31.443033035817457</v>
      </c>
      <c r="AG273" s="10">
        <f t="shared" si="95"/>
        <v>1.519111704237083</v>
      </c>
      <c r="AH273" s="10">
        <f t="shared" si="96"/>
        <v>1.519111704237083</v>
      </c>
      <c r="AI273">
        <f t="shared" si="97"/>
        <v>3.4487076434367765</v>
      </c>
      <c r="AJ273" s="10">
        <f t="shared" si="98"/>
        <v>-2.4557432432432424</v>
      </c>
      <c r="AK273" t="e">
        <f t="shared" si="99"/>
        <v>#NUM!</v>
      </c>
    </row>
    <row r="274" spans="14:37" x14ac:dyDescent="0.3">
      <c r="N274">
        <f t="shared" si="100"/>
        <v>25.844285255556432</v>
      </c>
      <c r="O274">
        <f t="shared" si="101"/>
        <v>20.164882856634716</v>
      </c>
      <c r="P274">
        <f t="shared" si="102"/>
        <v>2.508</v>
      </c>
      <c r="Q274">
        <f t="shared" si="83"/>
        <v>20.317453408000002</v>
      </c>
      <c r="R274" s="17">
        <f>PUSHArm!M274</f>
        <v>136</v>
      </c>
      <c r="S274" s="10">
        <f>PUSHArm!N274</f>
        <v>82.064312148529552</v>
      </c>
      <c r="T274" s="10">
        <f>PUSHArm!O274</f>
        <v>1.1322572565633404</v>
      </c>
      <c r="U274" s="10">
        <f t="shared" si="84"/>
        <v>-0.40238935298590844</v>
      </c>
      <c r="V274" s="10">
        <f t="shared" si="85"/>
        <v>31.749053543741358</v>
      </c>
      <c r="W274" s="10">
        <f t="shared" si="86"/>
        <v>3.2051363495159308</v>
      </c>
      <c r="X274" s="10">
        <f t="shared" si="87"/>
        <v>70.064312148529552</v>
      </c>
      <c r="Y274" s="10">
        <f t="shared" si="88"/>
        <v>27.935687851470448</v>
      </c>
      <c r="Z274" s="10">
        <f t="shared" si="89"/>
        <v>22.935687851470448</v>
      </c>
      <c r="AA274" s="10">
        <f t="shared" si="90"/>
        <v>71.064312148529552</v>
      </c>
      <c r="AB274" s="10">
        <f t="shared" si="91"/>
        <v>17.935687851470448</v>
      </c>
      <c r="AC274" s="10">
        <f t="shared" si="92"/>
        <v>3.2051363495159308</v>
      </c>
      <c r="AD274" s="10">
        <f t="shared" si="93"/>
        <v>3.2051363495159308</v>
      </c>
      <c r="AE274" s="10">
        <f>IF(R274&lt;=$H$10,$L$2+ABS($H$43/$H$46-SQRT(4*$H$43*$H$43/$H$46/$H$46-8*(R274-$H$9)/$H$46)/2),#REF!)</f>
        <v>5.0480509649633785</v>
      </c>
      <c r="AF274" s="10">
        <f t="shared" si="94"/>
        <v>-31.249108616184522</v>
      </c>
      <c r="AG274" s="10">
        <f t="shared" si="95"/>
        <v>1.5050269270473025</v>
      </c>
      <c r="AH274" s="10">
        <f t="shared" si="96"/>
        <v>1.5050269270473025</v>
      </c>
      <c r="AI274">
        <f t="shared" si="97"/>
        <v>3.455119818451545</v>
      </c>
      <c r="AJ274" s="10">
        <f t="shared" si="98"/>
        <v>-2.4885135135135128</v>
      </c>
      <c r="AK274" t="e">
        <f t="shared" si="99"/>
        <v>#NUM!</v>
      </c>
    </row>
    <row r="275" spans="14:37" x14ac:dyDescent="0.3">
      <c r="N275">
        <f t="shared" si="100"/>
        <v>25.854085342702902</v>
      </c>
      <c r="O275">
        <f t="shared" si="101"/>
        <v>20.176995502846079</v>
      </c>
      <c r="P275">
        <f t="shared" si="102"/>
        <v>2.508</v>
      </c>
      <c r="Q275">
        <f t="shared" si="83"/>
        <v>20.335410222</v>
      </c>
      <c r="R275" s="17">
        <f>PUSHArm!M275</f>
        <v>136.5</v>
      </c>
      <c r="S275" s="10">
        <f>PUSHArm!N275</f>
        <v>82.505907905237365</v>
      </c>
      <c r="T275" s="10">
        <f>PUSHArm!O275</f>
        <v>1.1317962200671503</v>
      </c>
      <c r="U275" s="10">
        <f t="shared" si="84"/>
        <v>-0.40343509407454881</v>
      </c>
      <c r="V275" s="10">
        <f t="shared" si="85"/>
        <v>31.426678290995593</v>
      </c>
      <c r="W275" s="10">
        <f t="shared" si="86"/>
        <v>3.2191190991727279</v>
      </c>
      <c r="X275" s="10">
        <f t="shared" si="87"/>
        <v>70.505907905237365</v>
      </c>
      <c r="Y275" s="10">
        <f t="shared" si="88"/>
        <v>27.494092094762635</v>
      </c>
      <c r="Z275" s="10">
        <f t="shared" si="89"/>
        <v>22.494092094762635</v>
      </c>
      <c r="AA275" s="10">
        <f t="shared" si="90"/>
        <v>71.505907905237365</v>
      </c>
      <c r="AB275" s="10">
        <f t="shared" si="91"/>
        <v>17.494092094762635</v>
      </c>
      <c r="AC275" s="10">
        <f t="shared" si="92"/>
        <v>3.2191190991727279</v>
      </c>
      <c r="AD275" s="10">
        <f t="shared" si="93"/>
        <v>3.2191190991727279</v>
      </c>
      <c r="AE275" s="10">
        <f>IF(R275&lt;=$H$10,$L$2+ABS($H$43/$H$46-SQRT(4*$H$43*$H$43/$H$46/$H$46-8*(R275-$H$9)/$H$46)/2),#REF!)</f>
        <v>5.0269506210085853</v>
      </c>
      <c r="AF275" s="10">
        <f t="shared" si="94"/>
        <v>-31.053192705784863</v>
      </c>
      <c r="AG275" s="10">
        <f t="shared" si="95"/>
        <v>1.4908481443034916</v>
      </c>
      <c r="AH275" s="10">
        <f t="shared" si="96"/>
        <v>1.4908481443034916</v>
      </c>
      <c r="AI275">
        <f t="shared" si="97"/>
        <v>3.4615164383758081</v>
      </c>
      <c r="AJ275" s="10">
        <f t="shared" si="98"/>
        <v>-2.5212837837837832</v>
      </c>
      <c r="AK275" t="e">
        <f t="shared" si="99"/>
        <v>#NUM!</v>
      </c>
    </row>
    <row r="276" spans="14:37" x14ac:dyDescent="0.3">
      <c r="N276">
        <f t="shared" si="100"/>
        <v>25.864237394910671</v>
      </c>
      <c r="O276">
        <f t="shared" si="101"/>
        <v>20.189379256787216</v>
      </c>
      <c r="P276">
        <f t="shared" si="102"/>
        <v>2.508</v>
      </c>
      <c r="Q276">
        <f t="shared" si="83"/>
        <v>20.353367035999995</v>
      </c>
      <c r="R276" s="17">
        <f>PUSHArm!M276</f>
        <v>137</v>
      </c>
      <c r="S276" s="10">
        <f>PUSHArm!N276</f>
        <v>82.947683545705871</v>
      </c>
      <c r="T276" s="10">
        <f>PUSHArm!O276</f>
        <v>1.13135130345364</v>
      </c>
      <c r="U276" s="10">
        <f t="shared" si="84"/>
        <v>-0.40445038031262737</v>
      </c>
      <c r="V276" s="10">
        <f t="shared" si="85"/>
        <v>31.099979311626711</v>
      </c>
      <c r="W276" s="10">
        <f t="shared" si="86"/>
        <v>3.2332526560611585</v>
      </c>
      <c r="X276" s="10">
        <f t="shared" si="87"/>
        <v>70.947683545705871</v>
      </c>
      <c r="Y276" s="10">
        <f t="shared" si="88"/>
        <v>27.052316454294129</v>
      </c>
      <c r="Z276" s="10">
        <f t="shared" si="89"/>
        <v>22.052316454294129</v>
      </c>
      <c r="AA276" s="10">
        <f t="shared" si="90"/>
        <v>71.947683545705871</v>
      </c>
      <c r="AB276" s="10">
        <f t="shared" si="91"/>
        <v>17.052316454294129</v>
      </c>
      <c r="AC276" s="10">
        <f t="shared" si="92"/>
        <v>3.2332526560611585</v>
      </c>
      <c r="AD276" s="10">
        <f t="shared" si="93"/>
        <v>3.2332526560611585</v>
      </c>
      <c r="AE276" s="10">
        <f>IF(R276&lt;=$H$10,$L$2+ABS($H$43/$H$46-SQRT(4*$H$43*$H$43/$H$46/$H$46-8*(R276-$H$9)/$H$46)/2),#REF!)</f>
        <v>5.0056794156978146</v>
      </c>
      <c r="AF276" s="10">
        <f t="shared" si="94"/>
        <v>-30.855265505605356</v>
      </c>
      <c r="AG276" s="10">
        <f t="shared" si="95"/>
        <v>1.4765734482424344</v>
      </c>
      <c r="AH276" s="10">
        <f t="shared" si="96"/>
        <v>1.4765734482424344</v>
      </c>
      <c r="AI276">
        <f t="shared" si="97"/>
        <v>3.467897615867102</v>
      </c>
      <c r="AJ276" s="10">
        <f t="shared" si="98"/>
        <v>-2.5540540540540535</v>
      </c>
      <c r="AK276" t="e">
        <f t="shared" si="99"/>
        <v>#NUM!</v>
      </c>
    </row>
    <row r="277" spans="14:37" x14ac:dyDescent="0.3">
      <c r="N277">
        <f t="shared" si="100"/>
        <v>25.874740512166206</v>
      </c>
      <c r="O277">
        <f t="shared" si="101"/>
        <v>20.20203360614347</v>
      </c>
      <c r="P277">
        <f t="shared" si="102"/>
        <v>2.508</v>
      </c>
      <c r="Q277">
        <f t="shared" si="83"/>
        <v>20.371323849999996</v>
      </c>
      <c r="R277" s="17">
        <f>PUSHArm!M277</f>
        <v>137.5</v>
      </c>
      <c r="S277" s="10">
        <f>PUSHArm!N277</f>
        <v>83.389632919409394</v>
      </c>
      <c r="T277" s="10">
        <f>PUSHArm!O277</f>
        <v>1.1309224294303701</v>
      </c>
      <c r="U277" s="10">
        <f t="shared" si="84"/>
        <v>-0.40543549683345603</v>
      </c>
      <c r="V277" s="10">
        <f t="shared" si="85"/>
        <v>30.768847885859469</v>
      </c>
      <c r="W277" s="10">
        <f t="shared" si="86"/>
        <v>3.2475420075311567</v>
      </c>
      <c r="X277" s="10">
        <f t="shared" si="87"/>
        <v>71.389632919409394</v>
      </c>
      <c r="Y277" s="10">
        <f t="shared" si="88"/>
        <v>26.610367080590606</v>
      </c>
      <c r="Z277" s="10">
        <f t="shared" si="89"/>
        <v>21.610367080590606</v>
      </c>
      <c r="AA277" s="10">
        <f t="shared" si="90"/>
        <v>72.389632919409394</v>
      </c>
      <c r="AB277" s="10">
        <f t="shared" si="91"/>
        <v>16.610367080590606</v>
      </c>
      <c r="AC277" s="10">
        <f t="shared" si="92"/>
        <v>3.2475420075311567</v>
      </c>
      <c r="AD277" s="10">
        <f t="shared" si="93"/>
        <v>3.2475420075311567</v>
      </c>
      <c r="AE277" s="10">
        <f>IF(R277&lt;=$H$10,$L$2+ABS($H$43/$H$46-SQRT(4*$H$43*$H$43/$H$46/$H$46-8*(R277-$H$9)/$H$46)/2),#REF!)</f>
        <v>4.9842331298791951</v>
      </c>
      <c r="AF277" s="10">
        <f t="shared" si="94"/>
        <v>-30.655306142246143</v>
      </c>
      <c r="AG277" s="10">
        <f t="shared" si="95"/>
        <v>1.4622008656869832</v>
      </c>
      <c r="AH277" s="10">
        <f t="shared" si="96"/>
        <v>1.4622008656869832</v>
      </c>
      <c r="AI277">
        <f t="shared" si="97"/>
        <v>3.4742634622296258</v>
      </c>
      <c r="AJ277" s="10">
        <f t="shared" si="98"/>
        <v>-2.5868243243243239</v>
      </c>
      <c r="AK277" t="e">
        <f t="shared" si="99"/>
        <v>#NUM!</v>
      </c>
    </row>
    <row r="278" spans="14:37" x14ac:dyDescent="0.3">
      <c r="N278">
        <f t="shared" si="100"/>
        <v>25.885593951902695</v>
      </c>
      <c r="O278">
        <f t="shared" si="101"/>
        <v>20.214958160339602</v>
      </c>
      <c r="P278">
        <f t="shared" si="102"/>
        <v>2.508</v>
      </c>
      <c r="Q278">
        <f t="shared" si="83"/>
        <v>20.389280663999998</v>
      </c>
      <c r="R278" s="17">
        <f>PUSHArm!M278</f>
        <v>138</v>
      </c>
      <c r="S278" s="10">
        <f>PUSHArm!N278</f>
        <v>83.831749891350469</v>
      </c>
      <c r="T278" s="10">
        <f>PUSHArm!O278</f>
        <v>1.130509527823583</v>
      </c>
      <c r="U278" s="10">
        <f t="shared" si="84"/>
        <v>-0.40639071199122095</v>
      </c>
      <c r="V278" s="10">
        <f t="shared" si="85"/>
        <v>30.43316847292612</v>
      </c>
      <c r="W278" s="10">
        <f t="shared" si="86"/>
        <v>3.2619924220424821</v>
      </c>
      <c r="X278" s="10">
        <f t="shared" si="87"/>
        <v>71.831749891350469</v>
      </c>
      <c r="Y278" s="10">
        <f t="shared" si="88"/>
        <v>26.168250108649531</v>
      </c>
      <c r="Z278" s="10">
        <f t="shared" si="89"/>
        <v>21.168250108649531</v>
      </c>
      <c r="AA278" s="10">
        <f t="shared" si="90"/>
        <v>72.831749891350469</v>
      </c>
      <c r="AB278" s="10">
        <f t="shared" si="91"/>
        <v>16.168250108649531</v>
      </c>
      <c r="AC278" s="10">
        <f t="shared" si="92"/>
        <v>3.2619924220424821</v>
      </c>
      <c r="AD278" s="10">
        <f t="shared" si="93"/>
        <v>3.2619924220424821</v>
      </c>
      <c r="AE278" s="10">
        <f>IF(R278&lt;=$H$10,$L$2+ABS($H$43/$H$46-SQRT(4*$H$43*$H$43/$H$46/$H$46-8*(R278-$H$9)/$H$46)/2),#REF!)</f>
        <v>4.9626073678461022</v>
      </c>
      <c r="AF278" s="10">
        <f t="shared" si="94"/>
        <v>-30.45329262630915</v>
      </c>
      <c r="AG278" s="10">
        <f t="shared" si="95"/>
        <v>1.44772835486221</v>
      </c>
      <c r="AH278" s="10">
        <f t="shared" si="96"/>
        <v>1.44772835486221</v>
      </c>
      <c r="AI278">
        <f t="shared" si="97"/>
        <v>3.4806140874368929</v>
      </c>
      <c r="AJ278" s="10">
        <f t="shared" si="98"/>
        <v>-2.6195945945945942</v>
      </c>
      <c r="AK278" t="e">
        <f t="shared" si="99"/>
        <v>#NUM!</v>
      </c>
    </row>
    <row r="279" spans="14:37" x14ac:dyDescent="0.3">
      <c r="N279">
        <f t="shared" si="100"/>
        <v>25.896797130131723</v>
      </c>
      <c r="O279">
        <f t="shared" si="101"/>
        <v>20.228152651563658</v>
      </c>
      <c r="P279">
        <f t="shared" si="102"/>
        <v>2.508</v>
      </c>
      <c r="Q279">
        <f t="shared" si="83"/>
        <v>20.407237477999999</v>
      </c>
      <c r="R279" s="17">
        <f>PUSHArm!M279</f>
        <v>138.5</v>
      </c>
      <c r="S279" s="10">
        <f>PUSHArm!N279</f>
        <v>84.274028339867911</v>
      </c>
      <c r="T279" s="10">
        <f>PUSHArm!O279</f>
        <v>1.1301125355996944</v>
      </c>
      <c r="U279" s="10">
        <f t="shared" si="84"/>
        <v>-0.40731627729233366</v>
      </c>
      <c r="V279" s="10">
        <f t="shared" si="85"/>
        <v>30.092818176504004</v>
      </c>
      <c r="W279" s="10">
        <f t="shared" si="86"/>
        <v>3.2766094718603749</v>
      </c>
      <c r="X279" s="10">
        <f t="shared" si="87"/>
        <v>72.274028339867911</v>
      </c>
      <c r="Y279" s="10">
        <f t="shared" si="88"/>
        <v>25.725971660132089</v>
      </c>
      <c r="Z279" s="10">
        <f t="shared" si="89"/>
        <v>20.725971660132089</v>
      </c>
      <c r="AA279" s="10">
        <f t="shared" si="90"/>
        <v>73.274028339867911</v>
      </c>
      <c r="AB279" s="10">
        <f t="shared" si="91"/>
        <v>15.725971660132089</v>
      </c>
      <c r="AC279" s="10">
        <f t="shared" si="92"/>
        <v>3.2766094718603749</v>
      </c>
      <c r="AD279" s="10">
        <f t="shared" si="93"/>
        <v>3.2766094718603749</v>
      </c>
      <c r="AE279" s="10">
        <f>IF(R279&lt;=$H$10,$L$2+ABS($H$43/$H$46-SQRT(4*$H$43*$H$43/$H$46/$H$46-8*(R279-$H$9)/$H$46)/2),#REF!)</f>
        <v>4.940797546817346</v>
      </c>
      <c r="AF279" s="10">
        <f t="shared" si="94"/>
        <v>-30.249201807950541</v>
      </c>
      <c r="AG279" s="10">
        <f t="shared" si="95"/>
        <v>1.4331538020095018</v>
      </c>
      <c r="AH279" s="10">
        <f t="shared" si="96"/>
        <v>1.4331538020095018</v>
      </c>
      <c r="AI279">
        <f t="shared" si="97"/>
        <v>3.4869496001538973</v>
      </c>
      <c r="AJ279" s="10">
        <f t="shared" si="98"/>
        <v>-2.6523648648648646</v>
      </c>
      <c r="AK279" t="e">
        <f t="shared" si="99"/>
        <v>#NUM!</v>
      </c>
    </row>
    <row r="280" spans="14:37" x14ac:dyDescent="0.3">
      <c r="N280">
        <f t="shared" si="100"/>
        <v>25.908349622765986</v>
      </c>
      <c r="O280">
        <f t="shared" si="101"/>
        <v>20.241616935940584</v>
      </c>
      <c r="P280">
        <f t="shared" si="102"/>
        <v>2.508</v>
      </c>
      <c r="Q280">
        <f t="shared" si="83"/>
        <v>20.425194292</v>
      </c>
      <c r="R280" s="17">
        <f>PUSHArm!M280</f>
        <v>139</v>
      </c>
      <c r="S280" s="10">
        <f>PUSHArm!N280</f>
        <v>84.716462154421322</v>
      </c>
      <c r="T280" s="10">
        <f>PUSHArm!O280</f>
        <v>1.1297313968950169</v>
      </c>
      <c r="U280" s="10">
        <f t="shared" si="84"/>
        <v>-0.40821242723108875</v>
      </c>
      <c r="V280" s="10">
        <f t="shared" si="85"/>
        <v>29.747666152692375</v>
      </c>
      <c r="W280" s="10">
        <f t="shared" si="86"/>
        <v>3.2913990581628916</v>
      </c>
      <c r="X280" s="10">
        <f t="shared" si="87"/>
        <v>72.716462154421322</v>
      </c>
      <c r="Y280" s="10">
        <f t="shared" si="88"/>
        <v>25.283537845578678</v>
      </c>
      <c r="Z280" s="10">
        <f t="shared" si="89"/>
        <v>20.283537845578678</v>
      </c>
      <c r="AA280" s="10">
        <f t="shared" si="90"/>
        <v>73.716462154421322</v>
      </c>
      <c r="AB280" s="10">
        <f t="shared" si="91"/>
        <v>15.283537845578678</v>
      </c>
      <c r="AC280" s="10">
        <f t="shared" si="92"/>
        <v>3.2913990581628916</v>
      </c>
      <c r="AD280" s="10">
        <f t="shared" si="93"/>
        <v>3.2913990581628916</v>
      </c>
      <c r="AE280" s="10">
        <f>IF(R280&lt;=$H$10,$L$2+ABS($H$43/$H$46-SQRT(4*$H$43*$H$43/$H$46/$H$46-8*(R280-$H$9)/$H$46)/2),#REF!)</f>
        <v>4.9187988855974503</v>
      </c>
      <c r="AF280" s="10">
        <f t="shared" si="94"/>
        <v>-30.043009329339085</v>
      </c>
      <c r="AG280" s="10">
        <f t="shared" si="95"/>
        <v>1.4184750177827077</v>
      </c>
      <c r="AH280" s="10">
        <f t="shared" si="96"/>
        <v>1.4184750177827077</v>
      </c>
      <c r="AI280">
        <f t="shared" si="97"/>
        <v>3.4932701077588071</v>
      </c>
      <c r="AJ280" s="10">
        <f t="shared" si="98"/>
        <v>-2.6851351351351349</v>
      </c>
      <c r="AK280" t="e">
        <f t="shared" si="99"/>
        <v>#NUM!</v>
      </c>
    </row>
    <row r="281" spans="14:37" x14ac:dyDescent="0.3">
      <c r="N281">
        <f t="shared" si="100"/>
        <v>25.920251167081979</v>
      </c>
      <c r="O281">
        <f t="shared" si="101"/>
        <v>20.255350994815945</v>
      </c>
      <c r="P281">
        <f t="shared" si="102"/>
        <v>2.508</v>
      </c>
      <c r="Q281">
        <f t="shared" si="83"/>
        <v>20.443151106000002</v>
      </c>
      <c r="R281" s="17">
        <f>PUSHArm!M281</f>
        <v>139.5</v>
      </c>
      <c r="S281" s="10">
        <f>PUSHArm!N281</f>
        <v>85.159045233349829</v>
      </c>
      <c r="T281" s="10">
        <f>PUSHArm!O281</f>
        <v>1.1293660630514424</v>
      </c>
      <c r="U281" s="10">
        <f t="shared" si="84"/>
        <v>-0.40907937913104769</v>
      </c>
      <c r="V281" s="10">
        <f t="shared" si="85"/>
        <v>29.397572952938432</v>
      </c>
      <c r="W281" s="10">
        <f t="shared" si="86"/>
        <v>3.3063674388807316</v>
      </c>
      <c r="X281" s="10">
        <f t="shared" si="87"/>
        <v>73.159045233349829</v>
      </c>
      <c r="Y281" s="10">
        <f t="shared" si="88"/>
        <v>24.840954766650171</v>
      </c>
      <c r="Z281" s="10">
        <f t="shared" si="89"/>
        <v>19.840954766650171</v>
      </c>
      <c r="AA281" s="10">
        <f t="shared" si="90"/>
        <v>74.159045233349829</v>
      </c>
      <c r="AB281" s="10">
        <f t="shared" si="91"/>
        <v>14.840954766650171</v>
      </c>
      <c r="AC281" s="10">
        <f t="shared" si="92"/>
        <v>3.3063674388807316</v>
      </c>
      <c r="AD281" s="10">
        <f t="shared" si="93"/>
        <v>3.3063674388807316</v>
      </c>
      <c r="AE281" s="10">
        <f>IF(R281&lt;=$H$10,$L$2+ABS($H$43/$H$46-SQRT(4*$H$43*$H$43/$H$46/$H$46-8*(R281-$H$9)/$H$46)/2),#REF!)</f>
        <v>4.8966063923375804</v>
      </c>
      <c r="AF281" s="10">
        <f t="shared" si="94"/>
        <v>-29.834689573844301</v>
      </c>
      <c r="AG281" s="10">
        <f t="shared" si="95"/>
        <v>1.4036897334089269</v>
      </c>
      <c r="AH281" s="10">
        <f t="shared" si="96"/>
        <v>1.4036897334089269</v>
      </c>
      <c r="AI281">
        <f t="shared" si="97"/>
        <v>3.4995757163642001</v>
      </c>
      <c r="AJ281" s="10">
        <f t="shared" si="98"/>
        <v>-2.7179054054054053</v>
      </c>
      <c r="AK281" t="e">
        <f t="shared" si="99"/>
        <v>#NUM!</v>
      </c>
    </row>
    <row r="282" spans="14:37" x14ac:dyDescent="0.3">
      <c r="N282">
        <f t="shared" si="100"/>
        <v>25.932501663340656</v>
      </c>
      <c r="O282">
        <f t="shared" si="101"/>
        <v>20.269354936163943</v>
      </c>
      <c r="P282">
        <f t="shared" si="102"/>
        <v>2.508</v>
      </c>
      <c r="Q282">
        <f t="shared" si="83"/>
        <v>20.46110792</v>
      </c>
      <c r="R282" s="17">
        <f>PUSHArm!M282</f>
        <v>140</v>
      </c>
      <c r="S282" s="10">
        <f>PUSHArm!N282</f>
        <v>85.601771481603691</v>
      </c>
      <c r="T282" s="10">
        <f>PUSHArm!O282</f>
        <v>1.1290164926588344</v>
      </c>
      <c r="U282" s="10">
        <f t="shared" si="84"/>
        <v>-0.40991733301017474</v>
      </c>
      <c r="V282" s="10">
        <f t="shared" si="85"/>
        <v>29.04238979300294</v>
      </c>
      <c r="W282" s="10">
        <f t="shared" si="86"/>
        <v>3.3215212596420711</v>
      </c>
      <c r="X282" s="10">
        <f t="shared" si="87"/>
        <v>73.601771481603691</v>
      </c>
      <c r="Y282" s="10">
        <f t="shared" si="88"/>
        <v>24.398228518396309</v>
      </c>
      <c r="Z282" s="10">
        <f t="shared" si="89"/>
        <v>19.398228518396309</v>
      </c>
      <c r="AA282" s="10">
        <f t="shared" si="90"/>
        <v>74.601771481603691</v>
      </c>
      <c r="AB282" s="10">
        <f t="shared" si="91"/>
        <v>14.398228518396309</v>
      </c>
      <c r="AC282" s="10">
        <f t="shared" si="92"/>
        <v>3.3215212596420711</v>
      </c>
      <c r="AD282" s="10">
        <f t="shared" si="93"/>
        <v>3.3215212596420711</v>
      </c>
      <c r="AE282" s="10">
        <f>IF(R282&lt;=$H$10,$L$2+ABS($H$43/$H$46-SQRT(4*$H$43*$H$43/$H$46/$H$46-8*(R282-$H$9)/$H$46)/2),#REF!)</f>
        <v>4.8742148513083468</v>
      </c>
      <c r="AF282" s="10">
        <f t="shared" si="94"/>
        <v>-29.624215611672813</v>
      </c>
      <c r="AG282" s="10">
        <f t="shared" si="95"/>
        <v>1.3887955965948957</v>
      </c>
      <c r="AH282" s="10">
        <f t="shared" si="96"/>
        <v>1.3887955965948957</v>
      </c>
      <c r="AI282">
        <f t="shared" si="97"/>
        <v>3.5058665308378467</v>
      </c>
      <c r="AJ282" s="10">
        <f t="shared" si="98"/>
        <v>-2.7506756756756756</v>
      </c>
      <c r="AK282" t="e">
        <f t="shared" si="99"/>
        <v>#NUM!</v>
      </c>
    </row>
    <row r="283" spans="14:37" x14ac:dyDescent="0.3">
      <c r="N283">
        <f t="shared" si="100"/>
        <v>25.945101176601849</v>
      </c>
      <c r="O283">
        <f t="shared" si="101"/>
        <v>20.283628996147907</v>
      </c>
      <c r="P283">
        <f t="shared" si="102"/>
        <v>2.508</v>
      </c>
      <c r="Q283">
        <f t="shared" si="83"/>
        <v>20.479064733999998</v>
      </c>
      <c r="R283" s="17">
        <f>PUSHArm!M283</f>
        <v>140.5</v>
      </c>
      <c r="S283" s="10">
        <f>PUSHArm!N283</f>
        <v>86.044634808447128</v>
      </c>
      <c r="T283" s="10">
        <f>PUSHArm!O283</f>
        <v>1.1286826516056503</v>
      </c>
      <c r="U283" s="10">
        <f t="shared" si="84"/>
        <v>-0.41072647136515439</v>
      </c>
      <c r="V283" s="10">
        <f t="shared" si="85"/>
        <v>28.681957737566091</v>
      </c>
      <c r="W283" s="10">
        <f t="shared" si="86"/>
        <v>3.3368675882564496</v>
      </c>
      <c r="X283" s="10">
        <f t="shared" si="87"/>
        <v>74.044634808447128</v>
      </c>
      <c r="Y283" s="10">
        <f t="shared" si="88"/>
        <v>23.955365191552872</v>
      </c>
      <c r="Z283" s="10">
        <f t="shared" si="89"/>
        <v>18.955365191552872</v>
      </c>
      <c r="AA283" s="10">
        <f t="shared" si="90"/>
        <v>75.044634808447128</v>
      </c>
      <c r="AB283" s="10">
        <f t="shared" si="91"/>
        <v>13.955365191552872</v>
      </c>
      <c r="AC283" s="10">
        <f t="shared" si="92"/>
        <v>3.3368675882564496</v>
      </c>
      <c r="AD283" s="10">
        <f t="shared" si="93"/>
        <v>3.3368675882564496</v>
      </c>
      <c r="AE283" s="10">
        <f>IF(R283&lt;=$H$10,$L$2+ABS($H$43/$H$46-SQRT(4*$H$43*$H$43/$H$46/$H$46-8*(R283-$H$9)/$H$46)/2),#REF!)</f>
        <v>4.8516188085851955</v>
      </c>
      <c r="AF283" s="10">
        <f t="shared" si="94"/>
        <v>-29.411559141626167</v>
      </c>
      <c r="AG283" s="10">
        <f t="shared" si="95"/>
        <v>1.373790167158039</v>
      </c>
      <c r="AH283" s="10">
        <f t="shared" si="96"/>
        <v>1.373790167158039</v>
      </c>
      <c r="AI283">
        <f t="shared" si="97"/>
        <v>3.5121426548230601</v>
      </c>
      <c r="AJ283" s="10">
        <f t="shared" si="98"/>
        <v>-2.783445945945946</v>
      </c>
      <c r="AK283" t="e">
        <f t="shared" si="99"/>
        <v>#NUM!</v>
      </c>
    </row>
    <row r="284" spans="14:37" x14ac:dyDescent="0.3">
      <c r="N284">
        <f t="shared" si="100"/>
        <v>25.958049938690028</v>
      </c>
      <c r="O284">
        <f t="shared" si="101"/>
        <v>20.298173540800327</v>
      </c>
      <c r="P284">
        <f t="shared" si="102"/>
        <v>2.508</v>
      </c>
      <c r="Q284">
        <f t="shared" si="83"/>
        <v>20.497021547999999</v>
      </c>
      <c r="R284" s="17">
        <f>PUSHArm!M284</f>
        <v>141</v>
      </c>
      <c r="S284" s="10">
        <f>PUSHArm!N284</f>
        <v>86.487629125130127</v>
      </c>
      <c r="T284" s="10">
        <f>PUSHArm!O284</f>
        <v>1.1283645131359052</v>
      </c>
      <c r="U284" s="10">
        <f t="shared" si="84"/>
        <v>-0.41150695902849194</v>
      </c>
      <c r="V284" s="10">
        <f t="shared" si="85"/>
        <v>28.316106788402859</v>
      </c>
      <c r="W284" s="10">
        <f t="shared" si="86"/>
        <v>3.3524139532453474</v>
      </c>
      <c r="X284" s="10">
        <f t="shared" si="87"/>
        <v>74.487629125130127</v>
      </c>
      <c r="Y284" s="10">
        <f t="shared" si="88"/>
        <v>23.512370874869873</v>
      </c>
      <c r="Z284" s="10">
        <f t="shared" si="89"/>
        <v>18.512370874869873</v>
      </c>
      <c r="AA284" s="10">
        <f t="shared" si="90"/>
        <v>75.487629125130127</v>
      </c>
      <c r="AB284" s="10">
        <f t="shared" si="91"/>
        <v>13.512370874869873</v>
      </c>
      <c r="AC284" s="10">
        <f t="shared" si="92"/>
        <v>3.3524139532453474</v>
      </c>
      <c r="AD284" s="10">
        <f t="shared" si="93"/>
        <v>3.3524139532453474</v>
      </c>
      <c r="AE284" s="10">
        <f>IF(R284&lt;=$H$10,$L$2+ABS($H$43/$H$46-SQRT(4*$H$43*$H$43/$H$46/$H$46-8*(R284-$H$9)/$H$46)/2),#REF!)</f>
        <v>4.8288125565351088</v>
      </c>
      <c r="AF284" s="10">
        <f t="shared" si="94"/>
        <v>-29.196690428715396</v>
      </c>
      <c r="AG284" s="10">
        <f t="shared" si="95"/>
        <v>1.3586709123592249</v>
      </c>
      <c r="AH284" s="10">
        <f t="shared" si="96"/>
        <v>1.3586709123592249</v>
      </c>
      <c r="AI284">
        <f t="shared" si="97"/>
        <v>3.5184041907586185</v>
      </c>
      <c r="AJ284" s="10">
        <f t="shared" si="98"/>
        <v>-2.8162162162162154</v>
      </c>
      <c r="AK284" t="e">
        <f t="shared" si="99"/>
        <v>#NUM!</v>
      </c>
    </row>
    <row r="285" spans="14:37" x14ac:dyDescent="0.3">
      <c r="N285">
        <f t="shared" si="100"/>
        <v>25.971348350389079</v>
      </c>
      <c r="O285">
        <f t="shared" si="101"/>
        <v>20.312989067883336</v>
      </c>
      <c r="P285">
        <f t="shared" si="102"/>
        <v>2.508</v>
      </c>
      <c r="Q285">
        <f t="shared" si="83"/>
        <v>20.514978362000001</v>
      </c>
      <c r="R285" s="17">
        <f>PUSHArm!M285</f>
        <v>141.5</v>
      </c>
      <c r="S285" s="10">
        <f>PUSHArm!N285</f>
        <v>86.930748342527721</v>
      </c>
      <c r="T285" s="10">
        <f>PUSHArm!O285</f>
        <v>1.1280620579158185</v>
      </c>
      <c r="U285" s="10">
        <f t="shared" si="84"/>
        <v>-0.41225894285648323</v>
      </c>
      <c r="V285" s="10">
        <f t="shared" si="85"/>
        <v>27.944654861808019</v>
      </c>
      <c r="W285" s="10">
        <f t="shared" si="86"/>
        <v>3.3681683870154635</v>
      </c>
      <c r="X285" s="10">
        <f t="shared" si="87"/>
        <v>74.930748342527721</v>
      </c>
      <c r="Y285" s="10">
        <f t="shared" si="88"/>
        <v>23.069251657472279</v>
      </c>
      <c r="Z285" s="10">
        <f t="shared" si="89"/>
        <v>18.069251657472279</v>
      </c>
      <c r="AA285" s="10">
        <f t="shared" si="90"/>
        <v>75.930748342527721</v>
      </c>
      <c r="AB285" s="10">
        <f t="shared" si="91"/>
        <v>13.069251657472279</v>
      </c>
      <c r="AC285" s="10">
        <f t="shared" si="92"/>
        <v>3.3681683870154635</v>
      </c>
      <c r="AD285" s="10">
        <f t="shared" si="93"/>
        <v>3.3681683870154635</v>
      </c>
      <c r="AE285" s="10">
        <f>IF(R285&lt;=$H$10,$L$2+ABS($H$43/$H$46-SQRT(4*$H$43*$H$43/$H$46/$H$46-8*(R285-$H$9)/$H$46)/2),#REF!)</f>
        <v>4.8057901169795594</v>
      </c>
      <c r="AF285" s="10">
        <f t="shared" si="94"/>
        <v>-28.979578237198002</v>
      </c>
      <c r="AG285" s="10">
        <f t="shared" si="95"/>
        <v>1.3434352019119362</v>
      </c>
      <c r="AH285" s="10">
        <f t="shared" si="96"/>
        <v>1.3434352019119362</v>
      </c>
      <c r="AI285">
        <f t="shared" si="97"/>
        <v>3.5246512398982732</v>
      </c>
      <c r="AJ285" s="10">
        <f t="shared" si="98"/>
        <v>-2.8489864864864858</v>
      </c>
      <c r="AK285" t="e">
        <f t="shared" si="99"/>
        <v>#NUM!</v>
      </c>
    </row>
    <row r="286" spans="14:37" x14ac:dyDescent="0.3">
      <c r="N286">
        <f t="shared" si="100"/>
        <v>25.984996983751703</v>
      </c>
      <c r="O286">
        <f t="shared" si="101"/>
        <v>20.328076208840422</v>
      </c>
      <c r="P286">
        <f t="shared" si="102"/>
        <v>2.508</v>
      </c>
      <c r="Q286">
        <f t="shared" si="83"/>
        <v>20.532935175999995</v>
      </c>
      <c r="R286" s="17">
        <f>PUSHArm!M286</f>
        <v>142</v>
      </c>
      <c r="S286" s="10">
        <f>PUSHArm!N286</f>
        <v>87.373986368743928</v>
      </c>
      <c r="T286" s="10">
        <f>PUSHArm!O286</f>
        <v>1.1277752741051204</v>
      </c>
      <c r="U286" s="10">
        <f t="shared" si="84"/>
        <v>-0.4129825515899973</v>
      </c>
      <c r="V286" s="10">
        <f t="shared" si="85"/>
        <v>27.567406638612717</v>
      </c>
      <c r="W286" s="10">
        <f t="shared" si="86"/>
        <v>3.3841394743772932</v>
      </c>
      <c r="X286" s="10">
        <f t="shared" si="87"/>
        <v>75.373986368743928</v>
      </c>
      <c r="Y286" s="10">
        <f t="shared" si="88"/>
        <v>22.626013631256072</v>
      </c>
      <c r="Z286" s="10">
        <f t="shared" si="89"/>
        <v>17.626013631256072</v>
      </c>
      <c r="AA286" s="10">
        <f t="shared" si="90"/>
        <v>76.373986368743928</v>
      </c>
      <c r="AB286" s="10">
        <f t="shared" si="91"/>
        <v>12.626013631256072</v>
      </c>
      <c r="AC286" s="10">
        <f t="shared" si="92"/>
        <v>3.3841394743772932</v>
      </c>
      <c r="AD286" s="10">
        <f t="shared" si="93"/>
        <v>3.3841394743772932</v>
      </c>
      <c r="AE286" s="10">
        <f>IF(R286&lt;=$H$10,$L$2+ABS($H$43/$H$46-SQRT(4*$H$43*$H$43/$H$46/$H$46-8*(R286-$H$9)/$H$46)/2),#REF!)</f>
        <v>4.7825452228930381</v>
      </c>
      <c r="AF286" s="10">
        <f t="shared" si="94"/>
        <v>-28.760189758785366</v>
      </c>
      <c r="AG286" s="10">
        <f t="shared" si="95"/>
        <v>1.328080302640011</v>
      </c>
      <c r="AH286" s="10">
        <f t="shared" si="96"/>
        <v>1.328080302640011</v>
      </c>
      <c r="AI286">
        <f t="shared" si="97"/>
        <v>3.5308839023298524</v>
      </c>
      <c r="AJ286" s="10">
        <f t="shared" si="98"/>
        <v>-2.8817567567567561</v>
      </c>
      <c r="AK286" t="e">
        <f t="shared" si="99"/>
        <v>#NUM!</v>
      </c>
    </row>
    <row r="287" spans="14:37" x14ac:dyDescent="0.3">
      <c r="N287">
        <f t="shared" si="100"/>
        <v>25.998996584687241</v>
      </c>
      <c r="O287">
        <f t="shared" si="101"/>
        <v>20.343435730967695</v>
      </c>
      <c r="P287">
        <f t="shared" si="102"/>
        <v>2.508</v>
      </c>
      <c r="Q287">
        <f t="shared" si="83"/>
        <v>20.550891989999997</v>
      </c>
      <c r="R287" s="17">
        <f>PUSHArm!M287</f>
        <v>142.5</v>
      </c>
      <c r="S287" s="10">
        <f>PUSHArm!N287</f>
        <v>87.817337106679503</v>
      </c>
      <c r="T287" s="10">
        <f>PUSHArm!O287</f>
        <v>1.127504157440101</v>
      </c>
      <c r="U287" s="10">
        <f t="shared" si="84"/>
        <v>-0.41367789553477008</v>
      </c>
      <c r="V287" s="10">
        <f t="shared" si="85"/>
        <v>27.184152266735282</v>
      </c>
      <c r="W287" s="10">
        <f t="shared" si="86"/>
        <v>3.4003364072408511</v>
      </c>
      <c r="X287" s="10">
        <f t="shared" si="87"/>
        <v>75.817337106679503</v>
      </c>
      <c r="Y287" s="10">
        <f t="shared" si="88"/>
        <v>22.182662893320497</v>
      </c>
      <c r="Z287" s="10">
        <f t="shared" si="89"/>
        <v>17.182662893320497</v>
      </c>
      <c r="AA287" s="10">
        <f t="shared" si="90"/>
        <v>76.817337106679503</v>
      </c>
      <c r="AB287" s="10">
        <f t="shared" si="91"/>
        <v>12.182662893320497</v>
      </c>
      <c r="AC287" s="10">
        <f t="shared" si="92"/>
        <v>3.4003364072408511</v>
      </c>
      <c r="AD287" s="10">
        <f t="shared" si="93"/>
        <v>3.4003364072408511</v>
      </c>
      <c r="AE287" s="10">
        <f>IF(R287&lt;=$H$10,$L$2+ABS($H$43/$H$46-SQRT(4*$H$43*$H$43/$H$46/$H$46-8*(R287-$H$9)/$H$46)/2),#REF!)</f>
        <v>4.7590712984783536</v>
      </c>
      <c r="AF287" s="10">
        <f t="shared" si="94"/>
        <v>-28.53849053541456</v>
      </c>
      <c r="AG287" s="10">
        <f t="shared" si="95"/>
        <v>1.3126033727532291</v>
      </c>
      <c r="AH287" s="10">
        <f t="shared" si="96"/>
        <v>1.3126033727532291</v>
      </c>
      <c r="AI287">
        <f t="shared" si="97"/>
        <v>3.5371022769939704</v>
      </c>
      <c r="AJ287" s="10">
        <f t="shared" si="98"/>
        <v>-2.9145270270270265</v>
      </c>
      <c r="AK287" t="e">
        <f t="shared" si="99"/>
        <v>#NUM!</v>
      </c>
    </row>
    <row r="288" spans="14:37" x14ac:dyDescent="0.3">
      <c r="N288">
        <f t="shared" si="100"/>
        <v>26.013348075705466</v>
      </c>
      <c r="O288">
        <f t="shared" si="101"/>
        <v>20.359068539709135</v>
      </c>
      <c r="P288">
        <f t="shared" si="102"/>
        <v>2.508</v>
      </c>
      <c r="Q288">
        <f t="shared" si="83"/>
        <v>20.568848803999998</v>
      </c>
      <c r="R288" s="17">
        <f>PUSHArm!M288</f>
        <v>143</v>
      </c>
      <c r="S288" s="10">
        <f>PUSHArm!N288</f>
        <v>88.260794451559903</v>
      </c>
      <c r="T288" s="10">
        <f>PUSHArm!O288</f>
        <v>1.1272487113230327</v>
      </c>
      <c r="U288" s="10">
        <f t="shared" si="84"/>
        <v>-0.41434506628586348</v>
      </c>
      <c r="V288" s="10">
        <f t="shared" si="85"/>
        <v>26.794665892753216</v>
      </c>
      <c r="W288" s="10">
        <f t="shared" si="86"/>
        <v>3.4167690464778433</v>
      </c>
      <c r="X288" s="10">
        <f t="shared" si="87"/>
        <v>76.260794451559903</v>
      </c>
      <c r="Y288" s="10">
        <f t="shared" si="88"/>
        <v>21.739205548440097</v>
      </c>
      <c r="Z288" s="10">
        <f t="shared" si="89"/>
        <v>16.739205548440097</v>
      </c>
      <c r="AA288" s="10">
        <f t="shared" si="90"/>
        <v>77.260794451559903</v>
      </c>
      <c r="AB288" s="10">
        <f t="shared" si="91"/>
        <v>11.739205548440097</v>
      </c>
      <c r="AC288" s="10">
        <f t="shared" si="92"/>
        <v>3.4167690464778433</v>
      </c>
      <c r="AD288" s="10">
        <f t="shared" si="93"/>
        <v>3.4167690464778433</v>
      </c>
      <c r="AE288" s="10">
        <f>IF(R288&lt;=$H$10,$L$2+ABS($H$43/$H$46-SQRT(4*$H$43*$H$43/$H$46/$H$46-8*(R288-$H$9)/$H$46)/2),#REF!)</f>
        <v>4.7353614374392379</v>
      </c>
      <c r="AF288" s="10">
        <f t="shared" si="94"/>
        <v>-28.314444376256457</v>
      </c>
      <c r="AG288" s="10">
        <f t="shared" si="95"/>
        <v>1.2970014557067868</v>
      </c>
      <c r="AH288" s="10">
        <f t="shared" si="96"/>
        <v>1.2970014557067868</v>
      </c>
      <c r="AI288">
        <f t="shared" si="97"/>
        <v>3.5433064617023531</v>
      </c>
      <c r="AJ288" s="10">
        <f t="shared" si="98"/>
        <v>-2.9472972972972968</v>
      </c>
      <c r="AK288" t="e">
        <f t="shared" si="99"/>
        <v>#NUM!</v>
      </c>
    </row>
    <row r="289" spans="14:37" x14ac:dyDescent="0.3">
      <c r="N289">
        <f t="shared" si="100"/>
        <v>26.028052558877466</v>
      </c>
      <c r="O289">
        <f t="shared" si="101"/>
        <v>20.374975681123885</v>
      </c>
      <c r="P289">
        <f t="shared" si="102"/>
        <v>2.508</v>
      </c>
      <c r="Q289">
        <f t="shared" si="83"/>
        <v>20.586805618</v>
      </c>
      <c r="R289" s="17">
        <f>PUSHArm!M289</f>
        <v>143.5</v>
      </c>
      <c r="S289" s="10">
        <f>PUSHArm!N289</f>
        <v>88.704352288421973</v>
      </c>
      <c r="T289" s="10">
        <f>PUSHArm!O289</f>
        <v>1.1270089469205711</v>
      </c>
      <c r="U289" s="10">
        <f t="shared" si="84"/>
        <v>-0.4149841364350938</v>
      </c>
      <c r="V289" s="10">
        <f t="shared" si="85"/>
        <v>26.398703994163228</v>
      </c>
      <c r="W289" s="10">
        <f t="shared" si="86"/>
        <v>3.4334479921324665</v>
      </c>
      <c r="X289" s="10">
        <f t="shared" si="87"/>
        <v>76.704352288421973</v>
      </c>
      <c r="Y289" s="10">
        <f t="shared" si="88"/>
        <v>21.295647711578027</v>
      </c>
      <c r="Z289" s="10">
        <f t="shared" si="89"/>
        <v>16.295647711578027</v>
      </c>
      <c r="AA289" s="10">
        <f t="shared" si="90"/>
        <v>77.704352288421973</v>
      </c>
      <c r="AB289" s="10">
        <f t="shared" si="91"/>
        <v>11.295647711578027</v>
      </c>
      <c r="AC289" s="10">
        <f t="shared" si="92"/>
        <v>3.4334479921324665</v>
      </c>
      <c r="AD289" s="10">
        <f t="shared" si="93"/>
        <v>3.4334479921324665</v>
      </c>
      <c r="AE289" s="10">
        <f>IF(R289&lt;=$H$10,$L$2+ABS($H$43/$H$46-SQRT(4*$H$43*$H$43/$H$46/$H$46-8*(R289-$H$9)/$H$46)/2),#REF!)</f>
        <v>4.7114083792467687</v>
      </c>
      <c r="AF289" s="10">
        <f t="shared" si="94"/>
        <v>-28.088013268374205</v>
      </c>
      <c r="AG289" s="10">
        <f t="shared" si="95"/>
        <v>1.2812714736070832</v>
      </c>
      <c r="AH289" s="10">
        <f t="shared" si="96"/>
        <v>1.2812714736070832</v>
      </c>
      <c r="AI289">
        <f t="shared" si="97"/>
        <v>3.5494965531557887</v>
      </c>
      <c r="AJ289" s="10">
        <f t="shared" si="98"/>
        <v>-2.9800675675675672</v>
      </c>
      <c r="AK289" t="e">
        <f t="shared" si="99"/>
        <v>#NUM!</v>
      </c>
    </row>
    <row r="290" spans="14:37" x14ac:dyDescent="0.3">
      <c r="N290">
        <f t="shared" si="100"/>
        <v>26.043111319028931</v>
      </c>
      <c r="O290">
        <f t="shared" si="101"/>
        <v>20.391158344537807</v>
      </c>
      <c r="P290">
        <f t="shared" si="102"/>
        <v>2.508</v>
      </c>
      <c r="Q290">
        <f t="shared" si="83"/>
        <v>20.604762432000001</v>
      </c>
      <c r="R290" s="17">
        <f>PUSHArm!M290</f>
        <v>144</v>
      </c>
      <c r="S290" s="10">
        <f>PUSHArm!N290</f>
        <v>89.14800448955684</v>
      </c>
      <c r="T290" s="10">
        <f>PUSHArm!O290</f>
        <v>1.1267848832717553</v>
      </c>
      <c r="U290" s="10">
        <f t="shared" si="84"/>
        <v>-0.41559515923946405</v>
      </c>
      <c r="V290" s="10">
        <f t="shared" si="85"/>
        <v>25.996003478356172</v>
      </c>
      <c r="W290" s="10">
        <f t="shared" si="86"/>
        <v>3.450384663400651</v>
      </c>
      <c r="X290" s="10">
        <f t="shared" si="87"/>
        <v>77.14800448955684</v>
      </c>
      <c r="Y290" s="10">
        <f t="shared" si="88"/>
        <v>20.85199551044316</v>
      </c>
      <c r="Z290" s="10">
        <f t="shared" si="89"/>
        <v>15.85199551044316</v>
      </c>
      <c r="AA290" s="10">
        <f t="shared" si="90"/>
        <v>78.14800448955684</v>
      </c>
      <c r="AB290" s="10">
        <f t="shared" si="91"/>
        <v>10.85199551044316</v>
      </c>
      <c r="AC290" s="10">
        <f t="shared" si="92"/>
        <v>3.450384663400651</v>
      </c>
      <c r="AD290" s="10">
        <f t="shared" si="93"/>
        <v>3.450384663400651</v>
      </c>
      <c r="AE290" s="10">
        <f>IF(R290&lt;=$H$10,$L$2+ABS($H$43/$H$46-SQRT(4*$H$43*$H$43/$H$46/$H$46-8*(R290-$H$9)/$H$46)/2),#REF!)</f>
        <v>4.6872044831685002</v>
      </c>
      <c r="AF290" s="10">
        <f t="shared" si="94"/>
        <v>-27.859157280442222</v>
      </c>
      <c r="AG290" s="10">
        <f t="shared" si="95"/>
        <v>1.2654102201221684</v>
      </c>
      <c r="AH290" s="10">
        <f t="shared" si="96"/>
        <v>1.2654102201221684</v>
      </c>
      <c r="AI290">
        <f t="shared" si="97"/>
        <v>3.5556726469617121</v>
      </c>
      <c r="AJ290" s="10">
        <f t="shared" si="98"/>
        <v>-3.0128378378378375</v>
      </c>
      <c r="AK290" t="e">
        <f t="shared" si="99"/>
        <v>#NUM!</v>
      </c>
    </row>
    <row r="291" spans="14:37" x14ac:dyDescent="0.3">
      <c r="N291">
        <f t="shared" si="100"/>
        <v>26.058525827163248</v>
      </c>
      <c r="O291">
        <f t="shared" si="101"/>
        <v>20.40761786537756</v>
      </c>
      <c r="P291">
        <f t="shared" si="102"/>
        <v>2.508</v>
      </c>
      <c r="Q291">
        <f t="shared" si="83"/>
        <v>20.622719245999996</v>
      </c>
      <c r="R291" s="17">
        <f>PUSHArm!M291</f>
        <v>144.5</v>
      </c>
      <c r="S291" s="10">
        <f>PUSHArm!N291</f>
        <v>89.591744911906304</v>
      </c>
      <c r="T291" s="10">
        <f>PUSHArm!O291</f>
        <v>1.1265765474054406</v>
      </c>
      <c r="U291" s="10">
        <f t="shared" si="84"/>
        <v>-0.41617816823519049</v>
      </c>
      <c r="V291" s="10">
        <f t="shared" si="85"/>
        <v>25.586279507298041</v>
      </c>
      <c r="W291" s="10">
        <f t="shared" si="86"/>
        <v>3.4675913900920703</v>
      </c>
      <c r="X291" s="10">
        <f t="shared" si="87"/>
        <v>77.591744911906304</v>
      </c>
      <c r="Y291" s="10">
        <f t="shared" si="88"/>
        <v>20.408255088093696</v>
      </c>
      <c r="Z291" s="10">
        <f t="shared" si="89"/>
        <v>15.408255088093696</v>
      </c>
      <c r="AA291" s="10">
        <f t="shared" si="90"/>
        <v>78.591744911906304</v>
      </c>
      <c r="AB291" s="10">
        <f t="shared" si="91"/>
        <v>10.408255088093696</v>
      </c>
      <c r="AC291" s="10">
        <f t="shared" si="92"/>
        <v>3.4675913900920703</v>
      </c>
      <c r="AD291" s="10">
        <f t="shared" si="93"/>
        <v>3.4675913900920703</v>
      </c>
      <c r="AE291" s="10">
        <f>IF(R291&lt;=$H$10,$L$2+ABS($H$43/$H$46-SQRT(4*$H$43*$H$43/$H$46/$H$46-8*(R291-$H$9)/$H$46)/2),#REF!)</f>
        <v>4.6627416997969515</v>
      </c>
      <c r="AF291" s="10">
        <f t="shared" si="94"/>
        <v>-27.627834458890959</v>
      </c>
      <c r="AG291" s="10">
        <f t="shared" si="95"/>
        <v>1.2494143528505948</v>
      </c>
      <c r="AH291" s="10">
        <f t="shared" si="96"/>
        <v>1.2494143528505948</v>
      </c>
      <c r="AI291">
        <f t="shared" si="97"/>
        <v>3.561834837651435</v>
      </c>
      <c r="AJ291" s="10">
        <f t="shared" si="98"/>
        <v>-3.0456081081081079</v>
      </c>
      <c r="AK291" t="e">
        <f t="shared" si="99"/>
        <v>#NUM!</v>
      </c>
    </row>
    <row r="292" spans="14:37" x14ac:dyDescent="0.3">
      <c r="N292">
        <f t="shared" si="100"/>
        <v>26.074297744094519</v>
      </c>
      <c r="O292">
        <f t="shared" si="101"/>
        <v>20.424355728171815</v>
      </c>
      <c r="P292">
        <f t="shared" si="102"/>
        <v>2.508</v>
      </c>
      <c r="Q292">
        <f t="shared" si="83"/>
        <v>20.640676059999997</v>
      </c>
      <c r="R292" s="17">
        <f>PUSHArm!M292</f>
        <v>145</v>
      </c>
      <c r="S292" s="10">
        <f>PUSHArm!N292</f>
        <v>90.035567394410066</v>
      </c>
      <c r="T292" s="10">
        <f>PUSHArm!O292</f>
        <v>1.1263839744662496</v>
      </c>
      <c r="U292" s="10">
        <f t="shared" si="84"/>
        <v>-0.41673317690969824</v>
      </c>
      <c r="V292" s="10">
        <f t="shared" si="85"/>
        <v>25.169222998122471</v>
      </c>
      <c r="W292" s="10">
        <f t="shared" si="86"/>
        <v>3.4850815176565564</v>
      </c>
      <c r="X292" s="10">
        <f t="shared" si="87"/>
        <v>78.035567394410066</v>
      </c>
      <c r="Y292" s="10">
        <f t="shared" si="88"/>
        <v>19.964432605589934</v>
      </c>
      <c r="Z292" s="10">
        <f t="shared" si="89"/>
        <v>14.964432605589934</v>
      </c>
      <c r="AA292" s="10">
        <f t="shared" si="90"/>
        <v>79.035567394410066</v>
      </c>
      <c r="AB292" s="10">
        <f t="shared" si="91"/>
        <v>9.9644326055899342</v>
      </c>
      <c r="AC292" s="10">
        <f t="shared" si="92"/>
        <v>3.4850815176565564</v>
      </c>
      <c r="AD292" s="10">
        <f t="shared" si="93"/>
        <v>3.4850815176565564</v>
      </c>
      <c r="AE292" s="10">
        <f>IF(R292&lt;=$H$10,$L$2+ABS($H$43/$H$46-SQRT(4*$H$43*$H$43/$H$46/$H$46-8*(R292-$H$9)/$H$46)/2),#REF!)</f>
        <v>4.6380115397767527</v>
      </c>
      <c r="AF292" s="10">
        <f t="shared" si="94"/>
        <v>-27.394000715787836</v>
      </c>
      <c r="AG292" s="10">
        <f t="shared" si="95"/>
        <v>1.2332803850972347</v>
      </c>
      <c r="AH292" s="10">
        <f t="shared" si="96"/>
        <v>1.2332803850972347</v>
      </c>
      <c r="AI292">
        <f t="shared" si="97"/>
        <v>3.5679832186970279</v>
      </c>
      <c r="AJ292" s="10">
        <f t="shared" si="98"/>
        <v>-3.0783783783783782</v>
      </c>
      <c r="AK292" t="e">
        <f t="shared" si="99"/>
        <v>#NUM!</v>
      </c>
    </row>
    <row r="293" spans="14:37" x14ac:dyDescent="0.3">
      <c r="N293">
        <f t="shared" si="100"/>
        <v>26.090428924385709</v>
      </c>
      <c r="O293">
        <f t="shared" si="101"/>
        <v>20.441373569794489</v>
      </c>
      <c r="P293">
        <f t="shared" si="102"/>
        <v>2.508</v>
      </c>
      <c r="Q293">
        <f t="shared" si="83"/>
        <v>20.658632874000002</v>
      </c>
      <c r="R293" s="17">
        <f>PUSHArm!M293</f>
        <v>145.5</v>
      </c>
      <c r="S293" s="10">
        <f>PUSHArm!N293</f>
        <v>90.479465755301547</v>
      </c>
      <c r="T293" s="10">
        <f>PUSHArm!O293</f>
        <v>1.1262072078531142</v>
      </c>
      <c r="U293" s="10">
        <f t="shared" si="84"/>
        <v>-0.41726017822406852</v>
      </c>
      <c r="V293" s="10">
        <f t="shared" si="85"/>
        <v>24.744497738673545</v>
      </c>
      <c r="W293" s="10">
        <f t="shared" si="86"/>
        <v>3.5028695283178175</v>
      </c>
      <c r="X293" s="10">
        <f t="shared" si="87"/>
        <v>78.479465755301547</v>
      </c>
      <c r="Y293" s="10">
        <f t="shared" si="88"/>
        <v>19.520534244698453</v>
      </c>
      <c r="Z293" s="10">
        <f t="shared" si="89"/>
        <v>14.520534244698453</v>
      </c>
      <c r="AA293" s="10">
        <f t="shared" si="90"/>
        <v>79.479465755301547</v>
      </c>
      <c r="AB293" s="10">
        <f t="shared" si="91"/>
        <v>9.5205342446984531</v>
      </c>
      <c r="AC293" s="10">
        <f t="shared" si="92"/>
        <v>3.5028695283178175</v>
      </c>
      <c r="AD293" s="10">
        <f t="shared" si="93"/>
        <v>3.5028695283178175</v>
      </c>
      <c r="AE293" s="10">
        <f>IF(R293&lt;=$H$10,$L$2+ABS($H$43/$H$46-SQRT(4*$H$43*$H$43/$H$46/$H$46-8*(R293-$H$9)/$H$46)/2),#REF!)</f>
        <v>4.6130050393859987</v>
      </c>
      <c r="AF293" s="10">
        <f t="shared" si="94"/>
        <v>-27.157609707559896</v>
      </c>
      <c r="AG293" s="10">
        <f t="shared" si="95"/>
        <v>1.2170046769987408</v>
      </c>
      <c r="AH293" s="10">
        <f t="shared" si="96"/>
        <v>1.2170046769987408</v>
      </c>
      <c r="AI293">
        <f t="shared" si="97"/>
        <v>3.5741178825278608</v>
      </c>
      <c r="AJ293" s="10">
        <f t="shared" si="98"/>
        <v>-3.1111486486486486</v>
      </c>
      <c r="AK293" t="e">
        <f t="shared" si="99"/>
        <v>#NUM!</v>
      </c>
    </row>
    <row r="294" spans="14:37" x14ac:dyDescent="0.3">
      <c r="N294">
        <f t="shared" si="100"/>
        <v>26.1069214204819</v>
      </c>
      <c r="O294">
        <f t="shared" si="101"/>
        <v>20.458673182864128</v>
      </c>
      <c r="P294">
        <f t="shared" si="102"/>
        <v>2.508</v>
      </c>
      <c r="Q294">
        <f t="shared" si="83"/>
        <v>20.676589688</v>
      </c>
      <c r="R294" s="17">
        <f>PUSHArm!M294</f>
        <v>146</v>
      </c>
      <c r="S294" s="10">
        <f>PUSHArm!N294</f>
        <v>90.923433789348451</v>
      </c>
      <c r="T294" s="10">
        <f>PUSHArm!O294</f>
        <v>1.1260462993655849</v>
      </c>
      <c r="U294" s="10">
        <f t="shared" si="84"/>
        <v>-0.41775914421335464</v>
      </c>
      <c r="V294" s="10">
        <f t="shared" si="85"/>
        <v>24.311737043258759</v>
      </c>
      <c r="W294" s="10">
        <f t="shared" si="86"/>
        <v>3.5209711814407099</v>
      </c>
      <c r="X294" s="10">
        <f t="shared" si="87"/>
        <v>78.923433789348451</v>
      </c>
      <c r="Y294" s="10">
        <f t="shared" si="88"/>
        <v>19.076566210651549</v>
      </c>
      <c r="Z294" s="10">
        <f t="shared" si="89"/>
        <v>14.076566210651549</v>
      </c>
      <c r="AA294" s="10">
        <f t="shared" si="90"/>
        <v>79.923433789348451</v>
      </c>
      <c r="AB294" s="10">
        <f t="shared" si="91"/>
        <v>9.0765662106515492</v>
      </c>
      <c r="AC294" s="10">
        <f t="shared" si="92"/>
        <v>3.5209711814407099</v>
      </c>
      <c r="AD294" s="10">
        <f t="shared" si="93"/>
        <v>3.5209711814407099</v>
      </c>
      <c r="AE294" s="10">
        <f>IF(R294&lt;=$H$10,$L$2+ABS($H$43/$H$46-SQRT(4*$H$43*$H$43/$H$46/$H$46-8*(R294-$H$9)/$H$46)/2),#REF!)</f>
        <v>4.5877127225761924</v>
      </c>
      <c r="AF294" s="10">
        <f t="shared" si="94"/>
        <v>-26.918612703789112</v>
      </c>
      <c r="AG294" s="10">
        <f t="shared" si="95"/>
        <v>1.2005834259346657</v>
      </c>
      <c r="AH294" s="10">
        <f t="shared" si="96"/>
        <v>1.2005834259346657</v>
      </c>
      <c r="AI294">
        <f t="shared" si="97"/>
        <v>3.5802389205468144</v>
      </c>
      <c r="AJ294" s="10">
        <f t="shared" si="98"/>
        <v>-3.1439189189189189</v>
      </c>
      <c r="AK294" t="e">
        <f t="shared" si="99"/>
        <v>#NUM!</v>
      </c>
    </row>
    <row r="295" spans="14:37" x14ac:dyDescent="0.3">
      <c r="N295">
        <f t="shared" si="100"/>
        <v>26.123777487159487</v>
      </c>
      <c r="O295">
        <f t="shared" si="101"/>
        <v>20.476256519394294</v>
      </c>
      <c r="P295">
        <f t="shared" si="102"/>
        <v>2.508</v>
      </c>
      <c r="Q295">
        <f t="shared" si="83"/>
        <v>20.694546502000001</v>
      </c>
      <c r="R295" s="17">
        <f>PUSHArm!M295</f>
        <v>146.5</v>
      </c>
      <c r="S295" s="10">
        <f>PUSHArm!N295</f>
        <v>91.367465265036174</v>
      </c>
      <c r="T295" s="10">
        <f>PUSHArm!O295</f>
        <v>1.1259013093630772</v>
      </c>
      <c r="U295" s="10">
        <f t="shared" si="84"/>
        <v>-0.41823002550196059</v>
      </c>
      <c r="V295" s="10">
        <f t="shared" si="85"/>
        <v>23.870539855822464</v>
      </c>
      <c r="W295" s="10">
        <f t="shared" si="86"/>
        <v>3.5394036770017627</v>
      </c>
      <c r="X295" s="10">
        <f t="shared" si="87"/>
        <v>79.367465265036174</v>
      </c>
      <c r="Y295" s="10">
        <f t="shared" si="88"/>
        <v>18.632534734963826</v>
      </c>
      <c r="Z295" s="10">
        <f t="shared" si="89"/>
        <v>13.632534734963826</v>
      </c>
      <c r="AA295" s="10">
        <f t="shared" si="90"/>
        <v>80.367465265036174</v>
      </c>
      <c r="AB295" s="10">
        <f t="shared" si="91"/>
        <v>8.6325347349638264</v>
      </c>
      <c r="AC295" s="10">
        <f t="shared" si="92"/>
        <v>3.5394036770017627</v>
      </c>
      <c r="AD295" s="10">
        <f t="shared" si="93"/>
        <v>3.5394036770017627</v>
      </c>
      <c r="AE295" s="10">
        <f>IF(R295&lt;=$H$10,$L$2+ABS($H$43/$H$46-SQRT(4*$H$43*$H$43/$H$46/$H$46-8*(R295-$H$9)/$H$46)/2),#REF!)</f>
        <v>4.5621245590149639</v>
      </c>
      <c r="AF295" s="10">
        <f t="shared" si="94"/>
        <v>-26.676958444959396</v>
      </c>
      <c r="AG295" s="10">
        <f t="shared" si="95"/>
        <v>1.1840126561526798</v>
      </c>
      <c r="AH295" s="10">
        <f t="shared" si="96"/>
        <v>1.1840126561526798</v>
      </c>
      <c r="AI295">
        <f t="shared" si="97"/>
        <v>3.5863464231461739</v>
      </c>
      <c r="AJ295" s="10">
        <f t="shared" si="98"/>
        <v>-3.1766891891891884</v>
      </c>
      <c r="AK295" t="e">
        <f t="shared" si="99"/>
        <v>#NUM!</v>
      </c>
    </row>
    <row r="296" spans="14:37" x14ac:dyDescent="0.3">
      <c r="N296">
        <f t="shared" si="100"/>
        <v>26.140999586251738</v>
      </c>
      <c r="O296">
        <f t="shared" si="101"/>
        <v>20.494125694664351</v>
      </c>
      <c r="P296">
        <f t="shared" si="102"/>
        <v>2.508</v>
      </c>
      <c r="Q296">
        <f t="shared" si="83"/>
        <v>20.712503315999999</v>
      </c>
      <c r="R296" s="17">
        <f>PUSHArm!M296</f>
        <v>147</v>
      </c>
      <c r="S296" s="10">
        <f>PUSHArm!N296</f>
        <v>91.811553921690148</v>
      </c>
      <c r="T296" s="10">
        <f>PUSHArm!O296</f>
        <v>1.1257723069352843</v>
      </c>
      <c r="U296" s="10">
        <f t="shared" si="84"/>
        <v>-0.41867275076103772</v>
      </c>
      <c r="V296" s="10">
        <f t="shared" si="85"/>
        <v>23.420466185006095</v>
      </c>
      <c r="W296" s="10">
        <f t="shared" si="86"/>
        <v>3.5581858469878962</v>
      </c>
      <c r="X296" s="10">
        <f t="shared" si="87"/>
        <v>79.811553921690148</v>
      </c>
      <c r="Y296" s="10">
        <f t="shared" si="88"/>
        <v>18.188446078309852</v>
      </c>
      <c r="Z296" s="10">
        <f t="shared" si="89"/>
        <v>13.188446078309852</v>
      </c>
      <c r="AA296" s="10">
        <f t="shared" si="90"/>
        <v>80.811553921690148</v>
      </c>
      <c r="AB296" s="10">
        <f t="shared" si="91"/>
        <v>8.1884460783098518</v>
      </c>
      <c r="AC296" s="10">
        <f t="shared" si="92"/>
        <v>3.5581858469878962</v>
      </c>
      <c r="AD296" s="10">
        <f t="shared" si="93"/>
        <v>3.5581858469878962</v>
      </c>
      <c r="AE296" s="10">
        <f>IF(R296&lt;=$H$10,$L$2+ABS($H$43/$H$46-SQRT(4*$H$43*$H$43/$H$46/$H$46-8*(R296-$H$9)/$H$46)/2),#REF!)</f>
        <v>4.5362299176047429</v>
      </c>
      <c r="AF296" s="10">
        <f t="shared" si="94"/>
        <v>-26.432592988083989</v>
      </c>
      <c r="AG296" s="10">
        <f t="shared" si="95"/>
        <v>1.1672882075276982</v>
      </c>
      <c r="AH296" s="10">
        <f t="shared" si="96"/>
        <v>1.1672882075276982</v>
      </c>
      <c r="AI296">
        <f t="shared" si="97"/>
        <v>3.5924404797231984</v>
      </c>
      <c r="AJ296" s="10">
        <f t="shared" si="98"/>
        <v>-3.2094594594594588</v>
      </c>
      <c r="AK296" t="e">
        <f t="shared" si="99"/>
        <v>#NUM!</v>
      </c>
    </row>
    <row r="297" spans="14:37" x14ac:dyDescent="0.3">
      <c r="N297">
        <f t="shared" si="100"/>
        <v>26.158590391632224</v>
      </c>
      <c r="O297">
        <f t="shared" si="101"/>
        <v>20.512282991296434</v>
      </c>
      <c r="P297">
        <f t="shared" si="102"/>
        <v>2.508</v>
      </c>
      <c r="Q297">
        <f t="shared" si="83"/>
        <v>20.730460130000001</v>
      </c>
      <c r="R297" s="17">
        <f>PUSHArm!M297</f>
        <v>147.5</v>
      </c>
      <c r="S297" s="10">
        <f>PUSHArm!N297</f>
        <v>92.255693466533955</v>
      </c>
      <c r="T297" s="10">
        <f>PUSHArm!O297</f>
        <v>1.125659370082893</v>
      </c>
      <c r="U297" s="10">
        <f t="shared" si="84"/>
        <v>-0.41908722621913347</v>
      </c>
      <c r="V297" s="10">
        <f t="shared" si="85"/>
        <v>22.961031725847075</v>
      </c>
      <c r="W297" s="10">
        <f t="shared" si="86"/>
        <v>3.5773383807863546</v>
      </c>
      <c r="X297" s="10">
        <f t="shared" si="87"/>
        <v>80.255693466533955</v>
      </c>
      <c r="Y297" s="10">
        <f t="shared" si="88"/>
        <v>17.744306533466045</v>
      </c>
      <c r="Z297" s="10">
        <f t="shared" si="89"/>
        <v>12.744306533466045</v>
      </c>
      <c r="AA297" s="10">
        <f t="shared" si="90"/>
        <v>81.255693466533955</v>
      </c>
      <c r="AB297" s="10">
        <f t="shared" si="91"/>
        <v>7.7443065334660446</v>
      </c>
      <c r="AC297" s="10">
        <f t="shared" si="92"/>
        <v>3.5773383807863546</v>
      </c>
      <c r="AD297" s="10">
        <f t="shared" si="93"/>
        <v>3.5773383807863546</v>
      </c>
      <c r="AE297" s="10">
        <f>IF(R297&lt;=$H$10,$L$2+ABS($H$43/$H$46-SQRT(4*$H$43*$H$43/$H$46/$H$46-8*(R297-$H$9)/$H$46)/2),#REF!)</f>
        <v>4.5100175148665187</v>
      </c>
      <c r="AF297" s="10">
        <f t="shared" si="94"/>
        <v>-26.1854595389784</v>
      </c>
      <c r="AG297" s="10">
        <f t="shared" si="95"/>
        <v>1.1504057233648737</v>
      </c>
      <c r="AH297" s="10">
        <f t="shared" si="96"/>
        <v>1.1504057233648737</v>
      </c>
      <c r="AI297">
        <f t="shared" si="97"/>
        <v>3.5985211786953899</v>
      </c>
      <c r="AJ297" s="10">
        <f t="shared" si="98"/>
        <v>-3.2422297297297291</v>
      </c>
      <c r="AK297" t="e">
        <f t="shared" si="99"/>
        <v>#NUM!</v>
      </c>
    </row>
    <row r="298" spans="14:37" x14ac:dyDescent="0.3">
      <c r="N298">
        <f t="shared" si="100"/>
        <v>26.176552794575841</v>
      </c>
      <c r="O298">
        <f t="shared" si="101"/>
        <v>20.530730863632719</v>
      </c>
      <c r="P298">
        <f t="shared" si="102"/>
        <v>2.508</v>
      </c>
      <c r="Q298">
        <f t="shared" si="83"/>
        <v>20.748416943999995</v>
      </c>
      <c r="R298" s="17">
        <f>PUSHArm!M298</f>
        <v>148</v>
      </c>
      <c r="S298" s="10">
        <f>PUSHArm!N298</f>
        <v>92.699877571680418</v>
      </c>
      <c r="T298" s="10">
        <f>PUSHArm!O298</f>
        <v>1.1255625859137008</v>
      </c>
      <c r="U298" s="10">
        <f t="shared" si="84"/>
        <v>-0.41947333501881084</v>
      </c>
      <c r="V298" s="10">
        <f t="shared" si="85"/>
        <v>22.491701483894975</v>
      </c>
      <c r="W298" s="10">
        <f t="shared" si="86"/>
        <v>3.5968840922487284</v>
      </c>
      <c r="X298" s="10">
        <f t="shared" si="87"/>
        <v>80.699877571680418</v>
      </c>
      <c r="Y298" s="10">
        <f t="shared" si="88"/>
        <v>17.300122428319582</v>
      </c>
      <c r="Z298" s="10">
        <f t="shared" si="89"/>
        <v>12.300122428319582</v>
      </c>
      <c r="AA298" s="10">
        <f t="shared" si="90"/>
        <v>81.699877571680418</v>
      </c>
      <c r="AB298" s="10">
        <f t="shared" si="91"/>
        <v>7.3001224283195825</v>
      </c>
      <c r="AC298" s="10">
        <f t="shared" si="92"/>
        <v>3.5968840922487284</v>
      </c>
      <c r="AD298" s="10">
        <f t="shared" si="93"/>
        <v>3.5968840922487284</v>
      </c>
      <c r="AE298" s="10">
        <f>IF(R298&lt;=$H$10,$L$2+ABS($H$43/$H$46-SQRT(4*$H$43*$H$43/$H$46/$H$46-8*(R298-$H$9)/$H$46)/2),#REF!)</f>
        <v>4.4834753574778343</v>
      </c>
      <c r="AF298" s="10">
        <f t="shared" si="94"/>
        <v>-25.935498269645411</v>
      </c>
      <c r="AG298" s="10">
        <f t="shared" si="95"/>
        <v>1.1333606371451339</v>
      </c>
      <c r="AH298" s="10">
        <f t="shared" si="96"/>
        <v>1.1333606371451339</v>
      </c>
      <c r="AI298">
        <f t="shared" si="97"/>
        <v>3.6045886075154612</v>
      </c>
      <c r="AJ298" s="10">
        <f t="shared" si="98"/>
        <v>-3.2749999999999995</v>
      </c>
      <c r="AK298" t="e">
        <f t="shared" si="99"/>
        <v>#NUM!</v>
      </c>
    </row>
    <row r="299" spans="14:37" x14ac:dyDescent="0.3">
      <c r="N299">
        <f t="shared" si="100"/>
        <v>26.194889909374421</v>
      </c>
      <c r="O299">
        <f t="shared" si="101"/>
        <v>20.549471942317037</v>
      </c>
      <c r="P299">
        <f t="shared" si="102"/>
        <v>2.508</v>
      </c>
      <c r="Q299">
        <f t="shared" si="83"/>
        <v>20.766373757999997</v>
      </c>
      <c r="R299" s="17">
        <f>PUSHArm!M299</f>
        <v>148.5</v>
      </c>
      <c r="S299" s="10">
        <f>PUSHArm!N299</f>
        <v>93.144099871050926</v>
      </c>
      <c r="T299" s="10">
        <f>PUSHArm!O299</f>
        <v>1.1254820508487611</v>
      </c>
      <c r="U299" s="10">
        <f t="shared" si="84"/>
        <v>-0.419830936636715</v>
      </c>
      <c r="V299" s="10">
        <f t="shared" si="85"/>
        <v>22.01188216639455</v>
      </c>
      <c r="W299" s="10">
        <f t="shared" si="86"/>
        <v>3.616848238252619</v>
      </c>
      <c r="X299" s="10">
        <f t="shared" si="87"/>
        <v>81.144099871050926</v>
      </c>
      <c r="Y299" s="10">
        <f t="shared" si="88"/>
        <v>16.855900128949074</v>
      </c>
      <c r="Z299" s="10">
        <f t="shared" si="89"/>
        <v>11.855900128949074</v>
      </c>
      <c r="AA299" s="10">
        <f t="shared" si="90"/>
        <v>82.144099871050926</v>
      </c>
      <c r="AB299" s="10">
        <f t="shared" si="91"/>
        <v>6.8559001289490737</v>
      </c>
      <c r="AC299" s="10">
        <f t="shared" si="92"/>
        <v>3.616848238252619</v>
      </c>
      <c r="AD299" s="10">
        <f t="shared" si="93"/>
        <v>3.616848238252619</v>
      </c>
      <c r="AE299" s="10">
        <f>IF(R299&lt;=$H$10,$L$2+ABS($H$43/$H$46-SQRT(4*$H$43*$H$43/$H$46/$H$46-8*(R299-$H$9)/$H$46)/2),#REF!)</f>
        <v>4.4565906781348845</v>
      </c>
      <c r="AF299" s="10">
        <f t="shared" si="94"/>
        <v>-25.682646119303225</v>
      </c>
      <c r="AG299" s="10">
        <f t="shared" si="95"/>
        <v>1.1161481580990062</v>
      </c>
      <c r="AH299" s="10">
        <f t="shared" si="96"/>
        <v>1.1161481580990062</v>
      </c>
      <c r="AI299">
        <f t="shared" si="97"/>
        <v>3.6106428526860093</v>
      </c>
      <c r="AJ299" s="10">
        <f t="shared" si="98"/>
        <v>-3.3077702702702698</v>
      </c>
      <c r="AK299" t="e">
        <f t="shared" si="99"/>
        <v>#NUM!</v>
      </c>
    </row>
    <row r="300" spans="14:37" x14ac:dyDescent="0.3">
      <c r="N300">
        <f t="shared" si="100"/>
        <v>26.213605079349939</v>
      </c>
      <c r="O300">
        <f t="shared" si="101"/>
        <v>20.568509039193188</v>
      </c>
      <c r="P300">
        <f t="shared" si="102"/>
        <v>2.508</v>
      </c>
      <c r="Q300">
        <f t="shared" si="83"/>
        <v>20.784330571999998</v>
      </c>
      <c r="R300" s="17">
        <f>PUSHArm!M300</f>
        <v>149</v>
      </c>
      <c r="S300" s="10">
        <f>PUSHArm!N300</f>
        <v>93.588353957220434</v>
      </c>
      <c r="T300" s="10">
        <f>PUSHArm!O300</f>
        <v>1.1254178708446481</v>
      </c>
      <c r="U300" s="10">
        <f t="shared" si="84"/>
        <v>-0.42015986618000406</v>
      </c>
      <c r="V300" s="10">
        <f t="shared" si="85"/>
        <v>21.52091303633507</v>
      </c>
      <c r="W300" s="10">
        <f t="shared" si="86"/>
        <v>3.6372589014444197</v>
      </c>
      <c r="X300" s="10">
        <f t="shared" si="87"/>
        <v>81.588353957220434</v>
      </c>
      <c r="Y300" s="10">
        <f t="shared" si="88"/>
        <v>16.411646042779566</v>
      </c>
      <c r="Z300" s="10">
        <f t="shared" si="89"/>
        <v>11.411646042779566</v>
      </c>
      <c r="AA300" s="10">
        <f t="shared" si="90"/>
        <v>82.588353957220434</v>
      </c>
      <c r="AB300" s="10">
        <f t="shared" si="91"/>
        <v>6.4116460427795658</v>
      </c>
      <c r="AC300" s="10">
        <f t="shared" si="92"/>
        <v>3.6372589014444197</v>
      </c>
      <c r="AD300" s="10">
        <f t="shared" si="93"/>
        <v>3.6372589014444197</v>
      </c>
      <c r="AE300" s="10">
        <f>IF(R300&lt;=$H$10,$L$2+ABS($H$43/$H$46-SQRT(4*$H$43*$H$43/$H$46/$H$46-8*(R300-$H$9)/$H$46)/2),#REF!)</f>
        <v>4.4293498637655402</v>
      </c>
      <c r="AF300" s="10">
        <f t="shared" si="94"/>
        <v>-25.426836577108144</v>
      </c>
      <c r="AG300" s="10">
        <f t="shared" si="95"/>
        <v>1.0987632554795868</v>
      </c>
      <c r="AH300" s="10">
        <f t="shared" si="96"/>
        <v>1.0987632554795868</v>
      </c>
      <c r="AI300">
        <f t="shared" si="97"/>
        <v>3.6166839997739051</v>
      </c>
      <c r="AJ300" s="10">
        <f t="shared" si="98"/>
        <v>-3.3405405405405402</v>
      </c>
      <c r="AK300" t="e">
        <f t="shared" si="99"/>
        <v>#NUM!</v>
      </c>
    </row>
    <row r="301" spans="14:37" x14ac:dyDescent="0.3">
      <c r="N301">
        <f t="shared" si="100"/>
        <v>26.232701883180869</v>
      </c>
      <c r="O301">
        <f t="shared" si="101"/>
        <v>20.587845152454197</v>
      </c>
      <c r="P301">
        <f t="shared" si="102"/>
        <v>2.508</v>
      </c>
      <c r="Q301">
        <f t="shared" si="83"/>
        <v>20.802287385999996</v>
      </c>
      <c r="R301" s="17">
        <f>PUSHArm!M301</f>
        <v>149.5</v>
      </c>
      <c r="S301" s="10">
        <f>PUSHArm!N301</f>
        <v>94.032633378183192</v>
      </c>
      <c r="T301" s="10">
        <f>PUSHArm!O301</f>
        <v>1.1253701616281255</v>
      </c>
      <c r="U301" s="10">
        <f t="shared" si="84"/>
        <v>-0.4204599336906113</v>
      </c>
      <c r="V301" s="10">
        <f t="shared" si="85"/>
        <v>21.018054832607444</v>
      </c>
      <c r="W301" s="10">
        <f t="shared" si="86"/>
        <v>3.6581474537126448</v>
      </c>
      <c r="X301" s="10">
        <f t="shared" si="87"/>
        <v>82.032633378183192</v>
      </c>
      <c r="Y301" s="10">
        <f t="shared" si="88"/>
        <v>15.967366621816808</v>
      </c>
      <c r="Z301" s="10">
        <f t="shared" si="89"/>
        <v>10.967366621816808</v>
      </c>
      <c r="AA301" s="10">
        <f t="shared" si="90"/>
        <v>83.032633378183192</v>
      </c>
      <c r="AB301" s="10">
        <f t="shared" si="91"/>
        <v>5.967366621816808</v>
      </c>
      <c r="AC301" s="10">
        <f t="shared" si="92"/>
        <v>3.6581474537126448</v>
      </c>
      <c r="AD301" s="10">
        <f t="shared" si="93"/>
        <v>3.6581474537126448</v>
      </c>
      <c r="AE301" s="10">
        <f>IF(R301&lt;=$H$10,$L$2+ABS($H$43/$H$46-SQRT(4*$H$43*$H$43/$H$46/$H$46-8*(R301-$H$9)/$H$46)/2),#REF!)</f>
        <v>4.401738374947918</v>
      </c>
      <c r="AF301" s="10">
        <f t="shared" si="94"/>
        <v>-25.167999444609897</v>
      </c>
      <c r="AG301" s="10">
        <f t="shared" si="95"/>
        <v>1.0812006413883442</v>
      </c>
      <c r="AH301" s="10">
        <f t="shared" si="96"/>
        <v>1.0812006413883442</v>
      </c>
      <c r="AI301">
        <f t="shared" si="97"/>
        <v>3.622712133424403</v>
      </c>
      <c r="AJ301" s="10">
        <f t="shared" si="98"/>
        <v>-3.3733108108108105</v>
      </c>
      <c r="AK301" t="e">
        <f t="shared" si="99"/>
        <v>#NUM!</v>
      </c>
    </row>
    <row r="302" spans="14:37" x14ac:dyDescent="0.3">
      <c r="N302">
        <f t="shared" si="100"/>
        <v>26.252184141630554</v>
      </c>
      <c r="O302">
        <f t="shared" si="101"/>
        <v>20.607483472112577</v>
      </c>
      <c r="P302">
        <f t="shared" si="102"/>
        <v>2.508</v>
      </c>
      <c r="Q302">
        <f t="shared" si="83"/>
        <v>20.820244200000001</v>
      </c>
      <c r="R302" s="17">
        <f>PUSHArm!M302</f>
        <v>150</v>
      </c>
      <c r="S302" s="10">
        <f>PUSHArm!N302</f>
        <v>94.47693163403585</v>
      </c>
      <c r="T302" s="10">
        <f>PUSHArm!O302</f>
        <v>1.125339048946965</v>
      </c>
      <c r="U302" s="10">
        <f t="shared" si="84"/>
        <v>-0.42073092336405882</v>
      </c>
      <c r="V302" s="10">
        <f t="shared" si="85"/>
        <v>20.50247623234441</v>
      </c>
      <c r="W302" s="10">
        <f t="shared" si="86"/>
        <v>3.6795491222341337</v>
      </c>
      <c r="X302" s="10">
        <f t="shared" si="87"/>
        <v>82.47693163403585</v>
      </c>
      <c r="Y302" s="10">
        <f t="shared" si="88"/>
        <v>15.52306836596415</v>
      </c>
      <c r="Z302" s="10">
        <f t="shared" si="89"/>
        <v>10.52306836596415</v>
      </c>
      <c r="AA302" s="10">
        <f t="shared" si="90"/>
        <v>83.47693163403585</v>
      </c>
      <c r="AB302" s="10">
        <f t="shared" si="91"/>
        <v>5.52306836596415</v>
      </c>
      <c r="AC302" s="10">
        <f t="shared" si="92"/>
        <v>3.6795491222341337</v>
      </c>
      <c r="AD302" s="10">
        <f t="shared" si="93"/>
        <v>3.6795491222341337</v>
      </c>
      <c r="AE302" s="10">
        <f>IF(R302&lt;=$H$10,$L$2+ABS($H$43/$H$46-SQRT(4*$H$43*$H$43/$H$46/$H$46-8*(R302-$H$9)/$H$46)/2),#REF!)</f>
        <v>4.3737406551806757</v>
      </c>
      <c r="AF302" s="10">
        <f t="shared" si="94"/>
        <v>-24.906060575523654</v>
      </c>
      <c r="AG302" s="10">
        <f t="shared" si="95"/>
        <v>1.0634547519875936</v>
      </c>
      <c r="AH302" s="10">
        <f t="shared" si="96"/>
        <v>1.0634547519875936</v>
      </c>
      <c r="AI302">
        <f t="shared" si="97"/>
        <v>3.6287273373749773</v>
      </c>
      <c r="AJ302" s="10">
        <f t="shared" si="98"/>
        <v>-3.4060810810810809</v>
      </c>
      <c r="AK302" t="e">
        <f t="shared" si="99"/>
        <v>#NUM!</v>
      </c>
    </row>
    <row r="303" spans="14:37" x14ac:dyDescent="0.3">
      <c r="N303">
        <f t="shared" si="100"/>
        <v>26.272055924648129</v>
      </c>
      <c r="O303">
        <f t="shared" si="101"/>
        <v>20.627427385768929</v>
      </c>
      <c r="P303">
        <f t="shared" si="102"/>
        <v>2.508</v>
      </c>
      <c r="Q303">
        <f t="shared" si="83"/>
        <v>20.838201013999999</v>
      </c>
      <c r="R303" s="17">
        <f>PUSHArm!M303</f>
        <v>150.5</v>
      </c>
      <c r="S303" s="10">
        <f>PUSHArm!N303</f>
        <v>94.921242173573134</v>
      </c>
      <c r="T303" s="10">
        <f>PUSHArm!O303</f>
        <v>1.1253246688355671</v>
      </c>
      <c r="U303" s="10">
        <f t="shared" si="84"/>
        <v>-0.42097259274254351</v>
      </c>
      <c r="V303" s="10">
        <f t="shared" si="85"/>
        <v>19.973237155267409</v>
      </c>
      <c r="W303" s="10">
        <f t="shared" si="86"/>
        <v>3.701503687283342</v>
      </c>
      <c r="X303" s="10">
        <f t="shared" si="87"/>
        <v>82.921242173573134</v>
      </c>
      <c r="Y303" s="10">
        <f t="shared" si="88"/>
        <v>15.078757826426866</v>
      </c>
      <c r="Z303" s="10">
        <f t="shared" si="89"/>
        <v>10.078757826426866</v>
      </c>
      <c r="AA303" s="10">
        <f t="shared" si="90"/>
        <v>83.921242173573134</v>
      </c>
      <c r="AB303" s="10">
        <f t="shared" si="91"/>
        <v>5.078757826426866</v>
      </c>
      <c r="AC303" s="10">
        <f t="shared" si="92"/>
        <v>3.701503687283342</v>
      </c>
      <c r="AD303" s="10">
        <f t="shared" si="93"/>
        <v>3.701503687283342</v>
      </c>
      <c r="AE303" s="10">
        <f>IF(R303&lt;=$H$10,$L$2+ABS($H$43/$H$46-SQRT(4*$H$43*$H$43/$H$46/$H$46-8*(R303-$H$9)/$H$46)/2),#REF!)</f>
        <v>4.3453400283978523</v>
      </c>
      <c r="AF303" s="10">
        <f t="shared" si="94"/>
        <v>-24.640941590194192</v>
      </c>
      <c r="AG303" s="10">
        <f t="shared" si="95"/>
        <v>1.0455197269104521</v>
      </c>
      <c r="AH303" s="10">
        <f t="shared" si="96"/>
        <v>1.0455197269104521</v>
      </c>
      <c r="AI303">
        <f t="shared" si="97"/>
        <v>3.6347296944688949</v>
      </c>
      <c r="AJ303" s="10">
        <f t="shared" si="98"/>
        <v>-3.4388513513513512</v>
      </c>
      <c r="AK303" t="e">
        <f t="shared" si="99"/>
        <v>#NUM!</v>
      </c>
    </row>
    <row r="304" spans="14:37" x14ac:dyDescent="0.3">
      <c r="N304">
        <f t="shared" si="100"/>
        <v>26.292321558905591</v>
      </c>
      <c r="O304">
        <f t="shared" si="101"/>
        <v>20.647680484729126</v>
      </c>
      <c r="P304">
        <f t="shared" si="102"/>
        <v>2.508</v>
      </c>
      <c r="Q304">
        <f t="shared" si="83"/>
        <v>20.856157828000004</v>
      </c>
      <c r="R304" s="17">
        <f>PUSHArm!M304</f>
        <v>151</v>
      </c>
      <c r="S304" s="10">
        <f>PUSHArm!N304</f>
        <v>95.365558390791918</v>
      </c>
      <c r="T304" s="10">
        <f>PUSHArm!O304</f>
        <v>1.1253271678980197</v>
      </c>
      <c r="U304" s="10">
        <f t="shared" si="84"/>
        <v>-0.42118467182400782</v>
      </c>
      <c r="V304" s="10">
        <f t="shared" si="85"/>
        <v>19.429267961185889</v>
      </c>
      <c r="W304" s="10">
        <f t="shared" si="86"/>
        <v>3.7240563513517815</v>
      </c>
      <c r="X304" s="10">
        <f t="shared" si="87"/>
        <v>83.365558390791918</v>
      </c>
      <c r="Y304" s="10">
        <f t="shared" si="88"/>
        <v>14.634441609208082</v>
      </c>
      <c r="Z304" s="10">
        <f t="shared" si="89"/>
        <v>9.634441609208082</v>
      </c>
      <c r="AA304" s="10">
        <f t="shared" si="90"/>
        <v>84.365558390791918</v>
      </c>
      <c r="AB304" s="10">
        <f t="shared" si="91"/>
        <v>4.634441609208082</v>
      </c>
      <c r="AC304" s="10">
        <f t="shared" si="92"/>
        <v>3.7240563513517815</v>
      </c>
      <c r="AD304" s="10">
        <f t="shared" si="93"/>
        <v>3.7240563513517815</v>
      </c>
      <c r="AE304" s="10">
        <f>IF(R304&lt;=$H$10,$L$2+ABS($H$43/$H$46-SQRT(4*$H$43*$H$43/$H$46/$H$46-8*(R304-$H$9)/$H$46)/2),#REF!)</f>
        <v>4.3165185828112573</v>
      </c>
      <c r="AF304" s="10">
        <f t="shared" si="94"/>
        <v>-24.372559561657575</v>
      </c>
      <c r="AG304" s="10">
        <f t="shared" si="95"/>
        <v>1.0273893866522827</v>
      </c>
      <c r="AH304" s="10">
        <f t="shared" si="96"/>
        <v>1.0273893866522827</v>
      </c>
      <c r="AI304">
        <f t="shared" si="97"/>
        <v>3.6407192866685283</v>
      </c>
      <c r="AJ304" s="10">
        <f t="shared" si="98"/>
        <v>-3.4716216216216216</v>
      </c>
      <c r="AK304" t="e">
        <f t="shared" si="99"/>
        <v>#NUM!</v>
      </c>
    </row>
    <row r="305" spans="14:37" x14ac:dyDescent="0.3">
      <c r="N305">
        <f t="shared" si="100"/>
        <v>26.312985635756689</v>
      </c>
      <c r="O305">
        <f t="shared" si="101"/>
        <v>20.668246570459473</v>
      </c>
      <c r="P305">
        <f t="shared" si="102"/>
        <v>2.508</v>
      </c>
      <c r="Q305">
        <f t="shared" si="83"/>
        <v>20.874114642000002</v>
      </c>
      <c r="R305" s="17">
        <f>PUSHArm!M305</f>
        <v>151.5</v>
      </c>
      <c r="S305" s="10">
        <f>PUSHArm!N305</f>
        <v>95.809873621298564</v>
      </c>
      <c r="T305" s="10">
        <f>PUSHArm!O305</f>
        <v>1.125346703607899</v>
      </c>
      <c r="U305" s="10">
        <f t="shared" si="84"/>
        <v>-0.42136686211316871</v>
      </c>
      <c r="V305" s="10">
        <f t="shared" si="85"/>
        <v>18.869343235515299</v>
      </c>
      <c r="W305" s="10">
        <f t="shared" si="86"/>
        <v>3.747258833968151</v>
      </c>
      <c r="X305" s="10">
        <f t="shared" si="87"/>
        <v>83.809873621298564</v>
      </c>
      <c r="Y305" s="10">
        <f t="shared" si="88"/>
        <v>14.190126378701436</v>
      </c>
      <c r="Z305" s="10">
        <f t="shared" si="89"/>
        <v>9.1901263787014358</v>
      </c>
      <c r="AA305" s="10">
        <f t="shared" si="90"/>
        <v>84.809873621298564</v>
      </c>
      <c r="AB305" s="10">
        <f t="shared" si="91"/>
        <v>4.1901263787014358</v>
      </c>
      <c r="AC305" s="10">
        <f t="shared" si="92"/>
        <v>3.747258833968151</v>
      </c>
      <c r="AD305" s="10">
        <f t="shared" si="93"/>
        <v>3.747258833968151</v>
      </c>
      <c r="AE305" s="10">
        <f>IF(R305&lt;=$H$10,$L$2+ABS($H$43/$H$46-SQRT(4*$H$43*$H$43/$H$46/$H$46-8*(R305-$H$9)/$H$46)/2),#REF!)</f>
        <v>4.2872570387826832</v>
      </c>
      <c r="AF305" s="10">
        <f t="shared" si="94"/>
        <v>-24.100826669837314</v>
      </c>
      <c r="AG305" s="10">
        <f t="shared" si="95"/>
        <v>1.0090572076963744</v>
      </c>
      <c r="AH305" s="10">
        <f t="shared" si="96"/>
        <v>1.0090572076963744</v>
      </c>
      <c r="AI305">
        <f t="shared" si="97"/>
        <v>3.6466961950684098</v>
      </c>
      <c r="AJ305" s="10">
        <f t="shared" si="98"/>
        <v>-3.504391891891891</v>
      </c>
      <c r="AK305" t="e">
        <f t="shared" si="99"/>
        <v>#NUM!</v>
      </c>
    </row>
    <row r="306" spans="14:37" x14ac:dyDescent="0.3">
      <c r="N306">
        <f t="shared" si="100"/>
        <v>26.33405301965314</v>
      </c>
      <c r="O306">
        <f t="shared" si="101"/>
        <v>20.689129661407986</v>
      </c>
      <c r="P306">
        <f t="shared" si="102"/>
        <v>2.508</v>
      </c>
      <c r="Q306">
        <f t="shared" si="83"/>
        <v>20.892071455999996</v>
      </c>
      <c r="R306" s="17">
        <f>PUSHArm!M306</f>
        <v>152</v>
      </c>
      <c r="S306" s="10">
        <f>PUSHArm!N306</f>
        <v>96.254181138614769</v>
      </c>
      <c r="T306" s="10">
        <f>PUSHArm!O306</f>
        <v>1.1253834446262276</v>
      </c>
      <c r="U306" s="10">
        <f t="shared" si="84"/>
        <v>-0.42151883559360043</v>
      </c>
      <c r="V306" s="10">
        <f t="shared" si="85"/>
        <v>18.292048337374396</v>
      </c>
      <c r="W306" s="10">
        <f t="shared" si="86"/>
        <v>3.7711707682787754</v>
      </c>
      <c r="X306" s="10">
        <f t="shared" si="87"/>
        <v>84.254181138614769</v>
      </c>
      <c r="Y306" s="10">
        <f t="shared" si="88"/>
        <v>13.745818861385231</v>
      </c>
      <c r="Z306" s="10">
        <f t="shared" si="89"/>
        <v>8.7458188613852315</v>
      </c>
      <c r="AA306" s="10">
        <f t="shared" si="90"/>
        <v>85.254181138614769</v>
      </c>
      <c r="AB306" s="10">
        <f t="shared" si="91"/>
        <v>3.7458188613852315</v>
      </c>
      <c r="AC306" s="10">
        <f t="shared" si="92"/>
        <v>3.7711707682787754</v>
      </c>
      <c r="AD306" s="10">
        <f t="shared" si="93"/>
        <v>3.7711707682787754</v>
      </c>
      <c r="AE306" s="10">
        <f>IF(R306&lt;=$H$10,$L$2+ABS($H$43/$H$46-SQRT(4*$H$43*$H$43/$H$46/$H$46-8*(R306-$H$9)/$H$46)/2),#REF!)</f>
        <v>4.2575345979573829</v>
      </c>
      <c r="AF306" s="10">
        <f t="shared" si="94"/>
        <v>-23.825649819844681</v>
      </c>
      <c r="AG306" s="10">
        <f t="shared" si="95"/>
        <v>0.99051629508999062</v>
      </c>
      <c r="AH306" s="10">
        <f t="shared" si="96"/>
        <v>0.99051629508999062</v>
      </c>
      <c r="AI306">
        <f t="shared" si="97"/>
        <v>3.6526604999080456</v>
      </c>
      <c r="AJ306" s="10">
        <f t="shared" si="98"/>
        <v>-3.5371621621621614</v>
      </c>
      <c r="AK306" t="e">
        <f t="shared" si="99"/>
        <v>#NUM!</v>
      </c>
    </row>
    <row r="307" spans="14:37" x14ac:dyDescent="0.3">
      <c r="N307">
        <f t="shared" si="100"/>
        <v>26.355528857036255</v>
      </c>
      <c r="O307">
        <f t="shared" si="101"/>
        <v>20.710334000206672</v>
      </c>
      <c r="P307">
        <f t="shared" si="102"/>
        <v>2.508</v>
      </c>
      <c r="Q307">
        <f t="shared" si="83"/>
        <v>20.910028269999998</v>
      </c>
      <c r="R307" s="17">
        <f>PUSHArm!M307</f>
        <v>152.5</v>
      </c>
      <c r="S307" s="10">
        <f>PUSHArm!N307</f>
        <v>96.698474150376697</v>
      </c>
      <c r="T307" s="10">
        <f>PUSHArm!O307</f>
        <v>1.1254375711382749</v>
      </c>
      <c r="U307" s="10">
        <f t="shared" si="84"/>
        <v>-0.42164023362450442</v>
      </c>
      <c r="V307" s="10">
        <f t="shared" si="85"/>
        <v>17.695736109566557</v>
      </c>
      <c r="W307" s="10">
        <f t="shared" si="86"/>
        <v>3.7958615077340903</v>
      </c>
      <c r="X307" s="10">
        <f t="shared" si="87"/>
        <v>84.698474150376697</v>
      </c>
      <c r="Y307" s="10">
        <f t="shared" si="88"/>
        <v>13.301525849623303</v>
      </c>
      <c r="Z307" s="10">
        <f t="shared" si="89"/>
        <v>8.3015258496233031</v>
      </c>
      <c r="AA307" s="10">
        <f t="shared" si="90"/>
        <v>85.698474150376697</v>
      </c>
      <c r="AB307" s="10">
        <f t="shared" si="91"/>
        <v>3.3015258496233031</v>
      </c>
      <c r="AC307" s="10">
        <f t="shared" si="92"/>
        <v>3.7958615077340903</v>
      </c>
      <c r="AD307" s="10">
        <f t="shared" si="93"/>
        <v>3.7958615077340903</v>
      </c>
      <c r="AE307" s="10">
        <f>IF(R307&lt;=$H$10,$L$2+ABS($H$43/$H$46-SQRT(4*$H$43*$H$43/$H$46/$H$46-8*(R307-$H$9)/$H$46)/2),#REF!)</f>
        <v>4.2273287703045144</v>
      </c>
      <c r="AF307" s="10">
        <f t="shared" si="94"/>
        <v>-23.546930219757947</v>
      </c>
      <c r="AG307" s="10">
        <f t="shared" si="95"/>
        <v>0.97175935214390341</v>
      </c>
      <c r="AH307" s="10">
        <f t="shared" si="96"/>
        <v>0.97175935214390341</v>
      </c>
      <c r="AI307">
        <f t="shared" si="97"/>
        <v>3.6586122805844821</v>
      </c>
      <c r="AJ307" s="10">
        <f t="shared" si="98"/>
        <v>-3.5699324324324317</v>
      </c>
      <c r="AK307" t="e">
        <f t="shared" si="99"/>
        <v>#NUM!</v>
      </c>
    </row>
    <row r="308" spans="14:37" x14ac:dyDescent="0.3">
      <c r="N308">
        <f t="shared" si="100"/>
        <v>26.37741858575761</v>
      </c>
      <c r="O308">
        <f t="shared" si="101"/>
        <v>20.731864061297316</v>
      </c>
      <c r="P308">
        <f t="shared" si="102"/>
        <v>2.508</v>
      </c>
      <c r="Q308">
        <f t="shared" si="83"/>
        <v>20.927985083999999</v>
      </c>
      <c r="R308" s="17">
        <f>PUSHArm!M308</f>
        <v>153</v>
      </c>
      <c r="S308" s="10">
        <f>PUSHArm!N308</f>
        <v>97.142745794422041</v>
      </c>
      <c r="T308" s="10">
        <f>PUSHArm!O308</f>
        <v>1.1255092752113824</v>
      </c>
      <c r="U308" s="10">
        <f t="shared" si="84"/>
        <v>-0.42173066571417134</v>
      </c>
      <c r="V308" s="10">
        <f t="shared" si="85"/>
        <v>17.07846996782267</v>
      </c>
      <c r="W308" s="10">
        <f t="shared" si="86"/>
        <v>3.8214125004415536</v>
      </c>
      <c r="X308" s="10">
        <f t="shared" si="87"/>
        <v>85.142745794422041</v>
      </c>
      <c r="Y308" s="10">
        <f t="shared" si="88"/>
        <v>12.857254205577959</v>
      </c>
      <c r="Z308" s="10">
        <f t="shared" si="89"/>
        <v>7.8572542055779593</v>
      </c>
      <c r="AA308" s="10">
        <f t="shared" si="90"/>
        <v>86.142745794422041</v>
      </c>
      <c r="AB308" s="10">
        <f t="shared" si="91"/>
        <v>2.8572542055779593</v>
      </c>
      <c r="AC308" s="10">
        <f t="shared" si="92"/>
        <v>3.8214125004415536</v>
      </c>
      <c r="AD308" s="10">
        <f t="shared" si="93"/>
        <v>3.8214125004415536</v>
      </c>
      <c r="AE308" s="10">
        <f>IF(R308&lt;=$H$10,$L$2+ABS($H$43/$H$46-SQRT(4*$H$43*$H$43/$H$46/$H$46-8*(R308-$H$9)/$H$46)/2),#REF!)</f>
        <v>4.1966151749766896</v>
      </c>
      <c r="AF308" s="10">
        <f t="shared" si="94"/>
        <v>-23.264562912502921</v>
      </c>
      <c r="AG308" s="10">
        <f t="shared" si="95"/>
        <v>0.95277864687781855</v>
      </c>
      <c r="AH308" s="10">
        <f t="shared" si="96"/>
        <v>0.95277864687781855</v>
      </c>
      <c r="AI308">
        <f t="shared" si="97"/>
        <v>3.6645516156646374</v>
      </c>
      <c r="AJ308" s="10">
        <f t="shared" si="98"/>
        <v>-3.6027027027027021</v>
      </c>
      <c r="AK308" t="e">
        <f t="shared" si="99"/>
        <v>#NUM!</v>
      </c>
    </row>
    <row r="309" spans="14:37" x14ac:dyDescent="0.3">
      <c r="N309">
        <f t="shared" si="100"/>
        <v>26.399727945029309</v>
      </c>
      <c r="O309">
        <f t="shared" si="101"/>
        <v>20.753724558981911</v>
      </c>
      <c r="P309">
        <f t="shared" si="102"/>
        <v>2.508</v>
      </c>
      <c r="Q309">
        <f t="shared" si="83"/>
        <v>20.945941898000001</v>
      </c>
      <c r="R309" s="17">
        <f>PUSHArm!M309</f>
        <v>153.5</v>
      </c>
      <c r="S309" s="10">
        <f>PUSHArm!N309</f>
        <v>97.58698913475888</v>
      </c>
      <c r="T309" s="10">
        <f>PUSHArm!O309</f>
        <v>1.1255987611737244</v>
      </c>
      <c r="U309" s="10">
        <f t="shared" si="84"/>
        <v>-0.42178970815162264</v>
      </c>
      <c r="V309" s="10">
        <f t="shared" si="85"/>
        <v>16.437947738143205</v>
      </c>
      <c r="W309" s="10">
        <f t="shared" si="86"/>
        <v>3.8479204657117356</v>
      </c>
      <c r="X309" s="10">
        <f t="shared" si="87"/>
        <v>85.58698913475888</v>
      </c>
      <c r="Y309" s="10">
        <f t="shared" si="88"/>
        <v>12.41301086524112</v>
      </c>
      <c r="Z309" s="10">
        <f t="shared" si="89"/>
        <v>7.4130108652411195</v>
      </c>
      <c r="AA309" s="10">
        <f t="shared" si="90"/>
        <v>86.58698913475888</v>
      </c>
      <c r="AB309" s="10">
        <f t="shared" si="91"/>
        <v>2.4130108652411195</v>
      </c>
      <c r="AC309" s="10">
        <f t="shared" si="92"/>
        <v>3.8479204657117356</v>
      </c>
      <c r="AD309" s="10">
        <f t="shared" si="93"/>
        <v>3.8479204657117356</v>
      </c>
      <c r="AE309" s="10">
        <f>IF(R309&lt;=$H$10,$L$2+ABS($H$43/$H$46-SQRT(4*$H$43*$H$43/$H$46/$H$46-8*(R309-$H$9)/$H$46)/2),#REF!)</f>
        <v>4.1653673099755855</v>
      </c>
      <c r="AF309" s="10">
        <f t="shared" si="94"/>
        <v>-22.978436255651896</v>
      </c>
      <c r="AG309" s="10">
        <f t="shared" si="95"/>
        <v>0.9335659747740801</v>
      </c>
      <c r="AH309" s="10">
        <f t="shared" si="96"/>
        <v>0.9335659747740801</v>
      </c>
      <c r="AI309">
        <f t="shared" si="97"/>
        <v>3.670478582897402</v>
      </c>
      <c r="AJ309" s="10">
        <f t="shared" si="98"/>
        <v>-3.6354729729729724</v>
      </c>
      <c r="AK309" t="e">
        <f t="shared" si="99"/>
        <v>#NUM!</v>
      </c>
    </row>
    <row r="310" spans="14:37" x14ac:dyDescent="0.3">
      <c r="N310">
        <f t="shared" si="100"/>
        <v>26.422462985916866</v>
      </c>
      <c r="O310">
        <f t="shared" si="101"/>
        <v>20.775920455908398</v>
      </c>
      <c r="P310">
        <f t="shared" si="102"/>
        <v>2.508</v>
      </c>
      <c r="Q310">
        <f t="shared" si="83"/>
        <v>20.963898711999999</v>
      </c>
      <c r="R310" s="17">
        <f>PUSHArm!M310</f>
        <v>154</v>
      </c>
      <c r="S310" s="10">
        <f>PUSHArm!N310</f>
        <v>98.031197157410418</v>
      </c>
      <c r="T310" s="10">
        <f>PUSHArm!O310</f>
        <v>1.1257062460144476</v>
      </c>
      <c r="U310" s="10">
        <f t="shared" si="84"/>
        <v>-0.42181690247743941</v>
      </c>
      <c r="V310" s="10">
        <f t="shared" si="85"/>
        <v>15.771397634635097</v>
      </c>
      <c r="W310" s="10">
        <f t="shared" si="86"/>
        <v>3.8755017312355107</v>
      </c>
      <c r="X310" s="10">
        <f t="shared" si="87"/>
        <v>86.031197157410418</v>
      </c>
      <c r="Y310" s="10">
        <f t="shared" si="88"/>
        <v>11.968802842589582</v>
      </c>
      <c r="Z310" s="10">
        <f t="shared" si="89"/>
        <v>6.9688028425895823</v>
      </c>
      <c r="AA310" s="10">
        <f t="shared" si="90"/>
        <v>87.031197157410418</v>
      </c>
      <c r="AB310" s="10">
        <f t="shared" si="91"/>
        <v>1.9688028425895823</v>
      </c>
      <c r="AC310" s="10">
        <f t="shared" si="92"/>
        <v>3.8755017312355107</v>
      </c>
      <c r="AD310" s="10">
        <f t="shared" si="93"/>
        <v>3.8755017312355107</v>
      </c>
      <c r="AE310" s="10">
        <f>IF(R310&lt;=$H$10,$L$2+ABS($H$43/$H$46-SQRT(4*$H$43*$H$43/$H$46/$H$46-8*(R310-$H$9)/$H$46)/2),#REF!)</f>
        <v>4.1335562844350768</v>
      </c>
      <c r="AF310" s="10">
        <f t="shared" si="94"/>
        <v>-22.688431341929796</v>
      </c>
      <c r="AG310" s="10">
        <f t="shared" si="95"/>
        <v>0.91411261733074634</v>
      </c>
      <c r="AH310" s="10">
        <f t="shared" si="96"/>
        <v>0.91411261733074634</v>
      </c>
      <c r="AI310">
        <f t="shared" si="97"/>
        <v>3.676393259225514</v>
      </c>
      <c r="AJ310" s="10">
        <f t="shared" si="98"/>
        <v>-3.6682432432432428</v>
      </c>
      <c r="AK310" t="e">
        <f t="shared" si="99"/>
        <v>#NUM!</v>
      </c>
    </row>
    <row r="311" spans="14:37" x14ac:dyDescent="0.3">
      <c r="N311">
        <f t="shared" si="100"/>
        <v>26.445630082461239</v>
      </c>
      <c r="O311">
        <f t="shared" si="101"/>
        <v>20.798456972060492</v>
      </c>
      <c r="P311">
        <f t="shared" si="102"/>
        <v>2.508</v>
      </c>
      <c r="Q311">
        <f t="shared" si="83"/>
        <v>20.981855526</v>
      </c>
      <c r="R311" s="17">
        <f>PUSHArm!M311</f>
        <v>154.5</v>
      </c>
      <c r="S311" s="10">
        <f>PUSHArm!N311</f>
        <v>98.475362766129606</v>
      </c>
      <c r="T311" s="10">
        <f>PUSHArm!O311</f>
        <v>1.1258319598087612</v>
      </c>
      <c r="U311" s="10">
        <f t="shared" si="84"/>
        <v>-0.42181175366603274</v>
      </c>
      <c r="V311" s="10">
        <f t="shared" si="85"/>
        <v>15.075432816258575</v>
      </c>
      <c r="W311" s="10">
        <f t="shared" si="86"/>
        <v>3.9042982955442733</v>
      </c>
      <c r="X311" s="10">
        <f t="shared" si="87"/>
        <v>86.475362766129606</v>
      </c>
      <c r="Y311" s="10">
        <f t="shared" si="88"/>
        <v>11.524637233870394</v>
      </c>
      <c r="Z311" s="10">
        <f t="shared" si="89"/>
        <v>6.5246372338703935</v>
      </c>
      <c r="AA311" s="10">
        <f t="shared" si="90"/>
        <v>87.475362766129606</v>
      </c>
      <c r="AB311" s="10">
        <f t="shared" si="91"/>
        <v>1.5246372338703935</v>
      </c>
      <c r="AC311" s="10">
        <f t="shared" si="92"/>
        <v>3.9042982955442733</v>
      </c>
      <c r="AD311" s="10">
        <f t="shared" si="93"/>
        <v>3.9042982955442733</v>
      </c>
      <c r="AE311" s="10">
        <f>IF(R311&lt;=$H$10,$L$2+ABS($H$43/$H$46-SQRT(4*$H$43*$H$43/$H$46/$H$46-8*(R311-$H$9)/$H$46)/2),#REF!)</f>
        <v>4.1011505058278237</v>
      </c>
      <c r="AF311" s="10">
        <f t="shared" si="94"/>
        <v>-22.394421351940647</v>
      </c>
      <c r="AG311" s="10">
        <f t="shared" si="95"/>
        <v>0.89440929582008022</v>
      </c>
      <c r="AH311" s="10">
        <f t="shared" si="96"/>
        <v>0.89440929582008022</v>
      </c>
      <c r="AI311">
        <f t="shared" si="97"/>
        <v>3.682295720797212</v>
      </c>
      <c r="AJ311" s="10">
        <f t="shared" si="98"/>
        <v>-3.7010135135135132</v>
      </c>
      <c r="AK311" t="e">
        <f t="shared" si="99"/>
        <v>#NUM!</v>
      </c>
    </row>
    <row r="312" spans="14:37" x14ac:dyDescent="0.3">
      <c r="N312">
        <f t="shared" si="100"/>
        <v>26.469235943418099</v>
      </c>
      <c r="O312">
        <f t="shared" si="101"/>
        <v>20.821339594242751</v>
      </c>
      <c r="P312">
        <f t="shared" si="102"/>
        <v>2.508</v>
      </c>
      <c r="Q312">
        <f t="shared" si="83"/>
        <v>20.999812339999998</v>
      </c>
      <c r="R312" s="17">
        <f>PUSHArm!M312</f>
        <v>155</v>
      </c>
      <c r="S312" s="10">
        <f>PUSHArm!N312</f>
        <v>98.919478777976465</v>
      </c>
      <c r="T312" s="10">
        <f>PUSHArm!O312</f>
        <v>1.1259761461673341</v>
      </c>
      <c r="U312" s="10">
        <f t="shared" si="84"/>
        <v>-0.4217737278962122</v>
      </c>
      <c r="V312" s="10">
        <f t="shared" si="85"/>
        <v>14.345842394061616</v>
      </c>
      <c r="W312" s="10">
        <f t="shared" si="86"/>
        <v>3.934486536975863</v>
      </c>
      <c r="X312" s="10">
        <f t="shared" si="87"/>
        <v>86.919478777976465</v>
      </c>
      <c r="Y312" s="10">
        <f t="shared" si="88"/>
        <v>11.080521222023535</v>
      </c>
      <c r="Z312" s="10">
        <f t="shared" si="89"/>
        <v>6.0805212220235347</v>
      </c>
      <c r="AA312" s="10">
        <f t="shared" si="90"/>
        <v>87.919478777976465</v>
      </c>
      <c r="AB312" s="10">
        <f t="shared" si="91"/>
        <v>1.0805212220235347</v>
      </c>
      <c r="AC312" s="10">
        <f t="shared" si="92"/>
        <v>3.934486536975863</v>
      </c>
      <c r="AD312" s="10">
        <f t="shared" si="93"/>
        <v>3.934486536975863</v>
      </c>
      <c r="AE312" s="10">
        <f>IF(R312&lt;=$H$10,$L$2+ABS($H$43/$H$46-SQRT(4*$H$43*$H$43/$H$46/$H$46-8*(R312-$H$9)/$H$46)/2),#REF!)</f>
        <v>4.0681153124565981</v>
      </c>
      <c r="AF312" s="10">
        <f t="shared" si="94"/>
        <v>-22.096270829262153</v>
      </c>
      <c r="AG312" s="10">
        <f t="shared" si="95"/>
        <v>0.87444611955661644</v>
      </c>
      <c r="AH312" s="10">
        <f t="shared" si="96"/>
        <v>0.87444611955661644</v>
      </c>
      <c r="AI312">
        <f t="shared" si="97"/>
        <v>3.6881860429776743</v>
      </c>
      <c r="AJ312" s="10">
        <f t="shared" si="98"/>
        <v>-3.7337837837837835</v>
      </c>
      <c r="AK312" t="e">
        <f t="shared" si="99"/>
        <v>#NUM!</v>
      </c>
    </row>
    <row r="313" spans="14:37" x14ac:dyDescent="0.3">
      <c r="N313">
        <f t="shared" si="100"/>
        <v>26.49328762466855</v>
      </c>
      <c r="O313">
        <f t="shared" si="101"/>
        <v>20.844574086104284</v>
      </c>
      <c r="P313">
        <f t="shared" si="102"/>
        <v>2.508</v>
      </c>
      <c r="Q313">
        <f t="shared" si="83"/>
        <v>21.017769154</v>
      </c>
      <c r="R313" s="17">
        <f>PUSHArm!M313</f>
        <v>155.5</v>
      </c>
      <c r="S313" s="10">
        <f>PUSHArm!N313</f>
        <v>99.363537918751277</v>
      </c>
      <c r="T313" s="10">
        <f>PUSHArm!O313</f>
        <v>1.1261390627121748</v>
      </c>
      <c r="U313" s="10">
        <f t="shared" si="84"/>
        <v>-0.42170224959978414</v>
      </c>
      <c r="V313" s="10">
        <f t="shared" si="85"/>
        <v>13.577281268197268</v>
      </c>
      <c r="W313" s="10">
        <f t="shared" si="86"/>
        <v>3.9662901351185815</v>
      </c>
      <c r="X313" s="10">
        <f t="shared" si="87"/>
        <v>87.363537918751277</v>
      </c>
      <c r="Y313" s="10">
        <f t="shared" si="88"/>
        <v>10.636462081248723</v>
      </c>
      <c r="Z313" s="10">
        <f t="shared" si="89"/>
        <v>5.6364620812487232</v>
      </c>
      <c r="AA313" s="10">
        <f t="shared" si="90"/>
        <v>88.363537918751277</v>
      </c>
      <c r="AB313" s="10">
        <f t="shared" si="91"/>
        <v>0.63646208124872317</v>
      </c>
      <c r="AC313" s="10">
        <f t="shared" si="92"/>
        <v>3.9662901351185815</v>
      </c>
      <c r="AD313" s="10">
        <f t="shared" si="93"/>
        <v>3.9662901351185815</v>
      </c>
      <c r="AE313" s="10">
        <f>IF(R313&lt;=$H$10,$L$2+ABS($H$43/$H$46-SQRT(4*$H$43*$H$43/$H$46/$H$46-8*(R313-$H$9)/$H$46)/2),#REF!)</f>
        <v>4.0344125390567971</v>
      </c>
      <c r="AF313" s="10">
        <f t="shared" si="94"/>
        <v>-21.793834866248165</v>
      </c>
      <c r="AG313" s="10">
        <f t="shared" si="95"/>
        <v>0.85421252785637236</v>
      </c>
      <c r="AH313" s="10">
        <f t="shared" si="96"/>
        <v>0.85421252785637236</v>
      </c>
      <c r="AI313">
        <f t="shared" si="97"/>
        <v>3.6940643003602451</v>
      </c>
      <c r="AJ313" s="10">
        <f t="shared" si="98"/>
        <v>-3.7665540540540539</v>
      </c>
      <c r="AK313" t="e">
        <f t="shared" si="99"/>
        <v>#NUM!</v>
      </c>
    </row>
    <row r="314" spans="14:37" x14ac:dyDescent="0.3">
      <c r="N314">
        <f t="shared" si="100"/>
        <v>26.517792542331115</v>
      </c>
      <c r="O314">
        <f t="shared" si="101"/>
        <v>20.868166498725234</v>
      </c>
      <c r="P314">
        <f t="shared" si="102"/>
        <v>2.508</v>
      </c>
      <c r="Q314">
        <f t="shared" si="83"/>
        <v>21.035725967999998</v>
      </c>
      <c r="R314" s="17">
        <f>PUSHArm!M314</f>
        <v>156</v>
      </c>
      <c r="S314" s="10">
        <f>PUSHArm!N314</f>
        <v>99.807532818276215</v>
      </c>
      <c r="T314" s="10">
        <f>PUSHArm!O314</f>
        <v>1.1263209815801198</v>
      </c>
      <c r="U314" s="10">
        <f t="shared" si="84"/>
        <v>-0.14032686744308312</v>
      </c>
      <c r="V314" s="10">
        <f t="shared" si="85"/>
        <v>12.762791633192586</v>
      </c>
      <c r="W314" s="10">
        <f t="shared" si="86"/>
        <v>3.9999999999999991</v>
      </c>
      <c r="X314" s="10">
        <f t="shared" si="87"/>
        <v>87.807532818276215</v>
      </c>
      <c r="Y314" s="10">
        <f t="shared" si="88"/>
        <v>10.192467181723785</v>
      </c>
      <c r="Z314" s="10">
        <f t="shared" si="89"/>
        <v>5.1924671817237851</v>
      </c>
      <c r="AA314" s="10">
        <f t="shared" si="90"/>
        <v>88.807532818276215</v>
      </c>
      <c r="AB314" s="10">
        <f t="shared" si="91"/>
        <v>0.19246718172378507</v>
      </c>
      <c r="AC314" s="10">
        <f t="shared" si="92"/>
        <v>3.9999999999999991</v>
      </c>
      <c r="AD314" s="10">
        <f t="shared" si="93"/>
        <v>3.9999999999999991</v>
      </c>
      <c r="AE314" s="10">
        <f>IF(R314&lt;=$H$10,$L$2+ABS($H$43/$H$46-SQRT(4*$H$43*$H$43/$H$46/$H$46-8*(R314-$H$9)/$H$46)/2),#REF!)</f>
        <v>4</v>
      </c>
      <c r="AF314" s="10">
        <f t="shared" si="94"/>
        <v>-21.486958186783895</v>
      </c>
      <c r="AG314" s="10">
        <f t="shared" si="95"/>
        <v>0.83369722472056118</v>
      </c>
      <c r="AH314" s="10">
        <f t="shared" si="96"/>
        <v>0.83369722472056118</v>
      </c>
      <c r="AI314">
        <f t="shared" si="97"/>
        <v>3.6999305667774576</v>
      </c>
      <c r="AJ314" s="10">
        <f t="shared" si="98"/>
        <v>-3.7993243243243242</v>
      </c>
      <c r="AK314" t="e">
        <f t="shared" si="99"/>
        <v>#NUM!</v>
      </c>
    </row>
    <row r="315" spans="14:37" x14ac:dyDescent="0.3">
      <c r="N315">
        <f t="shared" si="100"/>
        <v>26.542758486635133</v>
      </c>
      <c r="O315">
        <f t="shared" si="101"/>
        <v>20.892123181814153</v>
      </c>
      <c r="P315">
        <f t="shared" si="102"/>
        <v>2.508</v>
      </c>
      <c r="Q315">
        <f t="shared" si="83"/>
        <v>21.053682781999999</v>
      </c>
      <c r="R315" s="17">
        <f>PUSHArm!M315</f>
        <v>156.5</v>
      </c>
      <c r="S315" s="10">
        <f>PUSHArm!N315</f>
        <v>100.2514560055177</v>
      </c>
      <c r="T315" s="10">
        <f>PUSHArm!O315</f>
        <v>1.126522189956336</v>
      </c>
      <c r="U315" s="10">
        <f t="shared" si="84"/>
        <v>-0.14035471935731714</v>
      </c>
      <c r="V315" s="10">
        <f t="shared" si="85"/>
        <v>12.480027001995776</v>
      </c>
      <c r="W315" s="10">
        <f t="shared" si="86"/>
        <v>4.035169129850158</v>
      </c>
      <c r="X315" s="10">
        <f t="shared" si="87"/>
        <v>88.251456005517696</v>
      </c>
      <c r="Y315" s="10">
        <f t="shared" si="88"/>
        <v>9.7485439944823042</v>
      </c>
      <c r="Z315" s="10">
        <f t="shared" si="89"/>
        <v>4.7485439944823042</v>
      </c>
      <c r="AA315" s="10">
        <f t="shared" si="90"/>
        <v>89.251456005517696</v>
      </c>
      <c r="AB315" s="10">
        <f t="shared" si="91"/>
        <v>0.25145600551769576</v>
      </c>
      <c r="AC315" s="10">
        <f t="shared" si="92"/>
        <v>4.035169129850158</v>
      </c>
      <c r="AD315" s="10">
        <f t="shared" si="93"/>
        <v>4.035169129850158</v>
      </c>
      <c r="AE315" s="10">
        <f>IF(R315&lt;=$H$10,$L$2+ABS($H$43/$H$46-SQRT(4*$H$43*$H$43/$H$46/$H$46-8*(R315-$H$9)/$H$46)/2),#REF!)</f>
        <v>4.035169129850158</v>
      </c>
      <c r="AF315" s="10">
        <f t="shared" si="94"/>
        <v>-21.175474109640835</v>
      </c>
      <c r="AG315" s="10">
        <f t="shared" si="95"/>
        <v>0.81288810509708598</v>
      </c>
      <c r="AH315" s="10">
        <f t="shared" si="96"/>
        <v>0.81288810509708598</v>
      </c>
      <c r="AI315">
        <f t="shared" si="97"/>
        <v>3.7057849153118512</v>
      </c>
      <c r="AJ315" s="10">
        <f t="shared" si="98"/>
        <v>-3.8320945945945946</v>
      </c>
      <c r="AK315" t="e">
        <f t="shared" si="99"/>
        <v>#NUM!</v>
      </c>
    </row>
    <row r="316" spans="14:37" x14ac:dyDescent="0.3">
      <c r="N316">
        <f t="shared" si="100"/>
        <v>26.568193636573845</v>
      </c>
      <c r="O316">
        <f t="shared" si="101"/>
        <v>20.916450795531382</v>
      </c>
      <c r="P316">
        <f t="shared" si="102"/>
        <v>2.508</v>
      </c>
      <c r="Q316">
        <f t="shared" si="83"/>
        <v>21.071639596000001</v>
      </c>
      <c r="R316" s="17">
        <f>PUSHArm!M316</f>
        <v>157</v>
      </c>
      <c r="S316" s="10">
        <f>PUSHArm!N316</f>
        <v>100.69529990354103</v>
      </c>
      <c r="T316" s="10">
        <f>PUSHArm!O316</f>
        <v>1.1267429906384496</v>
      </c>
      <c r="U316" s="10">
        <f t="shared" si="84"/>
        <v>-0.14037199372914147</v>
      </c>
      <c r="V316" s="10">
        <f t="shared" si="85"/>
        <v>12.190702071387451</v>
      </c>
      <c r="W316" s="10">
        <f t="shared" si="86"/>
        <v>4.0711470625505459</v>
      </c>
      <c r="X316" s="10">
        <f t="shared" si="87"/>
        <v>88.695299903541027</v>
      </c>
      <c r="Y316" s="10">
        <f t="shared" si="88"/>
        <v>9.3047000964589728</v>
      </c>
      <c r="Z316" s="10">
        <f t="shared" si="89"/>
        <v>4.3047000964589728</v>
      </c>
      <c r="AA316" s="10">
        <f t="shared" si="90"/>
        <v>89.695299903541027</v>
      </c>
      <c r="AB316" s="10">
        <f t="shared" si="91"/>
        <v>0.69529990354102722</v>
      </c>
      <c r="AC316" s="10">
        <f t="shared" si="92"/>
        <v>4.0711470625505459</v>
      </c>
      <c r="AD316" s="10">
        <f t="shared" si="93"/>
        <v>4.0711470625505459</v>
      </c>
      <c r="AE316" s="10">
        <f>IF(R316&lt;=$H$10,$L$2+ABS($H$43/$H$46-SQRT(4*$H$43*$H$43/$H$46/$H$46-8*(R316-$H$9)/$H$46)/2),#REF!)</f>
        <v>4.0711470625505459</v>
      </c>
      <c r="AF316" s="10">
        <f t="shared" si="94"/>
        <v>-20.859203372968661</v>
      </c>
      <c r="AG316" s="10">
        <f t="shared" si="95"/>
        <v>0.79177217135317446</v>
      </c>
      <c r="AH316" s="10">
        <f t="shared" si="96"/>
        <v>0.79177217135317446</v>
      </c>
      <c r="AI316">
        <f t="shared" si="97"/>
        <v>3.7116274183065965</v>
      </c>
      <c r="AJ316" s="10">
        <f t="shared" si="98"/>
        <v>-3.864864864864864</v>
      </c>
      <c r="AK316" t="e">
        <f t="shared" si="99"/>
        <v>#NUM!</v>
      </c>
    </row>
    <row r="317" spans="14:37" x14ac:dyDescent="0.3">
      <c r="N317">
        <f t="shared" si="100"/>
        <v>26.594106575404304</v>
      </c>
      <c r="O317">
        <f t="shared" si="101"/>
        <v>20.941156322992221</v>
      </c>
      <c r="P317">
        <f t="shared" si="102"/>
        <v>2.508</v>
      </c>
      <c r="Q317">
        <f t="shared" si="83"/>
        <v>21.089596409999999</v>
      </c>
      <c r="R317" s="17">
        <f>PUSHArm!M317</f>
        <v>157.5</v>
      </c>
      <c r="S317" s="10">
        <f>PUSHArm!N317</f>
        <v>101.13905682428893</v>
      </c>
      <c r="T317" s="10">
        <f>PUSHArm!O317</f>
        <v>1.1269837026339882</v>
      </c>
      <c r="U317" s="10">
        <f t="shared" si="84"/>
        <v>-0.14037850202505714</v>
      </c>
      <c r="V317" s="10">
        <f t="shared" si="85"/>
        <v>11.894365985173426</v>
      </c>
      <c r="W317" s="10">
        <f t="shared" si="86"/>
        <v>4.1079923068154978</v>
      </c>
      <c r="X317" s="10">
        <f t="shared" si="87"/>
        <v>89.139056824288929</v>
      </c>
      <c r="Y317" s="10">
        <f t="shared" si="88"/>
        <v>8.8609431757110713</v>
      </c>
      <c r="Z317" s="10">
        <f t="shared" si="89"/>
        <v>3.8609431757110713</v>
      </c>
      <c r="AA317" s="10">
        <f t="shared" si="90"/>
        <v>90.139056824288929</v>
      </c>
      <c r="AB317" s="10">
        <f t="shared" si="91"/>
        <v>1.1390568242889287</v>
      </c>
      <c r="AC317" s="10">
        <f t="shared" si="92"/>
        <v>4.1079923068154978</v>
      </c>
      <c r="AD317" s="10">
        <f t="shared" si="93"/>
        <v>4.1079923068154978</v>
      </c>
      <c r="AE317" s="10">
        <f>IF(R317&lt;=$H$10,$L$2+ABS($H$43/$H$46-SQRT(4*$H$43*$H$43/$H$46/$H$46-8*(R317-$H$9)/$H$46)/2),#REF!)</f>
        <v>4.1079923068154978</v>
      </c>
      <c r="AF317" s="10">
        <f t="shared" si="94"/>
        <v>-20.537952796557267</v>
      </c>
      <c r="AG317" s="10">
        <f t="shared" si="95"/>
        <v>0.77033543832243323</v>
      </c>
      <c r="AH317" s="10">
        <f t="shared" si="96"/>
        <v>0.77033543832243323</v>
      </c>
      <c r="AI317">
        <f t="shared" si="97"/>
        <v>3.7174581473759245</v>
      </c>
      <c r="AJ317" s="10">
        <f t="shared" si="98"/>
        <v>-3.8976351351351344</v>
      </c>
      <c r="AK317" t="e">
        <f t="shared" si="99"/>
        <v>#NUM!</v>
      </c>
    </row>
    <row r="318" spans="14:37" x14ac:dyDescent="0.3">
      <c r="N318">
        <f t="shared" si="100"/>
        <v>26.620506307034287</v>
      </c>
      <c r="O318">
        <f t="shared" si="101"/>
        <v>20.96624708348234</v>
      </c>
      <c r="P318">
        <f t="shared" si="102"/>
        <v>2.508</v>
      </c>
      <c r="Q318">
        <f t="shared" si="83"/>
        <v>21.107553224</v>
      </c>
      <c r="R318" s="17">
        <f>PUSHArm!M318</f>
        <v>158</v>
      </c>
      <c r="S318" s="10">
        <f>PUSHArm!N318</f>
        <v>101.5827189631747</v>
      </c>
      <c r="T318" s="10">
        <f>PUSHArm!O318</f>
        <v>1.1272446617926535</v>
      </c>
      <c r="U318" s="10">
        <f t="shared" si="84"/>
        <v>-0.14037404217847033</v>
      </c>
      <c r="V318" s="10">
        <f t="shared" si="85"/>
        <v>11.590510066777806</v>
      </c>
      <c r="W318" s="10">
        <f t="shared" si="86"/>
        <v>4.1457707853657828</v>
      </c>
      <c r="X318" s="10">
        <f t="shared" si="87"/>
        <v>89.582718963174699</v>
      </c>
      <c r="Y318" s="10">
        <f t="shared" si="88"/>
        <v>8.417281036825301</v>
      </c>
      <c r="Z318" s="10">
        <f t="shared" si="89"/>
        <v>3.417281036825301</v>
      </c>
      <c r="AA318" s="10">
        <f t="shared" si="90"/>
        <v>90.582718963174699</v>
      </c>
      <c r="AB318" s="10">
        <f t="shared" si="91"/>
        <v>1.582718963174699</v>
      </c>
      <c r="AC318" s="10">
        <f t="shared" si="92"/>
        <v>4.1457707853657828</v>
      </c>
      <c r="AD318" s="10">
        <f t="shared" si="93"/>
        <v>4.1457707853657828</v>
      </c>
      <c r="AE318" s="10">
        <f>IF(R318&lt;=$H$10,$L$2+ABS($H$43/$H$46-SQRT(4*$H$43*$H$43/$H$46/$H$46-8*(R318-$H$9)/$H$46)/2),#REF!)</f>
        <v>4.1457707853657828</v>
      </c>
      <c r="AF318" s="10">
        <f t="shared" si="94"/>
        <v>-20.211513753749085</v>
      </c>
      <c r="AG318" s="10">
        <f t="shared" si="95"/>
        <v>0.74856282495599746</v>
      </c>
      <c r="AH318" s="10">
        <f t="shared" si="96"/>
        <v>0.74856282495599746</v>
      </c>
      <c r="AI318">
        <f t="shared" si="97"/>
        <v>3.7232771734153665</v>
      </c>
      <c r="AJ318" s="10">
        <f t="shared" si="98"/>
        <v>-3.9304054054054047</v>
      </c>
      <c r="AK318" t="e">
        <f t="shared" si="99"/>
        <v>#NUM!</v>
      </c>
    </row>
    <row r="319" spans="14:37" x14ac:dyDescent="0.3">
      <c r="N319">
        <f t="shared" si="100"/>
        <v>26.64740227339589</v>
      </c>
      <c r="O319">
        <f t="shared" si="101"/>
        <v>20.991730746464924</v>
      </c>
      <c r="P319">
        <f t="shared" si="102"/>
        <v>2.508</v>
      </c>
      <c r="Q319">
        <f t="shared" si="83"/>
        <v>21.125510037999998</v>
      </c>
      <c r="R319" s="17">
        <f>PUSHArm!M319</f>
        <v>158.5</v>
      </c>
      <c r="S319" s="10">
        <f>PUSHArm!N319</f>
        <v>102.0262783934805</v>
      </c>
      <c r="T319" s="10">
        <f>PUSHArm!O319</f>
        <v>1.1275262214774655</v>
      </c>
      <c r="U319" s="10">
        <f t="shared" si="84"/>
        <v>-0.14035839795666269</v>
      </c>
      <c r="V319" s="10">
        <f t="shared" si="85"/>
        <v>11.278556964906945</v>
      </c>
      <c r="W319" s="10">
        <f t="shared" si="86"/>
        <v>4.1845572209129873</v>
      </c>
      <c r="X319" s="10">
        <f t="shared" si="87"/>
        <v>90.026278393480496</v>
      </c>
      <c r="Y319" s="10">
        <f t="shared" si="88"/>
        <v>7.9737216065195042</v>
      </c>
      <c r="Z319" s="10">
        <f t="shared" si="89"/>
        <v>2.9737216065195042</v>
      </c>
      <c r="AA319" s="10">
        <f t="shared" si="90"/>
        <v>91.026278393480496</v>
      </c>
      <c r="AB319" s="10">
        <f t="shared" si="91"/>
        <v>2.0262783934804958</v>
      </c>
      <c r="AC319" s="10">
        <f t="shared" si="92"/>
        <v>4.1845572209129873</v>
      </c>
      <c r="AD319" s="10">
        <f t="shared" si="93"/>
        <v>4.1845572209129873</v>
      </c>
      <c r="AE319" s="10">
        <f>IF(R319&lt;=$H$10,$L$2+ABS($H$43/$H$46-SQRT(4*$H$43*$H$43/$H$46/$H$46-8*(R319-$H$9)/$H$46)/2),#REF!)</f>
        <v>4.1845572209129873</v>
      </c>
      <c r="AF319" s="10">
        <f t="shared" si="94"/>
        <v>-19.879660418897643</v>
      </c>
      <c r="AG319" s="10">
        <f t="shared" si="95"/>
        <v>0.72643803019284103</v>
      </c>
      <c r="AH319" s="10">
        <f t="shared" si="96"/>
        <v>0.72643803019284103</v>
      </c>
      <c r="AI319">
        <f t="shared" si="97"/>
        <v>3.7290845666118138</v>
      </c>
      <c r="AJ319" s="10">
        <f t="shared" si="98"/>
        <v>-3.9631756756756751</v>
      </c>
      <c r="AK319" t="e">
        <f t="shared" si="99"/>
        <v>#NUM!</v>
      </c>
    </row>
    <row r="320" spans="14:37" x14ac:dyDescent="0.3">
      <c r="N320">
        <f t="shared" si="100"/>
        <v>26.674804372728634</v>
      </c>
      <c r="O320">
        <f t="shared" si="101"/>
        <v>21.017615346319793</v>
      </c>
      <c r="P320">
        <f t="shared" si="102"/>
        <v>2.508</v>
      </c>
      <c r="Q320">
        <f t="shared" si="83"/>
        <v>21.143466851999996</v>
      </c>
      <c r="R320" s="17">
        <f>PUSHArm!M320</f>
        <v>159</v>
      </c>
      <c r="S320" s="10">
        <f>PUSHArm!N320</f>
        <v>102.46972706054991</v>
      </c>
      <c r="T320" s="10">
        <f>PUSHArm!O320</f>
        <v>1.1278287532713001</v>
      </c>
      <c r="U320" s="10">
        <f t="shared" si="84"/>
        <v>-0.1403313383280792</v>
      </c>
      <c r="V320" s="10">
        <f t="shared" si="85"/>
        <v>10.957847033476348</v>
      </c>
      <c r="W320" s="10">
        <f t="shared" si="86"/>
        <v>4.2244368742062477</v>
      </c>
      <c r="X320" s="10">
        <f t="shared" si="87"/>
        <v>90.469727060549914</v>
      </c>
      <c r="Y320" s="10">
        <f t="shared" si="88"/>
        <v>7.5302729394500858</v>
      </c>
      <c r="Z320" s="10">
        <f t="shared" si="89"/>
        <v>2.5302729394500858</v>
      </c>
      <c r="AA320" s="10">
        <f t="shared" si="90"/>
        <v>91.469727060549914</v>
      </c>
      <c r="AB320" s="10">
        <f t="shared" si="91"/>
        <v>2.4697270605499142</v>
      </c>
      <c r="AC320" s="10">
        <f t="shared" si="92"/>
        <v>4.2244368742062477</v>
      </c>
      <c r="AD320" s="10">
        <f t="shared" si="93"/>
        <v>4.2244368742062477</v>
      </c>
      <c r="AE320" s="10">
        <f>IF(R320&lt;=$H$10,$L$2+ABS($H$43/$H$46-SQRT(4*$H$43*$H$43/$H$46/$H$46-8*(R320-$H$9)/$H$46)/2),#REF!)</f>
        <v>4.2244368742062477</v>
      </c>
      <c r="AF320" s="10">
        <f t="shared" si="94"/>
        <v>-19.542147748970223</v>
      </c>
      <c r="AG320" s="10">
        <f t="shared" si="95"/>
        <v>0.70394339014565999</v>
      </c>
      <c r="AH320" s="10">
        <f t="shared" si="96"/>
        <v>0.70394339014565999</v>
      </c>
      <c r="AI320">
        <f t="shared" si="97"/>
        <v>3.7348803964533945</v>
      </c>
      <c r="AJ320" s="10">
        <f t="shared" si="98"/>
        <v>-3.9959459459459454</v>
      </c>
      <c r="AK320" t="e">
        <f t="shared" si="99"/>
        <v>#NUM!</v>
      </c>
    </row>
    <row r="321" spans="14:37" x14ac:dyDescent="0.3">
      <c r="N321">
        <f t="shared" si="100"/>
        <v>26.702722979066948</v>
      </c>
      <c r="O321">
        <f t="shared" si="101"/>
        <v>21.043909298047776</v>
      </c>
      <c r="P321">
        <f t="shared" si="102"/>
        <v>2.508</v>
      </c>
      <c r="Q321">
        <f t="shared" si="83"/>
        <v>21.161423665999997</v>
      </c>
      <c r="R321" s="17">
        <f>PUSHArm!M321</f>
        <v>159.5</v>
      </c>
      <c r="S321" s="10">
        <f>PUSHArm!N321</f>
        <v>102.91305677576575</v>
      </c>
      <c r="T321" s="10">
        <f>PUSHArm!O321</f>
        <v>1.1281526477310955</v>
      </c>
      <c r="U321" s="10">
        <f t="shared" si="84"/>
        <v>-0.14029261672558874</v>
      </c>
      <c r="V321" s="10">
        <f t="shared" si="85"/>
        <v>10.627621033726998</v>
      </c>
      <c r="W321" s="10">
        <f t="shared" si="86"/>
        <v>4.2655077500347218</v>
      </c>
      <c r="X321" s="10">
        <f t="shared" si="87"/>
        <v>90.913056775765753</v>
      </c>
      <c r="Y321" s="10">
        <f t="shared" si="88"/>
        <v>7.0869432242342469</v>
      </c>
      <c r="Z321" s="10">
        <f t="shared" si="89"/>
        <v>2.0869432242342469</v>
      </c>
      <c r="AA321" s="10">
        <f t="shared" si="90"/>
        <v>91.913056775765753</v>
      </c>
      <c r="AB321" s="10">
        <f t="shared" si="91"/>
        <v>2.9130567757657531</v>
      </c>
      <c r="AC321" s="10">
        <f t="shared" si="92"/>
        <v>4.2655077500347218</v>
      </c>
      <c r="AD321" s="10">
        <f t="shared" si="93"/>
        <v>4.2655077500347218</v>
      </c>
      <c r="AE321" s="10">
        <f>IF(R321&lt;=$H$10,$L$2+ABS($H$43/$H$46-SQRT(4*$H$43*$H$43/$H$46/$H$46-8*(R321-$H$9)/$H$46)/2),#REF!)</f>
        <v>4.2655077500347218</v>
      </c>
      <c r="AF321" s="10">
        <f t="shared" si="94"/>
        <v>-19.198709148241612</v>
      </c>
      <c r="AG321" s="10">
        <f t="shared" si="95"/>
        <v>0.68105971304539814</v>
      </c>
      <c r="AH321" s="10">
        <f t="shared" si="96"/>
        <v>0.68105971304539814</v>
      </c>
      <c r="AI321">
        <f t="shared" si="97"/>
        <v>3.7406647317391735</v>
      </c>
      <c r="AJ321" s="10">
        <f t="shared" si="98"/>
        <v>-4.0287162162162158</v>
      </c>
      <c r="AK321" t="e">
        <f t="shared" si="99"/>
        <v>#NUM!</v>
      </c>
    </row>
    <row r="322" spans="14:37" x14ac:dyDescent="0.3">
      <c r="N322">
        <f t="shared" si="100"/>
        <v>26.73116896272861</v>
      </c>
      <c r="O322">
        <f t="shared" si="101"/>
        <v>21.070621413781289</v>
      </c>
      <c r="P322">
        <f t="shared" si="102"/>
        <v>2.508</v>
      </c>
      <c r="Q322">
        <f t="shared" ref="Q322:Q358" si="103">(R322/360*2*3.1415*$B$19+$E$10)*$E$9*$B$19/1000</f>
        <v>21.179380479999999</v>
      </c>
      <c r="R322" s="17">
        <f>PUSHArm!M322</f>
        <v>160</v>
      </c>
      <c r="S322" s="10">
        <f>PUSHArm!N322</f>
        <v>103.3562592102994</v>
      </c>
      <c r="T322" s="10">
        <f>PUSHArm!O322</f>
        <v>1.1284983151808863</v>
      </c>
      <c r="U322" s="10">
        <f t="shared" ref="U322:U358" si="104">(V323-V322)/(W323-W322)*(2*PI())/360</f>
        <v>-0.14024197029704222</v>
      </c>
      <c r="V322" s="10">
        <f t="shared" ref="V322:V358" si="105">IF(R322&lt;=$H$7,W322*$H$34/T322,IF(R322&lt;$H$8,((W322-$J$2)*$H$38+$H$35)/T322,IF(R322&lt;=$H$9,((W322-$K$2)*$H$42+$H$39)/T322,IF(R322&lt;=$H$10,($H$43-(W322-$L$2)*$H$46)/T322))))</f>
        <v>10.28699786872825</v>
      </c>
      <c r="W322" s="10">
        <f t="shared" ref="W322:W358" si="106">IF(R322&lt;=$H$7,SQRT(2*R322/$H$34),AC322)</f>
        <v>4.3078834350604023</v>
      </c>
      <c r="X322" s="10">
        <f t="shared" ref="X322:X358" si="107">ABS(S322-$E$19)</f>
        <v>91.356259210299399</v>
      </c>
      <c r="Y322" s="10">
        <f t="shared" ref="Y322:Y358" si="108">ABS(S322-$E$20)</f>
        <v>6.6437407897006011</v>
      </c>
      <c r="Z322" s="10">
        <f t="shared" ref="Z322:Z358" si="109">ABS(S322-$E$20+5)</f>
        <v>1.6437407897006011</v>
      </c>
      <c r="AA322" s="10">
        <f t="shared" ref="AA322:AA358" si="110">ABS(S322-$E$21)</f>
        <v>92.356259210299399</v>
      </c>
      <c r="AB322" s="10">
        <f t="shared" ref="AB322:AB358" si="111">ABS(S322-$E$20+10)</f>
        <v>3.3562592102993989</v>
      </c>
      <c r="AC322" s="10">
        <f t="shared" ref="AC322:AC358" si="112">IF(R322&lt;=$H$8,$J$2+ABS(SQRT(4*$H$35*$H$35/$H$38/$H$38+8*(R322-$H$7)/$H$38)/2-ABS($H$35/$H$38)),AD322)</f>
        <v>4.3078834350604023</v>
      </c>
      <c r="AD322" s="10">
        <f t="shared" ref="AD322:AD358" si="113">IF(R322&lt;=$H$9,$K$2+ABS(-$H$39/$H$42-SQRT(4*$H$39*$H$39/$H$42/$H$42+8*(R322-$H$8)/$H$42)/2),AE322)</f>
        <v>4.3078834350604023</v>
      </c>
      <c r="AE322" s="10">
        <f>IF(R322&lt;=$H$10,$L$2+ABS($H$43/$H$46-SQRT(4*$H$43*$H$43/$H$46/$H$46-8*(R322-$H$9)/$H$46)/2),#REF!)</f>
        <v>4.3078834350604023</v>
      </c>
      <c r="AF322" s="10">
        <f t="shared" ref="AF322:AF358" si="114">IF(R322&gt;=$H$12,AG322*$H$49/T322,IF(R322&gt;=$H$13,((AG322-$I$28)*$H$53+$H$50)/T322,IF(R322&gt;=$H$14,((AG322-$I$29)*$H$57+$H$54)/T322,IF(R322&gt;=$H$15,($H$58-(AG322-$I$30)*$H$61)/T322,(IF(R322&gt;=$H$16,($H$62+(AG322-$I$31)*$H$65)/T322))))))</f>
        <v>-18.849053753509139</v>
      </c>
      <c r="AG322" s="10">
        <f t="shared" ref="AG322:AG358" si="115">IF(R322&gt;=$H$12,SQRT(2*(R322-$H$11)/$H$49),AH322)</f>
        <v>0.65776608755843169</v>
      </c>
      <c r="AH322" s="10">
        <f t="shared" ref="AH322:AH358" si="116">IF(R322&gt;=$H$13,$J$4+ABS(SQRT(4*$H$50*$H$50/$H$53/$H$53+8*(R322-$H$12)/$H$53)/2-ABS($H$50/$H$53)),AI322)</f>
        <v>0.65776608755843169</v>
      </c>
      <c r="AI322">
        <f t="shared" ref="AI322:AI358" si="117">IF(R322&gt;=$H$14,$I$29+ABS(SQRT(4*$H$54*$H$54/$H$57/$H$57+8*(R322-$H$13)/$H$57)/2-ABS($H$54/$H$57)),AJ322)</f>
        <v>3.7464376405886806</v>
      </c>
      <c r="AJ322" s="10">
        <f t="shared" ref="AJ322:AJ358" si="118">IF(R322&gt;=$H$15,$I$30+(R322-$H$14)/$H$58,AK322)</f>
        <v>-4.0614864864864852</v>
      </c>
      <c r="AK322" t="e">
        <f t="shared" ref="AK322:AK358" si="119">IF(R322&gt;=$H$16,$I$31+SQRT(2*(R322-$H$15)/-$H$65),AL322)</f>
        <v>#NUM!</v>
      </c>
    </row>
    <row r="323" spans="14:37" x14ac:dyDescent="0.3">
      <c r="N323">
        <f t="shared" ref="N323:N358" si="120">(Q323+P323)*T323</f>
        <v>26.760153712132549</v>
      </c>
      <c r="O323">
        <f t="shared" ref="O323:O358" si="121">(Q323-P323)*T323</f>
        <v>21.09776092036109</v>
      </c>
      <c r="P323">
        <f t="shared" si="102"/>
        <v>2.508</v>
      </c>
      <c r="Q323">
        <f t="shared" si="103"/>
        <v>21.197337294</v>
      </c>
      <c r="R323" s="17">
        <f>PUSHArm!M323</f>
        <v>160.5</v>
      </c>
      <c r="S323" s="10">
        <f>PUSHArm!N323</f>
        <v>103.79932588862214</v>
      </c>
      <c r="T323" s="10">
        <f>PUSHArm!O323</f>
        <v>1.1288661865573095</v>
      </c>
      <c r="U323" s="10">
        <f t="shared" si="104"/>
        <v>-0.14017911904674343</v>
      </c>
      <c r="V323" s="10">
        <f t="shared" si="105"/>
        <v>9.9349454892274824</v>
      </c>
      <c r="W323" s="10">
        <f t="shared" si="106"/>
        <v>4.35169680383121</v>
      </c>
      <c r="X323" s="10">
        <f t="shared" si="107"/>
        <v>91.799325888622135</v>
      </c>
      <c r="Y323" s="10">
        <f t="shared" si="108"/>
        <v>6.2006741113778645</v>
      </c>
      <c r="Z323" s="10">
        <f t="shared" si="109"/>
        <v>1.2006741113778645</v>
      </c>
      <c r="AA323" s="10">
        <f t="shared" si="110"/>
        <v>92.799325888622135</v>
      </c>
      <c r="AB323" s="10">
        <f t="shared" si="111"/>
        <v>3.7993258886221355</v>
      </c>
      <c r="AC323" s="10">
        <f t="shared" si="112"/>
        <v>4.35169680383121</v>
      </c>
      <c r="AD323" s="10">
        <f t="shared" si="113"/>
        <v>4.35169680383121</v>
      </c>
      <c r="AE323" s="10">
        <f>IF(R323&lt;=$H$10,$L$2+ABS($H$43/$H$46-SQRT(4*$H$43*$H$43/$H$46/$H$46-8*(R323-$H$9)/$H$46)/2),#REF!)</f>
        <v>4.35169680383121</v>
      </c>
      <c r="AF323" s="10">
        <f t="shared" si="114"/>
        <v>-18.492863261641183</v>
      </c>
      <c r="AG323" s="10">
        <f t="shared" si="115"/>
        <v>0.63403965903005255</v>
      </c>
      <c r="AH323" s="10">
        <f t="shared" si="116"/>
        <v>0.63403965903005255</v>
      </c>
      <c r="AI323">
        <f t="shared" si="117"/>
        <v>3.7521991904512713</v>
      </c>
      <c r="AJ323" s="10">
        <f t="shared" si="118"/>
        <v>-4.0942567567567565</v>
      </c>
      <c r="AK323" t="e">
        <f t="shared" si="119"/>
        <v>#NUM!</v>
      </c>
    </row>
    <row r="324" spans="14:37" x14ac:dyDescent="0.3">
      <c r="N324">
        <f t="shared" si="120"/>
        <v>26.789689156812244</v>
      </c>
      <c r="O324">
        <f t="shared" si="121"/>
        <v>21.125337477875071</v>
      </c>
      <c r="P324">
        <f t="shared" ref="P324:P358" si="122">P323</f>
        <v>2.508</v>
      </c>
      <c r="Q324">
        <f t="shared" si="103"/>
        <v>21.215294108000002</v>
      </c>
      <c r="R324" s="17">
        <f>PUSHArm!M324</f>
        <v>161</v>
      </c>
      <c r="S324" s="10">
        <f>PUSHArm!N324</f>
        <v>104.24224818176376</v>
      </c>
      <c r="T324" s="10">
        <f>PUSHArm!O324</f>
        <v>1.1292567143016699</v>
      </c>
      <c r="U324" s="10">
        <f t="shared" si="104"/>
        <v>-0.14010376491229157</v>
      </c>
      <c r="V324" s="10">
        <f t="shared" si="105"/>
        <v>9.5702422259249538</v>
      </c>
      <c r="W324" s="10">
        <f t="shared" si="106"/>
        <v>4.3971049415102206</v>
      </c>
      <c r="X324" s="10">
        <f t="shared" si="107"/>
        <v>92.242248181763756</v>
      </c>
      <c r="Y324" s="10">
        <f t="shared" si="108"/>
        <v>5.7577518182362439</v>
      </c>
      <c r="Z324" s="10">
        <f t="shared" si="109"/>
        <v>0.75775181823624393</v>
      </c>
      <c r="AA324" s="10">
        <f t="shared" si="110"/>
        <v>93.242248181763756</v>
      </c>
      <c r="AB324" s="10">
        <f t="shared" si="111"/>
        <v>4.2422481817637561</v>
      </c>
      <c r="AC324" s="10">
        <f t="shared" si="112"/>
        <v>4.3971049415102206</v>
      </c>
      <c r="AD324" s="10">
        <f t="shared" si="113"/>
        <v>4.3971049415102206</v>
      </c>
      <c r="AE324" s="10">
        <f>IF(R324&lt;=$H$10,$L$2+ABS($H$43/$H$46-SQRT(4*$H$43*$H$43/$H$46/$H$46-8*(R324-$H$9)/$H$46)/2),#REF!)</f>
        <v>4.3971049415102206</v>
      </c>
      <c r="AF324" s="10">
        <f t="shared" si="114"/>
        <v>-18.129788201972435</v>
      </c>
      <c r="AG324" s="10">
        <f t="shared" si="115"/>
        <v>0.60985536684024488</v>
      </c>
      <c r="AH324" s="10">
        <f t="shared" si="116"/>
        <v>0.60985536684024488</v>
      </c>
      <c r="AI324">
        <f t="shared" si="117"/>
        <v>3.7579494481153191</v>
      </c>
      <c r="AJ324" s="10">
        <f t="shared" si="118"/>
        <v>-4.127027027027026</v>
      </c>
      <c r="AK324" t="e">
        <f t="shared" si="119"/>
        <v>#NUM!</v>
      </c>
    </row>
    <row r="325" spans="14:37" x14ac:dyDescent="0.3">
      <c r="N325">
        <f t="shared" si="120"/>
        <v>26.819787791854271</v>
      </c>
      <c r="O325">
        <f t="shared" si="121"/>
        <v>21.153361199341422</v>
      </c>
      <c r="P325">
        <f t="shared" si="122"/>
        <v>2.508</v>
      </c>
      <c r="Q325">
        <f t="shared" si="103"/>
        <v>21.233250922</v>
      </c>
      <c r="R325" s="17">
        <f>PUSHArm!M325</f>
        <v>161.5</v>
      </c>
      <c r="S325" s="10">
        <f>PUSHArm!N325</f>
        <v>104.68501730030665</v>
      </c>
      <c r="T325" s="10">
        <f>PUSHArm!O325</f>
        <v>1.1296703733079845</v>
      </c>
      <c r="U325" s="10">
        <f t="shared" si="104"/>
        <v>-0.14001559071263647</v>
      </c>
      <c r="V325" s="10">
        <f t="shared" si="105"/>
        <v>9.1914243959877453</v>
      </c>
      <c r="W325" s="10">
        <f t="shared" si="106"/>
        <v>4.4442958103766159</v>
      </c>
      <c r="X325" s="10">
        <f t="shared" si="107"/>
        <v>92.685017300306654</v>
      </c>
      <c r="Y325" s="10">
        <f t="shared" si="108"/>
        <v>5.3149826996933456</v>
      </c>
      <c r="Z325" s="10">
        <f t="shared" si="109"/>
        <v>0.31498269969334558</v>
      </c>
      <c r="AA325" s="10">
        <f t="shared" si="110"/>
        <v>93.685017300306654</v>
      </c>
      <c r="AB325" s="10">
        <f t="shared" si="111"/>
        <v>4.6850173003066544</v>
      </c>
      <c r="AC325" s="10">
        <f t="shared" si="112"/>
        <v>4.4442958103766159</v>
      </c>
      <c r="AD325" s="10">
        <f t="shared" si="113"/>
        <v>4.4442958103766159</v>
      </c>
      <c r="AE325" s="10">
        <f>IF(R325&lt;=$H$10,$L$2+ABS($H$43/$H$46-SQRT(4*$H$43*$H$43/$H$46/$H$46-8*(R325-$H$9)/$H$46)/2),#REF!)</f>
        <v>4.4442958103766159</v>
      </c>
      <c r="AF325" s="10">
        <f t="shared" si="114"/>
        <v>-17.759443530221422</v>
      </c>
      <c r="AG325" s="10">
        <f t="shared" si="115"/>
        <v>0.58518563427782166</v>
      </c>
      <c r="AH325" s="10">
        <f t="shared" si="116"/>
        <v>0.58518563427782166</v>
      </c>
      <c r="AI325">
        <f t="shared" si="117"/>
        <v>3.7636884797172518</v>
      </c>
      <c r="AJ325" s="10">
        <f t="shared" si="118"/>
        <v>-4.1597972972972972</v>
      </c>
      <c r="AK325" t="e">
        <f t="shared" si="119"/>
        <v>#NUM!</v>
      </c>
    </row>
    <row r="326" spans="14:37" x14ac:dyDescent="0.3">
      <c r="N326">
        <f t="shared" si="120"/>
        <v>26.850462703788498</v>
      </c>
      <c r="O326">
        <f t="shared" si="121"/>
        <v>21.18184267155852</v>
      </c>
      <c r="P326">
        <f t="shared" si="122"/>
        <v>2.508</v>
      </c>
      <c r="Q326">
        <f t="shared" si="103"/>
        <v>21.251207736000001</v>
      </c>
      <c r="R326" s="17">
        <f>PUSHArm!M326</f>
        <v>162</v>
      </c>
      <c r="S326" s="10">
        <f>PUSHArm!N326</f>
        <v>105.12762428710039</v>
      </c>
      <c r="T326" s="10">
        <f>PUSHArm!O326</f>
        <v>1.130107661927827</v>
      </c>
      <c r="U326" s="10">
        <f t="shared" si="104"/>
        <v>-0.13991425893433332</v>
      </c>
      <c r="V326" s="10">
        <f t="shared" si="105"/>
        <v>8.7967137205390191</v>
      </c>
      <c r="W326" s="10">
        <f t="shared" si="106"/>
        <v>4.4934974803070009</v>
      </c>
      <c r="X326" s="10">
        <f t="shared" si="107"/>
        <v>93.127624287100389</v>
      </c>
      <c r="Y326" s="10">
        <f t="shared" si="108"/>
        <v>4.8723757128996112</v>
      </c>
      <c r="Z326" s="10">
        <f t="shared" si="109"/>
        <v>0.12762428710038876</v>
      </c>
      <c r="AA326" s="10">
        <f t="shared" si="110"/>
        <v>94.127624287100389</v>
      </c>
      <c r="AB326" s="10">
        <f t="shared" si="111"/>
        <v>5.1276242871003888</v>
      </c>
      <c r="AC326" s="10">
        <f t="shared" si="112"/>
        <v>4.4934974803070009</v>
      </c>
      <c r="AD326" s="10">
        <f t="shared" si="113"/>
        <v>4.4934974803070009</v>
      </c>
      <c r="AE326" s="10">
        <f>IF(R326&lt;=$H$10,$L$2+ABS($H$43/$H$46-SQRT(4*$H$43*$H$43/$H$46/$H$46-8*(R326-$H$9)/$H$46)/2),#REF!)</f>
        <v>4.4934974803070009</v>
      </c>
      <c r="AF326" s="10">
        <f t="shared" si="114"/>
        <v>-17.38140338713287</v>
      </c>
      <c r="AG326" s="10">
        <f t="shared" si="115"/>
        <v>0.56000000000000005</v>
      </c>
      <c r="AH326" s="10">
        <f t="shared" si="116"/>
        <v>0.56000000000000005</v>
      </c>
      <c r="AI326">
        <f t="shared" si="117"/>
        <v>3.769416350750423</v>
      </c>
      <c r="AJ326" s="10">
        <f t="shared" si="118"/>
        <v>-4.1925675675675667</v>
      </c>
      <c r="AK326" t="e">
        <f t="shared" si="119"/>
        <v>#NUM!</v>
      </c>
    </row>
    <row r="327" spans="14:37" x14ac:dyDescent="0.3">
      <c r="N327">
        <f t="shared" si="120"/>
        <v>26.881727598052812</v>
      </c>
      <c r="O327">
        <f t="shared" si="121"/>
        <v>21.210792977220034</v>
      </c>
      <c r="P327">
        <f t="shared" si="122"/>
        <v>2.508</v>
      </c>
      <c r="Q327">
        <f t="shared" si="103"/>
        <v>21.269164550000003</v>
      </c>
      <c r="R327" s="17">
        <f>PUSHArm!M327</f>
        <v>162.5</v>
      </c>
      <c r="S327" s="10">
        <f>PUSHArm!N327</f>
        <v>105.57006000968195</v>
      </c>
      <c r="T327" s="10">
        <f>PUSHArm!O327</f>
        <v>1.1305691030368383</v>
      </c>
      <c r="U327" s="10">
        <f t="shared" si="104"/>
        <v>-0.13979941026082585</v>
      </c>
      <c r="V327" s="10">
        <f t="shared" si="105"/>
        <v>8.3839141540343185</v>
      </c>
      <c r="W327" s="10">
        <f t="shared" si="106"/>
        <v>4.5449912425667414</v>
      </c>
      <c r="X327" s="10">
        <f t="shared" si="107"/>
        <v>93.570060009681953</v>
      </c>
      <c r="Y327" s="10">
        <f t="shared" si="108"/>
        <v>4.4299399903180472</v>
      </c>
      <c r="Z327" s="10">
        <f t="shared" si="109"/>
        <v>0.57006000968195281</v>
      </c>
      <c r="AA327" s="10">
        <f t="shared" si="110"/>
        <v>94.570060009681953</v>
      </c>
      <c r="AB327" s="10">
        <f t="shared" si="111"/>
        <v>5.5700600096819528</v>
      </c>
      <c r="AC327" s="10">
        <f t="shared" si="112"/>
        <v>4.5449912425667414</v>
      </c>
      <c r="AD327" s="10">
        <f t="shared" si="113"/>
        <v>4.5449912425667414</v>
      </c>
      <c r="AE327" s="10">
        <f>IF(R327&lt;=$H$10,$L$2+ABS($H$43/$H$46-SQRT(4*$H$43*$H$43/$H$46/$H$46-8*(R327-$H$9)/$H$46)/2),#REF!)</f>
        <v>4.5449912425667414</v>
      </c>
      <c r="AF327" s="10">
        <f t="shared" si="114"/>
        <v>-16.565753814872821</v>
      </c>
      <c r="AG327" s="10">
        <f t="shared" si="115"/>
        <v>0.53393904997753172</v>
      </c>
      <c r="AH327" s="10">
        <f t="shared" si="116"/>
        <v>0.58573532296130626</v>
      </c>
      <c r="AI327">
        <f t="shared" si="117"/>
        <v>3.7751331260738348</v>
      </c>
      <c r="AJ327" s="10">
        <f t="shared" si="118"/>
        <v>-4.2253378378378379</v>
      </c>
      <c r="AK327" t="e">
        <f t="shared" si="119"/>
        <v>#NUM!</v>
      </c>
    </row>
    <row r="328" spans="14:37" x14ac:dyDescent="0.3">
      <c r="N328">
        <f t="shared" si="120"/>
        <v>26.913596828078003</v>
      </c>
      <c r="O328">
        <f t="shared" si="121"/>
        <v>21.240223718332885</v>
      </c>
      <c r="P328">
        <f t="shared" si="122"/>
        <v>2.508</v>
      </c>
      <c r="Q328">
        <f t="shared" si="103"/>
        <v>21.287121363999997</v>
      </c>
      <c r="R328" s="17">
        <f>PUSHArm!M328</f>
        <v>163</v>
      </c>
      <c r="S328" s="10">
        <f>PUSHArm!N328</f>
        <v>106.0123151523857</v>
      </c>
      <c r="T328" s="10">
        <f>PUSHArm!O328</f>
        <v>1.1310552451644982</v>
      </c>
      <c r="U328" s="10">
        <f t="shared" si="104"/>
        <v>-0.13967066170263542</v>
      </c>
      <c r="V328" s="10">
        <f t="shared" si="105"/>
        <v>7.9502607362945747</v>
      </c>
      <c r="W328" s="10">
        <f t="shared" si="106"/>
        <v>4.5991308125260417</v>
      </c>
      <c r="X328" s="10">
        <f t="shared" si="107"/>
        <v>94.012315152385696</v>
      </c>
      <c r="Y328" s="10">
        <f t="shared" si="108"/>
        <v>3.9876848476143039</v>
      </c>
      <c r="Z328" s="10">
        <f t="shared" si="109"/>
        <v>1.0123151523856961</v>
      </c>
      <c r="AA328" s="10">
        <f t="shared" si="110"/>
        <v>95.012315152385696</v>
      </c>
      <c r="AB328" s="10">
        <f t="shared" si="111"/>
        <v>6.0123151523856961</v>
      </c>
      <c r="AC328" s="10">
        <f t="shared" si="112"/>
        <v>4.5991308125260417</v>
      </c>
      <c r="AD328" s="10">
        <f t="shared" si="113"/>
        <v>4.5991308125260417</v>
      </c>
      <c r="AE328" s="10">
        <f>IF(R328&lt;=$H$10,$L$2+ABS($H$43/$H$46-SQRT(4*$H$43*$H$43/$H$46/$H$46-8*(R328-$H$9)/$H$46)/2),#REF!)</f>
        <v>4.5991308125260417</v>
      </c>
      <c r="AF328" s="10">
        <f t="shared" si="114"/>
        <v>-15.708899173082628</v>
      </c>
      <c r="AG328" s="10">
        <f t="shared" si="115"/>
        <v>0.50653905889064288</v>
      </c>
      <c r="AH328" s="10">
        <f t="shared" si="116"/>
        <v>0.61205797885583002</v>
      </c>
      <c r="AI328">
        <f t="shared" si="117"/>
        <v>3.7808388699207045</v>
      </c>
      <c r="AJ328" s="10">
        <f t="shared" si="118"/>
        <v>-4.2581081081081074</v>
      </c>
      <c r="AK328" t="e">
        <f t="shared" si="119"/>
        <v>#NUM!</v>
      </c>
    </row>
    <row r="329" spans="14:37" x14ac:dyDescent="0.3">
      <c r="N329">
        <f t="shared" si="120"/>
        <v>26.946085426230422</v>
      </c>
      <c r="O329">
        <f t="shared" si="121"/>
        <v>21.270147041127295</v>
      </c>
      <c r="P329">
        <f t="shared" si="122"/>
        <v>2.508</v>
      </c>
      <c r="Q329">
        <f t="shared" si="103"/>
        <v>21.305078177999995</v>
      </c>
      <c r="R329" s="17">
        <f>PUSHArm!M329</f>
        <v>163.5</v>
      </c>
      <c r="S329" s="10">
        <f>PUSHArm!N329</f>
        <v>106.45438020812688</v>
      </c>
      <c r="T329" s="10">
        <f>PUSHArm!O329</f>
        <v>1.1315666636967956</v>
      </c>
      <c r="U329" s="10">
        <f t="shared" si="104"/>
        <v>-0.13952760396557967</v>
      </c>
      <c r="V329" s="10">
        <f t="shared" si="105"/>
        <v>7.4921900325425694</v>
      </c>
      <c r="W329" s="10">
        <f t="shared" si="106"/>
        <v>4.6563714806086587</v>
      </c>
      <c r="X329" s="10">
        <f t="shared" si="107"/>
        <v>94.454380208126878</v>
      </c>
      <c r="Y329" s="10">
        <f t="shared" si="108"/>
        <v>3.545619791873122</v>
      </c>
      <c r="Z329" s="10">
        <f t="shared" si="109"/>
        <v>1.454380208126878</v>
      </c>
      <c r="AA329" s="10">
        <f t="shared" si="110"/>
        <v>95.454380208126878</v>
      </c>
      <c r="AB329" s="10">
        <f t="shared" si="111"/>
        <v>6.454380208126878</v>
      </c>
      <c r="AC329" s="10">
        <f t="shared" si="112"/>
        <v>4.6563714806086587</v>
      </c>
      <c r="AD329" s="10">
        <f t="shared" si="113"/>
        <v>4.6563714806086587</v>
      </c>
      <c r="AE329" s="10">
        <f>IF(R329&lt;=$H$10,$L$2+ABS($H$43/$H$46-SQRT(4*$H$43*$H$43/$H$46/$H$46-8*(R329-$H$9)/$H$46)/2),#REF!)</f>
        <v>4.6563714806086587</v>
      </c>
      <c r="AF329" s="10">
        <f t="shared" si="114"/>
        <v>-14.803798480405593</v>
      </c>
      <c r="AG329" s="10">
        <f t="shared" si="115"/>
        <v>0.47756960463656739</v>
      </c>
      <c r="AH329" s="10">
        <f t="shared" si="116"/>
        <v>0.6390101154124439</v>
      </c>
      <c r="AI329">
        <f t="shared" si="117"/>
        <v>3.7865336459068861</v>
      </c>
      <c r="AJ329" s="10">
        <f t="shared" si="118"/>
        <v>-4.2908783783783786</v>
      </c>
      <c r="AK329" t="e">
        <f t="shared" si="119"/>
        <v>#NUM!</v>
      </c>
    </row>
    <row r="330" spans="14:37" x14ac:dyDescent="0.3">
      <c r="N330">
        <f t="shared" si="120"/>
        <v>26.97920913658163</v>
      </c>
      <c r="O330">
        <f t="shared" si="121"/>
        <v>21.300575662436572</v>
      </c>
      <c r="P330">
        <f t="shared" si="122"/>
        <v>2.508</v>
      </c>
      <c r="Q330">
        <f t="shared" si="103"/>
        <v>21.323034991999997</v>
      </c>
      <c r="R330" s="17">
        <f>PUSHArm!M330</f>
        <v>164</v>
      </c>
      <c r="S330" s="10">
        <f>PUSHArm!N330</f>
        <v>106.8962454698398</v>
      </c>
      <c r="T330" s="10">
        <f>PUSHArm!O330</f>
        <v>1.1321039621501319</v>
      </c>
      <c r="U330" s="10">
        <f t="shared" si="104"/>
        <v>-0.13936979734858845</v>
      </c>
      <c r="V330" s="10">
        <f t="shared" si="105"/>
        <v>7.0049758926020589</v>
      </c>
      <c r="W330" s="10">
        <f t="shared" si="106"/>
        <v>4.7173163450122075</v>
      </c>
      <c r="X330" s="10">
        <f t="shared" si="107"/>
        <v>94.896245469839798</v>
      </c>
      <c r="Y330" s="10">
        <f t="shared" si="108"/>
        <v>3.1037545301602023</v>
      </c>
      <c r="Z330" s="10">
        <f t="shared" si="109"/>
        <v>1.8962454698397977</v>
      </c>
      <c r="AA330" s="10">
        <f t="shared" si="110"/>
        <v>95.896245469839798</v>
      </c>
      <c r="AB330" s="10">
        <f t="shared" si="111"/>
        <v>6.8962454698397977</v>
      </c>
      <c r="AC330" s="10">
        <f t="shared" si="112"/>
        <v>4.7173163450122075</v>
      </c>
      <c r="AD330" s="10">
        <f t="shared" si="113"/>
        <v>4.7173163450122075</v>
      </c>
      <c r="AE330" s="10">
        <f>IF(R330&lt;=$H$10,$L$2+ABS($H$43/$H$46-SQRT(4*$H$43*$H$43/$H$46/$H$46-8*(R330-$H$9)/$H$46)/2),#REF!)</f>
        <v>4.7173163450122075</v>
      </c>
      <c r="AF330" s="10">
        <f t="shared" si="114"/>
        <v>-13.841113349201605</v>
      </c>
      <c r="AG330" s="10">
        <f t="shared" si="115"/>
        <v>0.44672545972178079</v>
      </c>
      <c r="AH330" s="10">
        <f t="shared" si="116"/>
        <v>0.66663917626513469</v>
      </c>
      <c r="AI330">
        <f t="shared" si="117"/>
        <v>3.7922175170391457</v>
      </c>
      <c r="AJ330" s="10">
        <f t="shared" si="118"/>
        <v>-4.3236486486486481</v>
      </c>
      <c r="AK330" t="e">
        <f t="shared" si="119"/>
        <v>#NUM!</v>
      </c>
    </row>
    <row r="331" spans="14:37" x14ac:dyDescent="0.3">
      <c r="N331">
        <f t="shared" si="120"/>
        <v>27.012984449794683</v>
      </c>
      <c r="O331">
        <f t="shared" si="121"/>
        <v>21.331522897777155</v>
      </c>
      <c r="P331">
        <f t="shared" si="122"/>
        <v>2.508</v>
      </c>
      <c r="Q331">
        <f t="shared" si="103"/>
        <v>21.340991805999998</v>
      </c>
      <c r="R331" s="17">
        <f>PUSHArm!M331</f>
        <v>164.5</v>
      </c>
      <c r="S331" s="10">
        <f>PUSHArm!N331</f>
        <v>107.3379010215529</v>
      </c>
      <c r="T331" s="10">
        <f>PUSHArm!O331</f>
        <v>1.132667773528216</v>
      </c>
      <c r="U331" s="10">
        <f t="shared" si="104"/>
        <v>-0.13919676431803485</v>
      </c>
      <c r="V331" s="10">
        <f t="shared" si="105"/>
        <v>6.482119249251606</v>
      </c>
      <c r="W331" s="10">
        <f t="shared" si="106"/>
        <v>4.7827937304716013</v>
      </c>
      <c r="X331" s="10">
        <f t="shared" si="107"/>
        <v>95.337901021552895</v>
      </c>
      <c r="Y331" s="10">
        <f t="shared" si="108"/>
        <v>2.662098978447105</v>
      </c>
      <c r="Z331" s="10">
        <f t="shared" si="109"/>
        <v>2.337901021552895</v>
      </c>
      <c r="AA331" s="10">
        <f t="shared" si="110"/>
        <v>96.337901021552895</v>
      </c>
      <c r="AB331" s="10">
        <f t="shared" si="111"/>
        <v>7.337901021552895</v>
      </c>
      <c r="AC331" s="10">
        <f t="shared" si="112"/>
        <v>4.7827937304716013</v>
      </c>
      <c r="AD331" s="10">
        <f t="shared" si="113"/>
        <v>4.7827937304716013</v>
      </c>
      <c r="AE331" s="10">
        <f>IF(R331&lt;=$H$10,$L$2+ABS($H$43/$H$46-SQRT(4*$H$43*$H$43/$H$46/$H$46-8*(R331-$H$9)/$H$46)/2),#REF!)</f>
        <v>4.7827937304716013</v>
      </c>
      <c r="AF331" s="10">
        <f t="shared" si="114"/>
        <v>-12.808002289727488</v>
      </c>
      <c r="AG331" s="10">
        <f t="shared" si="115"/>
        <v>0.41358740969055796</v>
      </c>
      <c r="AH331" s="10">
        <f t="shared" si="116"/>
        <v>0.69499888220730899</v>
      </c>
      <c r="AI331">
        <f t="shared" si="117"/>
        <v>3.7978905457232943</v>
      </c>
      <c r="AJ331" s="10">
        <f t="shared" si="118"/>
        <v>-4.3564189189189193</v>
      </c>
      <c r="AK331" t="e">
        <f t="shared" si="119"/>
        <v>#NUM!</v>
      </c>
    </row>
    <row r="332" spans="14:37" x14ac:dyDescent="0.3">
      <c r="N332">
        <f t="shared" si="120"/>
        <v>27.047428640085986</v>
      </c>
      <c r="O332">
        <f t="shared" si="121"/>
        <v>21.363002691098828</v>
      </c>
      <c r="P332">
        <f t="shared" si="122"/>
        <v>2.508</v>
      </c>
      <c r="Q332">
        <f t="shared" si="103"/>
        <v>21.35894862</v>
      </c>
      <c r="R332" s="17">
        <f>PUSHArm!M332</f>
        <v>165</v>
      </c>
      <c r="S332" s="10">
        <f>PUSHArm!N332</f>
        <v>107.77933672907949</v>
      </c>
      <c r="T332" s="10">
        <f>PUSHArm!O332</f>
        <v>1.1332587617598009</v>
      </c>
      <c r="U332" s="10">
        <f t="shared" si="104"/>
        <v>-0.13900797368563819</v>
      </c>
      <c r="V332" s="10">
        <f t="shared" si="105"/>
        <v>5.9142523626460628</v>
      </c>
      <c r="W332" s="10">
        <f t="shared" si="106"/>
        <v>4.8539961534077491</v>
      </c>
      <c r="X332" s="10">
        <f t="shared" si="107"/>
        <v>95.779336729079489</v>
      </c>
      <c r="Y332" s="10">
        <f t="shared" si="108"/>
        <v>2.220663270920511</v>
      </c>
      <c r="Z332" s="10">
        <f t="shared" si="109"/>
        <v>2.779336729079489</v>
      </c>
      <c r="AA332" s="10">
        <f t="shared" si="110"/>
        <v>96.779336729079489</v>
      </c>
      <c r="AB332" s="10">
        <f t="shared" si="111"/>
        <v>7.779336729079489</v>
      </c>
      <c r="AC332" s="10">
        <f t="shared" si="112"/>
        <v>4.8539961534077491</v>
      </c>
      <c r="AD332" s="10">
        <f t="shared" si="113"/>
        <v>4.8539961534077491</v>
      </c>
      <c r="AE332" s="10">
        <f>IF(R332&lt;=$H$10,$L$2+ABS($H$43/$H$46-SQRT(4*$H$43*$H$43/$H$46/$H$46-8*(R332-$H$9)/$H$46)/2),#REF!)</f>
        <v>4.8539961534077491</v>
      </c>
      <c r="AF332" s="10">
        <f t="shared" si="114"/>
        <v>-11.685955609585971</v>
      </c>
      <c r="AG332" s="10">
        <f t="shared" si="115"/>
        <v>0.37755192297941559</v>
      </c>
      <c r="AH332" s="10">
        <f t="shared" si="116"/>
        <v>0.72415045936742661</v>
      </c>
      <c r="AI332">
        <f t="shared" si="117"/>
        <v>3.803552793772182</v>
      </c>
      <c r="AJ332" s="10">
        <f t="shared" si="118"/>
        <v>-4.3891891891891888</v>
      </c>
      <c r="AK332" t="e">
        <f t="shared" si="119"/>
        <v>#NUM!</v>
      </c>
    </row>
    <row r="333" spans="14:37" x14ac:dyDescent="0.3">
      <c r="N333">
        <f t="shared" si="120"/>
        <v>27.082559804650074</v>
      </c>
      <c r="O333">
        <f t="shared" si="121"/>
        <v>21.395029646513098</v>
      </c>
      <c r="P333">
        <f t="shared" si="122"/>
        <v>2.508</v>
      </c>
      <c r="Q333">
        <f t="shared" si="103"/>
        <v>21.376905433999998</v>
      </c>
      <c r="R333" s="17">
        <f>PUSHArm!M333</f>
        <v>165.5</v>
      </c>
      <c r="S333" s="10">
        <f>PUSHArm!N333</f>
        <v>108.22054223030462</v>
      </c>
      <c r="T333" s="10">
        <f>PUSHArm!O333</f>
        <v>1.1338776232330499</v>
      </c>
      <c r="U333" s="10">
        <f t="shared" si="104"/>
        <v>-0.13880279931134251</v>
      </c>
      <c r="V333" s="10">
        <f t="shared" si="105"/>
        <v>5.2869809592395223</v>
      </c>
      <c r="W333" s="10">
        <f t="shared" si="106"/>
        <v>4.9327538750173607</v>
      </c>
      <c r="X333" s="10">
        <f t="shared" si="107"/>
        <v>96.220542230304616</v>
      </c>
      <c r="Y333" s="10">
        <f t="shared" si="108"/>
        <v>1.7794577696953837</v>
      </c>
      <c r="Z333" s="10">
        <f t="shared" si="109"/>
        <v>3.2205422303046163</v>
      </c>
      <c r="AA333" s="10">
        <f t="shared" si="110"/>
        <v>97.220542230304616</v>
      </c>
      <c r="AB333" s="10">
        <f t="shared" si="111"/>
        <v>8.2205422303046163</v>
      </c>
      <c r="AC333" s="10">
        <f t="shared" si="112"/>
        <v>4.9327538750173607</v>
      </c>
      <c r="AD333" s="10">
        <f t="shared" si="113"/>
        <v>4.9327538750173607</v>
      </c>
      <c r="AE333" s="10">
        <f>IF(R333&lt;=$H$10,$L$2+ABS($H$43/$H$46-SQRT(4*$H$43*$H$43/$H$46/$H$46-8*(R333-$H$9)/$H$46)/2),#REF!)</f>
        <v>4.9327538750173607</v>
      </c>
      <c r="AF333" s="10">
        <f t="shared" si="114"/>
        <v>-10.446531701727576</v>
      </c>
      <c r="AG333" s="10">
        <f t="shared" si="115"/>
        <v>0.33769270592709527</v>
      </c>
      <c r="AH333" s="10">
        <f t="shared" si="116"/>
        <v>0.75416419478199914</v>
      </c>
      <c r="AI333">
        <f t="shared" si="117"/>
        <v>3.8092043224135566</v>
      </c>
      <c r="AJ333" s="10">
        <f t="shared" si="118"/>
        <v>-4.4219594594594582</v>
      </c>
      <c r="AK333" t="e">
        <f t="shared" si="119"/>
        <v>#NUM!</v>
      </c>
    </row>
    <row r="334" spans="14:37" x14ac:dyDescent="0.3">
      <c r="N334">
        <f t="shared" si="120"/>
        <v>27.118396905494517</v>
      </c>
      <c r="O334">
        <f t="shared" si="121"/>
        <v>21.427619061960655</v>
      </c>
      <c r="P334">
        <f t="shared" si="122"/>
        <v>2.508</v>
      </c>
      <c r="Q334">
        <f t="shared" si="103"/>
        <v>21.394862247999999</v>
      </c>
      <c r="R334" s="17">
        <f>PUSHArm!M334</f>
        <v>166</v>
      </c>
      <c r="S334" s="10">
        <f>PUSHArm!N334</f>
        <v>108.66150692504331</v>
      </c>
      <c r="T334" s="10">
        <f>PUSHArm!O334</f>
        <v>1.1345250884238172</v>
      </c>
      <c r="U334" s="10">
        <f t="shared" si="104"/>
        <v>-0.13858037946240134</v>
      </c>
      <c r="V334" s="10">
        <f t="shared" si="105"/>
        <v>4.5760468122714535</v>
      </c>
      <c r="W334" s="10">
        <f t="shared" si="106"/>
        <v>5.0221479051883078</v>
      </c>
      <c r="X334" s="10">
        <f t="shared" si="107"/>
        <v>96.661506925043312</v>
      </c>
      <c r="Y334" s="10">
        <f t="shared" si="108"/>
        <v>1.3384930749566877</v>
      </c>
      <c r="Z334" s="10">
        <f t="shared" si="109"/>
        <v>3.6615069250433123</v>
      </c>
      <c r="AA334" s="10">
        <f t="shared" si="110"/>
        <v>97.661506925043312</v>
      </c>
      <c r="AB334" s="10">
        <f t="shared" si="111"/>
        <v>8.6615069250433123</v>
      </c>
      <c r="AC334" s="10">
        <f t="shared" si="112"/>
        <v>5.0221479051883078</v>
      </c>
      <c r="AD334" s="10">
        <f t="shared" si="113"/>
        <v>5.0221479051883078</v>
      </c>
      <c r="AE334" s="10">
        <f>IF(R334&lt;=$H$10,$L$2+ABS($H$43/$H$46-SQRT(4*$H$43*$H$43/$H$46/$H$46-8*(R334-$H$9)/$H$46)/2),#REF!)</f>
        <v>5.0221479051883078</v>
      </c>
      <c r="AF334" s="10">
        <f t="shared" si="114"/>
        <v>-9.0417988000205014</v>
      </c>
      <c r="AG334" s="10">
        <f t="shared" si="115"/>
        <v>0.2924504620055724</v>
      </c>
      <c r="AH334" s="10">
        <f t="shared" si="116"/>
        <v>0.78512143280819813</v>
      </c>
      <c r="AI334">
        <f t="shared" si="117"/>
        <v>3.8148451922977862</v>
      </c>
      <c r="AJ334" s="10">
        <f t="shared" si="118"/>
        <v>-4.4547297297297295</v>
      </c>
      <c r="AK334" t="e">
        <f t="shared" si="119"/>
        <v>#NUM!</v>
      </c>
    </row>
    <row r="335" spans="14:37" x14ac:dyDescent="0.3">
      <c r="N335">
        <f t="shared" si="120"/>
        <v>27.154959813981908</v>
      </c>
      <c r="O335">
        <f t="shared" si="121"/>
        <v>21.460786965055018</v>
      </c>
      <c r="P335">
        <f t="shared" si="122"/>
        <v>2.508</v>
      </c>
      <c r="Q335">
        <f t="shared" si="103"/>
        <v>21.412819062000004</v>
      </c>
      <c r="R335" s="17">
        <f>PUSHArm!M335</f>
        <v>166.5</v>
      </c>
      <c r="S335" s="10">
        <f>PUSHArm!N335</f>
        <v>109.10221996444788</v>
      </c>
      <c r="T335" s="10">
        <f>PUSHArm!O335</f>
        <v>1.135201923629763</v>
      </c>
      <c r="U335" s="10">
        <f t="shared" si="104"/>
        <v>-0.13833886933375245</v>
      </c>
      <c r="V335" s="10">
        <f t="shared" si="105"/>
        <v>3.7340988869181957</v>
      </c>
      <c r="W335" s="10">
        <f t="shared" si="106"/>
        <v>5.1281857403043292</v>
      </c>
      <c r="X335" s="10">
        <f t="shared" si="107"/>
        <v>97.102219964447883</v>
      </c>
      <c r="Y335" s="10">
        <f t="shared" si="108"/>
        <v>0.89778003555211683</v>
      </c>
      <c r="Z335" s="10">
        <f t="shared" si="109"/>
        <v>4.1022199644478832</v>
      </c>
      <c r="AA335" s="10">
        <f t="shared" si="110"/>
        <v>98.102219964447883</v>
      </c>
      <c r="AB335" s="10">
        <f t="shared" si="111"/>
        <v>9.1022199644478832</v>
      </c>
      <c r="AC335" s="10">
        <f t="shared" si="112"/>
        <v>5.1281857403043292</v>
      </c>
      <c r="AD335" s="10">
        <f t="shared" si="113"/>
        <v>5.1281857403043292</v>
      </c>
      <c r="AE335" s="10">
        <f>IF(R335&lt;=$H$10,$L$2+ABS($H$43/$H$46-SQRT(4*$H$43*$H$43/$H$46/$H$46-8*(R335-$H$9)/$H$46)/2),#REF!)</f>
        <v>5.1281857403043292</v>
      </c>
      <c r="AF335" s="10">
        <f t="shared" si="114"/>
        <v>-7.3781961199246568</v>
      </c>
      <c r="AG335" s="10">
        <f t="shared" si="115"/>
        <v>0.2387848023182837</v>
      </c>
      <c r="AH335" s="10">
        <f t="shared" si="116"/>
        <v>0.8171171754237363</v>
      </c>
      <c r="AI335">
        <f t="shared" si="117"/>
        <v>3.8204754635054559</v>
      </c>
      <c r="AJ335" s="10">
        <f t="shared" si="118"/>
        <v>-4.4874999999999989</v>
      </c>
      <c r="AK335" t="e">
        <f t="shared" si="119"/>
        <v>#NUM!</v>
      </c>
    </row>
    <row r="336" spans="14:37" x14ac:dyDescent="0.3">
      <c r="N336">
        <f t="shared" si="120"/>
        <v>27.192269358294755</v>
      </c>
      <c r="O336">
        <f t="shared" si="121"/>
        <v>21.494550151275831</v>
      </c>
      <c r="P336">
        <f t="shared" si="122"/>
        <v>2.508</v>
      </c>
      <c r="Q336">
        <f t="shared" si="103"/>
        <v>21.430775875999998</v>
      </c>
      <c r="R336" s="17">
        <f>PUSHArm!M336</f>
        <v>167</v>
      </c>
      <c r="S336" s="10">
        <f>PUSHArm!N336</f>
        <v>109.54267023993832</v>
      </c>
      <c r="T336" s="10">
        <f>PUSHArm!O336</f>
        <v>1.135908932818765</v>
      </c>
      <c r="U336" s="10">
        <f t="shared" si="104"/>
        <v>-0.13804533132312655</v>
      </c>
      <c r="V336" s="10">
        <f t="shared" si="105"/>
        <v>2.6387632102094676</v>
      </c>
      <c r="W336" s="10">
        <f t="shared" si="106"/>
        <v>5.2663769375086797</v>
      </c>
      <c r="X336" s="10">
        <f t="shared" si="107"/>
        <v>97.542670239938317</v>
      </c>
      <c r="Y336" s="10">
        <f t="shared" si="108"/>
        <v>0.45732976006168258</v>
      </c>
      <c r="Z336" s="10">
        <f t="shared" si="109"/>
        <v>4.5426702399383174</v>
      </c>
      <c r="AA336" s="10">
        <f t="shared" si="110"/>
        <v>98.542670239938317</v>
      </c>
      <c r="AB336" s="10">
        <f t="shared" si="111"/>
        <v>9.5426702399383174</v>
      </c>
      <c r="AC336" s="10">
        <f t="shared" si="112"/>
        <v>5.2663769375086797</v>
      </c>
      <c r="AD336" s="10">
        <f t="shared" si="113"/>
        <v>5.2663769375086797</v>
      </c>
      <c r="AE336" s="10">
        <f>IF(R336&lt;=$H$10,$L$2+ABS($H$43/$H$46-SQRT(4*$H$43*$H$43/$H$46/$H$46-8*(R336-$H$9)/$H$46)/2),#REF!)</f>
        <v>5.2663769375086797</v>
      </c>
      <c r="AF336" s="10">
        <f t="shared" si="114"/>
        <v>-5.2139252517320696</v>
      </c>
      <c r="AG336" s="10">
        <f t="shared" si="115"/>
        <v>0.16884635296354764</v>
      </c>
      <c r="AH336" s="10">
        <f t="shared" si="116"/>
        <v>0.85026352591787502</v>
      </c>
      <c r="AI336">
        <f t="shared" si="117"/>
        <v>3.8260951955548319</v>
      </c>
      <c r="AJ336" s="10">
        <f t="shared" si="118"/>
        <v>-4.5202702702702702</v>
      </c>
      <c r="AK336" t="e">
        <f t="shared" si="119"/>
        <v>#NUM!</v>
      </c>
    </row>
    <row r="337" spans="14:37" x14ac:dyDescent="0.3">
      <c r="N337">
        <f t="shared" si="120"/>
        <v>27.23034737394196</v>
      </c>
      <c r="O337">
        <f t="shared" si="121"/>
        <v>21.528926224608558</v>
      </c>
      <c r="P337">
        <f t="shared" si="122"/>
        <v>2.508</v>
      </c>
      <c r="Q337">
        <f t="shared" si="103"/>
        <v>21.44873269</v>
      </c>
      <c r="R337" s="17">
        <f>PUSHArm!M337</f>
        <v>167.5</v>
      </c>
      <c r="S337" s="10">
        <f>PUSHArm!N337</f>
        <v>109.98284637162807</v>
      </c>
      <c r="T337" s="10">
        <f>PUSHArm!O337</f>
        <v>1.1366469595959732</v>
      </c>
      <c r="U337" s="10" t="e">
        <f t="shared" si="104"/>
        <v>#REF!</v>
      </c>
      <c r="V337" s="10">
        <f t="shared" si="105"/>
        <v>3.1256087466800869E-15</v>
      </c>
      <c r="W337" s="10">
        <f t="shared" si="106"/>
        <v>5.6</v>
      </c>
      <c r="X337" s="10">
        <f t="shared" si="107"/>
        <v>97.982846371628071</v>
      </c>
      <c r="Y337" s="10">
        <f t="shared" si="108"/>
        <v>1.715362837192913E-2</v>
      </c>
      <c r="Z337" s="10">
        <f t="shared" si="109"/>
        <v>4.9828463716280709</v>
      </c>
      <c r="AA337" s="10">
        <f t="shared" si="110"/>
        <v>98.982846371628071</v>
      </c>
      <c r="AB337" s="10">
        <f t="shared" si="111"/>
        <v>9.9828463716280709</v>
      </c>
      <c r="AC337" s="10">
        <f t="shared" si="112"/>
        <v>5.6</v>
      </c>
      <c r="AD337" s="10">
        <f t="shared" si="113"/>
        <v>5.6</v>
      </c>
      <c r="AE337" s="10">
        <f>IF(R337&lt;=$H$10,$L$2+ABS($H$43/$H$46-SQRT(4*$H$43*$H$43/$H$46/$H$46-8*(R337-$H$9)/$H$46)/2),#REF!)</f>
        <v>5.6</v>
      </c>
      <c r="AF337" s="10">
        <f t="shared" si="114"/>
        <v>0</v>
      </c>
      <c r="AG337" s="10">
        <f t="shared" si="115"/>
        <v>0</v>
      </c>
      <c r="AH337" s="10">
        <f t="shared" si="116"/>
        <v>0.88469433655075402</v>
      </c>
      <c r="AI337">
        <f t="shared" si="117"/>
        <v>3.8317044474092024</v>
      </c>
      <c r="AJ337" s="10">
        <f t="shared" si="118"/>
        <v>-4.5530405405405396</v>
      </c>
      <c r="AK337" t="e">
        <f t="shared" si="119"/>
        <v>#NUM!</v>
      </c>
    </row>
    <row r="338" spans="14:37" x14ac:dyDescent="0.3">
      <c r="N338">
        <f t="shared" si="120"/>
        <v>27.26921675765324</v>
      </c>
      <c r="O338">
        <f t="shared" si="121"/>
        <v>21.563933640907663</v>
      </c>
      <c r="P338">
        <f t="shared" si="122"/>
        <v>2.508</v>
      </c>
      <c r="Q338">
        <f t="shared" si="103"/>
        <v>21.466689503999998</v>
      </c>
      <c r="R338" s="17">
        <f>PUSHArm!M338</f>
        <v>168</v>
      </c>
      <c r="S338" s="10">
        <f>PUSHArm!N338</f>
        <v>110.42273669621727</v>
      </c>
      <c r="T338" s="10">
        <f>PUSHArm!O338</f>
        <v>1.1374168893033454</v>
      </c>
      <c r="U338" s="10" t="e">
        <f t="shared" si="104"/>
        <v>#REF!</v>
      </c>
      <c r="V338" s="10" t="b">
        <f t="shared" si="105"/>
        <v>0</v>
      </c>
      <c r="W338" s="10" t="e">
        <f t="shared" si="106"/>
        <v>#REF!</v>
      </c>
      <c r="X338" s="10">
        <f t="shared" si="107"/>
        <v>98.422736696217271</v>
      </c>
      <c r="Y338" s="10">
        <f t="shared" si="108"/>
        <v>0.42273669621727095</v>
      </c>
      <c r="Z338" s="10">
        <f t="shared" si="109"/>
        <v>5.4227366962172709</v>
      </c>
      <c r="AA338" s="10">
        <f t="shared" si="110"/>
        <v>99.422736696217271</v>
      </c>
      <c r="AB338" s="10">
        <f t="shared" si="111"/>
        <v>10.422736696217271</v>
      </c>
      <c r="AC338" s="10" t="e">
        <f t="shared" si="112"/>
        <v>#REF!</v>
      </c>
      <c r="AD338" s="10" t="e">
        <f t="shared" si="113"/>
        <v>#REF!</v>
      </c>
      <c r="AE338" s="10" t="e">
        <f>IF(R338&lt;=$H$10,$L$2+ABS($H$43/$H$46-SQRT(4*$H$43*$H$43/$H$46/$H$46-8*(R338-$H$9)/$H$46)/2),#REF!)</f>
        <v>#REF!</v>
      </c>
      <c r="AF338" s="10" t="e">
        <f t="shared" si="114"/>
        <v>#NUM!</v>
      </c>
      <c r="AG338" s="10" t="e">
        <f t="shared" si="115"/>
        <v>#NUM!</v>
      </c>
      <c r="AH338" s="10">
        <f t="shared" si="116"/>
        <v>0.92057161847514757</v>
      </c>
      <c r="AI338">
        <f t="shared" si="117"/>
        <v>3.8373032774840956</v>
      </c>
      <c r="AJ338" s="10">
        <f t="shared" si="118"/>
        <v>-4.5858108108108109</v>
      </c>
      <c r="AK338" t="e">
        <f t="shared" si="119"/>
        <v>#NUM!</v>
      </c>
    </row>
    <row r="339" spans="14:37" x14ac:dyDescent="0.3">
      <c r="N339">
        <f t="shared" si="120"/>
        <v>27.30890152478808</v>
      </c>
      <c r="O339">
        <f t="shared" si="121"/>
        <v>21.599591754086823</v>
      </c>
      <c r="P339">
        <f t="shared" si="122"/>
        <v>2.508</v>
      </c>
      <c r="Q339">
        <f t="shared" si="103"/>
        <v>21.484646317999999</v>
      </c>
      <c r="R339" s="17">
        <f>PUSHArm!M339</f>
        <v>168.5</v>
      </c>
      <c r="S339" s="10">
        <f>PUSHArm!N339</f>
        <v>110.86232925432166</v>
      </c>
      <c r="T339" s="10">
        <f>PUSHArm!O339</f>
        <v>1.1382196512562321</v>
      </c>
      <c r="U339" s="10" t="e">
        <f t="shared" si="104"/>
        <v>#REF!</v>
      </c>
      <c r="V339" s="10" t="b">
        <f t="shared" si="105"/>
        <v>0</v>
      </c>
      <c r="W339" s="10" t="e">
        <f t="shared" si="106"/>
        <v>#REF!</v>
      </c>
      <c r="X339" s="10">
        <f t="shared" si="107"/>
        <v>98.862329254321665</v>
      </c>
      <c r="Y339" s="10">
        <f t="shared" si="108"/>
        <v>0.86232925432166496</v>
      </c>
      <c r="Z339" s="10">
        <f t="shared" si="109"/>
        <v>5.862329254321665</v>
      </c>
      <c r="AA339" s="10">
        <f t="shared" si="110"/>
        <v>99.862329254321665</v>
      </c>
      <c r="AB339" s="10">
        <f t="shared" si="111"/>
        <v>10.862329254321665</v>
      </c>
      <c r="AC339" s="10" t="e">
        <f t="shared" si="112"/>
        <v>#REF!</v>
      </c>
      <c r="AD339" s="10" t="e">
        <f t="shared" si="113"/>
        <v>#REF!</v>
      </c>
      <c r="AE339" s="10" t="e">
        <f>IF(R339&lt;=$H$10,$L$2+ABS($H$43/$H$46-SQRT(4*$H$43*$H$43/$H$46/$H$46-8*(R339-$H$9)/$H$46)/2),#REF!)</f>
        <v>#REF!</v>
      </c>
      <c r="AF339" s="10" t="e">
        <f t="shared" si="114"/>
        <v>#NUM!</v>
      </c>
      <c r="AG339" s="10" t="e">
        <f t="shared" si="115"/>
        <v>#NUM!</v>
      </c>
      <c r="AH339" s="10">
        <f t="shared" si="116"/>
        <v>0.95809460669414837</v>
      </c>
      <c r="AI339">
        <f t="shared" si="117"/>
        <v>3.8428917436543792</v>
      </c>
      <c r="AJ339" s="10">
        <f t="shared" si="118"/>
        <v>-4.6185810810810803</v>
      </c>
      <c r="AK339" t="e">
        <f t="shared" si="119"/>
        <v>#NUM!</v>
      </c>
    </row>
    <row r="340" spans="14:37" x14ac:dyDescent="0.3">
      <c r="N340">
        <f t="shared" si="120"/>
        <v>27.349426870691342</v>
      </c>
      <c r="O340">
        <f t="shared" si="121"/>
        <v>21.635920865481687</v>
      </c>
      <c r="P340">
        <f t="shared" si="122"/>
        <v>2.508</v>
      </c>
      <c r="Q340">
        <f t="shared" si="103"/>
        <v>21.502603132000001</v>
      </c>
      <c r="R340" s="17">
        <f>PUSHArm!M340</f>
        <v>169</v>
      </c>
      <c r="S340" s="10">
        <f>PUSHArm!N340</f>
        <v>111.30161177720568</v>
      </c>
      <c r="T340" s="10">
        <f>PUSHArm!O340</f>
        <v>1.1390562211343014</v>
      </c>
      <c r="U340" s="10" t="e">
        <f t="shared" si="104"/>
        <v>#REF!</v>
      </c>
      <c r="V340" s="10" t="b">
        <f t="shared" si="105"/>
        <v>0</v>
      </c>
      <c r="W340" s="10" t="e">
        <f t="shared" si="106"/>
        <v>#REF!</v>
      </c>
      <c r="X340" s="10">
        <f t="shared" si="107"/>
        <v>99.301611777205679</v>
      </c>
      <c r="Y340" s="10">
        <f t="shared" si="108"/>
        <v>1.3016117772056788</v>
      </c>
      <c r="Z340" s="10">
        <f t="shared" si="109"/>
        <v>6.3016117772056788</v>
      </c>
      <c r="AA340" s="10">
        <f t="shared" si="110"/>
        <v>100.30161177720568</v>
      </c>
      <c r="AB340" s="10">
        <f t="shared" si="111"/>
        <v>11.301611777205679</v>
      </c>
      <c r="AC340" s="10" t="e">
        <f t="shared" si="112"/>
        <v>#REF!</v>
      </c>
      <c r="AD340" s="10" t="e">
        <f t="shared" si="113"/>
        <v>#REF!</v>
      </c>
      <c r="AE340" s="10" t="e">
        <f>IF(R340&lt;=$H$10,$L$2+ABS($H$43/$H$46-SQRT(4*$H$43*$H$43/$H$46/$H$46-8*(R340-$H$9)/$H$46)/2),#REF!)</f>
        <v>#REF!</v>
      </c>
      <c r="AF340" s="10" t="e">
        <f t="shared" si="114"/>
        <v>#NUM!</v>
      </c>
      <c r="AG340" s="10" t="e">
        <f t="shared" si="115"/>
        <v>#NUM!</v>
      </c>
      <c r="AH340" s="10">
        <f t="shared" si="116"/>
        <v>0.99751296232555664</v>
      </c>
      <c r="AI340">
        <f t="shared" si="117"/>
        <v>3.8484699032612371</v>
      </c>
      <c r="AJ340" s="10">
        <f t="shared" si="118"/>
        <v>-4.6513513513513516</v>
      </c>
      <c r="AK340" t="e">
        <f t="shared" si="119"/>
        <v>#NUM!</v>
      </c>
    </row>
    <row r="341" spans="14:37" x14ac:dyDescent="0.3">
      <c r="N341">
        <f t="shared" si="120"/>
        <v>27.390819236120571</v>
      </c>
      <c r="O341">
        <f t="shared" si="121"/>
        <v>21.672942276488115</v>
      </c>
      <c r="P341">
        <f t="shared" si="122"/>
        <v>2.508</v>
      </c>
      <c r="Q341">
        <f t="shared" si="103"/>
        <v>21.520559946000002</v>
      </c>
      <c r="R341" s="17">
        <f>PUSHArm!M341</f>
        <v>169.5</v>
      </c>
      <c r="S341" s="10">
        <f>PUSHArm!N341</f>
        <v>111.74057167288325</v>
      </c>
      <c r="T341" s="10">
        <f>PUSHArm!O341</f>
        <v>1.1399276235311921</v>
      </c>
      <c r="U341" s="10" t="e">
        <f t="shared" si="104"/>
        <v>#REF!</v>
      </c>
      <c r="V341" s="10" t="b">
        <f t="shared" si="105"/>
        <v>0</v>
      </c>
      <c r="W341" s="10" t="e">
        <f t="shared" si="106"/>
        <v>#REF!</v>
      </c>
      <c r="X341" s="10">
        <f t="shared" si="107"/>
        <v>99.740571672883249</v>
      </c>
      <c r="Y341" s="10">
        <f t="shared" si="108"/>
        <v>1.7405716728832488</v>
      </c>
      <c r="Z341" s="10">
        <f t="shared" si="109"/>
        <v>6.7405716728832488</v>
      </c>
      <c r="AA341" s="10">
        <f t="shared" si="110"/>
        <v>100.74057167288325</v>
      </c>
      <c r="AB341" s="10">
        <f t="shared" si="111"/>
        <v>11.740571672883249</v>
      </c>
      <c r="AC341" s="10" t="e">
        <f t="shared" si="112"/>
        <v>#REF!</v>
      </c>
      <c r="AD341" s="10" t="e">
        <f t="shared" si="113"/>
        <v>#REF!</v>
      </c>
      <c r="AE341" s="10" t="e">
        <f>IF(R341&lt;=$H$10,$L$2+ABS($H$43/$H$46-SQRT(4*$H$43*$H$43/$H$46/$H$46-8*(R341-$H$9)/$H$46)/2),#REF!)</f>
        <v>#REF!</v>
      </c>
      <c r="AF341" s="10" t="e">
        <f t="shared" si="114"/>
        <v>#NUM!</v>
      </c>
      <c r="AG341" s="10" t="e">
        <f t="shared" si="115"/>
        <v>#NUM!</v>
      </c>
      <c r="AH341" s="10">
        <f t="shared" si="116"/>
        <v>1.0391466846379234</v>
      </c>
      <c r="AI341">
        <f t="shared" si="117"/>
        <v>3.8540378131190347</v>
      </c>
      <c r="AJ341" s="10">
        <f t="shared" si="118"/>
        <v>-4.684121621621621</v>
      </c>
      <c r="AK341" t="e">
        <f t="shared" si="119"/>
        <v>#NUM!</v>
      </c>
    </row>
    <row r="342" spans="14:37" x14ac:dyDescent="0.3">
      <c r="N342">
        <f t="shared" si="120"/>
        <v>27.43310637722281</v>
      </c>
      <c r="O342">
        <f t="shared" si="121"/>
        <v>21.710678344858195</v>
      </c>
      <c r="P342">
        <f t="shared" si="122"/>
        <v>2.508</v>
      </c>
      <c r="Q342">
        <f t="shared" si="103"/>
        <v>21.53851676</v>
      </c>
      <c r="R342" s="17">
        <f>PUSHArm!M342</f>
        <v>170</v>
      </c>
      <c r="S342" s="10">
        <f>PUSHArm!N342</f>
        <v>112.17919601155059</v>
      </c>
      <c r="T342" s="10">
        <f>PUSHArm!O342</f>
        <v>1.1408349346819415</v>
      </c>
      <c r="U342" s="10" t="e">
        <f t="shared" si="104"/>
        <v>#REF!</v>
      </c>
      <c r="V342" s="10" t="b">
        <f t="shared" si="105"/>
        <v>0</v>
      </c>
      <c r="W342" s="10" t="e">
        <f t="shared" si="106"/>
        <v>#REF!</v>
      </c>
      <c r="X342" s="10">
        <f t="shared" si="107"/>
        <v>100.17919601155059</v>
      </c>
      <c r="Y342" s="10">
        <f t="shared" si="108"/>
        <v>2.1791960115505873</v>
      </c>
      <c r="Z342" s="10">
        <f t="shared" si="109"/>
        <v>7.1791960115505873</v>
      </c>
      <c r="AA342" s="10">
        <f t="shared" si="110"/>
        <v>101.17919601155059</v>
      </c>
      <c r="AB342" s="10">
        <f t="shared" si="111"/>
        <v>12.179196011550587</v>
      </c>
      <c r="AC342" s="10" t="e">
        <f t="shared" si="112"/>
        <v>#REF!</v>
      </c>
      <c r="AD342" s="10" t="e">
        <f t="shared" si="113"/>
        <v>#REF!</v>
      </c>
      <c r="AE342" s="10" t="e">
        <f>IF(R342&lt;=$H$10,$L$2+ABS($H$43/$H$46-SQRT(4*$H$43*$H$43/$H$46/$H$46-8*(R342-$H$9)/$H$46)/2),#REF!)</f>
        <v>#REF!</v>
      </c>
      <c r="AF342" s="10" t="e">
        <f t="shared" si="114"/>
        <v>#NUM!</v>
      </c>
      <c r="AG342" s="10" t="e">
        <f t="shared" si="115"/>
        <v>#NUM!</v>
      </c>
      <c r="AH342" s="10">
        <f t="shared" si="116"/>
        <v>1.0834174408257891</v>
      </c>
      <c r="AI342">
        <f t="shared" si="117"/>
        <v>3.8595955295220734</v>
      </c>
      <c r="AJ342" s="10">
        <f t="shared" si="118"/>
        <v>-4.7168918918918923</v>
      </c>
      <c r="AK342" t="e">
        <f t="shared" si="119"/>
        <v>#NUM!</v>
      </c>
    </row>
    <row r="343" spans="14:37" x14ac:dyDescent="0.3">
      <c r="N343">
        <f t="shared" si="120"/>
        <v>27.476317440305174</v>
      </c>
      <c r="O343">
        <f t="shared" si="121"/>
        <v>21.749152544852109</v>
      </c>
      <c r="P343">
        <f t="shared" si="122"/>
        <v>2.508</v>
      </c>
      <c r="Q343">
        <f t="shared" si="103"/>
        <v>21.556473573999995</v>
      </c>
      <c r="R343" s="17">
        <f>PUSHArm!M343</f>
        <v>170.5</v>
      </c>
      <c r="S343" s="10">
        <f>PUSHArm!N343</f>
        <v>112.6174715103101</v>
      </c>
      <c r="T343" s="10">
        <f>PUSHArm!O343</f>
        <v>1.1417792853774056</v>
      </c>
      <c r="U343" s="10" t="e">
        <f t="shared" si="104"/>
        <v>#REF!</v>
      </c>
      <c r="V343" s="10" t="b">
        <f t="shared" si="105"/>
        <v>0</v>
      </c>
      <c r="W343" s="10" t="e">
        <f t="shared" si="106"/>
        <v>#REF!</v>
      </c>
      <c r="X343" s="10">
        <f t="shared" si="107"/>
        <v>100.6174715103101</v>
      </c>
      <c r="Y343" s="10">
        <f t="shared" si="108"/>
        <v>2.6174715103100965</v>
      </c>
      <c r="Z343" s="10">
        <f t="shared" si="109"/>
        <v>7.6174715103100965</v>
      </c>
      <c r="AA343" s="10">
        <f t="shared" si="110"/>
        <v>101.6174715103101</v>
      </c>
      <c r="AB343" s="10">
        <f t="shared" si="111"/>
        <v>12.617471510310097</v>
      </c>
      <c r="AC343" s="10" t="e">
        <f t="shared" si="112"/>
        <v>#REF!</v>
      </c>
      <c r="AD343" s="10" t="e">
        <f t="shared" si="113"/>
        <v>#REF!</v>
      </c>
      <c r="AE343" s="10" t="e">
        <f>IF(R343&lt;=$H$10,$L$2+ABS($H$43/$H$46-SQRT(4*$H$43*$H$43/$H$46/$H$46-8*(R343-$H$9)/$H$46)/2),#REF!)</f>
        <v>#REF!</v>
      </c>
      <c r="AF343" s="10" t="e">
        <f t="shared" si="114"/>
        <v>#NUM!</v>
      </c>
      <c r="AG343" s="10" t="e">
        <f t="shared" si="115"/>
        <v>#NUM!</v>
      </c>
      <c r="AH343" s="10">
        <f t="shared" si="116"/>
        <v>1.1309005081119099</v>
      </c>
      <c r="AI343">
        <f t="shared" si="117"/>
        <v>3.8651431082512269</v>
      </c>
      <c r="AJ343" s="10">
        <f t="shared" si="118"/>
        <v>-4.7496621621621617</v>
      </c>
      <c r="AK343" t="e">
        <f t="shared" si="119"/>
        <v>#NUM!</v>
      </c>
    </row>
    <row r="344" spans="14:37" x14ac:dyDescent="0.3">
      <c r="N344">
        <f t="shared" si="120"/>
        <v>27.520483041875423</v>
      </c>
      <c r="O344">
        <f t="shared" si="121"/>
        <v>21.788389531627711</v>
      </c>
      <c r="P344">
        <f t="shared" si="122"/>
        <v>2.508</v>
      </c>
      <c r="Q344">
        <f t="shared" si="103"/>
        <v>21.574430387999996</v>
      </c>
      <c r="R344" s="17">
        <f>PUSHArm!M344</f>
        <v>171</v>
      </c>
      <c r="S344" s="10">
        <f>PUSHArm!N344</f>
        <v>113.05538451714375</v>
      </c>
      <c r="T344" s="10">
        <f>PUSHArm!O344</f>
        <v>1.1427618640844726</v>
      </c>
      <c r="U344" s="10" t="e">
        <f t="shared" si="104"/>
        <v>#REF!</v>
      </c>
      <c r="V344" s="10" t="b">
        <f t="shared" si="105"/>
        <v>0</v>
      </c>
      <c r="W344" s="10" t="e">
        <f t="shared" si="106"/>
        <v>#REF!</v>
      </c>
      <c r="X344" s="10">
        <f t="shared" si="107"/>
        <v>101.05538451714375</v>
      </c>
      <c r="Y344" s="10">
        <f t="shared" si="108"/>
        <v>3.0553845171437501</v>
      </c>
      <c r="Z344" s="10">
        <f t="shared" si="109"/>
        <v>8.0553845171437501</v>
      </c>
      <c r="AA344" s="10">
        <f t="shared" si="110"/>
        <v>102.05538451714375</v>
      </c>
      <c r="AB344" s="10">
        <f t="shared" si="111"/>
        <v>13.05538451714375</v>
      </c>
      <c r="AC344" s="10" t="e">
        <f t="shared" si="112"/>
        <v>#REF!</v>
      </c>
      <c r="AD344" s="10" t="e">
        <f t="shared" si="113"/>
        <v>#REF!</v>
      </c>
      <c r="AE344" s="10" t="e">
        <f>IF(R344&lt;=$H$10,$L$2+ABS($H$43/$H$46-SQRT(4*$H$43*$H$43/$H$46/$H$46-8*(R344-$H$9)/$H$46)/2),#REF!)</f>
        <v>#REF!</v>
      </c>
      <c r="AF344" s="10" t="e">
        <f t="shared" si="114"/>
        <v>#NUM!</v>
      </c>
      <c r="AG344" s="10" t="e">
        <f t="shared" si="115"/>
        <v>#NUM!</v>
      </c>
      <c r="AH344" s="10">
        <f t="shared" si="116"/>
        <v>1.18241681115446</v>
      </c>
      <c r="AI344">
        <f t="shared" si="117"/>
        <v>3.8706806045804751</v>
      </c>
      <c r="AJ344" s="10">
        <f t="shared" si="118"/>
        <v>-4.7824324324324312</v>
      </c>
      <c r="AK344" t="e">
        <f t="shared" si="119"/>
        <v>#NUM!</v>
      </c>
    </row>
    <row r="345" spans="14:37" x14ac:dyDescent="0.3">
      <c r="N345">
        <f t="shared" si="120"/>
        <v>27.565635354295043</v>
      </c>
      <c r="O345">
        <f t="shared" si="121"/>
        <v>21.828415210144435</v>
      </c>
      <c r="P345">
        <f t="shared" si="122"/>
        <v>2.508</v>
      </c>
      <c r="Q345">
        <f t="shared" si="103"/>
        <v>21.592387201999998</v>
      </c>
      <c r="R345" s="17">
        <f>PUSHArm!M345</f>
        <v>171.5</v>
      </c>
      <c r="S345" s="10">
        <f>PUSHArm!N345</f>
        <v>113.49292099408996</v>
      </c>
      <c r="T345" s="10">
        <f>PUSHArm!O345</f>
        <v>1.1437839202852094</v>
      </c>
      <c r="U345" s="10" t="e">
        <f t="shared" si="104"/>
        <v>#REF!</v>
      </c>
      <c r="V345" s="10" t="b">
        <f t="shared" si="105"/>
        <v>0</v>
      </c>
      <c r="W345" s="10" t="e">
        <f t="shared" si="106"/>
        <v>#REF!</v>
      </c>
      <c r="X345" s="10">
        <f t="shared" si="107"/>
        <v>101.49292099408996</v>
      </c>
      <c r="Y345" s="10">
        <f t="shared" si="108"/>
        <v>3.4929209940899568</v>
      </c>
      <c r="Z345" s="10">
        <f t="shared" si="109"/>
        <v>8.4929209940899568</v>
      </c>
      <c r="AA345" s="10">
        <f t="shared" si="110"/>
        <v>102.49292099408996</v>
      </c>
      <c r="AB345" s="10">
        <f t="shared" si="111"/>
        <v>13.492920994089957</v>
      </c>
      <c r="AC345" s="10" t="e">
        <f t="shared" si="112"/>
        <v>#REF!</v>
      </c>
      <c r="AD345" s="10" t="e">
        <f t="shared" si="113"/>
        <v>#REF!</v>
      </c>
      <c r="AE345" s="10" t="e">
        <f>IF(R345&lt;=$H$10,$L$2+ABS($H$43/$H$46-SQRT(4*$H$43*$H$43/$H$46/$H$46-8*(R345-$H$9)/$H$46)/2),#REF!)</f>
        <v>#REF!</v>
      </c>
      <c r="AF345" s="10" t="e">
        <f t="shared" si="114"/>
        <v>#NUM!</v>
      </c>
      <c r="AG345" s="10" t="e">
        <f t="shared" si="115"/>
        <v>#NUM!</v>
      </c>
      <c r="AH345" s="10">
        <f t="shared" si="116"/>
        <v>1.2392109554157902</v>
      </c>
      <c r="AI345">
        <f t="shared" si="117"/>
        <v>3.8762080732833293</v>
      </c>
      <c r="AJ345" s="10">
        <f t="shared" si="118"/>
        <v>-4.8152027027027025</v>
      </c>
      <c r="AK345" t="e">
        <f t="shared" si="119"/>
        <v>#NUM!</v>
      </c>
    </row>
    <row r="346" spans="14:37" x14ac:dyDescent="0.3">
      <c r="N346">
        <f t="shared" si="120"/>
        <v>27.611808197581087</v>
      </c>
      <c r="O346">
        <f t="shared" si="121"/>
        <v>21.869256809012043</v>
      </c>
      <c r="P346">
        <f t="shared" si="122"/>
        <v>2.508</v>
      </c>
      <c r="Q346">
        <f t="shared" si="103"/>
        <v>21.610344016000003</v>
      </c>
      <c r="R346" s="17">
        <f>PUSHArm!M346</f>
        <v>172</v>
      </c>
      <c r="S346" s="10">
        <f>PUSHArm!N346</f>
        <v>113.9300664995761</v>
      </c>
      <c r="T346" s="10">
        <f>PUSHArm!O346</f>
        <v>1.1448467680560297</v>
      </c>
      <c r="U346" s="10" t="e">
        <f t="shared" si="104"/>
        <v>#REF!</v>
      </c>
      <c r="V346" s="10" t="b">
        <f t="shared" si="105"/>
        <v>0</v>
      </c>
      <c r="W346" s="10" t="e">
        <f t="shared" si="106"/>
        <v>#REF!</v>
      </c>
      <c r="X346" s="10">
        <f t="shared" si="107"/>
        <v>101.9300664995761</v>
      </c>
      <c r="Y346" s="10">
        <f t="shared" si="108"/>
        <v>3.9300664995760997</v>
      </c>
      <c r="Z346" s="10">
        <f t="shared" si="109"/>
        <v>8.9300664995760997</v>
      </c>
      <c r="AA346" s="10">
        <f t="shared" si="110"/>
        <v>102.9300664995761</v>
      </c>
      <c r="AB346" s="10">
        <f t="shared" si="111"/>
        <v>13.9300664995761</v>
      </c>
      <c r="AC346" s="10" t="e">
        <f t="shared" si="112"/>
        <v>#REF!</v>
      </c>
      <c r="AD346" s="10" t="e">
        <f t="shared" si="113"/>
        <v>#REF!</v>
      </c>
      <c r="AE346" s="10" t="e">
        <f>IF(R346&lt;=$H$10,$L$2+ABS($H$43/$H$46-SQRT(4*$H$43*$H$43/$H$46/$H$46-8*(R346-$H$9)/$H$46)/2),#REF!)</f>
        <v>#REF!</v>
      </c>
      <c r="AF346" s="10" t="e">
        <f t="shared" si="114"/>
        <v>#NUM!</v>
      </c>
      <c r="AG346" s="10" t="e">
        <f t="shared" si="115"/>
        <v>#NUM!</v>
      </c>
      <c r="AH346" s="10">
        <f t="shared" si="116"/>
        <v>1.3033402339364053</v>
      </c>
      <c r="AI346">
        <f t="shared" si="117"/>
        <v>3.8817255686391534</v>
      </c>
      <c r="AJ346" s="10">
        <f t="shared" si="118"/>
        <v>-4.8479729729729719</v>
      </c>
      <c r="AK346" t="e">
        <f t="shared" si="119"/>
        <v>#NUM!</v>
      </c>
    </row>
    <row r="347" spans="14:37" x14ac:dyDescent="0.3">
      <c r="N347">
        <f t="shared" si="120"/>
        <v>27.659037137818189</v>
      </c>
      <c r="O347">
        <f t="shared" si="121"/>
        <v>21.910942959655927</v>
      </c>
      <c r="P347">
        <f t="shared" si="122"/>
        <v>2.508</v>
      </c>
      <c r="Q347">
        <f t="shared" si="103"/>
        <v>21.628300830000001</v>
      </c>
      <c r="R347" s="17">
        <f>PUSHArm!M347</f>
        <v>172.5</v>
      </c>
      <c r="S347" s="10">
        <f>PUSHArm!N347</f>
        <v>114.36680616985443</v>
      </c>
      <c r="T347" s="10">
        <f>PUSHArm!O347</f>
        <v>1.1459517899047578</v>
      </c>
      <c r="U347" s="10" t="e">
        <f t="shared" si="104"/>
        <v>#REF!</v>
      </c>
      <c r="V347" s="10" t="b">
        <f t="shared" si="105"/>
        <v>0</v>
      </c>
      <c r="W347" s="10" t="e">
        <f t="shared" si="106"/>
        <v>#REF!</v>
      </c>
      <c r="X347" s="10">
        <f t="shared" si="107"/>
        <v>102.36680616985443</v>
      </c>
      <c r="Y347" s="10">
        <f t="shared" si="108"/>
        <v>4.3668061698544278</v>
      </c>
      <c r="Z347" s="10">
        <f t="shared" si="109"/>
        <v>9.3668061698544278</v>
      </c>
      <c r="AA347" s="10">
        <f t="shared" si="110"/>
        <v>103.36680616985443</v>
      </c>
      <c r="AB347" s="10">
        <f t="shared" si="111"/>
        <v>14.366806169854428</v>
      </c>
      <c r="AC347" s="10" t="e">
        <f t="shared" si="112"/>
        <v>#REF!</v>
      </c>
      <c r="AD347" s="10" t="e">
        <f t="shared" si="113"/>
        <v>#REF!</v>
      </c>
      <c r="AE347" s="10" t="e">
        <f>IF(R347&lt;=$H$10,$L$2+ABS($H$43/$H$46-SQRT(4*$H$43*$H$43/$H$46/$H$46-8*(R347-$H$9)/$H$46)/2),#REF!)</f>
        <v>#REF!</v>
      </c>
      <c r="AF347" s="10" t="e">
        <f t="shared" si="114"/>
        <v>#NUM!</v>
      </c>
      <c r="AG347" s="10" t="e">
        <f t="shared" si="115"/>
        <v>#NUM!</v>
      </c>
      <c r="AH347" s="10">
        <f t="shared" si="116"/>
        <v>1.3786958091674635</v>
      </c>
      <c r="AI347">
        <f t="shared" si="117"/>
        <v>3.8872331444393824</v>
      </c>
      <c r="AJ347" s="10">
        <f t="shared" si="118"/>
        <v>-4.8807432432432432</v>
      </c>
      <c r="AK347" t="e">
        <f t="shared" si="119"/>
        <v>#NUM!</v>
      </c>
    </row>
    <row r="348" spans="14:37" x14ac:dyDescent="0.3">
      <c r="N348">
        <f t="shared" si="120"/>
        <v>27.707359592748873</v>
      </c>
      <c r="O348">
        <f t="shared" si="121"/>
        <v>21.953503781255886</v>
      </c>
      <c r="P348">
        <f t="shared" si="122"/>
        <v>2.508</v>
      </c>
      <c r="Q348">
        <f t="shared" si="103"/>
        <v>21.646257643999999</v>
      </c>
      <c r="R348" s="17">
        <f>PUSHArm!M348</f>
        <v>173</v>
      </c>
      <c r="S348" s="10">
        <f>PUSHArm!N348</f>
        <v>114.80312469948608</v>
      </c>
      <c r="T348" s="10">
        <f>PUSHArm!O348</f>
        <v>1.147100440887757</v>
      </c>
      <c r="U348" s="10" t="e">
        <f t="shared" si="104"/>
        <v>#REF!</v>
      </c>
      <c r="V348" s="10" t="b">
        <f t="shared" si="105"/>
        <v>0</v>
      </c>
      <c r="W348" s="10" t="e">
        <f t="shared" si="106"/>
        <v>#REF!</v>
      </c>
      <c r="X348" s="10">
        <f t="shared" si="107"/>
        <v>102.80312469948608</v>
      </c>
      <c r="Y348" s="10">
        <f t="shared" si="108"/>
        <v>4.8031246994860766</v>
      </c>
      <c r="Z348" s="10">
        <f t="shared" si="109"/>
        <v>9.8031246994860766</v>
      </c>
      <c r="AA348" s="10">
        <f t="shared" si="110"/>
        <v>103.80312469948608</v>
      </c>
      <c r="AB348" s="10">
        <f t="shared" si="111"/>
        <v>14.803124699486077</v>
      </c>
      <c r="AC348" s="10" t="e">
        <f t="shared" si="112"/>
        <v>#REF!</v>
      </c>
      <c r="AD348" s="10" t="e">
        <f t="shared" si="113"/>
        <v>#REF!</v>
      </c>
      <c r="AE348" s="10" t="e">
        <f>IF(R348&lt;=$H$10,$L$2+ABS($H$43/$H$46-SQRT(4*$H$43*$H$43/$H$46/$H$46-8*(R348-$H$9)/$H$46)/2),#REF!)</f>
        <v>#REF!</v>
      </c>
      <c r="AF348" s="10" t="e">
        <f t="shared" si="114"/>
        <v>#NUM!</v>
      </c>
      <c r="AG348" s="10" t="e">
        <f t="shared" si="115"/>
        <v>#NUM!</v>
      </c>
      <c r="AH348" s="10">
        <f t="shared" si="116"/>
        <v>1.4746972254791122</v>
      </c>
      <c r="AI348">
        <f t="shared" si="117"/>
        <v>3.8927308539936418</v>
      </c>
      <c r="AJ348" s="10">
        <f t="shared" si="118"/>
        <v>-4.9135135135135126</v>
      </c>
      <c r="AK348" t="e">
        <f t="shared" si="119"/>
        <v>#NUM!</v>
      </c>
    </row>
    <row r="349" spans="14:37" x14ac:dyDescent="0.3">
      <c r="N349">
        <f t="shared" si="120"/>
        <v>27.756814945169605</v>
      </c>
      <c r="O349">
        <f t="shared" si="121"/>
        <v>21.996970971962924</v>
      </c>
      <c r="P349">
        <f t="shared" si="122"/>
        <v>2.508</v>
      </c>
      <c r="Q349">
        <f t="shared" si="103"/>
        <v>21.664214458</v>
      </c>
      <c r="R349" s="17">
        <f>PUSHArm!M349</f>
        <v>173.5</v>
      </c>
      <c r="S349" s="10">
        <f>PUSHArm!N349</f>
        <v>115.23900632081389</v>
      </c>
      <c r="T349" s="10">
        <f>PUSHArm!O349</f>
        <v>1.1482942530316353</v>
      </c>
      <c r="U349" s="10" t="e">
        <f t="shared" si="104"/>
        <v>#REF!</v>
      </c>
      <c r="V349" s="10" t="b">
        <f t="shared" si="105"/>
        <v>0</v>
      </c>
      <c r="W349" s="10" t="e">
        <f t="shared" si="106"/>
        <v>#REF!</v>
      </c>
      <c r="X349" s="10">
        <f t="shared" si="107"/>
        <v>103.23900632081389</v>
      </c>
      <c r="Y349" s="10">
        <f t="shared" si="108"/>
        <v>5.2390063208138855</v>
      </c>
      <c r="Z349" s="10">
        <f t="shared" si="109"/>
        <v>10.239006320813886</v>
      </c>
      <c r="AA349" s="10">
        <f t="shared" si="110"/>
        <v>104.23900632081389</v>
      </c>
      <c r="AB349" s="10">
        <f t="shared" si="111"/>
        <v>15.239006320813886</v>
      </c>
      <c r="AC349" s="10" t="e">
        <f t="shared" si="112"/>
        <v>#REF!</v>
      </c>
      <c r="AD349" s="10" t="e">
        <f t="shared" si="113"/>
        <v>#REF!</v>
      </c>
      <c r="AE349" s="10" t="e">
        <f>IF(R349&lt;=$H$10,$L$2+ABS($H$43/$H$46-SQRT(4*$H$43*$H$43/$H$46/$H$46-8*(R349-$H$9)/$H$46)/2),#REF!)</f>
        <v>#REF!</v>
      </c>
      <c r="AF349" s="10" t="e">
        <f t="shared" si="114"/>
        <v>#NUM!</v>
      </c>
      <c r="AG349" s="10" t="e">
        <f t="shared" si="115"/>
        <v>#NUM!</v>
      </c>
      <c r="AH349" s="10">
        <f t="shared" si="116"/>
        <v>1.6392512665941199</v>
      </c>
      <c r="AI349">
        <f t="shared" si="117"/>
        <v>3.8982187501357659</v>
      </c>
      <c r="AJ349" s="10">
        <f t="shared" si="118"/>
        <v>-4.9462837837837839</v>
      </c>
      <c r="AK349" t="e">
        <f t="shared" si="119"/>
        <v>#NUM!</v>
      </c>
    </row>
    <row r="350" spans="14:37" x14ac:dyDescent="0.3">
      <c r="N350">
        <f t="shared" si="120"/>
        <v>27.807444664768173</v>
      </c>
      <c r="O350">
        <f t="shared" si="121"/>
        <v>22.041377906905776</v>
      </c>
      <c r="P350">
        <f t="shared" si="122"/>
        <v>2.508</v>
      </c>
      <c r="Q350">
        <f t="shared" si="103"/>
        <v>21.682171271999998</v>
      </c>
      <c r="R350" s="17">
        <f>PUSHArm!M350</f>
        <v>174</v>
      </c>
      <c r="S350" s="10">
        <f>PUSHArm!N350</f>
        <v>115.67443478236017</v>
      </c>
      <c r="T350" s="10">
        <f>PUSHArm!O350</f>
        <v>1.1495348400842103</v>
      </c>
      <c r="U350" s="10" t="e">
        <f t="shared" si="104"/>
        <v>#REF!</v>
      </c>
      <c r="V350" s="10" t="b">
        <f t="shared" si="105"/>
        <v>0</v>
      </c>
      <c r="W350" s="10" t="e">
        <f t="shared" si="106"/>
        <v>#REF!</v>
      </c>
      <c r="X350" s="10">
        <f t="shared" si="107"/>
        <v>103.67443478236017</v>
      </c>
      <c r="Y350" s="10">
        <f t="shared" si="108"/>
        <v>5.6744347823601657</v>
      </c>
      <c r="Z350" s="10">
        <f t="shared" si="109"/>
        <v>10.674434782360166</v>
      </c>
      <c r="AA350" s="10">
        <f t="shared" si="110"/>
        <v>104.67443478236017</v>
      </c>
      <c r="AB350" s="10">
        <f t="shared" si="111"/>
        <v>15.674434782360166</v>
      </c>
      <c r="AC350" s="10" t="e">
        <f t="shared" si="112"/>
        <v>#REF!</v>
      </c>
      <c r="AD350" s="10" t="e">
        <f t="shared" si="113"/>
        <v>#REF!</v>
      </c>
      <c r="AE350" s="10" t="e">
        <f>IF(R350&lt;=$H$10,$L$2+ABS($H$43/$H$46-SQRT(4*$H$43*$H$43/$H$46/$H$46-8*(R350-$H$9)/$H$46)/2),#REF!)</f>
        <v>#REF!</v>
      </c>
      <c r="AF350" s="10" t="e">
        <f t="shared" si="114"/>
        <v>#NUM!</v>
      </c>
      <c r="AG350" s="10" t="e">
        <f t="shared" si="115"/>
        <v>#NUM!</v>
      </c>
      <c r="AH350" s="10" t="e">
        <f t="shared" si="116"/>
        <v>#NUM!</v>
      </c>
      <c r="AI350">
        <f t="shared" si="117"/>
        <v>3.9036968852297234</v>
      </c>
      <c r="AJ350" s="10">
        <f t="shared" si="118"/>
        <v>-4.9790540540540533</v>
      </c>
      <c r="AK350" t="e">
        <f t="shared" si="119"/>
        <v>#NUM!</v>
      </c>
    </row>
    <row r="351" spans="14:37" x14ac:dyDescent="0.3">
      <c r="N351">
        <f t="shared" si="120"/>
        <v>27.859292439210108</v>
      </c>
      <c r="O351">
        <f t="shared" si="121"/>
        <v>22.086759743636126</v>
      </c>
      <c r="P351">
        <f t="shared" si="122"/>
        <v>2.508</v>
      </c>
      <c r="Q351">
        <f t="shared" si="103"/>
        <v>21.700128085999999</v>
      </c>
      <c r="R351" s="17">
        <f>PUSHArm!M351</f>
        <v>174.5</v>
      </c>
      <c r="S351" s="10">
        <f>PUSHArm!N351</f>
        <v>116.10939332608153</v>
      </c>
      <c r="T351" s="10">
        <f>PUSHArm!O351</f>
        <v>1.1508239026263929</v>
      </c>
      <c r="U351" s="10" t="e">
        <f t="shared" si="104"/>
        <v>#REF!</v>
      </c>
      <c r="V351" s="10" t="b">
        <f t="shared" si="105"/>
        <v>0</v>
      </c>
      <c r="W351" s="10" t="e">
        <f t="shared" si="106"/>
        <v>#REF!</v>
      </c>
      <c r="X351" s="10">
        <f t="shared" si="107"/>
        <v>104.10939332608153</v>
      </c>
      <c r="Y351" s="10">
        <f t="shared" si="108"/>
        <v>6.1093933260815305</v>
      </c>
      <c r="Z351" s="10">
        <f t="shared" si="109"/>
        <v>11.109393326081531</v>
      </c>
      <c r="AA351" s="10">
        <f t="shared" si="110"/>
        <v>105.10939332608153</v>
      </c>
      <c r="AB351" s="10">
        <f t="shared" si="111"/>
        <v>16.109393326081531</v>
      </c>
      <c r="AC351" s="10" t="e">
        <f t="shared" si="112"/>
        <v>#REF!</v>
      </c>
      <c r="AD351" s="10" t="e">
        <f t="shared" si="113"/>
        <v>#REF!</v>
      </c>
      <c r="AE351" s="10" t="e">
        <f>IF(R351&lt;=$H$10,$L$2+ABS($H$43/$H$46-SQRT(4*$H$43*$H$43/$H$46/$H$46-8*(R351-$H$9)/$H$46)/2),#REF!)</f>
        <v>#REF!</v>
      </c>
      <c r="AF351" s="10" t="e">
        <f t="shared" si="114"/>
        <v>#NUM!</v>
      </c>
      <c r="AG351" s="10" t="e">
        <f t="shared" si="115"/>
        <v>#NUM!</v>
      </c>
      <c r="AH351" s="10" t="e">
        <f t="shared" si="116"/>
        <v>#NUM!</v>
      </c>
      <c r="AI351">
        <f t="shared" si="117"/>
        <v>3.909165311175447</v>
      </c>
      <c r="AJ351" s="10">
        <f t="shared" si="118"/>
        <v>-5.0118243243243246</v>
      </c>
      <c r="AK351" t="e">
        <f t="shared" si="119"/>
        <v>#NUM!</v>
      </c>
    </row>
    <row r="352" spans="14:37" x14ac:dyDescent="0.3">
      <c r="N352">
        <f t="shared" si="120"/>
        <v>27.912404315150297</v>
      </c>
      <c r="O352">
        <f t="shared" si="121"/>
        <v>22.133153535558012</v>
      </c>
      <c r="P352">
        <f t="shared" si="122"/>
        <v>2.508</v>
      </c>
      <c r="Q352">
        <f t="shared" si="103"/>
        <v>21.718084899999997</v>
      </c>
      <c r="R352" s="17">
        <f>PUSHArm!M352</f>
        <v>175</v>
      </c>
      <c r="S352" s="10">
        <f>PUSHArm!N352</f>
        <v>116.54386466340682</v>
      </c>
      <c r="T352" s="10">
        <f>PUSHArm!O352</f>
        <v>1.1521632335710299</v>
      </c>
      <c r="U352" s="10" t="e">
        <f t="shared" si="104"/>
        <v>#REF!</v>
      </c>
      <c r="V352" s="10" t="b">
        <f t="shared" si="105"/>
        <v>0</v>
      </c>
      <c r="W352" s="10" t="e">
        <f t="shared" si="106"/>
        <v>#REF!</v>
      </c>
      <c r="X352" s="10">
        <f t="shared" si="107"/>
        <v>104.54386466340682</v>
      </c>
      <c r="Y352" s="10">
        <f t="shared" si="108"/>
        <v>6.543864663406822</v>
      </c>
      <c r="Z352" s="10">
        <f t="shared" si="109"/>
        <v>11.543864663406822</v>
      </c>
      <c r="AA352" s="10">
        <f t="shared" si="110"/>
        <v>105.54386466340682</v>
      </c>
      <c r="AB352" s="10">
        <f t="shared" si="111"/>
        <v>16.543864663406822</v>
      </c>
      <c r="AC352" s="10" t="e">
        <f t="shared" si="112"/>
        <v>#REF!</v>
      </c>
      <c r="AD352" s="10" t="e">
        <f t="shared" si="113"/>
        <v>#REF!</v>
      </c>
      <c r="AE352" s="10" t="e">
        <f>IF(R352&lt;=$H$10,$L$2+ABS($H$43/$H$46-SQRT(4*$H$43*$H$43/$H$46/$H$46-8*(R352-$H$9)/$H$46)/2),#REF!)</f>
        <v>#REF!</v>
      </c>
      <c r="AF352" s="10" t="e">
        <f t="shared" si="114"/>
        <v>#NUM!</v>
      </c>
      <c r="AG352" s="10" t="e">
        <f t="shared" si="115"/>
        <v>#NUM!</v>
      </c>
      <c r="AH352" s="10" t="e">
        <f t="shared" si="116"/>
        <v>#NUM!</v>
      </c>
      <c r="AI352">
        <f t="shared" si="117"/>
        <v>3.9146240794145681</v>
      </c>
      <c r="AJ352" s="10">
        <f t="shared" si="118"/>
        <v>-5.044594594594594</v>
      </c>
      <c r="AK352" t="e">
        <f t="shared" si="119"/>
        <v>#NUM!</v>
      </c>
    </row>
    <row r="353" spans="14:37" x14ac:dyDescent="0.3">
      <c r="N353">
        <f t="shared" si="120"/>
        <v>27.966828850242649</v>
      </c>
      <c r="O353">
        <f t="shared" si="121"/>
        <v>22.180598354202466</v>
      </c>
      <c r="P353">
        <f t="shared" si="122"/>
        <v>2.508</v>
      </c>
      <c r="Q353">
        <f t="shared" si="103"/>
        <v>21.736041713999999</v>
      </c>
      <c r="R353" s="17">
        <f>PUSHArm!M353</f>
        <v>175.5</v>
      </c>
      <c r="S353" s="10">
        <f>PUSHArm!N353</f>
        <v>116.9778309499809</v>
      </c>
      <c r="T353" s="10">
        <f>PUSHArm!O353</f>
        <v>1.1535547240909458</v>
      </c>
      <c r="U353" s="10" t="e">
        <f t="shared" si="104"/>
        <v>#REF!</v>
      </c>
      <c r="V353" s="10" t="b">
        <f t="shared" si="105"/>
        <v>0</v>
      </c>
      <c r="W353" s="10" t="e">
        <f t="shared" si="106"/>
        <v>#REF!</v>
      </c>
      <c r="X353" s="10">
        <f t="shared" si="107"/>
        <v>104.9778309499809</v>
      </c>
      <c r="Y353" s="10">
        <f t="shared" si="108"/>
        <v>6.9778309499808984</v>
      </c>
      <c r="Z353" s="10">
        <f t="shared" si="109"/>
        <v>11.977830949980898</v>
      </c>
      <c r="AA353" s="10">
        <f t="shared" si="110"/>
        <v>105.9778309499809</v>
      </c>
      <c r="AB353" s="10">
        <f t="shared" si="111"/>
        <v>16.977830949980898</v>
      </c>
      <c r="AC353" s="10" t="e">
        <f t="shared" si="112"/>
        <v>#REF!</v>
      </c>
      <c r="AD353" s="10" t="e">
        <f t="shared" si="113"/>
        <v>#REF!</v>
      </c>
      <c r="AE353" s="10" t="e">
        <f>IF(R353&lt;=$H$10,$L$2+ABS($H$43/$H$46-SQRT(4*$H$43*$H$43/$H$46/$H$46-8*(R353-$H$9)/$H$46)/2),#REF!)</f>
        <v>#REF!</v>
      </c>
      <c r="AF353" s="10" t="e">
        <f t="shared" si="114"/>
        <v>#NUM!</v>
      </c>
      <c r="AG353" s="10" t="e">
        <f t="shared" si="115"/>
        <v>#NUM!</v>
      </c>
      <c r="AH353" s="10" t="e">
        <f t="shared" si="116"/>
        <v>#NUM!</v>
      </c>
      <c r="AI353">
        <f t="shared" si="117"/>
        <v>3.9200732409360657</v>
      </c>
      <c r="AJ353" s="10">
        <f t="shared" si="118"/>
        <v>-5.0773648648648635</v>
      </c>
      <c r="AK353" t="e">
        <f t="shared" si="119"/>
        <v>#NUM!</v>
      </c>
    </row>
    <row r="354" spans="14:37" x14ac:dyDescent="0.3">
      <c r="N354">
        <f t="shared" si="120"/>
        <v>28.022617276992598</v>
      </c>
      <c r="O354">
        <f t="shared" si="121"/>
        <v>22.229135421028534</v>
      </c>
      <c r="P354">
        <f t="shared" si="122"/>
        <v>2.508</v>
      </c>
      <c r="Q354">
        <f t="shared" si="103"/>
        <v>21.753998527999997</v>
      </c>
      <c r="R354" s="17">
        <f>PUSHArm!M354</f>
        <v>176</v>
      </c>
      <c r="S354" s="10">
        <f>PUSHArm!N354</f>
        <v>117.4112737590284</v>
      </c>
      <c r="T354" s="10">
        <f>PUSHArm!O354</f>
        <v>1.1550003700087852</v>
      </c>
      <c r="U354" s="10" t="e">
        <f t="shared" si="104"/>
        <v>#REF!</v>
      </c>
      <c r="V354" s="10" t="b">
        <f t="shared" si="105"/>
        <v>0</v>
      </c>
      <c r="W354" s="10" t="e">
        <f t="shared" si="106"/>
        <v>#REF!</v>
      </c>
      <c r="X354" s="10">
        <f t="shared" si="107"/>
        <v>105.4112737590284</v>
      </c>
      <c r="Y354" s="10">
        <f t="shared" si="108"/>
        <v>7.4112737590284041</v>
      </c>
      <c r="Z354" s="10">
        <f t="shared" si="109"/>
        <v>12.411273759028404</v>
      </c>
      <c r="AA354" s="10">
        <f t="shared" si="110"/>
        <v>106.4112737590284</v>
      </c>
      <c r="AB354" s="10">
        <f t="shared" si="111"/>
        <v>17.411273759028404</v>
      </c>
      <c r="AC354" s="10" t="e">
        <f t="shared" si="112"/>
        <v>#REF!</v>
      </c>
      <c r="AD354" s="10" t="e">
        <f t="shared" si="113"/>
        <v>#REF!</v>
      </c>
      <c r="AE354" s="10" t="e">
        <f>IF(R354&lt;=$H$10,$L$2+ABS($H$43/$H$46-SQRT(4*$H$43*$H$43/$H$46/$H$46-8*(R354-$H$9)/$H$46)/2),#REF!)</f>
        <v>#REF!</v>
      </c>
      <c r="AF354" s="10" t="e">
        <f t="shared" si="114"/>
        <v>#NUM!</v>
      </c>
      <c r="AG354" s="10" t="e">
        <f t="shared" si="115"/>
        <v>#NUM!</v>
      </c>
      <c r="AH354" s="10" t="e">
        <f t="shared" si="116"/>
        <v>#NUM!</v>
      </c>
      <c r="AI354">
        <f t="shared" si="117"/>
        <v>3.9255128462818201</v>
      </c>
      <c r="AJ354" s="10">
        <f t="shared" si="118"/>
        <v>-5.1101351351351347</v>
      </c>
      <c r="AK354" t="e">
        <f t="shared" si="119"/>
        <v>#NUM!</v>
      </c>
    </row>
    <row r="355" spans="14:37" x14ac:dyDescent="0.3">
      <c r="N355">
        <f t="shared" si="120"/>
        <v>28.079823679566431</v>
      </c>
      <c r="O355">
        <f t="shared" si="121"/>
        <v>22.278808249646652</v>
      </c>
      <c r="P355">
        <f t="shared" si="122"/>
        <v>2.508</v>
      </c>
      <c r="Q355">
        <f t="shared" si="103"/>
        <v>21.771955342000002</v>
      </c>
      <c r="R355" s="17">
        <f>PUSHArm!M355</f>
        <v>176.5</v>
      </c>
      <c r="S355" s="10">
        <f>PUSHArm!N355</f>
        <v>117.84417405324753</v>
      </c>
      <c r="T355" s="10">
        <f>PUSHArm!O355</f>
        <v>1.1565022786921413</v>
      </c>
      <c r="U355" s="10" t="e">
        <f t="shared" si="104"/>
        <v>#REF!</v>
      </c>
      <c r="V355" s="10" t="b">
        <f t="shared" si="105"/>
        <v>0</v>
      </c>
      <c r="W355" s="10" t="e">
        <f t="shared" si="106"/>
        <v>#REF!</v>
      </c>
      <c r="X355" s="10">
        <f t="shared" si="107"/>
        <v>105.84417405324753</v>
      </c>
      <c r="Y355" s="10">
        <f t="shared" si="108"/>
        <v>7.8441740532475279</v>
      </c>
      <c r="Z355" s="10">
        <f t="shared" si="109"/>
        <v>12.844174053247528</v>
      </c>
      <c r="AA355" s="10">
        <f t="shared" si="110"/>
        <v>106.84417405324753</v>
      </c>
      <c r="AB355" s="10">
        <f t="shared" si="111"/>
        <v>17.844174053247528</v>
      </c>
      <c r="AC355" s="10" t="e">
        <f t="shared" si="112"/>
        <v>#REF!</v>
      </c>
      <c r="AD355" s="10" t="e">
        <f t="shared" si="113"/>
        <v>#REF!</v>
      </c>
      <c r="AE355" s="10" t="e">
        <f>IF(R355&lt;=$H$10,$L$2+ABS($H$43/$H$46-SQRT(4*$H$43*$H$43/$H$46/$H$46-8*(R355-$H$9)/$H$46)/2),#REF!)</f>
        <v>#REF!</v>
      </c>
      <c r="AF355" s="10" t="e">
        <f t="shared" si="114"/>
        <v>#NUM!</v>
      </c>
      <c r="AG355" s="10" t="e">
        <f t="shared" si="115"/>
        <v>#NUM!</v>
      </c>
      <c r="AH355" s="10" t="e">
        <f t="shared" si="116"/>
        <v>#NUM!</v>
      </c>
      <c r="AI355">
        <f t="shared" si="117"/>
        <v>3.9309429455520837</v>
      </c>
      <c r="AJ355" s="10">
        <f t="shared" si="118"/>
        <v>-5.1429054054054042</v>
      </c>
      <c r="AK355" t="e">
        <f t="shared" si="119"/>
        <v>#NUM!</v>
      </c>
    </row>
    <row r="356" spans="14:37" x14ac:dyDescent="0.3">
      <c r="N356">
        <f t="shared" si="120"/>
        <v>28.138505184878703</v>
      </c>
      <c r="O356">
        <f t="shared" si="121"/>
        <v>22.329662799525916</v>
      </c>
      <c r="P356">
        <f t="shared" si="122"/>
        <v>2.508</v>
      </c>
      <c r="Q356">
        <f t="shared" si="103"/>
        <v>21.789912156000003</v>
      </c>
      <c r="R356" s="17">
        <f>PUSHArm!M356</f>
        <v>177</v>
      </c>
      <c r="S356" s="10">
        <f>PUSHArm!N356</f>
        <v>118.27651215513647</v>
      </c>
      <c r="T356" s="10">
        <f>PUSHArm!O356</f>
        <v>1.1580626765057394</v>
      </c>
      <c r="U356" s="10" t="e">
        <f t="shared" si="104"/>
        <v>#REF!</v>
      </c>
      <c r="V356" s="10" t="b">
        <f t="shared" si="105"/>
        <v>0</v>
      </c>
      <c r="W356" s="10" t="e">
        <f t="shared" si="106"/>
        <v>#REF!</v>
      </c>
      <c r="X356" s="10">
        <f t="shared" si="107"/>
        <v>106.27651215513647</v>
      </c>
      <c r="Y356" s="10">
        <f t="shared" si="108"/>
        <v>8.2765121551364729</v>
      </c>
      <c r="Z356" s="10">
        <f t="shared" si="109"/>
        <v>13.276512155136473</v>
      </c>
      <c r="AA356" s="10">
        <f t="shared" si="110"/>
        <v>107.27651215513647</v>
      </c>
      <c r="AB356" s="10">
        <f t="shared" si="111"/>
        <v>18.276512155136473</v>
      </c>
      <c r="AC356" s="10" t="e">
        <f t="shared" si="112"/>
        <v>#REF!</v>
      </c>
      <c r="AD356" s="10" t="e">
        <f t="shared" si="113"/>
        <v>#REF!</v>
      </c>
      <c r="AE356" s="10" t="e">
        <f>IF(R356&lt;=$H$10,$L$2+ABS($H$43/$H$46-SQRT(4*$H$43*$H$43/$H$46/$H$46-8*(R356-$H$9)/$H$46)/2),#REF!)</f>
        <v>#REF!</v>
      </c>
      <c r="AF356" s="10" t="e">
        <f t="shared" si="114"/>
        <v>#NUM!</v>
      </c>
      <c r="AG356" s="10" t="e">
        <f t="shared" si="115"/>
        <v>#NUM!</v>
      </c>
      <c r="AH356" s="10" t="e">
        <f t="shared" si="116"/>
        <v>#NUM!</v>
      </c>
      <c r="AI356">
        <f t="shared" si="117"/>
        <v>3.936363588410865</v>
      </c>
      <c r="AJ356" s="10">
        <f t="shared" si="118"/>
        <v>-5.1756756756756754</v>
      </c>
      <c r="AK356" t="e">
        <f t="shared" si="119"/>
        <v>#NUM!</v>
      </c>
    </row>
    <row r="357" spans="14:37" x14ac:dyDescent="0.3">
      <c r="N357">
        <f t="shared" si="120"/>
        <v>28.198722169077222</v>
      </c>
      <c r="O357">
        <f t="shared" si="121"/>
        <v>22.381747642088261</v>
      </c>
      <c r="P357">
        <f t="shared" si="122"/>
        <v>2.508</v>
      </c>
      <c r="Q357">
        <f t="shared" si="103"/>
        <v>21.807868970000001</v>
      </c>
      <c r="R357" s="17">
        <f>PUSHArm!M357</f>
        <v>177.5</v>
      </c>
      <c r="S357" s="10">
        <f>PUSHArm!N357</f>
        <v>118.70826771564609</v>
      </c>
      <c r="T357" s="10">
        <f>PUSHArm!O357</f>
        <v>1.1596839168638282</v>
      </c>
      <c r="U357" s="10" t="e">
        <f t="shared" si="104"/>
        <v>#REF!</v>
      </c>
      <c r="V357" s="10" t="b">
        <f t="shared" si="105"/>
        <v>0</v>
      </c>
      <c r="W357" s="10" t="e">
        <f t="shared" si="106"/>
        <v>#REF!</v>
      </c>
      <c r="X357" s="10">
        <f t="shared" si="107"/>
        <v>106.70826771564609</v>
      </c>
      <c r="Y357" s="10">
        <f t="shared" si="108"/>
        <v>8.7082677156460875</v>
      </c>
      <c r="Z357" s="10">
        <f t="shared" si="109"/>
        <v>13.708267715646087</v>
      </c>
      <c r="AA357" s="10">
        <f t="shared" si="110"/>
        <v>107.70826771564609</v>
      </c>
      <c r="AB357" s="10">
        <f t="shared" si="111"/>
        <v>18.708267715646087</v>
      </c>
      <c r="AC357" s="10" t="e">
        <f t="shared" si="112"/>
        <v>#REF!</v>
      </c>
      <c r="AD357" s="10" t="e">
        <f t="shared" si="113"/>
        <v>#REF!</v>
      </c>
      <c r="AE357" s="10" t="e">
        <f>IF(R357&lt;=$H$10,$L$2+ABS($H$43/$H$46-SQRT(4*$H$43*$H$43/$H$46/$H$46-8*(R357-$H$9)/$H$46)/2),#REF!)</f>
        <v>#REF!</v>
      </c>
      <c r="AF357" s="10" t="e">
        <f t="shared" si="114"/>
        <v>#NUM!</v>
      </c>
      <c r="AG357" s="10" t="e">
        <f t="shared" si="115"/>
        <v>#NUM!</v>
      </c>
      <c r="AH357" s="10" t="e">
        <f t="shared" si="116"/>
        <v>#NUM!</v>
      </c>
      <c r="AI357">
        <f t="shared" si="117"/>
        <v>3.9417748240912278</v>
      </c>
      <c r="AJ357" s="10">
        <f t="shared" si="118"/>
        <v>-5.2084459459459449</v>
      </c>
      <c r="AK357" t="e">
        <f t="shared" si="119"/>
        <v>#NUM!</v>
      </c>
    </row>
    <row r="358" spans="14:37" x14ac:dyDescent="0.3">
      <c r="N358">
        <f t="shared" si="120"/>
        <v>0</v>
      </c>
      <c r="O358">
        <f t="shared" si="121"/>
        <v>0</v>
      </c>
      <c r="P358">
        <f t="shared" si="122"/>
        <v>2.508</v>
      </c>
      <c r="Q358">
        <f t="shared" si="103"/>
        <v>21.825825783999999</v>
      </c>
      <c r="R358" s="17">
        <f>PUSHArm!M358</f>
        <v>178</v>
      </c>
      <c r="S358" s="10">
        <f>PUSHArm!N358</f>
        <v>119.13941968104729</v>
      </c>
      <c r="T358" s="10">
        <f>PUSHArm!O358</f>
        <v>0</v>
      </c>
      <c r="U358" s="10" t="e">
        <f t="shared" si="104"/>
        <v>#REF!</v>
      </c>
      <c r="V358" s="10" t="b">
        <f t="shared" si="105"/>
        <v>0</v>
      </c>
      <c r="W358" s="10" t="e">
        <f t="shared" si="106"/>
        <v>#REF!</v>
      </c>
      <c r="X358" s="10">
        <f t="shared" si="107"/>
        <v>107.13941968104729</v>
      </c>
      <c r="Y358" s="10">
        <f t="shared" si="108"/>
        <v>9.1394196810472863</v>
      </c>
      <c r="Z358" s="10">
        <f t="shared" si="109"/>
        <v>14.139419681047286</v>
      </c>
      <c r="AA358" s="10">
        <f t="shared" si="110"/>
        <v>108.13941968104729</v>
      </c>
      <c r="AB358" s="10">
        <f t="shared" si="111"/>
        <v>19.139419681047286</v>
      </c>
      <c r="AC358" s="10" t="e">
        <f t="shared" si="112"/>
        <v>#REF!</v>
      </c>
      <c r="AD358" s="10" t="e">
        <f t="shared" si="113"/>
        <v>#REF!</v>
      </c>
      <c r="AE358" s="10" t="e">
        <f>IF(R358&lt;=$H$10,$L$2+ABS($H$43/$H$46-SQRT(4*$H$43*$H$43/$H$46/$H$46-8*(R358-$H$9)/$H$46)/2),#REF!)</f>
        <v>#REF!</v>
      </c>
      <c r="AF358" s="10" t="e">
        <f t="shared" si="114"/>
        <v>#NUM!</v>
      </c>
      <c r="AG358" s="10" t="e">
        <f t="shared" si="115"/>
        <v>#NUM!</v>
      </c>
      <c r="AH358" s="10" t="e">
        <f t="shared" si="116"/>
        <v>#NUM!</v>
      </c>
      <c r="AI358">
        <f t="shared" si="117"/>
        <v>3.9471767014005072</v>
      </c>
      <c r="AJ358" s="10">
        <f t="shared" si="118"/>
        <v>-5.2412162162162161</v>
      </c>
      <c r="AK358" t="e">
        <f t="shared" si="119"/>
        <v>#NUM!</v>
      </c>
    </row>
  </sheetData>
  <conditionalFormatting sqref="F9:F1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{ACE3A5B8-A81B-4647-9E09-05DF8ACAF701}</x14:id>
        </ext>
      </extLst>
    </cfRule>
  </conditionalFormatting>
  <pageMargins left="0.7" right="0.7" top="0.75" bottom="0.75" header="0.3" footer="0.3"/>
  <pageSetup paperSize="9" orientation="portrait" verticalDpi="30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CE3A5B8-A81B-4647-9E09-05DF8ACAF70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F9:F12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58"/>
  <sheetViews>
    <sheetView zoomScale="70" zoomScaleNormal="70" workbookViewId="0">
      <selection activeCell="E8" sqref="E8"/>
    </sheetView>
  </sheetViews>
  <sheetFormatPr defaultRowHeight="14.4" x14ac:dyDescent="0.3"/>
  <cols>
    <col min="1" max="1" width="25" bestFit="1" customWidth="1"/>
    <col min="3" max="3" width="7.109375" bestFit="1" customWidth="1"/>
    <col min="4" max="4" width="25" bestFit="1" customWidth="1"/>
    <col min="5" max="5" width="10.6640625" customWidth="1"/>
    <col min="6" max="6" width="6.6640625" bestFit="1" customWidth="1"/>
    <col min="7" max="7" width="17" customWidth="1"/>
    <col min="9" max="9" width="10" bestFit="1" customWidth="1"/>
    <col min="10" max="10" width="12" bestFit="1" customWidth="1"/>
    <col min="11" max="11" width="10" bestFit="1" customWidth="1"/>
    <col min="13" max="13" width="12.44140625" customWidth="1"/>
    <col min="14" max="15" width="16.6640625" bestFit="1" customWidth="1"/>
    <col min="17" max="17" width="14.88671875" customWidth="1"/>
    <col min="18" max="18" width="13.88671875" style="17" customWidth="1"/>
    <col min="19" max="20" width="14.88671875" style="10" customWidth="1"/>
    <col min="21" max="21" width="10.44140625" style="10" customWidth="1"/>
    <col min="22" max="22" width="14.88671875" style="10" customWidth="1"/>
    <col min="23" max="30" width="9.109375" style="10" customWidth="1"/>
    <col min="31" max="33" width="9.109375" style="10"/>
  </cols>
  <sheetData>
    <row r="1" spans="1:36" x14ac:dyDescent="0.3">
      <c r="A1" s="3" t="s">
        <v>21</v>
      </c>
      <c r="D1" s="3" t="s">
        <v>23</v>
      </c>
      <c r="J1" t="s">
        <v>97</v>
      </c>
      <c r="K1" t="s">
        <v>98</v>
      </c>
      <c r="L1" t="s">
        <v>99</v>
      </c>
      <c r="M1" t="s">
        <v>15</v>
      </c>
      <c r="N1" t="s">
        <v>115</v>
      </c>
      <c r="O1" t="s">
        <v>114</v>
      </c>
      <c r="P1" t="s">
        <v>113</v>
      </c>
      <c r="Q1" t="s">
        <v>103</v>
      </c>
      <c r="R1" s="17" t="str">
        <f>PUSHArm!M1</f>
        <v>Shaft Degree</v>
      </c>
      <c r="S1" s="10" t="str">
        <f>PUSHArm!N1</f>
        <v>Door degree</v>
      </c>
      <c r="T1" s="10" t="str">
        <f>PUSHArm!O1</f>
        <v>GearRatio</v>
      </c>
      <c r="U1" s="10" t="s">
        <v>295</v>
      </c>
      <c r="V1" s="10" t="s">
        <v>286</v>
      </c>
      <c r="W1" s="16" t="s">
        <v>94</v>
      </c>
      <c r="X1" s="10" t="s">
        <v>95</v>
      </c>
      <c r="Y1" s="10" t="s">
        <v>257</v>
      </c>
      <c r="Z1" s="10" t="s">
        <v>263</v>
      </c>
      <c r="AA1" s="10" t="s">
        <v>96</v>
      </c>
      <c r="AB1" s="10" t="s">
        <v>287</v>
      </c>
      <c r="AC1" s="10" t="s">
        <v>288</v>
      </c>
      <c r="AD1" s="10" t="s">
        <v>289</v>
      </c>
      <c r="AE1" s="10" t="s">
        <v>294</v>
      </c>
      <c r="AF1" s="10" t="s">
        <v>285</v>
      </c>
      <c r="AG1" s="10" t="s">
        <v>290</v>
      </c>
      <c r="AH1" s="10" t="s">
        <v>291</v>
      </c>
      <c r="AI1" s="10" t="s">
        <v>292</v>
      </c>
      <c r="AJ1" s="10" t="s">
        <v>293</v>
      </c>
    </row>
    <row r="2" spans="1:36" x14ac:dyDescent="0.3">
      <c r="A2" t="s">
        <v>0</v>
      </c>
      <c r="B2" s="5">
        <v>24</v>
      </c>
      <c r="C2" t="s">
        <v>2</v>
      </c>
      <c r="D2" t="s">
        <v>12</v>
      </c>
      <c r="E2" s="1">
        <f>1000/((B6*B21*B12*B15))</f>
        <v>0.7378536528012698</v>
      </c>
      <c r="F2" t="s">
        <v>16</v>
      </c>
      <c r="G2" t="s">
        <v>31</v>
      </c>
      <c r="H2" s="5">
        <v>4</v>
      </c>
      <c r="I2" t="s">
        <v>32</v>
      </c>
      <c r="J2">
        <f>H2/3</f>
        <v>1.3333333333333333</v>
      </c>
      <c r="K2">
        <f>H2/3*2</f>
        <v>2.6666666666666665</v>
      </c>
      <c r="L2">
        <f>H2</f>
        <v>4</v>
      </c>
      <c r="M2" s="18">
        <f>MAX(O2:O300)/MAX(N2:N300)*B12*B15</f>
        <v>0.51988255060895494</v>
      </c>
      <c r="N2">
        <f>(Q2+P2)*T3</f>
        <v>19.048540288644165</v>
      </c>
      <c r="O2">
        <f>(Q2-P2)*T2</f>
        <v>11.373034320018393</v>
      </c>
      <c r="P2" s="10">
        <f>$B$20*$B$19/1000</f>
        <v>2.508</v>
      </c>
      <c r="Q2">
        <f t="shared" ref="Q2:Q65" si="0">(R2/360*2*3.1415*$B$19+$E$10)*$E$9*$B$19/1000</f>
        <v>9.9458400000000005</v>
      </c>
      <c r="R2" s="17">
        <f>PUSHArm!M2</f>
        <v>0</v>
      </c>
      <c r="S2" s="10">
        <f>PULLArm!N2</f>
        <v>-8.6478850501114672E-13</v>
      </c>
      <c r="T2" s="10">
        <f>PULLArm!O2</f>
        <v>1.5290775709101556</v>
      </c>
      <c r="U2" s="10">
        <f>IF(R2&lt;=$H$7,V2*$H$34/T2,IF(R2&lt;$H$8,((V2-$J$2)*$H$38+$H$35)/T2,IF(R2&lt;=$H$9,((V2-$K$2)*$H$42+$H$39)/T2,IF(R2&lt;=$H$10,($H$43-(V2-$L$2)*$H$46)/T2))))</f>
        <v>0</v>
      </c>
      <c r="V2" s="10">
        <f t="shared" ref="V2:V65" si="1">IF(R2&lt;=$H$7,SQRT(2*R2/$H$34),AB2)</f>
        <v>0</v>
      </c>
      <c r="W2" s="10">
        <f t="shared" ref="W2:W65" si="2">ABS(S2-$E$19)</f>
        <v>16.000000000000863</v>
      </c>
      <c r="X2" s="10">
        <f t="shared" ref="X2:X65" si="3">ABS(S2-$E$20)</f>
        <v>110.00000000000087</v>
      </c>
      <c r="Y2" s="10">
        <f>ABS(S2-$E$20+5)</f>
        <v>105.00000000000087</v>
      </c>
      <c r="Z2" s="10">
        <f>ABS(S2-$E$21)</f>
        <v>11.000000000000865</v>
      </c>
      <c r="AA2" s="10">
        <f t="shared" ref="AA2:AA65" si="4">ABS(S2-$E$20+10)</f>
        <v>100.00000000000087</v>
      </c>
      <c r="AB2" s="10">
        <f t="shared" ref="AB2:AB65" si="5">IF(R2&lt;=$H$8,$J$2+ABS(SQRT(4*$H$35*$H$35/$H$38/$H$38+8*(R2-$H$7)/$H$38)/2-ABS($H$35/$H$38)),AC2)</f>
        <v>2.1826234837937766</v>
      </c>
      <c r="AC2" s="10">
        <f t="shared" ref="AC2:AC65" si="6">IF(R2&lt;=$H$9,$K$2+ABS(-$H$39/$H$42-SQRT(4*$H$39*$H$39/$H$42/$H$42+8*(R2-$H$8)/$H$42)/2),AD2)</f>
        <v>3.7644934411921067</v>
      </c>
      <c r="AD2" s="10" t="b">
        <f>AC2=IF(R2&lt;=$H$10,$L$2+ABS($H$43/$H$46-SQRT(4*$H$43*$H$43/$H$46/$H$46-8*(R2-$H$9)/$H$46)/2),#REF!)</f>
        <v>0</v>
      </c>
      <c r="AE2" s="10">
        <f>IF(R2&gt;=$H$12,AF2*$H$49/T2,IF(R2&gt;=$H$13,((AF2-$I$28)*$H$53+$H$50)/T2,IF(R2&gt;=$H$14,((AF2-$I$29)*$H$57+$H$54)/T2,IF(R2&gt;=$H$15,($H$58-(AF2-$I$30)*$H$61)/T2,(IF(R2&gt;=$H$16,($H$62+(AF2-$I$31)*$H$65)/T2))))))</f>
        <v>0</v>
      </c>
      <c r="AF2" s="10">
        <f>IF(R2&gt;=$H$12,SQRT(2*(R2-$H$11)/$H$49),AG2)</f>
        <v>7.05</v>
      </c>
      <c r="AG2" s="10">
        <f>IF(R2&gt;=$H$13,$J$4+ABS(SQRT(4*$H$50*$H$50/$H$53/$H$53+8*(R2-$H$12)/$H$53)/2-ABS($H$50/$H$53)),AH2)</f>
        <v>7.05</v>
      </c>
      <c r="AH2">
        <f>IF(R2&gt;=$H$14,$I$29+ABS(SQRT(4*$H$54*$H$54/$H$57/$H$57+8*(R2-$H$13)/$H$57)/2-ABS($H$54/$H$57)),AI2)</f>
        <v>7.05</v>
      </c>
      <c r="AI2" s="10">
        <f>IF(R2&gt;=$H$15,$I$30+(R2-$H$14)/$H$58,AJ2)</f>
        <v>7.05</v>
      </c>
      <c r="AJ2">
        <f>IF(R2&gt;=$H$16,$I$31+SQRT(2*(R2-$H$15)/-$H$65),AK2)</f>
        <v>7.05</v>
      </c>
    </row>
    <row r="3" spans="1:36" x14ac:dyDescent="0.3">
      <c r="A3" t="s">
        <v>1</v>
      </c>
      <c r="B3" s="5">
        <v>1.2</v>
      </c>
      <c r="C3" t="s">
        <v>3</v>
      </c>
      <c r="D3" t="s">
        <v>19</v>
      </c>
      <c r="E3" s="1">
        <f>10*(B6*B21)/B19</f>
        <v>1467.7088000000001</v>
      </c>
      <c r="F3" t="s">
        <v>9</v>
      </c>
      <c r="G3" t="s">
        <v>46</v>
      </c>
      <c r="H3" s="5">
        <v>1.6</v>
      </c>
      <c r="I3" t="s">
        <v>32</v>
      </c>
      <c r="J3" t="s">
        <v>278</v>
      </c>
      <c r="K3" t="s">
        <v>279</v>
      </c>
      <c r="L3" t="s">
        <v>280</v>
      </c>
      <c r="N3">
        <f t="shared" ref="N3:N66" si="7">(Q3+P3)*T3</f>
        <v>19.076005800882537</v>
      </c>
      <c r="O3">
        <f t="shared" ref="O3:O66" si="8">(Q3-P3)*T3</f>
        <v>11.40387591260397</v>
      </c>
      <c r="P3">
        <f>P2</f>
        <v>2.508</v>
      </c>
      <c r="Q3">
        <f t="shared" si="0"/>
        <v>9.9637968140000002</v>
      </c>
      <c r="R3" s="17">
        <f>PUSHArm!M3</f>
        <v>0.5</v>
      </c>
      <c r="S3" s="10">
        <f>PULLArm!N3</f>
        <v>0.32699452893096964</v>
      </c>
      <c r="T3" s="10">
        <f>PULLArm!O3</f>
        <v>1.5295314769295387</v>
      </c>
      <c r="U3" s="10">
        <f t="shared" ref="U3:U66" si="9">IF(R3&lt;=$H$7,V3*$H$34/T3,IF(R3&lt;$H$8,((V3-$J$2)*$H$38+$H$35)/T3,IF(R3&lt;=$H$9,((V3-$K$2)*$H$42+$H$39)/T3,IF(R3&lt;=$H$10,($H$43-(V3-$L$2)*$H$46)/T3))))</f>
        <v>3.4324236403026656</v>
      </c>
      <c r="V3" s="10">
        <f t="shared" si="1"/>
        <v>0.19047619047619047</v>
      </c>
      <c r="W3" s="10">
        <f t="shared" si="2"/>
        <v>15.673005471069031</v>
      </c>
      <c r="X3" s="10">
        <f t="shared" si="3"/>
        <v>109.67300547106903</v>
      </c>
      <c r="Y3" s="10">
        <f t="shared" ref="Y3:Y66" si="10">ABS(S3-$E$20+5)</f>
        <v>104.67300547106903</v>
      </c>
      <c r="Z3" s="10">
        <f t="shared" ref="Z3:Z66" si="11">ABS(S3-$E$21)</f>
        <v>10.673005471069031</v>
      </c>
      <c r="AA3" s="10">
        <f t="shared" si="4"/>
        <v>99.673005471069033</v>
      </c>
      <c r="AB3" s="10">
        <f t="shared" si="5"/>
        <v>2.1589996362545829</v>
      </c>
      <c r="AC3" s="10">
        <f t="shared" si="6"/>
        <v>3.7596098038627281</v>
      </c>
      <c r="AD3" s="10">
        <f>IF(R3&lt;=$H$10,$L$2+ABS($H$43/$H$46-SQRT(4*$H$43*$H$43/$H$46/$H$46-8*(R3-$H$9)/$H$46)/2),#REF!)</f>
        <v>8.7152280452219539</v>
      </c>
      <c r="AE3" s="10">
        <f t="shared" ref="AE3:AE66" si="12">IF(R3&gt;=$H$12,AF3*$H$49/T3,IF(R3&gt;=$H$13,((AF3-$I$28)*$H$53+$H$50)/T3,IF(R3&gt;=$H$14,((AF3-$I$29)*$H$57+$H$54)/T3,IF(R3&gt;=$H$15,($H$58-(AF3-$I$30)*$H$61)/T3,(IF(R3&gt;=$H$16,($H$62+(AF3-$I$31)*$H$65)/T3))))))</f>
        <v>-0.26943767638099764</v>
      </c>
      <c r="AF3" s="10">
        <f t="shared" ref="AF3:AF66" si="13">IF(R3&gt;=$H$12,SQRT(2*(R3-$H$11)/$H$49),AG3)</f>
        <v>6.9765165432201055</v>
      </c>
      <c r="AG3" s="10">
        <f t="shared" ref="AG3:AG66" si="14">IF(R3&gt;=$H$13,$J$4+ABS(SQRT(4*$H$50*$H$50/$H$53/$H$53+8*(R3-$H$12)/$H$53)/2-ABS($H$50/$H$53)),AH3)</f>
        <v>6.9765165432201055</v>
      </c>
      <c r="AH3">
        <f t="shared" ref="AH3:AH66" si="15">IF(R3&gt;=$H$14,$I$29+ABS(SQRT(4*$H$54*$H$54/$H$57/$H$57+8*(R3-$H$13)/$H$57)/2-ABS($H$54/$H$57)),AI3)</f>
        <v>6.9765165432201055</v>
      </c>
      <c r="AI3" s="10">
        <f t="shared" ref="AI3:AI66" si="16">IF(R3&gt;=$H$15,$I$30+(R3-$H$14)/$H$58,AJ3)</f>
        <v>6.9765165432201055</v>
      </c>
      <c r="AJ3">
        <f t="shared" ref="AJ3:AJ66" si="17">IF(R3&gt;=$H$16,$I$31+SQRT(2*(R3-$H$15)/-$H$65),AK3)</f>
        <v>6.9765165432201055</v>
      </c>
    </row>
    <row r="4" spans="1:36" x14ac:dyDescent="0.3">
      <c r="A4" t="s">
        <v>4</v>
      </c>
      <c r="B4" s="5">
        <v>3800</v>
      </c>
      <c r="C4" t="s">
        <v>6</v>
      </c>
      <c r="D4" t="s">
        <v>17</v>
      </c>
      <c r="E4" s="1">
        <f>B4/B2</f>
        <v>158.33333333333334</v>
      </c>
      <c r="F4" t="s">
        <v>18</v>
      </c>
      <c r="G4" t="s">
        <v>245</v>
      </c>
      <c r="H4" s="5">
        <v>4</v>
      </c>
      <c r="I4" t="s">
        <v>32</v>
      </c>
      <c r="J4">
        <f>0.14*H4</f>
        <v>0.56000000000000005</v>
      </c>
      <c r="K4">
        <f>0.6667*H4-J4</f>
        <v>2.1067999999999998</v>
      </c>
      <c r="L4">
        <f>H4*0.3333</f>
        <v>1.3331999999999999</v>
      </c>
      <c r="N4">
        <f t="shared" si="7"/>
        <v>19.10897841905426</v>
      </c>
      <c r="O4">
        <f t="shared" si="8"/>
        <v>11.434636826351054</v>
      </c>
      <c r="P4">
        <f t="shared" ref="P4:P67" si="18">P3</f>
        <v>2.508</v>
      </c>
      <c r="Q4">
        <f t="shared" si="0"/>
        <v>9.9817536279999999</v>
      </c>
      <c r="R4" s="17">
        <f>PUSHArm!M4</f>
        <v>1</v>
      </c>
      <c r="S4" s="10">
        <f>PULLArm!N4</f>
        <v>0.65389201848360445</v>
      </c>
      <c r="T4" s="10">
        <f>PULLArm!O4</f>
        <v>1.5299724068387572</v>
      </c>
      <c r="U4" s="10">
        <f t="shared" si="9"/>
        <v>4.8527811150526352</v>
      </c>
      <c r="V4" s="10">
        <f t="shared" si="1"/>
        <v>0.26937401188058951</v>
      </c>
      <c r="W4" s="10">
        <f t="shared" si="2"/>
        <v>15.346107981516395</v>
      </c>
      <c r="X4" s="10">
        <f t="shared" si="3"/>
        <v>109.3461079815164</v>
      </c>
      <c r="Y4" s="10">
        <f t="shared" si="10"/>
        <v>104.3461079815164</v>
      </c>
      <c r="Z4" s="10">
        <f t="shared" si="11"/>
        <v>10.346107981516395</v>
      </c>
      <c r="AA4" s="10">
        <f t="shared" si="4"/>
        <v>99.346107981516397</v>
      </c>
      <c r="AB4" s="10">
        <f t="shared" si="5"/>
        <v>2.1358517559537313</v>
      </c>
      <c r="AC4" s="10">
        <f t="shared" si="6"/>
        <v>3.754717462333883</v>
      </c>
      <c r="AD4" s="10">
        <f>IF(R4&lt;=$H$10,$L$2+ABS($H$43/$H$46-SQRT(4*$H$43*$H$43/$H$46/$H$46-8*(R4-$H$9)/$H$46)/2),#REF!)</f>
        <v>8.7045514052192985</v>
      </c>
      <c r="AE4" s="10">
        <f t="shared" si="12"/>
        <v>-0.55670466651448747</v>
      </c>
      <c r="AF4" s="10">
        <f t="shared" si="13"/>
        <v>6.8981267472114389</v>
      </c>
      <c r="AG4" s="10">
        <f t="shared" si="14"/>
        <v>6.8981267472114389</v>
      </c>
      <c r="AH4">
        <f t="shared" si="15"/>
        <v>6.8981267472114389</v>
      </c>
      <c r="AI4" s="10">
        <f t="shared" si="16"/>
        <v>6.8981267472114389</v>
      </c>
      <c r="AJ4">
        <f t="shared" si="17"/>
        <v>6.8981267472114389</v>
      </c>
    </row>
    <row r="5" spans="1:36" x14ac:dyDescent="0.3">
      <c r="A5" t="s">
        <v>5</v>
      </c>
      <c r="B5" s="5">
        <v>4.2</v>
      </c>
      <c r="C5" t="s">
        <v>7</v>
      </c>
      <c r="E5" s="1"/>
      <c r="G5" t="s">
        <v>246</v>
      </c>
      <c r="H5" s="5">
        <v>1.8</v>
      </c>
      <c r="I5" t="s">
        <v>32</v>
      </c>
      <c r="N5">
        <f t="shared" si="7"/>
        <v>19.141805033743246</v>
      </c>
      <c r="O5">
        <f t="shared" si="8"/>
        <v>11.465316639285087</v>
      </c>
      <c r="P5">
        <f t="shared" si="18"/>
        <v>2.508</v>
      </c>
      <c r="Q5">
        <f t="shared" si="0"/>
        <v>9.9997104419999996</v>
      </c>
      <c r="R5" s="17">
        <f>PUSHArm!M5</f>
        <v>1.5</v>
      </c>
      <c r="S5" s="10">
        <f>PULLArm!N5</f>
        <v>0.98069529791862675</v>
      </c>
      <c r="T5" s="10">
        <f>PULLArm!O5</f>
        <v>1.53040039761925</v>
      </c>
      <c r="U5" s="10">
        <f t="shared" si="9"/>
        <v>5.9417566500129269</v>
      </c>
      <c r="V5" s="10">
        <f t="shared" si="1"/>
        <v>0.32991443953692901</v>
      </c>
      <c r="W5" s="10">
        <f t="shared" si="2"/>
        <v>15.019304702081373</v>
      </c>
      <c r="X5" s="10">
        <f t="shared" si="3"/>
        <v>109.01930470208137</v>
      </c>
      <c r="Y5" s="10">
        <f t="shared" si="10"/>
        <v>104.01930470208137</v>
      </c>
      <c r="Z5" s="10">
        <f t="shared" si="11"/>
        <v>10.019304702081373</v>
      </c>
      <c r="AA5" s="10">
        <f t="shared" si="4"/>
        <v>99.019304702081371</v>
      </c>
      <c r="AB5" s="10">
        <f t="shared" si="5"/>
        <v>2.1131521830624891</v>
      </c>
      <c r="AC5" s="10">
        <f t="shared" si="6"/>
        <v>3.7498163698980211</v>
      </c>
      <c r="AD5" s="10">
        <f>IF(R5&lt;=$H$10,$L$2+ABS($H$43/$H$46-SQRT(4*$H$43*$H$43/$H$46/$H$46-8*(R5-$H$9)/$H$46)/2),#REF!)</f>
        <v>8.6938566538289841</v>
      </c>
      <c r="AE5" s="10">
        <f t="shared" si="12"/>
        <v>-0.86596163956120487</v>
      </c>
      <c r="AF5" s="10">
        <f t="shared" si="13"/>
        <v>6.8136930153709079</v>
      </c>
      <c r="AG5" s="10">
        <f t="shared" si="14"/>
        <v>6.8136930153709079</v>
      </c>
      <c r="AH5">
        <f t="shared" si="15"/>
        <v>6.8136930153709079</v>
      </c>
      <c r="AI5" s="10">
        <f t="shared" si="16"/>
        <v>6.8136930153709079</v>
      </c>
      <c r="AJ5">
        <f t="shared" si="17"/>
        <v>6.8136930153709079</v>
      </c>
    </row>
    <row r="6" spans="1:36" x14ac:dyDescent="0.3">
      <c r="A6" t="s">
        <v>8</v>
      </c>
      <c r="B6" s="5">
        <v>5.84</v>
      </c>
      <c r="C6" t="s">
        <v>9</v>
      </c>
      <c r="D6" s="3" t="s">
        <v>24</v>
      </c>
      <c r="E6" s="1"/>
      <c r="G6" t="s">
        <v>275</v>
      </c>
      <c r="H6" s="5">
        <v>1.25</v>
      </c>
      <c r="I6" t="s">
        <v>32</v>
      </c>
      <c r="N6">
        <f t="shared" si="7"/>
        <v>19.174485397735896</v>
      </c>
      <c r="O6">
        <f t="shared" si="8"/>
        <v>11.495914924057391</v>
      </c>
      <c r="P6">
        <f t="shared" si="18"/>
        <v>2.508</v>
      </c>
      <c r="Q6">
        <f t="shared" si="0"/>
        <v>10.017667255999999</v>
      </c>
      <c r="R6" s="17">
        <f>PUSHArm!M6</f>
        <v>2</v>
      </c>
      <c r="S6" s="10">
        <f>PULLArm!N6</f>
        <v>1.3074071837609327</v>
      </c>
      <c r="T6" s="10">
        <f>PULLArm!O6</f>
        <v>1.5308154851831151</v>
      </c>
      <c r="U6" s="10">
        <f t="shared" si="9"/>
        <v>6.8590892250766577</v>
      </c>
      <c r="V6" s="10">
        <f t="shared" si="1"/>
        <v>0.38095238095238093</v>
      </c>
      <c r="W6" s="10">
        <f t="shared" si="2"/>
        <v>14.692592816239067</v>
      </c>
      <c r="X6" s="10">
        <f t="shared" si="3"/>
        <v>108.69259281623907</v>
      </c>
      <c r="Y6" s="10">
        <f t="shared" si="10"/>
        <v>103.69259281623907</v>
      </c>
      <c r="Z6" s="10">
        <f t="shared" si="11"/>
        <v>9.6925928162390669</v>
      </c>
      <c r="AA6" s="10">
        <f t="shared" si="4"/>
        <v>98.69259281623907</v>
      </c>
      <c r="AB6" s="10">
        <f t="shared" si="5"/>
        <v>2.0908758372697402</v>
      </c>
      <c r="AC6" s="10">
        <f t="shared" si="6"/>
        <v>3.7449064794283649</v>
      </c>
      <c r="AD6" s="10">
        <f>IF(R6&lt;=$H$10,$L$2+ABS($H$43/$H$46-SQRT(4*$H$43*$H$43/$H$46/$H$46-8*(R6-$H$9)/$H$46)/2),#REF!)</f>
        <v>8.6831436985669921</v>
      </c>
      <c r="AE6" s="10">
        <f t="shared" si="12"/>
        <v>-1.203278600471934</v>
      </c>
      <c r="AF6" s="10">
        <f t="shared" si="13"/>
        <v>6.7215555902290172</v>
      </c>
      <c r="AG6" s="10">
        <f t="shared" si="14"/>
        <v>6.7215555902290172</v>
      </c>
      <c r="AH6">
        <f t="shared" si="15"/>
        <v>6.7215555902290172</v>
      </c>
      <c r="AI6" s="10">
        <f t="shared" si="16"/>
        <v>6.7215555902290172</v>
      </c>
      <c r="AJ6">
        <f t="shared" si="17"/>
        <v>6.7215555902290172</v>
      </c>
    </row>
    <row r="7" spans="1:36" x14ac:dyDescent="0.3">
      <c r="A7" t="s">
        <v>10</v>
      </c>
      <c r="B7" s="5">
        <v>5.0999999999999996</v>
      </c>
      <c r="C7" t="s">
        <v>11</v>
      </c>
      <c r="D7" t="s">
        <v>30</v>
      </c>
      <c r="E7" s="19">
        <f>E3*B3</f>
        <v>1761.2505600000002</v>
      </c>
      <c r="F7" t="s">
        <v>20</v>
      </c>
      <c r="G7" t="s">
        <v>33</v>
      </c>
      <c r="H7" s="10">
        <f>INDEX(R2:R360,MATCH(MIN(W2:W360),W2:W360,0))</f>
        <v>24.5</v>
      </c>
      <c r="I7" t="s">
        <v>34</v>
      </c>
      <c r="K7" t="s">
        <v>68</v>
      </c>
      <c r="L7">
        <f t="shared" ref="L7:L12" si="19">$E$9*(H7/360*2*3.1415*$B$19+$E$10)/1000*$B$19+P2</f>
        <v>13.333723885999998</v>
      </c>
      <c r="M7" t="s">
        <v>60</v>
      </c>
      <c r="N7">
        <f t="shared" si="7"/>
        <v>19.207019252558208</v>
      </c>
      <c r="O7">
        <f t="shared" si="8"/>
        <v>11.52643124759323</v>
      </c>
      <c r="P7">
        <f t="shared" si="18"/>
        <v>2.508</v>
      </c>
      <c r="Q7">
        <f t="shared" si="0"/>
        <v>10.035624069999999</v>
      </c>
      <c r="R7" s="17">
        <f>PUSHArm!M7</f>
        <v>2.5</v>
      </c>
      <c r="S7" s="10">
        <f>PULLArm!N7</f>
        <v>1.6340304801931544</v>
      </c>
      <c r="T7" s="10">
        <f>PULLArm!O7</f>
        <v>1.5312177043391104</v>
      </c>
      <c r="U7" s="10">
        <f t="shared" si="9"/>
        <v>7.6666804782934017</v>
      </c>
      <c r="V7" s="10">
        <f t="shared" si="1"/>
        <v>0.42591770999995993</v>
      </c>
      <c r="W7" s="10">
        <f t="shared" si="2"/>
        <v>14.365969519806846</v>
      </c>
      <c r="X7" s="10">
        <f t="shared" si="3"/>
        <v>108.36596951980684</v>
      </c>
      <c r="Y7" s="10">
        <f t="shared" si="10"/>
        <v>103.36596951980684</v>
      </c>
      <c r="Z7" s="10">
        <f t="shared" si="11"/>
        <v>9.3659695198068462</v>
      </c>
      <c r="AA7" s="10">
        <f t="shared" si="4"/>
        <v>98.365969519806839</v>
      </c>
      <c r="AB7" s="10">
        <f t="shared" si="5"/>
        <v>2.0689998930538822</v>
      </c>
      <c r="AC7" s="10">
        <f t="shared" si="6"/>
        <v>3.7399877433736193</v>
      </c>
      <c r="AD7" s="10">
        <f>IF(R7&lt;=$H$10,$L$2+ABS($H$43/$H$46-SQRT(4*$H$43*$H$43/$H$46/$H$46-8*(R7-$H$9)/$H$46)/2),#REF!)</f>
        <v>8.6724124461595196</v>
      </c>
      <c r="AE7" s="10">
        <f t="shared" si="12"/>
        <v>-1.5781475325732892</v>
      </c>
      <c r="AF7" s="10">
        <f t="shared" si="13"/>
        <v>6.6191189671549182</v>
      </c>
      <c r="AG7" s="10">
        <f t="shared" si="14"/>
        <v>6.6191189671549182</v>
      </c>
      <c r="AH7">
        <f t="shared" si="15"/>
        <v>6.6191189671549182</v>
      </c>
      <c r="AI7" s="10">
        <f t="shared" si="16"/>
        <v>6.6191189671549182</v>
      </c>
      <c r="AJ7">
        <f t="shared" si="17"/>
        <v>6.6191189671549182</v>
      </c>
    </row>
    <row r="8" spans="1:36" x14ac:dyDescent="0.3">
      <c r="G8" t="s">
        <v>38</v>
      </c>
      <c r="H8">
        <f>(H7+H35*J2/2+H39*J2/2)</f>
        <v>90.041666666666657</v>
      </c>
      <c r="I8" t="s">
        <v>34</v>
      </c>
      <c r="K8" t="s">
        <v>110</v>
      </c>
      <c r="L8">
        <f t="shared" si="19"/>
        <v>15.687562921166666</v>
      </c>
      <c r="M8" t="s">
        <v>60</v>
      </c>
      <c r="N8">
        <f t="shared" si="7"/>
        <v>19.239406328664842</v>
      </c>
      <c r="O8">
        <f t="shared" si="8"/>
        <v>11.556865171165827</v>
      </c>
      <c r="P8">
        <f t="shared" si="18"/>
        <v>2.508</v>
      </c>
      <c r="Q8">
        <f t="shared" si="0"/>
        <v>10.053580883999999</v>
      </c>
      <c r="R8" s="17">
        <f>PUSHArm!M8</f>
        <v>3</v>
      </c>
      <c r="S8" s="10">
        <f>PULLArm!N8</f>
        <v>1.9605679794547668</v>
      </c>
      <c r="T8" s="10">
        <f>PULLArm!O8</f>
        <v>1.531607088815593</v>
      </c>
      <c r="U8" s="10">
        <f t="shared" si="9"/>
        <v>8.3962925240547897</v>
      </c>
      <c r="V8" s="10">
        <f t="shared" si="1"/>
        <v>0.46656947481584343</v>
      </c>
      <c r="W8" s="10">
        <f t="shared" si="2"/>
        <v>14.039432020545233</v>
      </c>
      <c r="X8" s="10">
        <f t="shared" si="3"/>
        <v>108.03943202054523</v>
      </c>
      <c r="Y8" s="10">
        <f t="shared" si="10"/>
        <v>103.03943202054523</v>
      </c>
      <c r="Z8" s="10">
        <f t="shared" si="11"/>
        <v>9.0394320205452328</v>
      </c>
      <c r="AA8" s="10">
        <f t="shared" si="4"/>
        <v>98.039432020545235</v>
      </c>
      <c r="AB8" s="10">
        <f t="shared" si="5"/>
        <v>2.0475035056964028</v>
      </c>
      <c r="AC8" s="10">
        <f t="shared" si="6"/>
        <v>3.7350601137526023</v>
      </c>
      <c r="AD8" s="10">
        <f>IF(R8&lt;=$H$10,$L$2+ABS($H$43/$H$46-SQRT(4*$H$43*$H$43/$H$46/$H$46-8*(R8-$H$9)/$H$46)/2),#REF!)</f>
        <v>8.6616628025334919</v>
      </c>
      <c r="AE8" s="10">
        <f t="shared" si="12"/>
        <v>-2.0070072527783567</v>
      </c>
      <c r="AF8" s="10">
        <f t="shared" si="13"/>
        <v>6.5018882096342185</v>
      </c>
      <c r="AG8" s="10">
        <f t="shared" si="14"/>
        <v>6.5018882096342185</v>
      </c>
      <c r="AH8">
        <f t="shared" si="15"/>
        <v>6.5018882096342185</v>
      </c>
      <c r="AI8" s="10">
        <f t="shared" si="16"/>
        <v>6.5018882096342185</v>
      </c>
      <c r="AJ8">
        <f t="shared" si="17"/>
        <v>6.5018882096342185</v>
      </c>
    </row>
    <row r="9" spans="1:36" x14ac:dyDescent="0.3">
      <c r="D9" s="3" t="s">
        <v>100</v>
      </c>
      <c r="E9" s="5">
        <v>14.29</v>
      </c>
      <c r="F9" t="s">
        <v>101</v>
      </c>
      <c r="G9" t="s">
        <v>104</v>
      </c>
      <c r="H9" s="10">
        <f>INDEX(R2:R360,MATCH(MIN(AA2:AA360),AA2:AA360,0))</f>
        <v>139</v>
      </c>
      <c r="I9" t="s">
        <v>34</v>
      </c>
      <c r="K9" t="s">
        <v>111</v>
      </c>
      <c r="L9">
        <f t="shared" si="19"/>
        <v>17.445834292000001</v>
      </c>
      <c r="M9" t="s">
        <v>60</v>
      </c>
      <c r="N9">
        <f t="shared" si="7"/>
        <v>19.271646345339406</v>
      </c>
      <c r="O9">
        <f t="shared" si="8"/>
        <v>11.587216250297733</v>
      </c>
      <c r="P9">
        <f t="shared" si="18"/>
        <v>2.508</v>
      </c>
      <c r="Q9">
        <f t="shared" si="0"/>
        <v>10.071537698</v>
      </c>
      <c r="R9" s="17">
        <f>PUSHArm!M9</f>
        <v>3.5</v>
      </c>
      <c r="S9" s="10">
        <f>PULLArm!N9</f>
        <v>2.2870224622338031</v>
      </c>
      <c r="T9" s="10">
        <f>PULLArm!O9</f>
        <v>1.5319836712603019</v>
      </c>
      <c r="U9" s="10">
        <f t="shared" si="9"/>
        <v>9.0668031544110335</v>
      </c>
      <c r="V9" s="10">
        <f t="shared" si="1"/>
        <v>0.50395263067896967</v>
      </c>
      <c r="W9" s="10">
        <f t="shared" si="2"/>
        <v>13.712977537766196</v>
      </c>
      <c r="X9" s="10">
        <f t="shared" si="3"/>
        <v>107.71297753776619</v>
      </c>
      <c r="Y9" s="10">
        <f t="shared" si="10"/>
        <v>102.71297753776619</v>
      </c>
      <c r="Z9" s="10">
        <f t="shared" si="11"/>
        <v>8.7129775377661964</v>
      </c>
      <c r="AA9" s="10">
        <f t="shared" si="4"/>
        <v>97.712977537766193</v>
      </c>
      <c r="AB9" s="10">
        <f t="shared" si="5"/>
        <v>2.0263675786702198</v>
      </c>
      <c r="AC9" s="10">
        <f t="shared" si="6"/>
        <v>3.7301235421487799</v>
      </c>
      <c r="AD9" s="10">
        <f>IF(R9&lt;=$H$10,$L$2+ABS($H$43/$H$46-SQRT(4*$H$43*$H$43/$H$46/$H$46-8*(R9-$H$9)/$H$46)/2),#REF!)</f>
        <v>8.6508946728069507</v>
      </c>
      <c r="AE9" s="10">
        <f t="shared" si="12"/>
        <v>-2.5235231644242226</v>
      </c>
      <c r="AF9" s="10">
        <f t="shared" si="13"/>
        <v>6.3606587511973007</v>
      </c>
      <c r="AG9" s="10">
        <f t="shared" si="14"/>
        <v>6.3606587511973007</v>
      </c>
      <c r="AH9">
        <f t="shared" si="15"/>
        <v>6.3606587511973007</v>
      </c>
      <c r="AI9" s="10">
        <f t="shared" si="16"/>
        <v>6.3606587511973007</v>
      </c>
      <c r="AJ9">
        <f t="shared" si="17"/>
        <v>6.3606587511973007</v>
      </c>
    </row>
    <row r="10" spans="1:36" x14ac:dyDescent="0.3">
      <c r="A10" s="3" t="s">
        <v>13</v>
      </c>
      <c r="D10" t="s">
        <v>102</v>
      </c>
      <c r="E10" s="5">
        <v>58</v>
      </c>
      <c r="F10" t="s">
        <v>14</v>
      </c>
      <c r="G10" t="s">
        <v>105</v>
      </c>
      <c r="H10" s="10">
        <f>INDEX(R2:R360,MATCH(MIN(X2:X360),X2:X360,0))</f>
        <v>148.5</v>
      </c>
      <c r="I10" t="s">
        <v>34</v>
      </c>
      <c r="K10" t="s">
        <v>112</v>
      </c>
      <c r="L10">
        <f t="shared" si="19"/>
        <v>17.787013757999997</v>
      </c>
      <c r="M10" t="s">
        <v>60</v>
      </c>
      <c r="N10">
        <f t="shared" si="7"/>
        <v>19.303739010502095</v>
      </c>
      <c r="O10">
        <f t="shared" si="8"/>
        <v>11.617484034606415</v>
      </c>
      <c r="P10">
        <f t="shared" si="18"/>
        <v>2.508</v>
      </c>
      <c r="Q10">
        <f t="shared" si="0"/>
        <v>10.089494512</v>
      </c>
      <c r="R10" s="17">
        <f>PUSHArm!M10</f>
        <v>4</v>
      </c>
      <c r="S10" s="10">
        <f>PULLArm!N10</f>
        <v>2.6133966980562189</v>
      </c>
      <c r="T10" s="10">
        <f>PULLArm!O10</f>
        <v>1.5323474832327908</v>
      </c>
      <c r="U10" s="10">
        <f t="shared" si="9"/>
        <v>9.6905190026416701</v>
      </c>
      <c r="V10" s="10">
        <f t="shared" si="1"/>
        <v>0.53874802376117903</v>
      </c>
      <c r="W10" s="10">
        <f t="shared" si="2"/>
        <v>13.386603301943781</v>
      </c>
      <c r="X10" s="10">
        <f t="shared" si="3"/>
        <v>107.38660330194378</v>
      </c>
      <c r="Y10" s="10">
        <f t="shared" si="10"/>
        <v>102.38660330194378</v>
      </c>
      <c r="Z10" s="10">
        <f t="shared" si="11"/>
        <v>8.3866033019437811</v>
      </c>
      <c r="AA10" s="10">
        <f t="shared" si="4"/>
        <v>97.386603301943779</v>
      </c>
      <c r="AB10" s="10">
        <f t="shared" si="5"/>
        <v>2.0055745650133066</v>
      </c>
      <c r="AC10" s="10">
        <f t="shared" si="6"/>
        <v>3.7251779797047209</v>
      </c>
      <c r="AD10" s="10">
        <f>IF(R10&lt;=$H$10,$L$2+ABS($H$43/$H$46-SQRT(4*$H$43*$H$43/$H$46/$H$46-8*(R10-$H$9)/$H$46)/2),#REF!)</f>
        <v>8.6401079612792806</v>
      </c>
      <c r="AE10" s="10">
        <f t="shared" si="12"/>
        <v>-3.2250297319843955</v>
      </c>
      <c r="AF10" s="10">
        <f t="shared" si="13"/>
        <v>6.1688216530583651</v>
      </c>
      <c r="AG10" s="10">
        <f t="shared" si="14"/>
        <v>6.1688216530583651</v>
      </c>
      <c r="AH10">
        <f t="shared" si="15"/>
        <v>6.1688216530583651</v>
      </c>
      <c r="AI10" s="10">
        <f t="shared" si="16"/>
        <v>6.1688216530583651</v>
      </c>
      <c r="AJ10">
        <f t="shared" si="17"/>
        <v>6.1688216530583651</v>
      </c>
    </row>
    <row r="11" spans="1:36" x14ac:dyDescent="0.3">
      <c r="A11" t="s">
        <v>22</v>
      </c>
      <c r="B11" s="5">
        <v>16</v>
      </c>
      <c r="D11" t="s">
        <v>109</v>
      </c>
      <c r="E11">
        <f>E10+H10/360*2*B19*3.1415</f>
        <v>89.100849999999994</v>
      </c>
      <c r="F11" t="s">
        <v>14</v>
      </c>
      <c r="G11" t="s">
        <v>255</v>
      </c>
      <c r="H11">
        <f>INDEX(R2:R360,MATCH(MIN(X2:X360),X2:X360,0))</f>
        <v>148.5</v>
      </c>
      <c r="I11" t="s">
        <v>34</v>
      </c>
      <c r="K11" t="s">
        <v>256</v>
      </c>
      <c r="L11">
        <f t="shared" si="19"/>
        <v>17.787013757999997</v>
      </c>
      <c r="M11" t="s">
        <v>60</v>
      </c>
      <c r="N11">
        <f t="shared" si="7"/>
        <v>19.335684020908211</v>
      </c>
      <c r="O11">
        <f t="shared" si="8"/>
        <v>11.647668067885016</v>
      </c>
      <c r="P11">
        <f t="shared" si="18"/>
        <v>2.508</v>
      </c>
      <c r="Q11">
        <f t="shared" si="0"/>
        <v>10.107451325999998</v>
      </c>
      <c r="R11" s="17">
        <f>PUSHArm!M11</f>
        <v>4.5</v>
      </c>
      <c r="S11" s="10">
        <f>PULLArm!N11</f>
        <v>2.9396934456745534</v>
      </c>
      <c r="T11" s="10">
        <f>PULLArm!O11</f>
        <v>1.5326985552279093</v>
      </c>
      <c r="U11" s="10">
        <f t="shared" si="9"/>
        <v>10.275993244906534</v>
      </c>
      <c r="V11" s="10">
        <f t="shared" si="1"/>
        <v>0.5714285714285714</v>
      </c>
      <c r="W11" s="10">
        <f t="shared" si="2"/>
        <v>13.060306554325447</v>
      </c>
      <c r="X11" s="10">
        <f t="shared" si="3"/>
        <v>107.06030655432545</v>
      </c>
      <c r="Y11" s="10">
        <f t="shared" si="10"/>
        <v>102.06030655432545</v>
      </c>
      <c r="Z11" s="10">
        <f t="shared" si="11"/>
        <v>8.0603065543254466</v>
      </c>
      <c r="AA11" s="10">
        <f t="shared" si="4"/>
        <v>97.06030655432545</v>
      </c>
      <c r="AB11" s="10">
        <f t="shared" si="5"/>
        <v>1.9851082968089331</v>
      </c>
      <c r="AC11" s="10">
        <f t="shared" si="6"/>
        <v>3.7202233771164499</v>
      </c>
      <c r="AD11" s="10">
        <f>IF(R11&lt;=$H$10,$L$2+ABS($H$43/$H$46-SQRT(4*$H$43*$H$43/$H$46/$H$46-8*(R11-$H$9)/$H$46)/2),#REF!)</f>
        <v>8.629302571421281</v>
      </c>
      <c r="AE11" s="10">
        <f t="shared" si="12"/>
        <v>-4.5738343358117781</v>
      </c>
      <c r="AF11" s="10">
        <f t="shared" si="13"/>
        <v>5.7830882352941178</v>
      </c>
      <c r="AG11" s="10">
        <f t="shared" si="14"/>
        <v>5.7830882352941178</v>
      </c>
      <c r="AH11">
        <f t="shared" si="15"/>
        <v>5.7830882352941178</v>
      </c>
      <c r="AI11" s="10">
        <f t="shared" si="16"/>
        <v>5.7830882352941178</v>
      </c>
      <c r="AJ11" t="e">
        <f t="shared" si="17"/>
        <v>#NUM!</v>
      </c>
    </row>
    <row r="12" spans="1:36" x14ac:dyDescent="0.3">
      <c r="A12" t="s">
        <v>15</v>
      </c>
      <c r="B12" s="5">
        <v>0.81</v>
      </c>
      <c r="D12" t="s">
        <v>106</v>
      </c>
      <c r="E12" s="15">
        <f>E11*E9</f>
        <v>1273.2511464999998</v>
      </c>
      <c r="F12" t="s">
        <v>20</v>
      </c>
      <c r="G12" t="s">
        <v>259</v>
      </c>
      <c r="H12">
        <f>INDEX(R2:R360,MATCH(MIN(Y2:Y360),Y2:Y360,0))</f>
        <v>144</v>
      </c>
      <c r="I12" t="s">
        <v>34</v>
      </c>
      <c r="K12" t="s">
        <v>258</v>
      </c>
      <c r="L12">
        <f t="shared" si="19"/>
        <v>17.625402431999998</v>
      </c>
      <c r="M12" t="s">
        <v>60</v>
      </c>
      <c r="N12">
        <f t="shared" si="7"/>
        <v>19.367481061878649</v>
      </c>
      <c r="O12">
        <f t="shared" si="8"/>
        <v>11.677767887901883</v>
      </c>
      <c r="P12">
        <f t="shared" si="18"/>
        <v>2.508</v>
      </c>
      <c r="Q12">
        <f t="shared" si="0"/>
        <v>10.125408139999999</v>
      </c>
      <c r="R12" s="17">
        <f>PUSHArm!M12</f>
        <v>5</v>
      </c>
      <c r="S12" s="10">
        <f>PULLArm!N12</f>
        <v>3.265915453449364</v>
      </c>
      <c r="T12" s="10">
        <f>PULLArm!O12</f>
        <v>1.5330369166620346</v>
      </c>
      <c r="U12" s="10">
        <f t="shared" si="9"/>
        <v>10.829457226661146</v>
      </c>
      <c r="V12" s="10">
        <f t="shared" si="1"/>
        <v>0.60233860193683419</v>
      </c>
      <c r="W12" s="10">
        <f t="shared" si="2"/>
        <v>12.734084546550637</v>
      </c>
      <c r="X12" s="10">
        <f t="shared" si="3"/>
        <v>106.73408454655063</v>
      </c>
      <c r="Y12" s="10">
        <f t="shared" si="10"/>
        <v>101.73408454655063</v>
      </c>
      <c r="Z12" s="10">
        <f t="shared" si="11"/>
        <v>7.734084546550636</v>
      </c>
      <c r="AA12" s="10">
        <f t="shared" si="4"/>
        <v>96.734084546550633</v>
      </c>
      <c r="AB12" s="10">
        <f t="shared" si="5"/>
        <v>1.9649538380591383</v>
      </c>
      <c r="AC12" s="10">
        <f t="shared" si="6"/>
        <v>3.7152596846277177</v>
      </c>
      <c r="AD12" s="10">
        <f>IF(R12&lt;=$H$10,$L$2+ABS($H$43/$H$46-SQRT(4*$H$43*$H$43/$H$46/$H$46-8*(R12-$H$9)/$H$46)/2),#REF!)</f>
        <v>8.6184784058650976</v>
      </c>
      <c r="AE12" s="10">
        <f t="shared" si="12"/>
        <v>-4.5728248303468435</v>
      </c>
      <c r="AF12" s="10">
        <f t="shared" si="13"/>
        <v>5.7117647058823522</v>
      </c>
      <c r="AG12" s="10">
        <f t="shared" si="14"/>
        <v>5.7117647058823522</v>
      </c>
      <c r="AH12">
        <f t="shared" si="15"/>
        <v>5.7117647058823522</v>
      </c>
      <c r="AI12" s="10">
        <f t="shared" si="16"/>
        <v>5.7117647058823522</v>
      </c>
      <c r="AJ12" t="e">
        <f t="shared" si="17"/>
        <v>#NUM!</v>
      </c>
    </row>
    <row r="13" spans="1:36" x14ac:dyDescent="0.3">
      <c r="D13" s="3"/>
      <c r="G13" t="s">
        <v>266</v>
      </c>
      <c r="H13">
        <f>(H12+H50*K4/2+H54*K4/2)</f>
        <v>62.520647843014686</v>
      </c>
      <c r="I13" t="s">
        <v>34</v>
      </c>
      <c r="K13" t="s">
        <v>281</v>
      </c>
      <c r="L13">
        <f t="shared" ref="L13:L16" si="20">$E$9*(H13/360*2*3.1415*$B$19+$E$10)/1000*$B$19+P8</f>
        <v>14.69918328895303</v>
      </c>
      <c r="M13" t="s">
        <v>60</v>
      </c>
      <c r="N13">
        <f t="shared" si="7"/>
        <v>19.399129807283146</v>
      </c>
      <c r="O13">
        <f t="shared" si="8"/>
        <v>11.707783026352059</v>
      </c>
      <c r="P13">
        <f t="shared" si="18"/>
        <v>2.508</v>
      </c>
      <c r="Q13">
        <f t="shared" si="0"/>
        <v>10.143364953999999</v>
      </c>
      <c r="R13" s="17">
        <f>PUSHArm!M13</f>
        <v>5.5</v>
      </c>
      <c r="S13" s="10">
        <f>PULLArm!N13</f>
        <v>3.592065459731455</v>
      </c>
      <c r="T13" s="10">
        <f>PULLArm!O13</f>
        <v>1.5333625958794033</v>
      </c>
      <c r="U13" s="10">
        <f t="shared" si="9"/>
        <v>11.355618166347458</v>
      </c>
      <c r="V13" s="10">
        <f t="shared" si="1"/>
        <v>0.63173805530579041</v>
      </c>
      <c r="W13" s="10">
        <f t="shared" si="2"/>
        <v>12.407934540268545</v>
      </c>
      <c r="X13" s="10">
        <f t="shared" si="3"/>
        <v>106.40793454026854</v>
      </c>
      <c r="Y13" s="10">
        <f t="shared" si="10"/>
        <v>101.40793454026854</v>
      </c>
      <c r="Z13" s="10">
        <f t="shared" si="11"/>
        <v>7.4079345402685455</v>
      </c>
      <c r="AA13" s="10">
        <f t="shared" si="4"/>
        <v>96.407934540268542</v>
      </c>
      <c r="AB13" s="10">
        <f t="shared" si="5"/>
        <v>1.9450973571446113</v>
      </c>
      <c r="AC13" s="10">
        <f t="shared" si="6"/>
        <v>3.7102868520241681</v>
      </c>
      <c r="AD13" s="10">
        <f>IF(R13&lt;=$H$10,$L$2+ABS($H$43/$H$46-SQRT(4*$H$43*$H$43/$H$46/$H$46-8*(R13-$H$9)/$H$46)/2),#REF!)</f>
        <v>8.6076353663939749</v>
      </c>
      <c r="AE13" s="10">
        <f t="shared" si="12"/>
        <v>-4.5718535832224427</v>
      </c>
      <c r="AF13" s="10">
        <f t="shared" si="13"/>
        <v>5.6404411764705884</v>
      </c>
      <c r="AG13" s="10">
        <f t="shared" si="14"/>
        <v>5.6404411764705884</v>
      </c>
      <c r="AH13">
        <f t="shared" si="15"/>
        <v>5.6404411764705884</v>
      </c>
      <c r="AI13" s="10">
        <f t="shared" si="16"/>
        <v>5.6404411764705884</v>
      </c>
      <c r="AJ13" t="e">
        <f t="shared" si="17"/>
        <v>#NUM!</v>
      </c>
    </row>
    <row r="14" spans="1:36" x14ac:dyDescent="0.3">
      <c r="A14" s="3" t="s">
        <v>25</v>
      </c>
      <c r="B14" s="1"/>
      <c r="D14" s="3" t="s">
        <v>59</v>
      </c>
      <c r="E14" s="2"/>
      <c r="G14" t="s">
        <v>260</v>
      </c>
      <c r="H14">
        <f>INDEX(R2:R360,MATCH(MIN(Z2:Z360),Z2:Z360,0))</f>
        <v>17</v>
      </c>
      <c r="I14" t="s">
        <v>34</v>
      </c>
      <c r="K14" t="s">
        <v>282</v>
      </c>
      <c r="L14">
        <f t="shared" si="20"/>
        <v>13.064371676</v>
      </c>
      <c r="M14" t="s">
        <v>60</v>
      </c>
      <c r="N14">
        <f t="shared" si="7"/>
        <v>19.430629919580344</v>
      </c>
      <c r="O14">
        <f t="shared" si="8"/>
        <v>11.737713008843391</v>
      </c>
      <c r="P14">
        <f t="shared" si="18"/>
        <v>2.508</v>
      </c>
      <c r="Q14">
        <f t="shared" si="0"/>
        <v>10.161321768000001</v>
      </c>
      <c r="R14" s="17">
        <f>PUSHArm!M14</f>
        <v>6</v>
      </c>
      <c r="S14" s="10">
        <f>PULLArm!N14</f>
        <v>3.9181461932407027</v>
      </c>
      <c r="T14" s="10">
        <f>PULLArm!O14</f>
        <v>1.5336756201628696</v>
      </c>
      <c r="U14" s="10">
        <f t="shared" si="9"/>
        <v>11.858135605977672</v>
      </c>
      <c r="V14" s="10">
        <f t="shared" si="1"/>
        <v>0.65982887907385801</v>
      </c>
      <c r="W14" s="10">
        <f t="shared" si="2"/>
        <v>12.081853806759298</v>
      </c>
      <c r="X14" s="10">
        <f t="shared" si="3"/>
        <v>106.0818538067593</v>
      </c>
      <c r="Y14" s="10">
        <f t="shared" si="10"/>
        <v>101.0818538067593</v>
      </c>
      <c r="Z14" s="10">
        <f t="shared" si="11"/>
        <v>7.0818538067592973</v>
      </c>
      <c r="AA14" s="10">
        <f t="shared" si="4"/>
        <v>96.081853806759298</v>
      </c>
      <c r="AB14" s="10">
        <f t="shared" si="5"/>
        <v>1.9255260157753373</v>
      </c>
      <c r="AC14" s="10">
        <f t="shared" si="6"/>
        <v>3.7053048286274124</v>
      </c>
      <c r="AD14" s="10">
        <f>IF(R14&lt;=$H$10,$L$2+ABS($H$43/$H$46-SQRT(4*$H$43*$H$43/$H$46/$H$46-8*(R14-$H$9)/$H$46)/2),#REF!)</f>
        <v>8.5967733539318676</v>
      </c>
      <c r="AE14" s="10">
        <f t="shared" si="12"/>
        <v>-4.5709204646586556</v>
      </c>
      <c r="AF14" s="10">
        <f t="shared" si="13"/>
        <v>5.5691176470588228</v>
      </c>
      <c r="AG14" s="10">
        <f t="shared" si="14"/>
        <v>5.5691176470588228</v>
      </c>
      <c r="AH14">
        <f t="shared" si="15"/>
        <v>5.5691176470588228</v>
      </c>
      <c r="AI14" s="10">
        <f t="shared" si="16"/>
        <v>5.5691176470588228</v>
      </c>
      <c r="AJ14" t="e">
        <f t="shared" si="17"/>
        <v>#NUM!</v>
      </c>
    </row>
    <row r="15" spans="1:36" x14ac:dyDescent="0.3">
      <c r="A15" s="4" t="s">
        <v>15</v>
      </c>
      <c r="B15" s="5">
        <v>0.95</v>
      </c>
      <c r="D15" t="s">
        <v>53</v>
      </c>
      <c r="E15" s="7">
        <v>80</v>
      </c>
      <c r="F15" t="s">
        <v>55</v>
      </c>
      <c r="G15" t="s">
        <v>264</v>
      </c>
      <c r="H15">
        <f>H14+H58*H5</f>
        <v>4.3814432989690708</v>
      </c>
      <c r="I15" t="s">
        <v>34</v>
      </c>
      <c r="K15" t="s">
        <v>283</v>
      </c>
      <c r="L15">
        <f t="shared" si="20"/>
        <v>12.611193524742266</v>
      </c>
      <c r="M15" t="s">
        <v>60</v>
      </c>
      <c r="N15">
        <f t="shared" si="7"/>
        <v>19.461981049614291</v>
      </c>
      <c r="O15">
        <f t="shared" si="8"/>
        <v>11.767557354735791</v>
      </c>
      <c r="P15">
        <f t="shared" si="18"/>
        <v>2.508</v>
      </c>
      <c r="Q15">
        <f t="shared" si="0"/>
        <v>10.179278581999998</v>
      </c>
      <c r="R15" s="17">
        <f>PUSHArm!M15</f>
        <v>6.5</v>
      </c>
      <c r="S15" s="10">
        <f>PULLArm!N15</f>
        <v>4.2441603734406215</v>
      </c>
      <c r="T15" s="10">
        <f>PULLArm!O15</f>
        <v>1.5339760157253788</v>
      </c>
      <c r="U15" s="10">
        <f t="shared" si="9"/>
        <v>12.339921877614772</v>
      </c>
      <c r="V15" s="10">
        <f t="shared" si="1"/>
        <v>0.6867716715169504</v>
      </c>
      <c r="W15" s="10">
        <f t="shared" si="2"/>
        <v>11.755839626559379</v>
      </c>
      <c r="X15" s="10">
        <f t="shared" si="3"/>
        <v>105.75583962655938</v>
      </c>
      <c r="Y15" s="10">
        <f t="shared" si="10"/>
        <v>100.75583962655938</v>
      </c>
      <c r="Z15" s="10">
        <f t="shared" si="11"/>
        <v>6.7558396265593785</v>
      </c>
      <c r="AA15" s="10">
        <f t="shared" si="4"/>
        <v>95.755839626559379</v>
      </c>
      <c r="AB15" s="10">
        <f t="shared" si="5"/>
        <v>1.9062278718984851</v>
      </c>
      <c r="AC15" s="10">
        <f t="shared" si="6"/>
        <v>3.7003135632890034</v>
      </c>
      <c r="AD15" s="10">
        <f>IF(R15&lt;=$H$10,$L$2+ABS($H$43/$H$46-SQRT(4*$H$43*$H$43/$H$46/$H$46-8*(R15-$H$9)/$H$46)/2),#REF!)</f>
        <v>8.58589226853287</v>
      </c>
      <c r="AE15" s="10">
        <f t="shared" si="12"/>
        <v>-4.5700253501261665</v>
      </c>
      <c r="AF15" s="10">
        <f t="shared" si="13"/>
        <v>5.4977941176470591</v>
      </c>
      <c r="AG15" s="10">
        <f t="shared" si="14"/>
        <v>5.4977941176470591</v>
      </c>
      <c r="AH15">
        <f t="shared" si="15"/>
        <v>5.4977941176470591</v>
      </c>
      <c r="AI15" s="10">
        <f t="shared" si="16"/>
        <v>5.4977941176470591</v>
      </c>
      <c r="AJ15" t="e">
        <f t="shared" si="17"/>
        <v>#NUM!</v>
      </c>
    </row>
    <row r="16" spans="1:36" x14ac:dyDescent="0.3">
      <c r="A16" s="4" t="s">
        <v>28</v>
      </c>
      <c r="B16" s="6">
        <v>4</v>
      </c>
      <c r="C16" t="s">
        <v>14</v>
      </c>
      <c r="D16" t="s">
        <v>54</v>
      </c>
      <c r="E16" s="5">
        <v>1.1000000000000001</v>
      </c>
      <c r="F16" t="s">
        <v>56</v>
      </c>
      <c r="G16" t="s">
        <v>265</v>
      </c>
      <c r="H16">
        <v>0</v>
      </c>
      <c r="I16" t="s">
        <v>34</v>
      </c>
      <c r="K16" t="s">
        <v>284</v>
      </c>
      <c r="L16">
        <f t="shared" si="20"/>
        <v>12.45384</v>
      </c>
      <c r="M16" t="s">
        <v>60</v>
      </c>
      <c r="N16">
        <f t="shared" si="7"/>
        <v>19.493182836695098</v>
      </c>
      <c r="O16">
        <f t="shared" si="8"/>
        <v>11.797315577152148</v>
      </c>
      <c r="P16">
        <f t="shared" si="18"/>
        <v>2.508</v>
      </c>
      <c r="Q16">
        <f t="shared" si="0"/>
        <v>10.197235396</v>
      </c>
      <c r="R16" s="17">
        <f>PUSHArm!M16</f>
        <v>7</v>
      </c>
      <c r="S16" s="10">
        <f>PULLArm!N16</f>
        <v>4.5701107109128554</v>
      </c>
      <c r="T16" s="10">
        <f>PULLArm!O16</f>
        <v>1.5342638077238737</v>
      </c>
      <c r="U16" s="10">
        <f t="shared" si="9"/>
        <v>12.803340065555748</v>
      </c>
      <c r="V16" s="10">
        <f t="shared" si="1"/>
        <v>0.71269664509979835</v>
      </c>
      <c r="W16" s="10">
        <f t="shared" si="2"/>
        <v>11.429889289087145</v>
      </c>
      <c r="X16" s="10">
        <f t="shared" si="3"/>
        <v>105.42988928908714</v>
      </c>
      <c r="Y16" s="10">
        <f t="shared" si="10"/>
        <v>100.42988928908714</v>
      </c>
      <c r="Z16" s="10">
        <f t="shared" si="11"/>
        <v>6.4298892890871446</v>
      </c>
      <c r="AA16" s="10">
        <f t="shared" si="4"/>
        <v>95.429889289087143</v>
      </c>
      <c r="AB16" s="10">
        <f t="shared" si="5"/>
        <v>1.8871917944775569</v>
      </c>
      <c r="AC16" s="10">
        <f t="shared" si="6"/>
        <v>3.6953130043843094</v>
      </c>
      <c r="AD16" s="10">
        <f>IF(R16&lt;=$H$10,$L$2+ABS($H$43/$H$46-SQRT(4*$H$43*$H$43/$H$46/$H$46-8*(R16-$H$9)/$H$46)/2),#REF!)</f>
        <v>8.5749920093704954</v>
      </c>
      <c r="AE16" s="10">
        <f t="shared" si="12"/>
        <v>-4.5691681202794712</v>
      </c>
      <c r="AF16" s="10">
        <f t="shared" si="13"/>
        <v>5.4264705882352935</v>
      </c>
      <c r="AG16" s="10">
        <f t="shared" si="14"/>
        <v>5.4264705882352935</v>
      </c>
      <c r="AH16">
        <f t="shared" si="15"/>
        <v>5.4264705882352935</v>
      </c>
      <c r="AI16" s="10">
        <f t="shared" si="16"/>
        <v>5.4264705882352935</v>
      </c>
      <c r="AJ16" t="e">
        <f t="shared" si="17"/>
        <v>#NUM!</v>
      </c>
    </row>
    <row r="17" spans="1:36" x14ac:dyDescent="0.3">
      <c r="A17" s="3"/>
      <c r="B17" s="1"/>
      <c r="D17" t="s">
        <v>57</v>
      </c>
      <c r="E17" s="10">
        <f>E15*E16*E16/3+B40</f>
        <v>32.266666666666673</v>
      </c>
      <c r="F17" t="s">
        <v>58</v>
      </c>
      <c r="N17">
        <f t="shared" si="7"/>
        <v>19.524234908392742</v>
      </c>
      <c r="O17">
        <f t="shared" si="8"/>
        <v>11.826987182816017</v>
      </c>
      <c r="P17">
        <f t="shared" si="18"/>
        <v>2.508</v>
      </c>
      <c r="Q17">
        <f t="shared" si="0"/>
        <v>10.215192209999998</v>
      </c>
      <c r="R17" s="17">
        <f>PUSHArm!M17</f>
        <v>7.5</v>
      </c>
      <c r="S17" s="10">
        <f>PULLArm!N17</f>
        <v>4.8959999077269059</v>
      </c>
      <c r="T17" s="10">
        <f>PULLArm!O17</f>
        <v>1.5345390202505433</v>
      </c>
      <c r="U17" s="10">
        <f t="shared" si="9"/>
        <v>13.250339221917704</v>
      </c>
      <c r="V17" s="10">
        <f t="shared" si="1"/>
        <v>0.73771111356331753</v>
      </c>
      <c r="W17" s="10">
        <f t="shared" si="2"/>
        <v>11.104000092273093</v>
      </c>
      <c r="X17" s="10">
        <f t="shared" si="3"/>
        <v>105.1040000922731</v>
      </c>
      <c r="Y17" s="10">
        <f t="shared" si="10"/>
        <v>100.1040000922731</v>
      </c>
      <c r="Z17" s="10">
        <f t="shared" si="11"/>
        <v>6.1040000922730941</v>
      </c>
      <c r="AA17" s="10">
        <f t="shared" si="4"/>
        <v>95.104000092273097</v>
      </c>
      <c r="AB17" s="10">
        <f t="shared" si="5"/>
        <v>1.8684073884155519</v>
      </c>
      <c r="AC17" s="10">
        <f t="shared" si="6"/>
        <v>3.6903030998062833</v>
      </c>
      <c r="AD17" s="10">
        <f>IF(R17&lt;=$H$10,$L$2+ABS($H$43/$H$46-SQRT(4*$H$43*$H$43/$H$46/$H$46-8*(R17-$H$9)/$H$46)/2),#REF!)</f>
        <v>8.5640724747267711</v>
      </c>
      <c r="AE17" s="10">
        <f t="shared" si="12"/>
        <v>-4.5683486609587467</v>
      </c>
      <c r="AF17" s="10">
        <f t="shared" si="13"/>
        <v>5.3551470588235297</v>
      </c>
      <c r="AG17" s="10">
        <f t="shared" si="14"/>
        <v>5.3551470588235297</v>
      </c>
      <c r="AH17">
        <f t="shared" si="15"/>
        <v>5.3551470588235297</v>
      </c>
      <c r="AI17" s="10">
        <f t="shared" si="16"/>
        <v>5.3551470588235297</v>
      </c>
      <c r="AJ17" t="e">
        <f t="shared" si="17"/>
        <v>#NUM!</v>
      </c>
    </row>
    <row r="18" spans="1:36" x14ac:dyDescent="0.3">
      <c r="A18" s="3" t="s">
        <v>26</v>
      </c>
      <c r="F18" s="1"/>
      <c r="N18">
        <f t="shared" si="7"/>
        <v>19.555136880590741</v>
      </c>
      <c r="O18">
        <f t="shared" si="8"/>
        <v>11.856571672046549</v>
      </c>
      <c r="P18">
        <f t="shared" si="18"/>
        <v>2.508</v>
      </c>
      <c r="Q18">
        <f t="shared" si="0"/>
        <v>10.233149023999998</v>
      </c>
      <c r="R18" s="17">
        <f>PUSHArm!M18</f>
        <v>8</v>
      </c>
      <c r="S18" s="10">
        <f>PULLArm!N18</f>
        <v>5.2218306578099929</v>
      </c>
      <c r="T18" s="10">
        <f>PULLArm!O18</f>
        <v>1.5348016763445356</v>
      </c>
      <c r="U18" s="10">
        <f t="shared" si="9"/>
        <v>13.682549559117028</v>
      </c>
      <c r="V18" s="10">
        <f t="shared" si="1"/>
        <v>0.76190476190476186</v>
      </c>
      <c r="W18" s="10">
        <f t="shared" si="2"/>
        <v>10.778169342190008</v>
      </c>
      <c r="X18" s="10">
        <f t="shared" si="3"/>
        <v>104.77816934219001</v>
      </c>
      <c r="Y18" s="10">
        <f t="shared" si="10"/>
        <v>99.778169342190012</v>
      </c>
      <c r="Z18" s="10">
        <f t="shared" si="11"/>
        <v>5.7781693421900071</v>
      </c>
      <c r="AA18" s="10">
        <f t="shared" si="4"/>
        <v>94.778169342190012</v>
      </c>
      <c r="AB18" s="10">
        <f t="shared" si="5"/>
        <v>1.8498649281842654</v>
      </c>
      <c r="AC18" s="10">
        <f t="shared" si="6"/>
        <v>3.6852837969591294</v>
      </c>
      <c r="AD18" s="10">
        <f>IF(R18&lt;=$H$10,$L$2+ABS($H$43/$H$46-SQRT(4*$H$43*$H$43/$H$46/$H$46-8*(R18-$H$9)/$H$46)/2),#REF!)</f>
        <v>8.5531335619811593</v>
      </c>
      <c r="AE18" s="10">
        <f t="shared" si="12"/>
        <v>-4.5675668631318507</v>
      </c>
      <c r="AF18" s="10">
        <f t="shared" si="13"/>
        <v>5.2838235294117641</v>
      </c>
      <c r="AG18" s="10">
        <f t="shared" si="14"/>
        <v>5.2838235294117641</v>
      </c>
      <c r="AH18">
        <f t="shared" si="15"/>
        <v>5.2838235294117641</v>
      </c>
      <c r="AI18" s="10">
        <f t="shared" si="16"/>
        <v>5.2838235294117641</v>
      </c>
      <c r="AJ18" t="e">
        <f t="shared" si="17"/>
        <v>#NUM!</v>
      </c>
    </row>
    <row r="19" spans="1:36" x14ac:dyDescent="0.3">
      <c r="A19" t="s">
        <v>27</v>
      </c>
      <c r="B19" s="5">
        <v>12</v>
      </c>
      <c r="C19" t="s">
        <v>14</v>
      </c>
      <c r="D19" s="10" t="s">
        <v>262</v>
      </c>
      <c r="E19" s="5">
        <v>16</v>
      </c>
      <c r="F19" s="1" t="s">
        <v>108</v>
      </c>
      <c r="N19">
        <f t="shared" si="7"/>
        <v>19.585888357370049</v>
      </c>
      <c r="O19">
        <f t="shared" si="8"/>
        <v>11.886068538650854</v>
      </c>
      <c r="P19">
        <f t="shared" si="18"/>
        <v>2.508</v>
      </c>
      <c r="Q19">
        <f t="shared" si="0"/>
        <v>10.251105837999999</v>
      </c>
      <c r="R19" s="17">
        <f>PUSHArm!M19</f>
        <v>8.5</v>
      </c>
      <c r="S19" s="10">
        <f>PULLArm!N19</f>
        <v>5.5476056473127793</v>
      </c>
      <c r="T19" s="10">
        <f>PULLArm!O19</f>
        <v>1.5350517979902698</v>
      </c>
      <c r="U19" s="10">
        <f t="shared" si="9"/>
        <v>14.101351213576395</v>
      </c>
      <c r="V19" s="10">
        <f t="shared" si="1"/>
        <v>0.785353452498602</v>
      </c>
      <c r="W19" s="10">
        <f t="shared" si="2"/>
        <v>10.452394352687222</v>
      </c>
      <c r="X19" s="10">
        <f t="shared" si="3"/>
        <v>104.45239435268722</v>
      </c>
      <c r="Y19" s="10">
        <f t="shared" si="10"/>
        <v>99.452394352687222</v>
      </c>
      <c r="Z19" s="10">
        <f t="shared" si="11"/>
        <v>5.4523943526872207</v>
      </c>
      <c r="AA19" s="10">
        <f t="shared" si="4"/>
        <v>94.452394352687222</v>
      </c>
      <c r="AB19" s="10">
        <f t="shared" si="5"/>
        <v>1.8315552989566859</v>
      </c>
      <c r="AC19" s="10">
        <f t="shared" si="6"/>
        <v>3.6802550427518588</v>
      </c>
      <c r="AD19" s="10">
        <f>IF(R19&lt;=$H$10,$L$2+ABS($H$43/$H$46-SQRT(4*$H$43*$H$43/$H$46/$H$46-8*(R19-$H$9)/$H$46)/2),#REF!)</f>
        <v>8.5421751675993161</v>
      </c>
      <c r="AE19" s="10">
        <f t="shared" si="12"/>
        <v>-4.5668226228773499</v>
      </c>
      <c r="AF19" s="10">
        <f t="shared" si="13"/>
        <v>5.2125000000000004</v>
      </c>
      <c r="AG19" s="10">
        <f t="shared" si="14"/>
        <v>5.2125000000000004</v>
      </c>
      <c r="AH19">
        <f t="shared" si="15"/>
        <v>5.2125000000000004</v>
      </c>
      <c r="AI19" s="10">
        <f t="shared" si="16"/>
        <v>5.2125000000000004</v>
      </c>
      <c r="AJ19" t="e">
        <f t="shared" si="17"/>
        <v>#NUM!</v>
      </c>
    </row>
    <row r="20" spans="1:36" x14ac:dyDescent="0.3">
      <c r="A20" t="s">
        <v>116</v>
      </c>
      <c r="B20" s="5">
        <v>209</v>
      </c>
      <c r="C20" t="s">
        <v>20</v>
      </c>
      <c r="D20" s="10" t="s">
        <v>107</v>
      </c>
      <c r="E20" s="5">
        <v>110</v>
      </c>
      <c r="F20" t="s">
        <v>108</v>
      </c>
      <c r="N20">
        <f t="shared" si="7"/>
        <v>19.616488930934786</v>
      </c>
      <c r="O20">
        <f t="shared" si="8"/>
        <v>11.915477269841706</v>
      </c>
      <c r="P20">
        <f t="shared" si="18"/>
        <v>2.508</v>
      </c>
      <c r="Q20">
        <f t="shared" si="0"/>
        <v>10.269062652000001</v>
      </c>
      <c r="R20" s="17">
        <f>PUSHArm!M20</f>
        <v>9</v>
      </c>
      <c r="S20" s="10">
        <f>PULLArm!N20</f>
        <v>5.8733275549738844</v>
      </c>
      <c r="T20" s="10">
        <f>PULLArm!O20</f>
        <v>1.5352894061190352</v>
      </c>
      <c r="U20" s="10">
        <f t="shared" si="9"/>
        <v>14.507925032636676</v>
      </c>
      <c r="V20" s="10">
        <f t="shared" si="1"/>
        <v>0.80812203564176854</v>
      </c>
      <c r="W20" s="10">
        <f t="shared" si="2"/>
        <v>10.126672445026117</v>
      </c>
      <c r="X20" s="10">
        <f t="shared" si="3"/>
        <v>104.12667244502612</v>
      </c>
      <c r="Y20" s="10">
        <f t="shared" si="10"/>
        <v>99.126672445026117</v>
      </c>
      <c r="Z20" s="10">
        <f t="shared" si="11"/>
        <v>5.1266724450261156</v>
      </c>
      <c r="AA20" s="10">
        <f t="shared" si="4"/>
        <v>94.126672445026117</v>
      </c>
      <c r="AB20" s="10">
        <f t="shared" si="5"/>
        <v>1.8134699442311164</v>
      </c>
      <c r="AC20" s="10">
        <f t="shared" si="6"/>
        <v>3.6752167835917406</v>
      </c>
      <c r="AD20" s="10">
        <f>IF(R20&lt;=$H$10,$L$2+ABS($H$43/$H$46-SQRT(4*$H$43*$H$43/$H$46/$H$46-8*(R20-$H$9)/$H$46)/2),#REF!)</f>
        <v>8.5311971871216485</v>
      </c>
      <c r="AE20" s="10">
        <f t="shared" si="12"/>
        <v>-4.5661158413588296</v>
      </c>
      <c r="AF20" s="10">
        <f t="shared" si="13"/>
        <v>5.1411764705882348</v>
      </c>
      <c r="AG20" s="10">
        <f t="shared" si="14"/>
        <v>5.1411764705882348</v>
      </c>
      <c r="AH20">
        <f t="shared" si="15"/>
        <v>5.1411764705882348</v>
      </c>
      <c r="AI20" s="10">
        <f t="shared" si="16"/>
        <v>5.1411764705882348</v>
      </c>
      <c r="AJ20" t="e">
        <f t="shared" si="17"/>
        <v>#NUM!</v>
      </c>
    </row>
    <row r="21" spans="1:36" x14ac:dyDescent="0.3">
      <c r="A21" s="3" t="s">
        <v>29</v>
      </c>
      <c r="B21">
        <f>B11*B19*2*3.1415/B16</f>
        <v>301.584</v>
      </c>
      <c r="D21" s="10" t="s">
        <v>261</v>
      </c>
      <c r="E21" s="5">
        <v>11</v>
      </c>
      <c r="F21" t="s">
        <v>108</v>
      </c>
      <c r="H21" t="s">
        <v>51</v>
      </c>
      <c r="I21">
        <v>0</v>
      </c>
      <c r="J21">
        <v>0</v>
      </c>
      <c r="K21">
        <f t="shared" ref="K21:K32" si="21">J21/$B$21/60*360</f>
        <v>0</v>
      </c>
      <c r="N21">
        <f t="shared" si="7"/>
        <v>19.646938181580857</v>
      </c>
      <c r="O21">
        <f t="shared" si="8"/>
        <v>11.944797346181399</v>
      </c>
      <c r="P21">
        <f t="shared" si="18"/>
        <v>2.508</v>
      </c>
      <c r="Q21">
        <f t="shared" si="0"/>
        <v>10.287019466000002</v>
      </c>
      <c r="R21" s="17">
        <f>PUSHArm!M21</f>
        <v>9.5</v>
      </c>
      <c r="S21" s="10">
        <f>PULLArm!N21</f>
        <v>6.1989990524825656</v>
      </c>
      <c r="T21" s="10">
        <f>PULLArm!O21</f>
        <v>1.5355145206139269</v>
      </c>
      <c r="U21" s="10">
        <f t="shared" si="9"/>
        <v>14.90329081644829</v>
      </c>
      <c r="V21" s="10">
        <f t="shared" si="1"/>
        <v>0.83026646543631877</v>
      </c>
      <c r="W21" s="10">
        <f t="shared" si="2"/>
        <v>9.8010009475174336</v>
      </c>
      <c r="X21" s="10">
        <f t="shared" si="3"/>
        <v>103.80100094751744</v>
      </c>
      <c r="Y21" s="10">
        <f t="shared" si="10"/>
        <v>98.801000947517437</v>
      </c>
      <c r="Z21" s="10">
        <f t="shared" si="11"/>
        <v>4.8010009475174344</v>
      </c>
      <c r="AA21" s="10">
        <f t="shared" si="4"/>
        <v>93.801000947517437</v>
      </c>
      <c r="AB21" s="10">
        <f t="shared" si="5"/>
        <v>1.795600819092914</v>
      </c>
      <c r="AC21" s="10">
        <f t="shared" si="6"/>
        <v>3.670168965377635</v>
      </c>
      <c r="AD21" s="10">
        <f>IF(R21&lt;=$H$10,$L$2+ABS($H$43/$H$46-SQRT(4*$H$43*$H$43/$H$46/$H$46-8*(R21-$H$9)/$H$46)/2),#REF!)</f>
        <v>8.5201995151517043</v>
      </c>
      <c r="AE21" s="10">
        <f t="shared" si="12"/>
        <v>-4.5654464247903475</v>
      </c>
      <c r="AF21" s="10">
        <f t="shared" si="13"/>
        <v>5.069852941176471</v>
      </c>
      <c r="AG21" s="10">
        <f t="shared" si="14"/>
        <v>5.069852941176471</v>
      </c>
      <c r="AH21">
        <f t="shared" si="15"/>
        <v>5.069852941176471</v>
      </c>
      <c r="AI21" s="10">
        <f t="shared" si="16"/>
        <v>5.069852941176471</v>
      </c>
      <c r="AJ21" t="e">
        <f t="shared" si="17"/>
        <v>#NUM!</v>
      </c>
    </row>
    <row r="22" spans="1:36" x14ac:dyDescent="0.3">
      <c r="H22" t="s">
        <v>47</v>
      </c>
      <c r="I22">
        <f>0.333333*H2</f>
        <v>1.333332</v>
      </c>
      <c r="J22">
        <f>L35</f>
        <v>1847.202</v>
      </c>
      <c r="K22">
        <f t="shared" si="21"/>
        <v>36.75</v>
      </c>
      <c r="N22">
        <f t="shared" si="7"/>
        <v>19.677235677581745</v>
      </c>
      <c r="O22">
        <f t="shared" si="8"/>
        <v>11.974028241475414</v>
      </c>
      <c r="P22">
        <f t="shared" si="18"/>
        <v>2.508</v>
      </c>
      <c r="Q22">
        <f t="shared" si="0"/>
        <v>10.304976279999998</v>
      </c>
      <c r="R22" s="17">
        <f>PUSHArm!M22</f>
        <v>10</v>
      </c>
      <c r="S22" s="10">
        <f>PULLArm!N22</f>
        <v>6.5246228048389359</v>
      </c>
      <c r="T22" s="10">
        <f>PULLArm!O22</f>
        <v>1.53572716030828</v>
      </c>
      <c r="U22" s="10">
        <f t="shared" si="9"/>
        <v>15.288336607288173</v>
      </c>
      <c r="V22" s="10">
        <f t="shared" si="1"/>
        <v>0.85183541999991985</v>
      </c>
      <c r="W22" s="10">
        <f t="shared" si="2"/>
        <v>9.4753771951610641</v>
      </c>
      <c r="X22" s="10">
        <f t="shared" si="3"/>
        <v>103.47537719516106</v>
      </c>
      <c r="Y22" s="10">
        <f t="shared" si="10"/>
        <v>98.475377195161059</v>
      </c>
      <c r="Z22" s="10">
        <f t="shared" si="11"/>
        <v>4.4753771951610641</v>
      </c>
      <c r="AA22" s="10">
        <f t="shared" si="4"/>
        <v>93.475377195161059</v>
      </c>
      <c r="AB22" s="10">
        <f t="shared" si="5"/>
        <v>1.7779403483894569</v>
      </c>
      <c r="AC22" s="10">
        <f t="shared" si="6"/>
        <v>3.6651115334932176</v>
      </c>
      <c r="AD22" s="10">
        <f>IF(R22&lt;=$H$10,$L$2+ABS($H$43/$H$46-SQRT(4*$H$43*$H$43/$H$46/$H$46-8*(R22-$H$9)/$H$46)/2),#REF!)</f>
        <v>8.5091820453443603</v>
      </c>
      <c r="AE22" s="10">
        <f t="shared" si="12"/>
        <v>-4.5648142844222894</v>
      </c>
      <c r="AF22" s="10">
        <f t="shared" si="13"/>
        <v>4.9985294117647054</v>
      </c>
      <c r="AG22" s="10">
        <f t="shared" si="14"/>
        <v>4.9985294117647054</v>
      </c>
      <c r="AH22">
        <f t="shared" si="15"/>
        <v>4.9985294117647054</v>
      </c>
      <c r="AI22" s="10">
        <f t="shared" si="16"/>
        <v>4.9985294117647054</v>
      </c>
      <c r="AJ22" t="e">
        <f t="shared" si="17"/>
        <v>#NUM!</v>
      </c>
    </row>
    <row r="23" spans="1:36" x14ac:dyDescent="0.3">
      <c r="H23" t="s">
        <v>48</v>
      </c>
      <c r="I23">
        <f>0.666666*H2</f>
        <v>2.6666639999999999</v>
      </c>
      <c r="J23">
        <f>L39</f>
        <v>3094.3775000000001</v>
      </c>
      <c r="K23">
        <f t="shared" si="21"/>
        <v>61.5625</v>
      </c>
      <c r="N23">
        <f t="shared" si="7"/>
        <v>19.707380975173859</v>
      </c>
      <c r="O23">
        <f t="shared" si="8"/>
        <v>12.003169422726645</v>
      </c>
      <c r="P23">
        <f t="shared" si="18"/>
        <v>2.508</v>
      </c>
      <c r="Q23">
        <f t="shared" si="0"/>
        <v>10.322933094</v>
      </c>
      <c r="R23" s="17">
        <f>PUSHArm!M23</f>
        <v>10.5</v>
      </c>
      <c r="S23" s="10">
        <f>PULLArm!N23</f>
        <v>6.8502014707131726</v>
      </c>
      <c r="T23" s="10">
        <f>PULLArm!O23</f>
        <v>1.5359273429918689</v>
      </c>
      <c r="U23" s="10">
        <f t="shared" si="9"/>
        <v>15.663841462483504</v>
      </c>
      <c r="V23" s="10">
        <f t="shared" si="1"/>
        <v>0.87287156094396945</v>
      </c>
      <c r="W23" s="10">
        <f t="shared" si="2"/>
        <v>9.1497985292868265</v>
      </c>
      <c r="X23" s="10">
        <f t="shared" si="3"/>
        <v>103.14979852928683</v>
      </c>
      <c r="Y23" s="10">
        <f t="shared" si="10"/>
        <v>98.149798529286826</v>
      </c>
      <c r="Z23" s="10">
        <f t="shared" si="11"/>
        <v>4.1497985292868274</v>
      </c>
      <c r="AA23" s="10">
        <f t="shared" si="4"/>
        <v>93.149798529286826</v>
      </c>
      <c r="AB23" s="10">
        <f t="shared" si="5"/>
        <v>1.7604813892014464</v>
      </c>
      <c r="AC23" s="10">
        <f t="shared" si="6"/>
        <v>3.6600444328000843</v>
      </c>
      <c r="AD23" s="10">
        <f>IF(R23&lt;=$H$10,$L$2+ABS($H$43/$H$46-SQRT(4*$H$43*$H$43/$H$46/$H$46-8*(R23-$H$9)/$H$46)/2),#REF!)</f>
        <v>8.4981446703938257</v>
      </c>
      <c r="AE23" s="10">
        <f t="shared" si="12"/>
        <v>-4.5642193365051824</v>
      </c>
      <c r="AF23" s="10">
        <f t="shared" si="13"/>
        <v>4.9272058823529408</v>
      </c>
      <c r="AG23" s="10">
        <f t="shared" si="14"/>
        <v>4.9272058823529408</v>
      </c>
      <c r="AH23">
        <f t="shared" si="15"/>
        <v>4.9272058823529408</v>
      </c>
      <c r="AI23" s="10">
        <f t="shared" si="16"/>
        <v>4.9272058823529408</v>
      </c>
      <c r="AJ23" t="e">
        <f t="shared" si="17"/>
        <v>#NUM!</v>
      </c>
    </row>
    <row r="24" spans="1:36" x14ac:dyDescent="0.3">
      <c r="H24" t="s">
        <v>50</v>
      </c>
      <c r="I24">
        <f>H2</f>
        <v>4</v>
      </c>
      <c r="J24">
        <f>L43</f>
        <v>596.88499999999999</v>
      </c>
      <c r="K24">
        <f t="shared" si="21"/>
        <v>11.875</v>
      </c>
      <c r="N24">
        <f t="shared" si="7"/>
        <v>19.737373618434617</v>
      </c>
      <c r="O24">
        <f t="shared" si="8"/>
        <v>12.032220350024494</v>
      </c>
      <c r="P24">
        <f t="shared" si="18"/>
        <v>2.508</v>
      </c>
      <c r="Q24">
        <f t="shared" si="0"/>
        <v>10.340889907999999</v>
      </c>
      <c r="R24" s="17">
        <f>PUSHArm!M24</f>
        <v>11</v>
      </c>
      <c r="S24" s="10">
        <f>PULLArm!N24</f>
        <v>7.1757377028021452</v>
      </c>
      <c r="T24" s="10">
        <f>PULLArm!O24</f>
        <v>1.5361150854087167</v>
      </c>
      <c r="U24" s="10">
        <f t="shared" si="9"/>
        <v>16.03049340051307</v>
      </c>
      <c r="V24" s="10">
        <f t="shared" si="1"/>
        <v>0.89341252568065321</v>
      </c>
      <c r="W24" s="10">
        <f t="shared" si="2"/>
        <v>8.8242622971978548</v>
      </c>
      <c r="X24" s="10">
        <f t="shared" si="3"/>
        <v>102.82426229719786</v>
      </c>
      <c r="Y24" s="10">
        <f t="shared" si="10"/>
        <v>97.824262297197862</v>
      </c>
      <c r="Z24" s="10">
        <f t="shared" si="11"/>
        <v>3.8242622971978548</v>
      </c>
      <c r="AA24" s="10">
        <f t="shared" si="4"/>
        <v>92.824262297197862</v>
      </c>
      <c r="AB24" s="10">
        <f t="shared" si="5"/>
        <v>1.7432171970831432</v>
      </c>
      <c r="AC24" s="10">
        <f t="shared" si="6"/>
        <v>3.6549676076307365</v>
      </c>
      <c r="AD24" s="10">
        <f>IF(R24&lt;=$H$10,$L$2+ABS($H$43/$H$46-SQRT(4*$H$43*$H$43/$H$46/$H$46-8*(R24-$H$9)/$H$46)/2),#REF!)</f>
        <v>8.4870872820214576</v>
      </c>
      <c r="AE24" s="10">
        <f t="shared" si="12"/>
        <v>-4.5636615022794809</v>
      </c>
      <c r="AF24" s="10">
        <f t="shared" si="13"/>
        <v>4.8558823529411761</v>
      </c>
      <c r="AG24" s="10">
        <f t="shared" si="14"/>
        <v>4.8558823529411761</v>
      </c>
      <c r="AH24">
        <f t="shared" si="15"/>
        <v>4.8558823529411761</v>
      </c>
      <c r="AI24" s="10">
        <f t="shared" si="16"/>
        <v>4.8558823529411761</v>
      </c>
      <c r="AJ24" t="e">
        <f t="shared" si="17"/>
        <v>#NUM!</v>
      </c>
    </row>
    <row r="25" spans="1:36" x14ac:dyDescent="0.3">
      <c r="H25" t="s">
        <v>49</v>
      </c>
      <c r="I25">
        <f>H2+H3</f>
        <v>5.6</v>
      </c>
      <c r="J25">
        <v>0</v>
      </c>
      <c r="K25">
        <f t="shared" si="21"/>
        <v>0</v>
      </c>
      <c r="N25">
        <f t="shared" si="7"/>
        <v>19.767213139234549</v>
      </c>
      <c r="O25">
        <f t="shared" si="8"/>
        <v>12.061180476479052</v>
      </c>
      <c r="P25">
        <f t="shared" si="18"/>
        <v>2.508</v>
      </c>
      <c r="Q25">
        <f t="shared" si="0"/>
        <v>10.358846722000001</v>
      </c>
      <c r="R25" s="17">
        <f>PUSHArm!M25</f>
        <v>11.5</v>
      </c>
      <c r="S25" s="10">
        <f>PULLArm!N25</f>
        <v>7.501234148185314</v>
      </c>
      <c r="T25" s="10">
        <f>PULLArm!O25</f>
        <v>1.536290403260665</v>
      </c>
      <c r="U25" s="10">
        <f t="shared" si="9"/>
        <v>16.388903715048308</v>
      </c>
      <c r="V25" s="10">
        <f t="shared" si="1"/>
        <v>0.91349171872623225</v>
      </c>
      <c r="W25" s="10">
        <f t="shared" si="2"/>
        <v>8.4987658518146851</v>
      </c>
      <c r="X25" s="10">
        <f t="shared" si="3"/>
        <v>102.49876585181468</v>
      </c>
      <c r="Y25" s="10">
        <f t="shared" si="10"/>
        <v>97.498765851814682</v>
      </c>
      <c r="Z25" s="10">
        <f t="shared" si="11"/>
        <v>3.498765851814686</v>
      </c>
      <c r="AA25" s="10">
        <f t="shared" si="4"/>
        <v>92.498765851814682</v>
      </c>
      <c r="AB25" s="10">
        <f t="shared" si="5"/>
        <v>1.7261413956189997</v>
      </c>
      <c r="AC25" s="10">
        <f t="shared" si="6"/>
        <v>3.649881001781448</v>
      </c>
      <c r="AD25" s="10">
        <f>IF(R25&lt;=$H$10,$L$2+ABS($H$43/$H$46-SQRT(4*$H$43*$H$43/$H$46/$H$46-8*(R25-$H$9)/$H$46)/2),#REF!)</f>
        <v>8.4760097709633513</v>
      </c>
      <c r="AE25" s="10">
        <f t="shared" si="12"/>
        <v>-4.5631407079492545</v>
      </c>
      <c r="AF25" s="10">
        <f t="shared" si="13"/>
        <v>4.7845588235294114</v>
      </c>
      <c r="AG25" s="10">
        <f t="shared" si="14"/>
        <v>4.7845588235294114</v>
      </c>
      <c r="AH25">
        <f t="shared" si="15"/>
        <v>4.7845588235294114</v>
      </c>
      <c r="AI25" s="10">
        <f t="shared" si="16"/>
        <v>4.7845588235294114</v>
      </c>
      <c r="AJ25" t="e">
        <f t="shared" si="17"/>
        <v>#NUM!</v>
      </c>
    </row>
    <row r="26" spans="1:36" x14ac:dyDescent="0.3">
      <c r="F26" s="1"/>
      <c r="K26">
        <f t="shared" si="21"/>
        <v>0</v>
      </c>
      <c r="N26">
        <f t="shared" si="7"/>
        <v>19.796899057174059</v>
      </c>
      <c r="O26">
        <f t="shared" si="8"/>
        <v>12.090049248146043</v>
      </c>
      <c r="P26">
        <f t="shared" si="18"/>
        <v>2.508</v>
      </c>
      <c r="Q26">
        <f t="shared" si="0"/>
        <v>10.376803535999999</v>
      </c>
      <c r="R26" s="17">
        <f>PUSHArm!M26</f>
        <v>12</v>
      </c>
      <c r="S26" s="10">
        <f>PULLArm!N26</f>
        <v>7.8266934486787534</v>
      </c>
      <c r="T26" s="10">
        <f>PULLArm!O26</f>
        <v>1.5364533112097316</v>
      </c>
      <c r="U26" s="10">
        <f t="shared" si="9"/>
        <v>16.73961851725447</v>
      </c>
      <c r="V26" s="10">
        <f t="shared" si="1"/>
        <v>0.93313894963168686</v>
      </c>
      <c r="W26" s="10">
        <f t="shared" si="2"/>
        <v>8.1733065513212466</v>
      </c>
      <c r="X26" s="10">
        <f t="shared" si="3"/>
        <v>102.17330655132125</v>
      </c>
      <c r="Y26" s="10">
        <f t="shared" si="10"/>
        <v>97.173306551321247</v>
      </c>
      <c r="Z26" s="10">
        <f t="shared" si="11"/>
        <v>3.1733065513212466</v>
      </c>
      <c r="AA26" s="10">
        <f t="shared" si="4"/>
        <v>92.173306551321247</v>
      </c>
      <c r="AB26" s="10">
        <f t="shared" si="5"/>
        <v>1.7092479489069823</v>
      </c>
      <c r="AC26" s="10">
        <f t="shared" si="6"/>
        <v>3.6447845585050032</v>
      </c>
      <c r="AD26" s="10">
        <f>IF(R26&lt;=$H$10,$L$2+ABS($H$43/$H$46-SQRT(4*$H$43*$H$43/$H$46/$H$46-8*(R26-$H$9)/$H$46)/2),#REF!)</f>
        <v>8.4649120269577569</v>
      </c>
      <c r="AE26" s="10">
        <f t="shared" si="12"/>
        <v>-4.562656884660508</v>
      </c>
      <c r="AF26" s="10">
        <f t="shared" si="13"/>
        <v>4.7132352941176467</v>
      </c>
      <c r="AG26" s="10">
        <f t="shared" si="14"/>
        <v>4.7132352941176467</v>
      </c>
      <c r="AH26">
        <f t="shared" si="15"/>
        <v>4.7132352941176467</v>
      </c>
      <c r="AI26" s="10">
        <f t="shared" si="16"/>
        <v>4.7132352941176467</v>
      </c>
      <c r="AJ26" t="e">
        <f t="shared" si="17"/>
        <v>#NUM!</v>
      </c>
    </row>
    <row r="27" spans="1:36" x14ac:dyDescent="0.3">
      <c r="F27" s="1"/>
      <c r="H27" t="s">
        <v>247</v>
      </c>
      <c r="I27">
        <v>0</v>
      </c>
      <c r="J27">
        <v>0</v>
      </c>
      <c r="K27">
        <f t="shared" si="21"/>
        <v>0</v>
      </c>
      <c r="N27">
        <f t="shared" si="7"/>
        <v>19.826430879498496</v>
      </c>
      <c r="O27">
        <f t="shared" si="8"/>
        <v>12.118826103938632</v>
      </c>
      <c r="P27">
        <f t="shared" si="18"/>
        <v>2.508</v>
      </c>
      <c r="Q27">
        <f t="shared" si="0"/>
        <v>10.394760349999999</v>
      </c>
      <c r="R27" s="17">
        <f>PUSHArm!M27</f>
        <v>12.5</v>
      </c>
      <c r="S27" s="10">
        <f>PULLArm!N27</f>
        <v>8.1521182411876278</v>
      </c>
      <c r="T27" s="10">
        <f>PULLArm!O27</f>
        <v>1.5366038228787608</v>
      </c>
      <c r="U27" s="10">
        <f t="shared" si="9"/>
        <v>17.083128135671146</v>
      </c>
      <c r="V27" s="10">
        <f t="shared" si="1"/>
        <v>0.95238095238095244</v>
      </c>
      <c r="W27" s="10">
        <f t="shared" si="2"/>
        <v>7.8478817588123722</v>
      </c>
      <c r="X27" s="10">
        <f t="shared" si="3"/>
        <v>101.84788175881238</v>
      </c>
      <c r="Y27" s="10">
        <f t="shared" si="10"/>
        <v>96.847881758812377</v>
      </c>
      <c r="Z27" s="10">
        <f t="shared" si="11"/>
        <v>2.8478817588123722</v>
      </c>
      <c r="AA27" s="10">
        <f t="shared" si="4"/>
        <v>91.847881758812377</v>
      </c>
      <c r="AB27" s="10">
        <f t="shared" si="5"/>
        <v>1.6925311366318769</v>
      </c>
      <c r="AC27" s="10">
        <f t="shared" si="6"/>
        <v>3.6396782205033129</v>
      </c>
      <c r="AD27" s="10">
        <f>IF(R27&lt;=$H$10,$L$2+ABS($H$43/$H$46-SQRT(4*$H$43*$H$43/$H$46/$H$46-8*(R27-$H$9)/$H$46)/2),#REF!)</f>
        <v>8.4537939387322716</v>
      </c>
      <c r="AE27" s="10">
        <f t="shared" si="12"/>
        <v>-4.5622099684855693</v>
      </c>
      <c r="AF27" s="10">
        <f t="shared" si="13"/>
        <v>4.6419117647058821</v>
      </c>
      <c r="AG27" s="10">
        <f t="shared" si="14"/>
        <v>4.6419117647058821</v>
      </c>
      <c r="AH27">
        <f t="shared" si="15"/>
        <v>4.6419117647058821</v>
      </c>
      <c r="AI27" s="10">
        <f t="shared" si="16"/>
        <v>4.6419117647058821</v>
      </c>
      <c r="AJ27" t="e">
        <f t="shared" si="17"/>
        <v>#NUM!</v>
      </c>
    </row>
    <row r="28" spans="1:36" x14ac:dyDescent="0.3">
      <c r="F28" s="1"/>
      <c r="H28" t="s">
        <v>248</v>
      </c>
      <c r="I28">
        <f>H4*0.14</f>
        <v>0.56000000000000005</v>
      </c>
      <c r="J28">
        <f>L50</f>
        <v>-807.81428571428569</v>
      </c>
      <c r="K28">
        <f t="shared" si="21"/>
        <v>-16.071428571428569</v>
      </c>
      <c r="N28">
        <f t="shared" si="7"/>
        <v>19.855808101015253</v>
      </c>
      <c r="O28">
        <f t="shared" si="8"/>
        <v>12.147510475540466</v>
      </c>
      <c r="P28">
        <f t="shared" si="18"/>
        <v>2.508</v>
      </c>
      <c r="Q28">
        <f t="shared" si="0"/>
        <v>10.412717164</v>
      </c>
      <c r="R28" s="17">
        <f>PUSHArm!M28</f>
        <v>13</v>
      </c>
      <c r="S28" s="10">
        <f>PULLArm!N28</f>
        <v>8.4775111580575544</v>
      </c>
      <c r="T28" s="10">
        <f>PULLArm!O28</f>
        <v>1.53674195085223</v>
      </c>
      <c r="U28" s="10">
        <f t="shared" si="9"/>
        <v>17.419874840741077</v>
      </c>
      <c r="V28" s="10">
        <f t="shared" si="1"/>
        <v>0.97124181211291138</v>
      </c>
      <c r="W28" s="10">
        <f t="shared" si="2"/>
        <v>7.5224888419424456</v>
      </c>
      <c r="X28" s="10">
        <f t="shared" si="3"/>
        <v>101.52248884194245</v>
      </c>
      <c r="Y28" s="10">
        <f t="shared" si="10"/>
        <v>96.522488841942447</v>
      </c>
      <c r="Z28" s="10">
        <f t="shared" si="11"/>
        <v>2.5224888419424456</v>
      </c>
      <c r="AA28" s="10">
        <f t="shared" si="4"/>
        <v>91.522488841942447</v>
      </c>
      <c r="AB28" s="10">
        <f t="shared" si="5"/>
        <v>1.6759855314367156</v>
      </c>
      <c r="AC28" s="10">
        <f t="shared" si="6"/>
        <v>3.6345619299198968</v>
      </c>
      <c r="AD28" s="10">
        <f>IF(R28&lt;=$H$10,$L$2+ABS($H$43/$H$46-SQRT(4*$H$43*$H$43/$H$46/$H$46-8*(R28-$H$9)/$H$46)/2),#REF!)</f>
        <v>8.4426553939908171</v>
      </c>
      <c r="AE28" s="10">
        <f t="shared" si="12"/>
        <v>-4.5617999004080119</v>
      </c>
      <c r="AF28" s="10">
        <f t="shared" si="13"/>
        <v>4.5705882352941174</v>
      </c>
      <c r="AG28" s="10">
        <f t="shared" si="14"/>
        <v>4.5705882352941174</v>
      </c>
      <c r="AH28">
        <f t="shared" si="15"/>
        <v>4.5705882352941174</v>
      </c>
      <c r="AI28" s="10">
        <f t="shared" si="16"/>
        <v>4.5705882352941174</v>
      </c>
      <c r="AJ28" t="e">
        <f t="shared" si="17"/>
        <v>#NUM!</v>
      </c>
    </row>
    <row r="29" spans="1:36" x14ac:dyDescent="0.3">
      <c r="F29" s="1"/>
      <c r="H29" t="s">
        <v>249</v>
      </c>
      <c r="I29">
        <f>H4*0.6667</f>
        <v>2.6667999999999998</v>
      </c>
      <c r="J29">
        <f>L54</f>
        <v>-3080.0518210055834</v>
      </c>
      <c r="K29">
        <f t="shared" si="21"/>
        <v>-61.277491266226001</v>
      </c>
      <c r="N29">
        <f t="shared" si="7"/>
        <v>19.885030204039101</v>
      </c>
      <c r="O29">
        <f t="shared" si="8"/>
        <v>12.176101787336076</v>
      </c>
      <c r="P29">
        <f t="shared" si="18"/>
        <v>2.508</v>
      </c>
      <c r="Q29">
        <f t="shared" si="0"/>
        <v>10.430673978</v>
      </c>
      <c r="R29" s="17">
        <f>PUSHArm!M29</f>
        <v>13.5</v>
      </c>
      <c r="S29" s="10">
        <f>PULLArm!N29</f>
        <v>8.8028748274248905</v>
      </c>
      <c r="T29" s="10">
        <f>PULLArm!O29</f>
        <v>1.5368677066792307</v>
      </c>
      <c r="U29" s="10">
        <f t="shared" si="9"/>
        <v>17.750259245250415</v>
      </c>
      <c r="V29" s="10">
        <f t="shared" si="1"/>
        <v>0.98974331861078702</v>
      </c>
      <c r="W29" s="10">
        <f t="shared" si="2"/>
        <v>7.1971251725751095</v>
      </c>
      <c r="X29" s="10">
        <f t="shared" si="3"/>
        <v>101.19712517257511</v>
      </c>
      <c r="Y29" s="10">
        <f t="shared" si="10"/>
        <v>96.197125172575113</v>
      </c>
      <c r="Z29" s="10">
        <f t="shared" si="11"/>
        <v>2.1971251725751095</v>
      </c>
      <c r="AA29" s="10">
        <f t="shared" si="4"/>
        <v>91.197125172575113</v>
      </c>
      <c r="AB29" s="10">
        <f t="shared" si="5"/>
        <v>1.6596059783385482</v>
      </c>
      <c r="AC29" s="10">
        <f t="shared" si="6"/>
        <v>3.6294356283322369</v>
      </c>
      <c r="AD29" s="10">
        <f>IF(R29&lt;=$H$10,$L$2+ABS($H$43/$H$46-SQRT(4*$H$43*$H$43/$H$46/$H$46-8*(R29-$H$9)/$H$46)/2),#REF!)</f>
        <v>8.4314962794004149</v>
      </c>
      <c r="AE29" s="10">
        <f t="shared" si="12"/>
        <v>-4.5614266263021177</v>
      </c>
      <c r="AF29" s="10">
        <f t="shared" si="13"/>
        <v>4.4992647058823527</v>
      </c>
      <c r="AG29" s="10">
        <f t="shared" si="14"/>
        <v>4.4992647058823527</v>
      </c>
      <c r="AH29">
        <f t="shared" si="15"/>
        <v>4.4992647058823527</v>
      </c>
      <c r="AI29" s="10">
        <f t="shared" si="16"/>
        <v>4.4992647058823527</v>
      </c>
      <c r="AJ29" t="e">
        <f t="shared" si="17"/>
        <v>#NUM!</v>
      </c>
    </row>
    <row r="30" spans="1:36" x14ac:dyDescent="0.3">
      <c r="F30" s="1"/>
      <c r="H30" t="s">
        <v>250</v>
      </c>
      <c r="I30">
        <f>H4</f>
        <v>4</v>
      </c>
      <c r="J30">
        <f>L58</f>
        <v>-352.36618556701035</v>
      </c>
      <c r="K30">
        <f t="shared" si="21"/>
        <v>-7.0103092783505154</v>
      </c>
      <c r="N30">
        <f t="shared" si="7"/>
        <v>19.914096658284105</v>
      </c>
      <c r="O30">
        <f t="shared" si="8"/>
        <v>12.204599456308648</v>
      </c>
      <c r="P30">
        <f t="shared" si="18"/>
        <v>2.508</v>
      </c>
      <c r="Q30">
        <f t="shared" si="0"/>
        <v>10.448630791999999</v>
      </c>
      <c r="R30" s="17">
        <f>PUSHArm!M30</f>
        <v>14</v>
      </c>
      <c r="S30" s="10">
        <f>PULLArm!N30</f>
        <v>9.1282118735655562</v>
      </c>
      <c r="T30" s="10">
        <f>PULLArm!O30</f>
        <v>1.5369811008723007</v>
      </c>
      <c r="U30" s="10">
        <f t="shared" si="9"/>
        <v>18.074645648155126</v>
      </c>
      <c r="V30" s="10">
        <f t="shared" si="1"/>
        <v>1.0079052613579393</v>
      </c>
      <c r="W30" s="10">
        <f t="shared" si="2"/>
        <v>6.8717881264344438</v>
      </c>
      <c r="X30" s="10">
        <f t="shared" si="3"/>
        <v>100.87178812643444</v>
      </c>
      <c r="Y30" s="10">
        <f t="shared" si="10"/>
        <v>95.871788126434438</v>
      </c>
      <c r="Z30" s="10">
        <f t="shared" si="11"/>
        <v>1.8717881264344438</v>
      </c>
      <c r="AA30" s="10">
        <f t="shared" si="4"/>
        <v>90.871788126434438</v>
      </c>
      <c r="AB30" s="10">
        <f t="shared" si="5"/>
        <v>1.6433875759672574</v>
      </c>
      <c r="AC30" s="10">
        <f t="shared" si="6"/>
        <v>3.6242992567439907</v>
      </c>
      <c r="AD30" s="10">
        <f>IF(R30&lt;=$H$10,$L$2+ABS($H$43/$H$46-SQRT(4*$H$43*$H$43/$H$46/$H$46-8*(R30-$H$9)/$H$46)/2),#REF!)</f>
        <v>8.4203164805777266</v>
      </c>
      <c r="AE30" s="10">
        <f t="shared" si="12"/>
        <v>-4.5610900969256383</v>
      </c>
      <c r="AF30" s="10">
        <f t="shared" si="13"/>
        <v>4.427941176470588</v>
      </c>
      <c r="AG30" s="10">
        <f t="shared" si="14"/>
        <v>4.427941176470588</v>
      </c>
      <c r="AH30">
        <f t="shared" si="15"/>
        <v>4.427941176470588</v>
      </c>
      <c r="AI30" s="10">
        <f t="shared" si="16"/>
        <v>4.427941176470588</v>
      </c>
      <c r="AJ30" t="e">
        <f t="shared" si="17"/>
        <v>#NUM!</v>
      </c>
    </row>
    <row r="31" spans="1:36" x14ac:dyDescent="0.3">
      <c r="F31" s="1"/>
      <c r="H31" t="s">
        <v>251</v>
      </c>
      <c r="I31">
        <f>H4+H5</f>
        <v>5.8</v>
      </c>
      <c r="J31">
        <f>L62</f>
        <v>-352.36618556701035</v>
      </c>
      <c r="K31">
        <f t="shared" si="21"/>
        <v>-7.0103092783505154</v>
      </c>
      <c r="N31">
        <f t="shared" si="7"/>
        <v>19.943006920808934</v>
      </c>
      <c r="O31">
        <f t="shared" si="8"/>
        <v>12.233002891970466</v>
      </c>
      <c r="P31">
        <f t="shared" si="18"/>
        <v>2.508</v>
      </c>
      <c r="Q31">
        <f t="shared" si="0"/>
        <v>10.466587605999999</v>
      </c>
      <c r="R31" s="17">
        <f>PUSHArm!M31</f>
        <v>14.5</v>
      </c>
      <c r="S31" s="10">
        <f>PULLArm!N31</f>
        <v>9.4535249172433407</v>
      </c>
      <c r="T31" s="10">
        <f>PULLArm!O31</f>
        <v>1.5370821429103796</v>
      </c>
      <c r="U31" s="10">
        <f t="shared" si="9"/>
        <v>18.393366527519778</v>
      </c>
      <c r="V31" s="10">
        <f t="shared" si="1"/>
        <v>1.0257456775494294</v>
      </c>
      <c r="W31" s="10">
        <f t="shared" si="2"/>
        <v>6.5464750827566593</v>
      </c>
      <c r="X31" s="10">
        <f t="shared" si="3"/>
        <v>100.54647508275666</v>
      </c>
      <c r="Y31" s="10">
        <f t="shared" si="10"/>
        <v>95.546475082756658</v>
      </c>
      <c r="Z31" s="10">
        <f t="shared" si="11"/>
        <v>1.5464750827566593</v>
      </c>
      <c r="AA31" s="10">
        <f t="shared" si="4"/>
        <v>90.546475082756658</v>
      </c>
      <c r="AB31" s="10">
        <f t="shared" si="5"/>
        <v>1.6273256594338767</v>
      </c>
      <c r="AC31" s="10">
        <f t="shared" si="6"/>
        <v>3.6191527555770748</v>
      </c>
      <c r="AD31" s="10">
        <f>IF(R31&lt;=$H$10,$L$2+ABS($H$43/$H$46-SQRT(4*$H$43*$H$43/$H$46/$H$46-8*(R31-$H$9)/$H$46)/2),#REF!)</f>
        <v>8.4091158820753762</v>
      </c>
      <c r="AE31" s="10">
        <f t="shared" si="12"/>
        <v>-4.5607902679012886</v>
      </c>
      <c r="AF31" s="10">
        <f t="shared" si="13"/>
        <v>4.3566176470588234</v>
      </c>
      <c r="AG31" s="10">
        <f t="shared" si="14"/>
        <v>4.3566176470588234</v>
      </c>
      <c r="AH31">
        <f t="shared" si="15"/>
        <v>4.3566176470588234</v>
      </c>
      <c r="AI31" s="10">
        <f t="shared" si="16"/>
        <v>4.3566176470588234</v>
      </c>
      <c r="AJ31" t="e">
        <f t="shared" si="17"/>
        <v>#NUM!</v>
      </c>
    </row>
    <row r="32" spans="1:36" x14ac:dyDescent="0.3">
      <c r="F32" s="1"/>
      <c r="H32" t="s">
        <v>252</v>
      </c>
      <c r="I32">
        <f>I31+1.25</f>
        <v>7.05</v>
      </c>
      <c r="J32">
        <f>L66</f>
        <v>0</v>
      </c>
      <c r="K32">
        <f t="shared" si="21"/>
        <v>0</v>
      </c>
      <c r="N32">
        <f t="shared" si="7"/>
        <v>19.971760435951413</v>
      </c>
      <c r="O32">
        <f t="shared" si="8"/>
        <v>12.261311496286961</v>
      </c>
      <c r="P32">
        <f t="shared" si="18"/>
        <v>2.508</v>
      </c>
      <c r="Q32">
        <f t="shared" si="0"/>
        <v>10.484544419999999</v>
      </c>
      <c r="R32" s="17">
        <f>PUSHArm!M32</f>
        <v>15</v>
      </c>
      <c r="S32" s="10">
        <f>PULLArm!N32</f>
        <v>9.7788165760568884</v>
      </c>
      <c r="T32" s="10">
        <f>PULLArm!O32</f>
        <v>1.5371708412409195</v>
      </c>
      <c r="U32" s="10">
        <f t="shared" si="9"/>
        <v>18.706726342667082</v>
      </c>
      <c r="V32" s="10">
        <f t="shared" si="1"/>
        <v>1.0432810619146022</v>
      </c>
      <c r="W32" s="10">
        <f t="shared" si="2"/>
        <v>6.2211834239431116</v>
      </c>
      <c r="X32" s="10">
        <f t="shared" si="3"/>
        <v>100.22118342394312</v>
      </c>
      <c r="Y32" s="10">
        <f t="shared" si="10"/>
        <v>95.221183423943117</v>
      </c>
      <c r="Z32" s="10">
        <f t="shared" si="11"/>
        <v>1.2211834239431116</v>
      </c>
      <c r="AA32" s="10">
        <f t="shared" si="4"/>
        <v>90.221183423943117</v>
      </c>
      <c r="AB32" s="10">
        <f t="shared" si="5"/>
        <v>1.6114157846587023</v>
      </c>
      <c r="AC32" s="10">
        <f t="shared" si="6"/>
        <v>3.6139960646635982</v>
      </c>
      <c r="AD32" s="10">
        <f>IF(R32&lt;=$H$10,$L$2+ABS($H$43/$H$46-SQRT(4*$H$43*$H$43/$H$46/$H$46-8*(R32-$H$9)/$H$46)/2),#REF!)</f>
        <v>8.3978943673680408</v>
      </c>
      <c r="AE32" s="10">
        <f t="shared" si="12"/>
        <v>-4.5605270997017282</v>
      </c>
      <c r="AF32" s="10">
        <f t="shared" si="13"/>
        <v>4.2852941176470587</v>
      </c>
      <c r="AG32" s="10">
        <f t="shared" si="14"/>
        <v>4.2852941176470587</v>
      </c>
      <c r="AH32">
        <f t="shared" si="15"/>
        <v>4.2852941176470587</v>
      </c>
      <c r="AI32" s="10">
        <f t="shared" si="16"/>
        <v>4.2852941176470587</v>
      </c>
      <c r="AJ32" t="e">
        <f t="shared" si="17"/>
        <v>#NUM!</v>
      </c>
    </row>
    <row r="33" spans="2:36" x14ac:dyDescent="0.3">
      <c r="F33" s="1"/>
      <c r="N33">
        <f t="shared" si="7"/>
        <v>20.000356635197551</v>
      </c>
      <c r="O33">
        <f t="shared" si="8"/>
        <v>12.289524663560467</v>
      </c>
      <c r="P33">
        <f t="shared" si="18"/>
        <v>2.508</v>
      </c>
      <c r="Q33">
        <f t="shared" si="0"/>
        <v>10.502501233999999</v>
      </c>
      <c r="R33" s="17">
        <f>PUSHArm!M33</f>
        <v>15.5</v>
      </c>
      <c r="S33" s="10">
        <f>PULLArm!N33</f>
        <v>10.104089464785615</v>
      </c>
      <c r="T33" s="10">
        <f>PULLArm!O33</f>
        <v>1.5372472032769304</v>
      </c>
      <c r="U33" s="10">
        <f t="shared" si="9"/>
        <v>19.015004771221424</v>
      </c>
      <c r="V33" s="10">
        <f t="shared" si="1"/>
        <v>1.0605265453009567</v>
      </c>
      <c r="W33" s="10">
        <f t="shared" si="2"/>
        <v>5.8959105352143855</v>
      </c>
      <c r="X33" s="10">
        <f t="shared" si="3"/>
        <v>99.895910535214384</v>
      </c>
      <c r="Y33" s="10">
        <f t="shared" si="10"/>
        <v>94.895910535214384</v>
      </c>
      <c r="Z33" s="10">
        <f t="shared" si="11"/>
        <v>0.89591053521438546</v>
      </c>
      <c r="AA33" s="10">
        <f t="shared" si="4"/>
        <v>89.895910535214384</v>
      </c>
      <c r="AB33" s="10">
        <f t="shared" si="5"/>
        <v>1.5956537140099796</v>
      </c>
      <c r="AC33" s="10">
        <f t="shared" si="6"/>
        <v>3.6088291232376557</v>
      </c>
      <c r="AD33" s="10">
        <f>IF(R33&lt;=$H$10,$L$2+ABS($H$43/$H$46-SQRT(4*$H$43*$H$43/$H$46/$H$46-8*(R33-$H$9)/$H$46)/2),#REF!)</f>
        <v>8.3866518188383061</v>
      </c>
      <c r="AE33" s="10">
        <f t="shared" si="12"/>
        <v>-4.560300557650538</v>
      </c>
      <c r="AF33" s="10">
        <f t="shared" si="13"/>
        <v>4.213970588235294</v>
      </c>
      <c r="AG33" s="10">
        <f t="shared" si="14"/>
        <v>4.213970588235294</v>
      </c>
      <c r="AH33">
        <f t="shared" si="15"/>
        <v>4.213970588235294</v>
      </c>
      <c r="AI33" s="10">
        <f t="shared" si="16"/>
        <v>4.213970588235294</v>
      </c>
      <c r="AJ33" t="e">
        <f t="shared" si="17"/>
        <v>#NUM!</v>
      </c>
    </row>
    <row r="34" spans="2:36" x14ac:dyDescent="0.3">
      <c r="F34" s="1"/>
      <c r="G34" t="s">
        <v>39</v>
      </c>
      <c r="H34">
        <f>H7*2/J2/J2</f>
        <v>27.5625</v>
      </c>
      <c r="I34" t="s">
        <v>36</v>
      </c>
      <c r="J34">
        <f>H34*2*3.14159/360</f>
        <v>0.48105596875000001</v>
      </c>
      <c r="K34" t="s">
        <v>52</v>
      </c>
      <c r="N34">
        <f t="shared" si="7"/>
        <v>20.028794937136809</v>
      </c>
      <c r="O34">
        <f t="shared" si="8"/>
        <v>12.317641780367001</v>
      </c>
      <c r="P34">
        <f t="shared" si="18"/>
        <v>2.508</v>
      </c>
      <c r="Q34">
        <f t="shared" si="0"/>
        <v>10.520458047999998</v>
      </c>
      <c r="R34" s="17">
        <f>PUSHArm!M34</f>
        <v>16</v>
      </c>
      <c r="S34" s="10">
        <f>PULLArm!N34</f>
        <v>10.42934619573569</v>
      </c>
      <c r="T34" s="10">
        <f>PULLArm!O34</f>
        <v>1.5373112354006802</v>
      </c>
      <c r="U34" s="10">
        <f t="shared" si="9"/>
        <v>19.31845948038913</v>
      </c>
      <c r="V34" s="10">
        <f t="shared" si="1"/>
        <v>1.0774960475223581</v>
      </c>
      <c r="W34" s="10">
        <f t="shared" si="2"/>
        <v>5.5706538042643103</v>
      </c>
      <c r="X34" s="10">
        <f t="shared" si="3"/>
        <v>99.57065380426431</v>
      </c>
      <c r="Y34" s="10">
        <f t="shared" si="10"/>
        <v>94.57065380426431</v>
      </c>
      <c r="Z34" s="10">
        <f t="shared" si="11"/>
        <v>0.57065380426431034</v>
      </c>
      <c r="AA34" s="10">
        <f t="shared" si="4"/>
        <v>89.57065380426431</v>
      </c>
      <c r="AB34" s="10">
        <f t="shared" si="5"/>
        <v>1.5800354031216561</v>
      </c>
      <c r="AC34" s="10">
        <f t="shared" si="6"/>
        <v>3.6036518699269755</v>
      </c>
      <c r="AD34" s="10">
        <f>IF(R34&lt;=$H$10,$L$2+ABS($H$43/$H$46-SQRT(4*$H$43*$H$43/$H$46/$H$46-8*(R34-$H$9)/$H$46)/2),#REF!)</f>
        <v>8.375388117762288</v>
      </c>
      <c r="AE34" s="10">
        <f t="shared" si="12"/>
        <v>-4.5601106119044079</v>
      </c>
      <c r="AF34" s="10">
        <f t="shared" si="13"/>
        <v>4.1426470588235293</v>
      </c>
      <c r="AG34" s="10">
        <f t="shared" si="14"/>
        <v>4.1426470588235293</v>
      </c>
      <c r="AH34">
        <f t="shared" si="15"/>
        <v>4.1426470588235293</v>
      </c>
      <c r="AI34" s="10">
        <f t="shared" si="16"/>
        <v>4.1426470588235293</v>
      </c>
      <c r="AJ34" t="e">
        <f t="shared" si="17"/>
        <v>#NUM!</v>
      </c>
    </row>
    <row r="35" spans="2:36" x14ac:dyDescent="0.3">
      <c r="F35" s="1"/>
      <c r="G35" t="s">
        <v>35</v>
      </c>
      <c r="H35">
        <f>H34*J2</f>
        <v>36.75</v>
      </c>
      <c r="I35" t="s">
        <v>37</v>
      </c>
      <c r="K35" t="s">
        <v>61</v>
      </c>
      <c r="L35" s="15">
        <f>H35/360*B21*60</f>
        <v>1847.202</v>
      </c>
      <c r="M35" t="s">
        <v>6</v>
      </c>
      <c r="N35">
        <f t="shared" si="7"/>
        <v>20.057074747380014</v>
      </c>
      <c r="O35">
        <f t="shared" si="8"/>
        <v>12.345662225470122</v>
      </c>
      <c r="P35">
        <f t="shared" si="18"/>
        <v>2.508</v>
      </c>
      <c r="Q35">
        <f t="shared" si="0"/>
        <v>10.538414862</v>
      </c>
      <c r="R35" s="17">
        <f>PUSHArm!M35</f>
        <v>16.5</v>
      </c>
      <c r="S35" s="10">
        <f>PULLArm!N35</f>
        <v>10.754589379084754</v>
      </c>
      <c r="T35" s="10">
        <f>PULLArm!O35</f>
        <v>1.5373629429644926</v>
      </c>
      <c r="U35" s="10">
        <f t="shared" si="9"/>
        <v>19.617328512009809</v>
      </c>
      <c r="V35" s="10">
        <f t="shared" si="1"/>
        <v>1.0942024088643865</v>
      </c>
      <c r="W35" s="10">
        <f t="shared" si="2"/>
        <v>5.245410620915246</v>
      </c>
      <c r="X35" s="10">
        <f t="shared" si="3"/>
        <v>99.245410620915251</v>
      </c>
      <c r="Y35" s="10">
        <f t="shared" si="10"/>
        <v>94.245410620915251</v>
      </c>
      <c r="Z35" s="10">
        <f t="shared" si="11"/>
        <v>0.24541062091524601</v>
      </c>
      <c r="AA35" s="10">
        <f t="shared" si="4"/>
        <v>89.245410620915251</v>
      </c>
      <c r="AB35" s="10">
        <f t="shared" si="5"/>
        <v>1.5645569887739998</v>
      </c>
      <c r="AC35" s="10">
        <f t="shared" si="6"/>
        <v>3.5984642427444116</v>
      </c>
      <c r="AD35" s="10">
        <f>IF(R35&lt;=$H$10,$L$2+ABS($H$43/$H$46-SQRT(4*$H$43*$H$43/$H$46/$H$46-8*(R35-$H$9)/$H$46)/2),#REF!)</f>
        <v>8.3641031442949973</v>
      </c>
      <c r="AE35" s="10">
        <f t="shared" si="12"/>
        <v>-4.559957237444892</v>
      </c>
      <c r="AF35" s="10">
        <f t="shared" si="13"/>
        <v>4.0713235294117647</v>
      </c>
      <c r="AG35" s="10">
        <f t="shared" si="14"/>
        <v>4.0713235294117647</v>
      </c>
      <c r="AH35">
        <f t="shared" si="15"/>
        <v>4.0713235294117647</v>
      </c>
      <c r="AI35" s="10">
        <f t="shared" si="16"/>
        <v>4.0713235294117647</v>
      </c>
      <c r="AJ35" t="e">
        <f t="shared" si="17"/>
        <v>#NUM!</v>
      </c>
    </row>
    <row r="36" spans="2:36" x14ac:dyDescent="0.3">
      <c r="G36" s="10" t="s">
        <v>47</v>
      </c>
      <c r="H36" s="10">
        <f>J34*$E$17+L7</f>
        <v>28.855796477666665</v>
      </c>
      <c r="I36" s="10" t="s">
        <v>60</v>
      </c>
      <c r="J36" s="10"/>
      <c r="K36" s="10" t="s">
        <v>62</v>
      </c>
      <c r="L36" s="15">
        <f>H36/$B$21*100/$B$12/$B$15</f>
        <v>12.434151223953235</v>
      </c>
      <c r="M36" s="10" t="s">
        <v>63</v>
      </c>
      <c r="N36">
        <f t="shared" si="7"/>
        <v>20.085195458450105</v>
      </c>
      <c r="O36">
        <f t="shared" si="8"/>
        <v>12.373585369718137</v>
      </c>
      <c r="P36">
        <f t="shared" si="18"/>
        <v>2.508</v>
      </c>
      <c r="Q36">
        <f t="shared" si="0"/>
        <v>10.556371675999999</v>
      </c>
      <c r="R36" s="17">
        <f>PUSHArm!M36</f>
        <v>17</v>
      </c>
      <c r="S36" s="10">
        <f>PULLArm!N36</f>
        <v>11.079821623226044</v>
      </c>
      <c r="T36" s="10">
        <f>PULLArm!O36</f>
        <v>1.5374023302894666</v>
      </c>
      <c r="U36" s="10">
        <f t="shared" si="9"/>
        <v>19.911832345261253</v>
      </c>
      <c r="V36" s="10">
        <f t="shared" si="1"/>
        <v>1.1106575037800572</v>
      </c>
      <c r="W36" s="10">
        <f t="shared" si="2"/>
        <v>4.920178376773956</v>
      </c>
      <c r="X36" s="10">
        <f t="shared" si="3"/>
        <v>98.920178376773961</v>
      </c>
      <c r="Y36" s="10">
        <f t="shared" si="10"/>
        <v>93.920178376773961</v>
      </c>
      <c r="Z36" s="10">
        <f t="shared" si="11"/>
        <v>7.9821623226044025E-2</v>
      </c>
      <c r="AA36" s="10">
        <f t="shared" si="4"/>
        <v>88.920178376773961</v>
      </c>
      <c r="AB36" s="10">
        <f t="shared" si="5"/>
        <v>1.5492147777341807</v>
      </c>
      <c r="AC36" s="10">
        <f t="shared" si="6"/>
        <v>3.5932661790792868</v>
      </c>
      <c r="AD36" s="10">
        <f>IF(R36&lt;=$H$10,$L$2+ABS($H$43/$H$46-SQRT(4*$H$43*$H$43/$H$46/$H$46-8*(R36-$H$9)/$H$46)/2),#REF!)</f>
        <v>8.3527967774554686</v>
      </c>
      <c r="AE36" s="10">
        <f t="shared" si="12"/>
        <v>-4.5598404140773914</v>
      </c>
      <c r="AF36" s="10">
        <f t="shared" si="13"/>
        <v>3.9999999999999964</v>
      </c>
      <c r="AG36" s="10">
        <f t="shared" si="14"/>
        <v>3.9999999999999964</v>
      </c>
      <c r="AH36">
        <f t="shared" si="15"/>
        <v>3.9999999999999964</v>
      </c>
      <c r="AI36" s="10">
        <f t="shared" si="16"/>
        <v>4</v>
      </c>
      <c r="AJ36" t="e">
        <f t="shared" si="17"/>
        <v>#NUM!</v>
      </c>
    </row>
    <row r="37" spans="2:36" x14ac:dyDescent="0.3">
      <c r="N37">
        <f t="shared" si="7"/>
        <v>20.113156449710626</v>
      </c>
      <c r="O37">
        <f t="shared" si="8"/>
        <v>12.401410575964531</v>
      </c>
      <c r="P37">
        <f t="shared" si="18"/>
        <v>2.508</v>
      </c>
      <c r="Q37">
        <f t="shared" si="0"/>
        <v>10.574328489999999</v>
      </c>
      <c r="R37" s="17">
        <f>PUSHArm!M37</f>
        <v>17.5</v>
      </c>
      <c r="S37" s="10">
        <f>PULLArm!N37</f>
        <v>11.405045535112439</v>
      </c>
      <c r="T37" s="10">
        <f>PULLArm!O37</f>
        <v>1.5374294006670848</v>
      </c>
      <c r="U37" s="10">
        <f t="shared" si="9"/>
        <v>20.202175688715474</v>
      </c>
      <c r="V37" s="10">
        <f t="shared" si="1"/>
        <v>1.126872339638022</v>
      </c>
      <c r="W37" s="10">
        <f t="shared" si="2"/>
        <v>4.5949544648875609</v>
      </c>
      <c r="X37" s="10">
        <f t="shared" si="3"/>
        <v>98.594954464887564</v>
      </c>
      <c r="Y37" s="10">
        <f t="shared" si="10"/>
        <v>93.594954464887564</v>
      </c>
      <c r="Z37" s="10">
        <f t="shared" si="11"/>
        <v>0.40504553511243913</v>
      </c>
      <c r="AA37" s="10">
        <f t="shared" si="4"/>
        <v>88.594954464887564</v>
      </c>
      <c r="AB37" s="10">
        <f t="shared" si="5"/>
        <v>1.5340052364654884</v>
      </c>
      <c r="AC37" s="10">
        <f t="shared" si="6"/>
        <v>3.5880576156885753</v>
      </c>
      <c r="AD37" s="10">
        <f>IF(R37&lt;=$H$10,$L$2+ABS($H$43/$H$46-SQRT(4*$H$43*$H$43/$H$46/$H$46-8*(R37-$H$9)/$H$46)/2),#REF!)</f>
        <v>8.3414688951116247</v>
      </c>
      <c r="AE37" s="10">
        <f t="shared" si="12"/>
        <v>-6.1653989436022556</v>
      </c>
      <c r="AF37" s="10">
        <f t="shared" si="13"/>
        <v>3.9393541516048156</v>
      </c>
      <c r="AG37" s="10">
        <f t="shared" si="14"/>
        <v>3.9393541516048156</v>
      </c>
      <c r="AH37">
        <f t="shared" si="15"/>
        <v>3.9393541516048156</v>
      </c>
      <c r="AI37" s="10">
        <f t="shared" si="16"/>
        <v>3.9286764705882353</v>
      </c>
      <c r="AJ37" t="e">
        <f t="shared" si="17"/>
        <v>#NUM!</v>
      </c>
    </row>
    <row r="38" spans="2:36" x14ac:dyDescent="0.3">
      <c r="F38" s="2"/>
      <c r="G38" t="s">
        <v>40</v>
      </c>
      <c r="H38">
        <f>(H39-H35)/J2</f>
        <v>18.609375</v>
      </c>
      <c r="I38" t="s">
        <v>36</v>
      </c>
      <c r="J38">
        <f>H38*2*3.14159/360</f>
        <v>0.32479459114583331</v>
      </c>
      <c r="K38" t="s">
        <v>52</v>
      </c>
      <c r="N38">
        <f t="shared" si="7"/>
        <v>20.140957087290722</v>
      </c>
      <c r="O38">
        <f t="shared" si="8"/>
        <v>12.429137198986227</v>
      </c>
      <c r="P38">
        <f t="shared" si="18"/>
        <v>2.508</v>
      </c>
      <c r="Q38">
        <f t="shared" si="0"/>
        <v>10.592285303999999</v>
      </c>
      <c r="R38" s="17">
        <f>PUSHArm!M38</f>
        <v>18</v>
      </c>
      <c r="S38" s="10">
        <f>PULLArm!N38</f>
        <v>11.730263720599885</v>
      </c>
      <c r="T38" s="10">
        <f>PULLArm!O38</f>
        <v>1.5374441563605448</v>
      </c>
      <c r="U38" s="10">
        <f t="shared" si="9"/>
        <v>20.488549043997253</v>
      </c>
      <c r="V38" s="10">
        <f t="shared" si="1"/>
        <v>1.1428571428571428</v>
      </c>
      <c r="W38" s="10">
        <f t="shared" si="2"/>
        <v>4.2697362794001155</v>
      </c>
      <c r="X38" s="10">
        <f t="shared" si="3"/>
        <v>98.269736279400121</v>
      </c>
      <c r="Y38" s="10">
        <f t="shared" si="10"/>
        <v>93.269736279400121</v>
      </c>
      <c r="Z38" s="10">
        <f t="shared" si="11"/>
        <v>0.73026372059988454</v>
      </c>
      <c r="AA38" s="10">
        <f t="shared" si="4"/>
        <v>88.269736279400121</v>
      </c>
      <c r="AB38" s="10">
        <f t="shared" si="5"/>
        <v>1.5189249816239443</v>
      </c>
      <c r="AC38" s="10">
        <f t="shared" si="6"/>
        <v>3.5828384886879245</v>
      </c>
      <c r="AD38" s="10">
        <f>IF(R38&lt;=$H$10,$L$2+ABS($H$43/$H$46-SQRT(4*$H$43*$H$43/$H$46/$H$46-8*(R38-$H$9)/$H$46)/2),#REF!)</f>
        <v>8.3301193739648856</v>
      </c>
      <c r="AE38" s="10">
        <f t="shared" si="12"/>
        <v>-7.4318110620368918</v>
      </c>
      <c r="AF38" s="10">
        <f t="shared" si="13"/>
        <v>3.8915183853937307</v>
      </c>
      <c r="AG38" s="10">
        <f t="shared" si="14"/>
        <v>3.8915183853937307</v>
      </c>
      <c r="AH38">
        <f t="shared" si="15"/>
        <v>3.8915183853937307</v>
      </c>
      <c r="AI38" s="10">
        <f t="shared" si="16"/>
        <v>3.8573529411764707</v>
      </c>
      <c r="AJ38" t="e">
        <f t="shared" si="17"/>
        <v>#NUM!</v>
      </c>
    </row>
    <row r="39" spans="2:36" x14ac:dyDescent="0.3">
      <c r="F39" s="2"/>
      <c r="G39" t="s">
        <v>42</v>
      </c>
      <c r="H39">
        <f>(H9-H7-H43*J2/2-H35*J2/2)/J2</f>
        <v>61.5625</v>
      </c>
      <c r="I39" t="s">
        <v>37</v>
      </c>
      <c r="K39" t="s">
        <v>65</v>
      </c>
      <c r="L39">
        <f>H39/360*B21*60</f>
        <v>3094.3775000000001</v>
      </c>
      <c r="M39" t="s">
        <v>6</v>
      </c>
      <c r="N39">
        <f t="shared" si="7"/>
        <v>20.168596723954312</v>
      </c>
      <c r="O39">
        <f t="shared" si="8"/>
        <v>12.456764585367555</v>
      </c>
      <c r="P39">
        <f t="shared" si="18"/>
        <v>2.508</v>
      </c>
      <c r="Q39">
        <f t="shared" si="0"/>
        <v>10.610242117999999</v>
      </c>
      <c r="R39" s="17">
        <f>PUSHArm!M39</f>
        <v>18.5</v>
      </c>
      <c r="S39" s="10">
        <f>PULLArm!N39</f>
        <v>12.055478784790317</v>
      </c>
      <c r="T39" s="10">
        <f>PULLArm!O39</f>
        <v>1.5374465986018262</v>
      </c>
      <c r="U39" s="10">
        <f t="shared" si="9"/>
        <v>20.771130075742015</v>
      </c>
      <c r="V39" s="10">
        <f t="shared" si="1"/>
        <v>1.1586214343425181</v>
      </c>
      <c r="W39" s="10">
        <f t="shared" si="2"/>
        <v>3.9445212152096829</v>
      </c>
      <c r="X39" s="10">
        <f t="shared" si="3"/>
        <v>97.944521215209676</v>
      </c>
      <c r="Y39" s="10">
        <f t="shared" si="10"/>
        <v>92.944521215209676</v>
      </c>
      <c r="Z39" s="10">
        <f t="shared" si="11"/>
        <v>1.0554787847903171</v>
      </c>
      <c r="AA39" s="10">
        <f t="shared" si="4"/>
        <v>87.944521215209676</v>
      </c>
      <c r="AB39" s="10">
        <f t="shared" si="5"/>
        <v>1.5039707712699064</v>
      </c>
      <c r="AC39" s="10">
        <f t="shared" si="6"/>
        <v>3.5776087335425153</v>
      </c>
      <c r="AD39" s="10">
        <f>IF(R39&lt;=$H$10,$L$2+ABS($H$43/$H$46-SQRT(4*$H$43*$H$43/$H$46/$H$46-8*(R39-$H$9)/$H$46)/2),#REF!)</f>
        <v>8.3187480895345107</v>
      </c>
      <c r="AE39" s="10">
        <f t="shared" si="12"/>
        <v>-8.5118732751301955</v>
      </c>
      <c r="AF39" s="10">
        <f t="shared" si="13"/>
        <v>3.8507229479638481</v>
      </c>
      <c r="AG39" s="10">
        <f t="shared" si="14"/>
        <v>3.8507229479638481</v>
      </c>
      <c r="AH39">
        <f t="shared" si="15"/>
        <v>3.8507229479638481</v>
      </c>
      <c r="AI39" s="10">
        <f t="shared" si="16"/>
        <v>3.786029411764706</v>
      </c>
      <c r="AJ39" t="e">
        <f t="shared" si="17"/>
        <v>#NUM!</v>
      </c>
    </row>
    <row r="40" spans="2:36" x14ac:dyDescent="0.3">
      <c r="B40" s="10"/>
      <c r="G40" t="s">
        <v>48</v>
      </c>
      <c r="H40" s="10">
        <f>J38*$E$17+L8</f>
        <v>26.167601728805558</v>
      </c>
      <c r="I40" t="s">
        <v>60</v>
      </c>
      <c r="K40" t="s">
        <v>64</v>
      </c>
      <c r="L40">
        <f>H40/$B$21*100/$B$12/$B$15</f>
        <v>11.275790544058433</v>
      </c>
      <c r="M40" t="s">
        <v>63</v>
      </c>
      <c r="N40">
        <f t="shared" si="7"/>
        <v>20.196074699064077</v>
      </c>
      <c r="O40">
        <f t="shared" si="8"/>
        <v>12.484292073442571</v>
      </c>
      <c r="P40">
        <f t="shared" si="18"/>
        <v>2.508</v>
      </c>
      <c r="Q40">
        <f t="shared" si="0"/>
        <v>10.628198932</v>
      </c>
      <c r="R40" s="17">
        <f>PUSHArm!M40</f>
        <v>19</v>
      </c>
      <c r="S40" s="10">
        <f>PULLArm!N40</f>
        <v>12.380693332375063</v>
      </c>
      <c r="T40" s="10">
        <f>PULLArm!O40</f>
        <v>1.5374367275959946</v>
      </c>
      <c r="U40" s="10">
        <f t="shared" si="9"/>
        <v>21.050084816297868</v>
      </c>
      <c r="V40" s="10">
        <f t="shared" si="1"/>
        <v>1.1741740958036146</v>
      </c>
      <c r="W40" s="10">
        <f t="shared" si="2"/>
        <v>3.6193066676249366</v>
      </c>
      <c r="X40" s="10">
        <f t="shared" si="3"/>
        <v>97.61930666762494</v>
      </c>
      <c r="Y40" s="10">
        <f t="shared" si="10"/>
        <v>92.61930666762494</v>
      </c>
      <c r="Z40" s="10">
        <f t="shared" si="11"/>
        <v>1.3806933323750634</v>
      </c>
      <c r="AA40" s="10">
        <f t="shared" si="4"/>
        <v>87.61930666762494</v>
      </c>
      <c r="AB40" s="10">
        <f t="shared" si="5"/>
        <v>1.4891394967299945</v>
      </c>
      <c r="AC40" s="10">
        <f t="shared" si="6"/>
        <v>3.5723682850577494</v>
      </c>
      <c r="AD40" s="10">
        <f>IF(R40&lt;=$H$10,$L$2+ABS($H$43/$H$46-SQRT(4*$H$43*$H$43/$H$46/$H$46-8*(R40-$H$9)/$H$46)/2),#REF!)</f>
        <v>8.3073549161416711</v>
      </c>
      <c r="AE40" s="10">
        <f t="shared" si="12"/>
        <v>-9.4696084706542614</v>
      </c>
      <c r="AF40" s="10">
        <f t="shared" si="13"/>
        <v>3.814550662298605</v>
      </c>
      <c r="AG40" s="10">
        <f t="shared" si="14"/>
        <v>3.814550662298605</v>
      </c>
      <c r="AH40">
        <f t="shared" si="15"/>
        <v>3.814550662298605</v>
      </c>
      <c r="AI40" s="10">
        <f t="shared" si="16"/>
        <v>3.7147058823529413</v>
      </c>
      <c r="AJ40" t="e">
        <f t="shared" si="17"/>
        <v>#NUM!</v>
      </c>
    </row>
    <row r="41" spans="2:36" x14ac:dyDescent="0.3">
      <c r="B41" s="10"/>
      <c r="N41">
        <f t="shared" si="7"/>
        <v>20.223390338445416</v>
      </c>
      <c r="O41">
        <f t="shared" si="8"/>
        <v>12.511718993175773</v>
      </c>
      <c r="P41">
        <f t="shared" si="18"/>
        <v>2.508</v>
      </c>
      <c r="Q41">
        <f t="shared" si="0"/>
        <v>10.646155746</v>
      </c>
      <c r="R41" s="17">
        <f>PUSHArm!M41</f>
        <v>19.5</v>
      </c>
      <c r="S41" s="10">
        <f>PULLArm!N41</f>
        <v>12.705909967977247</v>
      </c>
      <c r="T41" s="10">
        <f>PULLArm!O41</f>
        <v>1.5374145425178711</v>
      </c>
      <c r="U41" s="10">
        <f t="shared" si="9"/>
        <v>21.32556872910579</v>
      </c>
      <c r="V41" s="10">
        <f t="shared" si="1"/>
        <v>1.1895234282663616</v>
      </c>
      <c r="W41" s="10">
        <f t="shared" si="2"/>
        <v>3.2940900320227531</v>
      </c>
      <c r="X41" s="10">
        <f t="shared" si="3"/>
        <v>97.294090032022751</v>
      </c>
      <c r="Y41" s="10">
        <f t="shared" si="10"/>
        <v>92.294090032022751</v>
      </c>
      <c r="Z41" s="10">
        <f t="shared" si="11"/>
        <v>1.7059099679772469</v>
      </c>
      <c r="AA41" s="10">
        <f t="shared" si="4"/>
        <v>87.294090032022751</v>
      </c>
      <c r="AB41" s="10">
        <f t="shared" si="5"/>
        <v>1.4744281750514723</v>
      </c>
      <c r="AC41" s="10">
        <f t="shared" si="6"/>
        <v>3.567117077369768</v>
      </c>
      <c r="AD41" s="10">
        <f>IF(R41&lt;=$H$10,$L$2+ABS($H$43/$H$46-SQRT(4*$H$43*$H$43/$H$46/$H$46-8*(R41-$H$9)/$H$46)/2),#REF!)</f>
        <v>8.2959397268932378</v>
      </c>
      <c r="AE41" s="10">
        <f t="shared" si="12"/>
        <v>-10.339107175414723</v>
      </c>
      <c r="AF41" s="10">
        <f t="shared" si="13"/>
        <v>3.7817147035367116</v>
      </c>
      <c r="AG41" s="10">
        <f t="shared" si="14"/>
        <v>3.7817147035367116</v>
      </c>
      <c r="AH41">
        <f t="shared" si="15"/>
        <v>3.7817147035367116</v>
      </c>
      <c r="AI41" s="10">
        <f t="shared" si="16"/>
        <v>3.6433823529411766</v>
      </c>
      <c r="AJ41" t="e">
        <f t="shared" si="17"/>
        <v>#NUM!</v>
      </c>
    </row>
    <row r="42" spans="2:36" x14ac:dyDescent="0.3">
      <c r="B42" s="10"/>
      <c r="G42" t="s">
        <v>41</v>
      </c>
      <c r="H42">
        <f>(H43-H39)/J2</f>
        <v>-37.265625</v>
      </c>
      <c r="I42" t="s">
        <v>36</v>
      </c>
      <c r="J42">
        <f>H42*2*3.14159/360</f>
        <v>-0.65040730468749997</v>
      </c>
      <c r="K42" t="s">
        <v>52</v>
      </c>
      <c r="N42">
        <f t="shared" si="7"/>
        <v>20.250542954306187</v>
      </c>
      <c r="O42">
        <f t="shared" si="8"/>
        <v>12.53904466607718</v>
      </c>
      <c r="P42">
        <f t="shared" si="18"/>
        <v>2.508</v>
      </c>
      <c r="Q42">
        <f t="shared" si="0"/>
        <v>10.66411256</v>
      </c>
      <c r="R42" s="17">
        <f>PUSHArm!M42</f>
        <v>20</v>
      </c>
      <c r="S42" s="10">
        <f>PULLArm!N42</f>
        <v>13.031131296494886</v>
      </c>
      <c r="T42" s="10">
        <f>PULLArm!O42</f>
        <v>1.5373800415129606</v>
      </c>
      <c r="U42" s="10">
        <f t="shared" si="9"/>
        <v>21.597727650406775</v>
      </c>
      <c r="V42" s="10">
        <f t="shared" si="1"/>
        <v>1.2046772038736684</v>
      </c>
      <c r="W42" s="10">
        <f t="shared" si="2"/>
        <v>2.9688687035051142</v>
      </c>
      <c r="X42" s="10">
        <f t="shared" si="3"/>
        <v>96.968868703505109</v>
      </c>
      <c r="Y42" s="10">
        <f t="shared" si="10"/>
        <v>91.968868703505109</v>
      </c>
      <c r="Z42" s="10">
        <f t="shared" si="11"/>
        <v>2.0311312964948858</v>
      </c>
      <c r="AA42" s="10">
        <f t="shared" si="4"/>
        <v>86.968868703505109</v>
      </c>
      <c r="AB42" s="10">
        <f t="shared" si="5"/>
        <v>1.459833941997208</v>
      </c>
      <c r="AC42" s="10">
        <f t="shared" si="6"/>
        <v>3.561855043935795</v>
      </c>
      <c r="AD42" s="10">
        <f>IF(R42&lt;=$H$10,$L$2+ABS($H$43/$H$46-SQRT(4*$H$43*$H$43/$H$46/$H$46-8*(R42-$H$9)/$H$46)/2),#REF!)</f>
        <v>8.2845023936652993</v>
      </c>
      <c r="AE42" s="10">
        <f t="shared" si="12"/>
        <v>-11.141084893621509</v>
      </c>
      <c r="AF42" s="10">
        <f t="shared" si="13"/>
        <v>3.7514333063412737</v>
      </c>
      <c r="AG42" s="10">
        <f t="shared" si="14"/>
        <v>3.7514333063412737</v>
      </c>
      <c r="AH42">
        <f t="shared" si="15"/>
        <v>3.7514333063412737</v>
      </c>
      <c r="AI42" s="10">
        <f t="shared" si="16"/>
        <v>3.572058823529412</v>
      </c>
      <c r="AJ42" t="e">
        <f t="shared" si="17"/>
        <v>#NUM!</v>
      </c>
    </row>
    <row r="43" spans="2:36" x14ac:dyDescent="0.3">
      <c r="G43" t="s">
        <v>43</v>
      </c>
      <c r="H43">
        <f>H46*H3</f>
        <v>11.875</v>
      </c>
      <c r="I43" t="s">
        <v>37</v>
      </c>
      <c r="K43" t="s">
        <v>66</v>
      </c>
      <c r="L43">
        <f>H43/360*B21*60</f>
        <v>596.88499999999999</v>
      </c>
      <c r="M43" t="s">
        <v>6</v>
      </c>
      <c r="N43">
        <f t="shared" si="7"/>
        <v>20.277531845162279</v>
      </c>
      <c r="O43">
        <f t="shared" si="8"/>
        <v>12.566268405121026</v>
      </c>
      <c r="P43">
        <f t="shared" si="18"/>
        <v>2.508</v>
      </c>
      <c r="Q43">
        <f t="shared" si="0"/>
        <v>10.682069373999999</v>
      </c>
      <c r="R43" s="17">
        <f>PUSHArm!M43</f>
        <v>20.5</v>
      </c>
      <c r="S43" s="10">
        <f>PULLArm!N43</f>
        <v>13.356359923443849</v>
      </c>
      <c r="T43" s="10">
        <f>PULLArm!O43</f>
        <v>1.537333221698814</v>
      </c>
      <c r="U43" s="10">
        <f t="shared" si="9"/>
        <v>21.866698625932901</v>
      </c>
      <c r="V43" s="10">
        <f t="shared" si="1"/>
        <v>1.2196427118919713</v>
      </c>
      <c r="W43" s="10">
        <f t="shared" si="2"/>
        <v>2.6436400765561512</v>
      </c>
      <c r="X43" s="10">
        <f t="shared" si="3"/>
        <v>96.643640076556153</v>
      </c>
      <c r="Y43" s="10">
        <f t="shared" si="10"/>
        <v>91.643640076556153</v>
      </c>
      <c r="Z43" s="10">
        <f t="shared" si="11"/>
        <v>2.3563599234438488</v>
      </c>
      <c r="AA43" s="10">
        <f t="shared" si="4"/>
        <v>86.643640076556153</v>
      </c>
      <c r="AB43" s="10">
        <f t="shared" si="5"/>
        <v>1.4453540455346177</v>
      </c>
      <c r="AC43" s="10">
        <f t="shared" si="6"/>
        <v>3.5565821175242966</v>
      </c>
      <c r="AD43" s="10">
        <f>IF(R43&lt;=$H$10,$L$2+ABS($H$43/$H$46-SQRT(4*$H$43*$H$43/$H$46/$H$46-8*(R43-$H$9)/$H$46)/2),#REF!)</f>
        <v>8.2730427870863803</v>
      </c>
      <c r="AE43" s="10">
        <f t="shared" si="12"/>
        <v>-11.889248070389572</v>
      </c>
      <c r="AF43" s="10">
        <f t="shared" si="13"/>
        <v>3.72318936034873</v>
      </c>
      <c r="AG43" s="10">
        <f t="shared" si="14"/>
        <v>3.72318936034873</v>
      </c>
      <c r="AH43">
        <f t="shared" si="15"/>
        <v>3.72318936034873</v>
      </c>
      <c r="AI43" s="10">
        <f t="shared" si="16"/>
        <v>3.5007352941176473</v>
      </c>
      <c r="AJ43" t="e">
        <f t="shared" si="17"/>
        <v>#NUM!</v>
      </c>
    </row>
    <row r="44" spans="2:36" x14ac:dyDescent="0.3">
      <c r="G44" t="s">
        <v>50</v>
      </c>
      <c r="H44" s="10">
        <f>J42*$E$17+L9</f>
        <v>-3.54064140591667</v>
      </c>
      <c r="I44" t="s">
        <v>60</v>
      </c>
      <c r="K44" t="s">
        <v>67</v>
      </c>
      <c r="L44">
        <f>H44/$B$21*100/$B$12/$B$15</f>
        <v>-1.5256855136551821</v>
      </c>
      <c r="M44" t="s">
        <v>63</v>
      </c>
      <c r="N44">
        <f t="shared" si="7"/>
        <v>20.304356295691406</v>
      </c>
      <c r="O44">
        <f t="shared" si="8"/>
        <v>12.593389514620085</v>
      </c>
      <c r="P44">
        <f t="shared" si="18"/>
        <v>2.508</v>
      </c>
      <c r="Q44">
        <f t="shared" si="0"/>
        <v>10.700026187999999</v>
      </c>
      <c r="R44" s="17">
        <f>PUSHArm!M44</f>
        <v>21</v>
      </c>
      <c r="S44" s="10">
        <f>PULLArm!N44</f>
        <v>13.681598455300644</v>
      </c>
      <c r="T44" s="10">
        <f>PULLArm!O44</f>
        <v>1.5372740791609498</v>
      </c>
      <c r="U44" s="10">
        <f t="shared" si="9"/>
        <v>22.132610656657686</v>
      </c>
      <c r="V44" s="10">
        <f t="shared" si="1"/>
        <v>1.2344267996967353</v>
      </c>
      <c r="W44" s="10">
        <f t="shared" si="2"/>
        <v>2.3184015446993556</v>
      </c>
      <c r="X44" s="10">
        <f t="shared" si="3"/>
        <v>96.318401544699356</v>
      </c>
      <c r="Y44" s="10">
        <f t="shared" si="10"/>
        <v>91.318401544699356</v>
      </c>
      <c r="Z44" s="10">
        <f t="shared" si="11"/>
        <v>2.6815984553006444</v>
      </c>
      <c r="AA44" s="10">
        <f t="shared" si="4"/>
        <v>86.318401544699356</v>
      </c>
      <c r="AB44" s="10">
        <f t="shared" si="5"/>
        <v>1.4309858397766726</v>
      </c>
      <c r="AC44" s="10">
        <f t="shared" si="6"/>
        <v>3.5512982302049605</v>
      </c>
      <c r="AD44" s="10">
        <f>IF(R44&lt;=$H$10,$L$2+ABS($H$43/$H$46-SQRT(4*$H$43*$H$43/$H$46/$H$46-8*(R44-$H$9)/$H$46)/2),#REF!)</f>
        <v>8.2615607765203727</v>
      </c>
      <c r="AE44" s="10">
        <f t="shared" si="12"/>
        <v>-12.59322469047973</v>
      </c>
      <c r="AF44" s="10">
        <f t="shared" si="13"/>
        <v>3.6966197428795606</v>
      </c>
      <c r="AG44" s="10">
        <f t="shared" si="14"/>
        <v>3.6966197428795606</v>
      </c>
      <c r="AH44">
        <f t="shared" si="15"/>
        <v>3.6966197428795606</v>
      </c>
      <c r="AI44" s="10">
        <f t="shared" si="16"/>
        <v>3.4294117647058826</v>
      </c>
      <c r="AJ44" t="e">
        <f t="shared" si="17"/>
        <v>#NUM!</v>
      </c>
    </row>
    <row r="45" spans="2:36" x14ac:dyDescent="0.3">
      <c r="N45">
        <f t="shared" si="7"/>
        <v>20.331015576715501</v>
      </c>
      <c r="O45">
        <f t="shared" si="8"/>
        <v>12.620407290179537</v>
      </c>
      <c r="P45">
        <f t="shared" si="18"/>
        <v>2.508</v>
      </c>
      <c r="Q45">
        <f t="shared" si="0"/>
        <v>10.717983001999999</v>
      </c>
      <c r="R45" s="17">
        <f>PUSHArm!M45</f>
        <v>21.5</v>
      </c>
      <c r="S45" s="10">
        <f>PULLArm!N45</f>
        <v>14.006849499846261</v>
      </c>
      <c r="T45" s="10">
        <f>PULLArm!O45</f>
        <v>1.5372026089585247</v>
      </c>
      <c r="U45" s="10">
        <f t="shared" si="9"/>
        <v>22.395585365230389</v>
      </c>
      <c r="V45" s="10">
        <f t="shared" si="1"/>
        <v>1.2490359093908574</v>
      </c>
      <c r="W45" s="10">
        <f t="shared" si="2"/>
        <v>1.9931505001537388</v>
      </c>
      <c r="X45" s="10">
        <f t="shared" si="3"/>
        <v>95.993150500153746</v>
      </c>
      <c r="Y45" s="10">
        <f t="shared" si="10"/>
        <v>90.993150500153746</v>
      </c>
      <c r="Z45" s="10">
        <f t="shared" si="11"/>
        <v>3.0068494998462612</v>
      </c>
      <c r="AA45" s="10">
        <f t="shared" si="4"/>
        <v>85.993150500153746</v>
      </c>
      <c r="AB45" s="10">
        <f t="shared" si="5"/>
        <v>1.416726779337192</v>
      </c>
      <c r="AC45" s="10">
        <f t="shared" si="6"/>
        <v>3.5460033133384861</v>
      </c>
      <c r="AD45" s="10">
        <f>IF(R45&lt;=$H$10,$L$2+ABS($H$43/$H$46-SQRT(4*$H$43*$H$43/$H$46/$H$46-8*(R45-$H$9)/$H$46)/2),#REF!)</f>
        <v>8.2500562300491467</v>
      </c>
      <c r="AE45" s="10">
        <f t="shared" si="12"/>
        <v>-13.260085545694295</v>
      </c>
      <c r="AF45" s="10">
        <f t="shared" si="13"/>
        <v>3.6714578740521349</v>
      </c>
      <c r="AG45" s="10">
        <f t="shared" si="14"/>
        <v>3.6714578740521349</v>
      </c>
      <c r="AH45">
        <f t="shared" si="15"/>
        <v>3.6714578740521349</v>
      </c>
      <c r="AI45" s="10">
        <f t="shared" si="16"/>
        <v>3.3580882352941179</v>
      </c>
      <c r="AJ45" t="e">
        <f t="shared" si="17"/>
        <v>#NUM!</v>
      </c>
    </row>
    <row r="46" spans="2:36" x14ac:dyDescent="0.3">
      <c r="G46" t="s">
        <v>44</v>
      </c>
      <c r="H46">
        <f>(H10-H9)*2/H3/H3</f>
        <v>7.421875</v>
      </c>
      <c r="I46" t="s">
        <v>36</v>
      </c>
      <c r="J46">
        <f>H46*2*3.14159/360</f>
        <v>0.12953604600694443</v>
      </c>
      <c r="K46" t="s">
        <v>52</v>
      </c>
      <c r="N46">
        <f t="shared" si="7"/>
        <v>20.357508945000244</v>
      </c>
      <c r="O46">
        <f t="shared" si="8"/>
        <v>12.647321018537589</v>
      </c>
      <c r="P46">
        <f t="shared" si="18"/>
        <v>2.508</v>
      </c>
      <c r="Q46">
        <f t="shared" si="0"/>
        <v>10.735939816</v>
      </c>
      <c r="R46" s="17">
        <f>PUSHArm!M46</f>
        <v>22</v>
      </c>
      <c r="S46" s="10">
        <f>PULLArm!N46</f>
        <v>14.332115666509065</v>
      </c>
      <c r="T46" s="10">
        <f>PULLArm!O46</f>
        <v>1.5371188051161591</v>
      </c>
      <c r="U46" s="10">
        <f t="shared" si="9"/>
        <v>22.655737593490716</v>
      </c>
      <c r="V46" s="10">
        <f t="shared" si="1"/>
        <v>1.2634761106115808</v>
      </c>
      <c r="W46" s="10">
        <f t="shared" si="2"/>
        <v>1.6678843334909352</v>
      </c>
      <c r="X46" s="10">
        <f t="shared" si="3"/>
        <v>95.667884333490932</v>
      </c>
      <c r="Y46" s="10">
        <f t="shared" si="10"/>
        <v>90.667884333490932</v>
      </c>
      <c r="Z46" s="10">
        <f t="shared" si="11"/>
        <v>3.3321156665090648</v>
      </c>
      <c r="AA46" s="10">
        <f t="shared" si="4"/>
        <v>85.667884333490932</v>
      </c>
      <c r="AB46" s="10">
        <f t="shared" si="5"/>
        <v>1.4025744140663128</v>
      </c>
      <c r="AC46" s="10">
        <f t="shared" si="6"/>
        <v>3.5406972975661786</v>
      </c>
      <c r="AD46" s="10">
        <f>IF(R46&lt;=$H$10,$L$2+ABS($H$43/$H$46-SQRT(4*$H$43*$H$43/$H$46/$H$46-8*(R46-$H$9)/$H$46)/2),#REF!)</f>
        <v>8.2385290144548886</v>
      </c>
      <c r="AE46" s="10">
        <f t="shared" si="12"/>
        <v>-13.895205414353544</v>
      </c>
      <c r="AF46" s="10">
        <f t="shared" si="13"/>
        <v>3.6475011990123707</v>
      </c>
      <c r="AG46" s="10">
        <f t="shared" si="14"/>
        <v>3.6475011990123707</v>
      </c>
      <c r="AH46">
        <f t="shared" si="15"/>
        <v>3.6475011990123707</v>
      </c>
      <c r="AI46" s="10">
        <f t="shared" si="16"/>
        <v>3.2867647058823533</v>
      </c>
      <c r="AJ46" t="e">
        <f t="shared" si="17"/>
        <v>#NUM!</v>
      </c>
    </row>
    <row r="47" spans="2:36" x14ac:dyDescent="0.3">
      <c r="G47" t="s">
        <v>45</v>
      </c>
      <c r="H47" s="10">
        <f>J45*$E$17+L18</f>
        <v>0</v>
      </c>
      <c r="I47" t="s">
        <v>37</v>
      </c>
      <c r="N47">
        <f t="shared" si="7"/>
        <v>20.383835643248492</v>
      </c>
      <c r="O47">
        <f t="shared" si="8"/>
        <v>12.674129977526196</v>
      </c>
      <c r="P47">
        <f t="shared" si="18"/>
        <v>2.508</v>
      </c>
      <c r="Q47">
        <f t="shared" si="0"/>
        <v>10.75389663</v>
      </c>
      <c r="R47" s="17">
        <f>PUSHArm!M47</f>
        <v>22.5</v>
      </c>
      <c r="S47" s="10">
        <f>PULLArm!N47</f>
        <v>14.657399566709749</v>
      </c>
      <c r="T47" s="10">
        <f>PULLArm!O47</f>
        <v>1.537022660630442</v>
      </c>
      <c r="U47" s="10">
        <f t="shared" si="9"/>
        <v>22.913175939238435</v>
      </c>
      <c r="V47" s="10">
        <f t="shared" si="1"/>
        <v>1.2777531299998799</v>
      </c>
      <c r="W47" s="10">
        <f t="shared" si="2"/>
        <v>1.3426004332902508</v>
      </c>
      <c r="X47" s="10">
        <f t="shared" si="3"/>
        <v>95.342600433290244</v>
      </c>
      <c r="Y47" s="10">
        <f t="shared" si="10"/>
        <v>90.342600433290244</v>
      </c>
      <c r="Z47" s="10">
        <f t="shared" si="11"/>
        <v>3.6573995667097492</v>
      </c>
      <c r="AA47" s="10">
        <f t="shared" si="4"/>
        <v>85.342600433290244</v>
      </c>
      <c r="AB47" s="10">
        <f t="shared" si="5"/>
        <v>1.3885263841353068</v>
      </c>
      <c r="AC47" s="10">
        <f t="shared" si="6"/>
        <v>3.5353801127993525</v>
      </c>
      <c r="AD47" s="10">
        <f>IF(R47&lt;=$H$10,$L$2+ABS($H$43/$H$46-SQRT(4*$H$43*$H$43/$H$46/$H$46-8*(R47-$H$9)/$H$46)/2),#REF!)</f>
        <v>8.2269789952020869</v>
      </c>
      <c r="AE47" s="10">
        <f t="shared" si="12"/>
        <v>-14.5027837403336</v>
      </c>
      <c r="AF47" s="10">
        <f t="shared" si="13"/>
        <v>3.6245915282307846</v>
      </c>
      <c r="AG47" s="10">
        <f t="shared" si="14"/>
        <v>3.6245915282307846</v>
      </c>
      <c r="AH47">
        <f t="shared" si="15"/>
        <v>3.6245915282307846</v>
      </c>
      <c r="AI47" s="10">
        <f t="shared" si="16"/>
        <v>3.2154411764705886</v>
      </c>
      <c r="AJ47" t="e">
        <f t="shared" si="17"/>
        <v>#NUM!</v>
      </c>
    </row>
    <row r="48" spans="2:36" x14ac:dyDescent="0.3">
      <c r="N48">
        <f t="shared" si="7"/>
        <v>20.409994899927678</v>
      </c>
      <c r="O48">
        <f t="shared" si="8"/>
        <v>12.700833435928825</v>
      </c>
      <c r="P48">
        <f t="shared" si="18"/>
        <v>2.508</v>
      </c>
      <c r="Q48">
        <f t="shared" si="0"/>
        <v>10.771853444</v>
      </c>
      <c r="R48" s="17">
        <f>PUSHArm!M48</f>
        <v>23</v>
      </c>
      <c r="S48" s="10">
        <f>PULLArm!N48</f>
        <v>14.982703814205303</v>
      </c>
      <c r="T48" s="10">
        <f>PULLArm!O48</f>
        <v>1.536914167463886</v>
      </c>
      <c r="U48" s="10">
        <f t="shared" si="9"/>
        <v>23.168003240001593</v>
      </c>
      <c r="V48" s="10">
        <f t="shared" si="1"/>
        <v>1.2918723777381462</v>
      </c>
      <c r="W48" s="10">
        <f t="shared" si="2"/>
        <v>1.0172961857946969</v>
      </c>
      <c r="X48" s="10">
        <f t="shared" si="3"/>
        <v>95.017296185794692</v>
      </c>
      <c r="Y48" s="10">
        <f t="shared" si="10"/>
        <v>90.017296185794692</v>
      </c>
      <c r="Z48" s="10">
        <f t="shared" si="11"/>
        <v>3.9827038142053031</v>
      </c>
      <c r="AA48" s="10">
        <f t="shared" si="4"/>
        <v>85.017296185794692</v>
      </c>
      <c r="AB48" s="10">
        <f t="shared" si="5"/>
        <v>1.3745804154428176</v>
      </c>
      <c r="AC48" s="10">
        <f t="shared" si="6"/>
        <v>3.5300516882085273</v>
      </c>
      <c r="AD48" s="10">
        <f>IF(R48&lt;=$H$10,$L$2+ABS($H$43/$H$46-SQRT(4*$H$43*$H$43/$H$46/$H$46-8*(R48-$H$9)/$H$46)/2),#REF!)</f>
        <v>8.2154060364192159</v>
      </c>
      <c r="AE48" s="10">
        <f t="shared" si="12"/>
        <v>-15.086176195052996</v>
      </c>
      <c r="AF48" s="10">
        <f t="shared" si="13"/>
        <v>3.6026025190834079</v>
      </c>
      <c r="AG48" s="10">
        <f t="shared" si="14"/>
        <v>3.6026025190834079</v>
      </c>
      <c r="AH48">
        <f t="shared" si="15"/>
        <v>3.6026025190834079</v>
      </c>
      <c r="AI48" s="10">
        <f t="shared" si="16"/>
        <v>3.1441176470588239</v>
      </c>
      <c r="AJ48" t="e">
        <f t="shared" si="17"/>
        <v>#NUM!</v>
      </c>
    </row>
    <row r="49" spans="7:36" x14ac:dyDescent="0.3">
      <c r="G49" t="s">
        <v>253</v>
      </c>
      <c r="H49">
        <f>-(H11-H12)*2/I28/I28</f>
        <v>-28.698979591836729</v>
      </c>
      <c r="I49" t="s">
        <v>36</v>
      </c>
      <c r="J49">
        <f>H49*2*3.14159/360</f>
        <v>-0.50089126275510187</v>
      </c>
      <c r="K49" t="s">
        <v>52</v>
      </c>
      <c r="N49">
        <f t="shared" si="7"/>
        <v>20.435985929218674</v>
      </c>
      <c r="O49">
        <f t="shared" si="8"/>
        <v>12.727430653413592</v>
      </c>
      <c r="P49">
        <f t="shared" si="18"/>
        <v>2.508</v>
      </c>
      <c r="Q49">
        <f t="shared" si="0"/>
        <v>10.789810257999999</v>
      </c>
      <c r="R49" s="17">
        <f>PUSHArm!M49</f>
        <v>23.5</v>
      </c>
      <c r="S49" s="10">
        <f>PULLArm!N49</f>
        <v>15.308031025434715</v>
      </c>
      <c r="T49" s="10">
        <f>PULLArm!O49</f>
        <v>1.5367933165480632</v>
      </c>
      <c r="U49" s="10">
        <f t="shared" si="9"/>
        <v>23.420317009805153</v>
      </c>
      <c r="V49" s="10">
        <f t="shared" si="1"/>
        <v>1.3058389715049608</v>
      </c>
      <c r="W49" s="10">
        <f t="shared" si="2"/>
        <v>0.69196897456528461</v>
      </c>
      <c r="X49" s="10">
        <f t="shared" si="3"/>
        <v>94.691968974565285</v>
      </c>
      <c r="Y49" s="10">
        <f t="shared" si="10"/>
        <v>89.691968974565285</v>
      </c>
      <c r="Z49" s="10">
        <f t="shared" si="11"/>
        <v>4.3080310254347154</v>
      </c>
      <c r="AA49" s="10">
        <f t="shared" si="4"/>
        <v>84.691968974565285</v>
      </c>
      <c r="AB49" s="10">
        <f t="shared" si="5"/>
        <v>1.3607343153171967</v>
      </c>
      <c r="AC49" s="10">
        <f t="shared" si="6"/>
        <v>3.52471195221242</v>
      </c>
      <c r="AD49" s="10">
        <f>IF(R49&lt;=$H$10,$L$2+ABS($H$43/$H$46-SQRT(4*$H$43*$H$43/$H$46/$H$46-8*(R49-$H$9)/$H$46)/2),#REF!)</f>
        <v>8.2038100008800932</v>
      </c>
      <c r="AE49" s="10">
        <f t="shared" si="12"/>
        <v>-15.648114862474268</v>
      </c>
      <c r="AF49" s="10">
        <f t="shared" si="13"/>
        <v>3.5814313630221504</v>
      </c>
      <c r="AG49" s="10">
        <f t="shared" si="14"/>
        <v>3.5814313630221504</v>
      </c>
      <c r="AH49">
        <f t="shared" si="15"/>
        <v>3.5814313630221504</v>
      </c>
      <c r="AI49" s="10">
        <f t="shared" si="16"/>
        <v>3.0727941176470588</v>
      </c>
      <c r="AJ49" t="e">
        <f t="shared" si="17"/>
        <v>#NUM!</v>
      </c>
    </row>
    <row r="50" spans="7:36" x14ac:dyDescent="0.3">
      <c r="G50" t="s">
        <v>254</v>
      </c>
      <c r="H50">
        <f>H49*I28</f>
        <v>-16.071428571428569</v>
      </c>
      <c r="I50" t="s">
        <v>37</v>
      </c>
      <c r="K50" t="s">
        <v>267</v>
      </c>
      <c r="L50">
        <f>H50/360*B21*60</f>
        <v>-807.81428571428569</v>
      </c>
      <c r="M50" t="s">
        <v>6</v>
      </c>
      <c r="N50">
        <f t="shared" si="7"/>
        <v>20.461807930868947</v>
      </c>
      <c r="O50">
        <f t="shared" si="8"/>
        <v>12.753920880406829</v>
      </c>
      <c r="P50">
        <f t="shared" si="18"/>
        <v>2.508</v>
      </c>
      <c r="Q50">
        <f t="shared" si="0"/>
        <v>10.807767071999999</v>
      </c>
      <c r="R50" s="17">
        <f>PUSHArm!M50</f>
        <v>24</v>
      </c>
      <c r="S50" s="10">
        <f>PULLArm!N50</f>
        <v>15.633383819864546</v>
      </c>
      <c r="T50" s="10">
        <f>PULLArm!O50</f>
        <v>1.5366600977795286</v>
      </c>
      <c r="U50" s="10">
        <f t="shared" si="9"/>
        <v>23.670209834631255</v>
      </c>
      <c r="V50" s="10">
        <f t="shared" si="1"/>
        <v>1.319657758147716</v>
      </c>
      <c r="W50" s="10">
        <f t="shared" si="2"/>
        <v>0.36661618013545372</v>
      </c>
      <c r="X50" s="10">
        <f t="shared" si="3"/>
        <v>94.366616180135452</v>
      </c>
      <c r="Y50" s="10">
        <f t="shared" si="10"/>
        <v>89.366616180135452</v>
      </c>
      <c r="Z50" s="10">
        <f t="shared" si="11"/>
        <v>4.6333838198645463</v>
      </c>
      <c r="AA50" s="10">
        <f t="shared" si="4"/>
        <v>84.366616180135452</v>
      </c>
      <c r="AB50" s="10">
        <f t="shared" si="5"/>
        <v>1.3469859684919447</v>
      </c>
      <c r="AC50" s="10">
        <f t="shared" si="6"/>
        <v>3.519360832466726</v>
      </c>
      <c r="AD50" s="10">
        <f>IF(R50&lt;=$H$10,$L$2+ABS($H$43/$H$46-SQRT(4*$H$43*$H$43/$H$46/$H$46-8*(R50-$H$9)/$H$46)/2),#REF!)</f>
        <v>8.1921907499848903</v>
      </c>
      <c r="AE50" s="10">
        <f t="shared" si="12"/>
        <v>-16.190859625618984</v>
      </c>
      <c r="AF50" s="10">
        <f t="shared" si="13"/>
        <v>3.5609930704905191</v>
      </c>
      <c r="AG50" s="10">
        <f t="shared" si="14"/>
        <v>3.5609930704905191</v>
      </c>
      <c r="AH50">
        <f t="shared" si="15"/>
        <v>3.5609930704905191</v>
      </c>
      <c r="AI50" s="10">
        <f t="shared" si="16"/>
        <v>3.0014705882352941</v>
      </c>
      <c r="AJ50" t="e">
        <f t="shared" si="17"/>
        <v>#NUM!</v>
      </c>
    </row>
    <row r="51" spans="7:36" x14ac:dyDescent="0.3">
      <c r="G51" t="s">
        <v>248</v>
      </c>
      <c r="H51" s="10">
        <f>(J49*$E$17+L12)</f>
        <v>1.4633110204353734</v>
      </c>
      <c r="I51" t="s">
        <v>60</v>
      </c>
      <c r="K51" s="10" t="s">
        <v>268</v>
      </c>
      <c r="L51">
        <f>H51/$B$21*100/$B$12/$B$15</f>
        <v>0.63055027886175474</v>
      </c>
      <c r="M51" t="s">
        <v>63</v>
      </c>
      <c r="N51">
        <f t="shared" si="7"/>
        <v>20.487460090108708</v>
      </c>
      <c r="O51">
        <f t="shared" si="8"/>
        <v>12.780303358005872</v>
      </c>
      <c r="P51">
        <f t="shared" si="18"/>
        <v>2.508</v>
      </c>
      <c r="Q51">
        <f t="shared" si="0"/>
        <v>10.825723886</v>
      </c>
      <c r="R51" s="17">
        <f>PUSHArm!M51</f>
        <v>24.5</v>
      </c>
      <c r="S51" s="10">
        <f>PULLArm!N51</f>
        <v>15.958764820335958</v>
      </c>
      <c r="T51" s="10">
        <f>PULLArm!O51</f>
        <v>1.5365145000205014</v>
      </c>
      <c r="U51" s="10">
        <f t="shared" si="9"/>
        <v>23.917769731108724</v>
      </c>
      <c r="V51" s="10">
        <f t="shared" si="1"/>
        <v>1.3333333333333333</v>
      </c>
      <c r="W51" s="10">
        <f t="shared" si="2"/>
        <v>4.1235179664042221E-2</v>
      </c>
      <c r="X51" s="10">
        <f t="shared" si="3"/>
        <v>94.041235179664042</v>
      </c>
      <c r="Y51" s="10">
        <f t="shared" si="10"/>
        <v>89.041235179664042</v>
      </c>
      <c r="Z51" s="10">
        <f t="shared" si="11"/>
        <v>4.9587648203359578</v>
      </c>
      <c r="AA51" s="10">
        <f t="shared" si="4"/>
        <v>84.041235179664042</v>
      </c>
      <c r="AB51" s="10">
        <f t="shared" si="5"/>
        <v>1.3333333333333335</v>
      </c>
      <c r="AC51" s="10">
        <f t="shared" si="6"/>
        <v>3.5139982558526839</v>
      </c>
      <c r="AD51" s="10">
        <f>IF(R51&lt;=$H$10,$L$2+ABS($H$43/$H$46-SQRT(4*$H$43*$H$43/$H$46/$H$46-8*(R51-$H$9)/$H$46)/2),#REF!)</f>
        <v>8.1805481437408041</v>
      </c>
      <c r="AE51" s="10">
        <f t="shared" si="12"/>
        <v>-16.716305336543371</v>
      </c>
      <c r="AF51" s="10">
        <f t="shared" si="13"/>
        <v>3.5412164253387481</v>
      </c>
      <c r="AG51" s="10">
        <f t="shared" si="14"/>
        <v>3.5412164253387481</v>
      </c>
      <c r="AH51">
        <f t="shared" si="15"/>
        <v>3.5412164253387481</v>
      </c>
      <c r="AI51" s="10">
        <f t="shared" si="16"/>
        <v>2.9301470588235294</v>
      </c>
      <c r="AJ51" t="e">
        <f t="shared" si="17"/>
        <v>#NUM!</v>
      </c>
    </row>
    <row r="52" spans="7:36" x14ac:dyDescent="0.3">
      <c r="N52">
        <f t="shared" si="7"/>
        <v>20.512941577541717</v>
      </c>
      <c r="O52">
        <f t="shared" si="8"/>
        <v>12.806577317875943</v>
      </c>
      <c r="P52">
        <f t="shared" si="18"/>
        <v>2.508</v>
      </c>
      <c r="Q52">
        <f t="shared" si="0"/>
        <v>10.843680699999998</v>
      </c>
      <c r="R52" s="17">
        <f>PUSHArm!M52</f>
        <v>25</v>
      </c>
      <c r="S52" s="10">
        <f>PULLArm!N52</f>
        <v>16.284176653412267</v>
      </c>
      <c r="T52" s="10">
        <f>PULLArm!O52</f>
        <v>1.5363565110976416</v>
      </c>
      <c r="U52" s="10">
        <f t="shared" si="9"/>
        <v>24.084463661239109</v>
      </c>
      <c r="V52" s="10">
        <f t="shared" si="1"/>
        <v>1.3468922283655012</v>
      </c>
      <c r="W52" s="10">
        <f t="shared" si="2"/>
        <v>0.28417665341226694</v>
      </c>
      <c r="X52" s="10">
        <f t="shared" si="3"/>
        <v>93.71582334658774</v>
      </c>
      <c r="Y52" s="10">
        <f t="shared" si="10"/>
        <v>88.71582334658774</v>
      </c>
      <c r="Z52" s="10">
        <f t="shared" si="11"/>
        <v>5.2841766534122669</v>
      </c>
      <c r="AA52" s="10">
        <f t="shared" si="4"/>
        <v>83.71582334658774</v>
      </c>
      <c r="AB52" s="10">
        <f t="shared" si="5"/>
        <v>1.3468922283655012</v>
      </c>
      <c r="AC52" s="10">
        <f t="shared" si="6"/>
        <v>3.5086241484654161</v>
      </c>
      <c r="AD52" s="10">
        <f>IF(R52&lt;=$H$10,$L$2+ABS($H$43/$H$46-SQRT(4*$H$43*$H$43/$H$46/$H$46-8*(R52-$H$9)/$H$46)/2),#REF!)</f>
        <v>8.1688820407423837</v>
      </c>
      <c r="AE52" s="10">
        <f t="shared" si="12"/>
        <v>-17.226059600168973</v>
      </c>
      <c r="AF52" s="10">
        <f t="shared" si="13"/>
        <v>3.5220410487424609</v>
      </c>
      <c r="AG52" s="10">
        <f t="shared" si="14"/>
        <v>3.5220410487424609</v>
      </c>
      <c r="AH52">
        <f t="shared" si="15"/>
        <v>3.5220410487424609</v>
      </c>
      <c r="AI52" s="10">
        <f t="shared" si="16"/>
        <v>2.8588235294117648</v>
      </c>
      <c r="AJ52" t="e">
        <f t="shared" si="17"/>
        <v>#NUM!</v>
      </c>
    </row>
    <row r="53" spans="7:36" x14ac:dyDescent="0.3">
      <c r="G53" t="s">
        <v>269</v>
      </c>
      <c r="H53">
        <f>(H54-H50)/(I29-I28)</f>
        <v>-21.457216012339771</v>
      </c>
      <c r="I53" t="s">
        <v>36</v>
      </c>
      <c r="J53">
        <f>H53*2*3.14159/360</f>
        <v>-0.37449875140114725</v>
      </c>
      <c r="K53" t="s">
        <v>52</v>
      </c>
      <c r="N53">
        <f t="shared" si="7"/>
        <v>20.538251549028509</v>
      </c>
      <c r="O53">
        <f t="shared" si="8"/>
        <v>12.832741982142354</v>
      </c>
      <c r="P53">
        <f t="shared" si="18"/>
        <v>2.508</v>
      </c>
      <c r="Q53">
        <f t="shared" si="0"/>
        <v>10.861637514</v>
      </c>
      <c r="R53" s="17">
        <f>PUSHArm!M53</f>
        <v>25.5</v>
      </c>
      <c r="S53" s="10">
        <f>PULLArm!N53</f>
        <v>16.609621949727494</v>
      </c>
      <c r="T53" s="10">
        <f>PULLArm!O53</f>
        <v>1.5361861178002696</v>
      </c>
      <c r="U53" s="10">
        <f t="shared" si="9"/>
        <v>24.250275207042549</v>
      </c>
      <c r="V53" s="10">
        <f t="shared" si="1"/>
        <v>1.3603592880413673</v>
      </c>
      <c r="W53" s="10">
        <f t="shared" si="2"/>
        <v>0.60962194972749373</v>
      </c>
      <c r="X53" s="10">
        <f t="shared" si="3"/>
        <v>93.390378050272503</v>
      </c>
      <c r="Y53" s="10">
        <f t="shared" si="10"/>
        <v>88.390378050272503</v>
      </c>
      <c r="Z53" s="10">
        <f t="shared" si="11"/>
        <v>5.6096219497274937</v>
      </c>
      <c r="AA53" s="10">
        <f t="shared" si="4"/>
        <v>83.390378050272503</v>
      </c>
      <c r="AB53" s="10">
        <f t="shared" si="5"/>
        <v>1.3603592880413673</v>
      </c>
      <c r="AC53" s="10">
        <f t="shared" si="6"/>
        <v>3.5032384356020483</v>
      </c>
      <c r="AD53" s="10">
        <f>IF(R53&lt;=$H$10,$L$2+ABS($H$43/$H$46-SQRT(4*$H$43*$H$43/$H$46/$H$46-8*(R53-$H$9)/$H$46)/2),#REF!)</f>
        <v>8.1571922981514824</v>
      </c>
      <c r="AE53" s="10">
        <f t="shared" si="12"/>
        <v>-17.72150045924317</v>
      </c>
      <c r="AF53" s="10">
        <f t="shared" si="13"/>
        <v>3.5034152219445334</v>
      </c>
      <c r="AG53" s="10">
        <f t="shared" si="14"/>
        <v>3.5034152219445334</v>
      </c>
      <c r="AH53">
        <f t="shared" si="15"/>
        <v>3.5034152219445334</v>
      </c>
      <c r="AI53" s="10">
        <f t="shared" si="16"/>
        <v>2.7875000000000001</v>
      </c>
      <c r="AJ53" t="e">
        <f t="shared" si="17"/>
        <v>#NUM!</v>
      </c>
    </row>
    <row r="54" spans="7:36" x14ac:dyDescent="0.3">
      <c r="G54" t="s">
        <v>270</v>
      </c>
      <c r="H54">
        <f>(H14-H12-H50*K4/2-H58*L4/2)/(K4+L4)*2</f>
        <v>-61.277491266225994</v>
      </c>
      <c r="I54" t="s">
        <v>37</v>
      </c>
      <c r="K54" t="s">
        <v>267</v>
      </c>
      <c r="L54">
        <f>H54/360*B21*60</f>
        <v>-3080.0518210055834</v>
      </c>
      <c r="M54" t="s">
        <v>6</v>
      </c>
      <c r="N54">
        <f t="shared" si="7"/>
        <v>20.563389145573382</v>
      </c>
      <c r="O54">
        <f t="shared" si="8"/>
        <v>12.858796563284908</v>
      </c>
      <c r="P54">
        <f t="shared" si="18"/>
        <v>2.508</v>
      </c>
      <c r="Q54">
        <f t="shared" si="0"/>
        <v>10.879594328</v>
      </c>
      <c r="R54" s="17">
        <f>PUSHArm!M54</f>
        <v>26</v>
      </c>
      <c r="S54" s="10">
        <f>PULLArm!N54</f>
        <v>16.935103344336092</v>
      </c>
      <c r="T54" s="10">
        <f>PULLArm!O54</f>
        <v>1.5360033058788831</v>
      </c>
      <c r="U54" s="10">
        <f t="shared" si="9"/>
        <v>24.415230624565101</v>
      </c>
      <c r="V54" s="10">
        <f t="shared" si="1"/>
        <v>1.3737363534845926</v>
      </c>
      <c r="W54" s="10">
        <f t="shared" si="2"/>
        <v>0.93510334433609188</v>
      </c>
      <c r="X54" s="10">
        <f t="shared" si="3"/>
        <v>93.064896655663915</v>
      </c>
      <c r="Y54" s="10">
        <f t="shared" si="10"/>
        <v>88.064896655663915</v>
      </c>
      <c r="Z54" s="10">
        <f t="shared" si="11"/>
        <v>5.9351033443360919</v>
      </c>
      <c r="AA54" s="10">
        <f t="shared" si="4"/>
        <v>83.064896655663915</v>
      </c>
      <c r="AB54" s="10">
        <f t="shared" si="5"/>
        <v>1.3737363534845926</v>
      </c>
      <c r="AC54" s="10">
        <f t="shared" si="6"/>
        <v>3.4978410417495933</v>
      </c>
      <c r="AD54" s="10">
        <f>IF(R54&lt;=$H$10,$L$2+ABS($H$43/$H$46-SQRT(4*$H$43*$H$43/$H$46/$H$46-8*(R54-$H$9)/$H$46)/2),#REF!)</f>
        <v>8.1454787716768635</v>
      </c>
      <c r="AE54" s="10">
        <f t="shared" si="12"/>
        <v>-18.203819986055898</v>
      </c>
      <c r="AF54" s="10">
        <f t="shared" si="13"/>
        <v>3.485294241058476</v>
      </c>
      <c r="AG54" s="10">
        <f t="shared" si="14"/>
        <v>3.485294241058476</v>
      </c>
      <c r="AH54">
        <f t="shared" si="15"/>
        <v>3.485294241058476</v>
      </c>
      <c r="AI54" s="10">
        <f t="shared" si="16"/>
        <v>2.7161764705882354</v>
      </c>
      <c r="AJ54" t="e">
        <f t="shared" si="17"/>
        <v>#NUM!</v>
      </c>
    </row>
    <row r="55" spans="7:36" x14ac:dyDescent="0.3">
      <c r="G55" t="s">
        <v>249</v>
      </c>
      <c r="H55" s="10">
        <f>(J53*$E$17+L16)</f>
        <v>0.37001362145631234</v>
      </c>
      <c r="I55" t="s">
        <v>60</v>
      </c>
      <c r="K55" s="10" t="s">
        <v>268</v>
      </c>
      <c r="L55">
        <f>H55/$B$21*100/$B$12/$B$15</f>
        <v>0.15944128687181555</v>
      </c>
      <c r="M55" t="s">
        <v>63</v>
      </c>
      <c r="N55">
        <f t="shared" si="7"/>
        <v>20.588353493217259</v>
      </c>
      <c r="O55">
        <f t="shared" si="8"/>
        <v>12.884740264035949</v>
      </c>
      <c r="P55">
        <f t="shared" si="18"/>
        <v>2.508</v>
      </c>
      <c r="Q55">
        <f t="shared" si="0"/>
        <v>10.897551141999999</v>
      </c>
      <c r="R55" s="17">
        <f>PUSHArm!M55</f>
        <v>26.5</v>
      </c>
      <c r="S55" s="10">
        <f>PULLArm!N55</f>
        <v>17.26062347706387</v>
      </c>
      <c r="T55" s="10">
        <f>PULLArm!O55</f>
        <v>1.53580806004412</v>
      </c>
      <c r="U55" s="10">
        <f t="shared" si="9"/>
        <v>24.579355427571663</v>
      </c>
      <c r="V55" s="10">
        <f t="shared" si="1"/>
        <v>1.3870252051105287</v>
      </c>
      <c r="W55" s="10">
        <f t="shared" si="2"/>
        <v>1.26062347706387</v>
      </c>
      <c r="X55" s="10">
        <f t="shared" si="3"/>
        <v>92.739376522936126</v>
      </c>
      <c r="Y55" s="10">
        <f t="shared" si="10"/>
        <v>87.739376522936126</v>
      </c>
      <c r="Z55" s="10">
        <f t="shared" si="11"/>
        <v>6.26062347706387</v>
      </c>
      <c r="AA55" s="10">
        <f t="shared" si="4"/>
        <v>82.739376522936126</v>
      </c>
      <c r="AB55" s="10">
        <f t="shared" si="5"/>
        <v>1.3870252051105287</v>
      </c>
      <c r="AC55" s="10">
        <f t="shared" si="6"/>
        <v>3.4924318905725968</v>
      </c>
      <c r="AD55" s="10">
        <f>IF(R55&lt;=$H$10,$L$2+ABS($H$43/$H$46-SQRT(4*$H$43*$H$43/$H$46/$H$46-8*(R55-$H$9)/$H$46)/2),#REF!)</f>
        <v>8.1337413155534151</v>
      </c>
      <c r="AE55" s="10">
        <f t="shared" si="12"/>
        <v>-18.67405777430891</v>
      </c>
      <c r="AF55" s="10">
        <f t="shared" si="13"/>
        <v>3.4676391531543045</v>
      </c>
      <c r="AG55" s="10">
        <f t="shared" si="14"/>
        <v>3.4676391531543045</v>
      </c>
      <c r="AH55">
        <f t="shared" si="15"/>
        <v>3.4676391531543045</v>
      </c>
      <c r="AI55" s="10">
        <f t="shared" si="16"/>
        <v>2.6448529411764707</v>
      </c>
      <c r="AJ55" t="e">
        <f t="shared" si="17"/>
        <v>#NUM!</v>
      </c>
    </row>
    <row r="56" spans="7:36" x14ac:dyDescent="0.3">
      <c r="N56">
        <f t="shared" si="7"/>
        <v>20.613143702924638</v>
      </c>
      <c r="O56">
        <f t="shared" si="8"/>
        <v>12.910572277274717</v>
      </c>
      <c r="P56">
        <f t="shared" si="18"/>
        <v>2.508</v>
      </c>
      <c r="Q56">
        <f t="shared" si="0"/>
        <v>10.915507955999999</v>
      </c>
      <c r="R56" s="17">
        <f>PUSHArm!M56</f>
        <v>27</v>
      </c>
      <c r="S56" s="10">
        <f>PULLArm!N56</f>
        <v>17.58618499286008</v>
      </c>
      <c r="T56" s="10">
        <f>PULLArm!O56</f>
        <v>1.5356003639652955</v>
      </c>
      <c r="U56" s="10">
        <f t="shared" si="9"/>
        <v>24.742674423187655</v>
      </c>
      <c r="V56" s="10">
        <f t="shared" si="1"/>
        <v>1.4002275653922698</v>
      </c>
      <c r="W56" s="10">
        <f t="shared" si="2"/>
        <v>1.5861849928600797</v>
      </c>
      <c r="X56" s="10">
        <f t="shared" si="3"/>
        <v>92.413815007139917</v>
      </c>
      <c r="Y56" s="10">
        <f t="shared" si="10"/>
        <v>87.413815007139917</v>
      </c>
      <c r="Z56" s="10">
        <f t="shared" si="11"/>
        <v>6.5861849928600797</v>
      </c>
      <c r="AA56" s="10">
        <f t="shared" si="4"/>
        <v>82.413815007139917</v>
      </c>
      <c r="AB56" s="10">
        <f t="shared" si="5"/>
        <v>1.4002275653922698</v>
      </c>
      <c r="AC56" s="10">
        <f t="shared" si="6"/>
        <v>3.4870109049005422</v>
      </c>
      <c r="AD56" s="10">
        <f>IF(R56&lt;=$H$10,$L$2+ABS($H$43/$H$46-SQRT(4*$H$43*$H$43/$H$46/$H$46-8*(R56-$H$9)/$H$46)/2),#REF!)</f>
        <v>8.1219797825209898</v>
      </c>
      <c r="AE56" s="10">
        <f t="shared" si="12"/>
        <v>-19.133127052348801</v>
      </c>
      <c r="AF56" s="10">
        <f t="shared" si="13"/>
        <v>3.450415770885384</v>
      </c>
      <c r="AG56" s="10">
        <f t="shared" si="14"/>
        <v>3.450415770885384</v>
      </c>
      <c r="AH56">
        <f t="shared" si="15"/>
        <v>3.450415770885384</v>
      </c>
      <c r="AI56" s="10">
        <f t="shared" si="16"/>
        <v>2.5735294117647061</v>
      </c>
      <c r="AJ56" t="e">
        <f t="shared" si="17"/>
        <v>#NUM!</v>
      </c>
    </row>
    <row r="57" spans="7:36" x14ac:dyDescent="0.3">
      <c r="G57" t="s">
        <v>271</v>
      </c>
      <c r="H57">
        <f>(H58-H54)/(I30-I29)</f>
        <v>40.704456936600259</v>
      </c>
      <c r="I57" t="s">
        <v>36</v>
      </c>
      <c r="J57">
        <f>H57*2*3.14159/360</f>
        <v>0.7104261937080778</v>
      </c>
      <c r="K57" t="s">
        <v>52</v>
      </c>
      <c r="N57">
        <f t="shared" si="7"/>
        <v>20.637758870459294</v>
      </c>
      <c r="O57">
        <f t="shared" si="8"/>
        <v>12.93629178591447</v>
      </c>
      <c r="P57">
        <f t="shared" si="18"/>
        <v>2.508</v>
      </c>
      <c r="Q57">
        <f t="shared" si="0"/>
        <v>10.933464769999999</v>
      </c>
      <c r="R57" s="17">
        <f>PUSHArm!M57</f>
        <v>27.5</v>
      </c>
      <c r="S57" s="10">
        <f>PULLArm!N57</f>
        <v>17.911790542150833</v>
      </c>
      <c r="T57" s="10">
        <f>PULLArm!O57</f>
        <v>1.5353802002681063</v>
      </c>
      <c r="U57" s="10">
        <f t="shared" si="9"/>
        <v>24.90521174555359</v>
      </c>
      <c r="V57" s="10">
        <f t="shared" si="1"/>
        <v>1.4133451014667424</v>
      </c>
      <c r="W57" s="10">
        <f t="shared" si="2"/>
        <v>1.9117905421508326</v>
      </c>
      <c r="X57" s="10">
        <f t="shared" si="3"/>
        <v>92.08820945784916</v>
      </c>
      <c r="Y57" s="10">
        <f t="shared" si="10"/>
        <v>87.08820945784916</v>
      </c>
      <c r="Z57" s="10">
        <f t="shared" si="11"/>
        <v>6.9117905421508326</v>
      </c>
      <c r="AA57" s="10">
        <f t="shared" si="4"/>
        <v>82.08820945784916</v>
      </c>
      <c r="AB57" s="10">
        <f t="shared" si="5"/>
        <v>1.4133451014667424</v>
      </c>
      <c r="AC57" s="10">
        <f t="shared" si="6"/>
        <v>3.4815780067150057</v>
      </c>
      <c r="AD57" s="10">
        <f>IF(R57&lt;=$H$10,$L$2+ABS($H$43/$H$46-SQRT(4*$H$43*$H$43/$H$46/$H$46-8*(R57-$H$9)/$H$46)/2),#REF!)</f>
        <v>8.1101940238028405</v>
      </c>
      <c r="AE57" s="10">
        <f t="shared" si="12"/>
        <v>-19.581835312696647</v>
      </c>
      <c r="AF57" s="10">
        <f t="shared" si="13"/>
        <v>3.4335938941137396</v>
      </c>
      <c r="AG57" s="10">
        <f t="shared" si="14"/>
        <v>3.4335938941137396</v>
      </c>
      <c r="AH57">
        <f t="shared" si="15"/>
        <v>3.4335938941137396</v>
      </c>
      <c r="AI57" s="10">
        <f t="shared" si="16"/>
        <v>2.5022058823529414</v>
      </c>
      <c r="AJ57" t="e">
        <f t="shared" si="17"/>
        <v>#NUM!</v>
      </c>
    </row>
    <row r="58" spans="7:36" x14ac:dyDescent="0.3">
      <c r="G58" t="s">
        <v>272</v>
      </c>
      <c r="H58">
        <f xml:space="preserve"> -H14/(2*H5+H6)*2</f>
        <v>-7.0103092783505163</v>
      </c>
      <c r="I58" t="s">
        <v>37</v>
      </c>
      <c r="K58" t="s">
        <v>267</v>
      </c>
      <c r="L58">
        <f>H58/360*B21*60</f>
        <v>-352.36618556701035</v>
      </c>
      <c r="M58" t="s">
        <v>6</v>
      </c>
      <c r="N58">
        <f t="shared" si="7"/>
        <v>20.662198076272833</v>
      </c>
      <c r="O58">
        <f t="shared" si="8"/>
        <v>12.961897962797723</v>
      </c>
      <c r="P58">
        <f t="shared" si="18"/>
        <v>2.508</v>
      </c>
      <c r="Q58">
        <f t="shared" si="0"/>
        <v>10.951421584</v>
      </c>
      <c r="R58" s="17">
        <f>PUSHArm!M58</f>
        <v>28</v>
      </c>
      <c r="S58" s="10">
        <f>PULLArm!N58</f>
        <v>18.237442781194094</v>
      </c>
      <c r="T58" s="10">
        <f>PULLArm!O58</f>
        <v>1.5351475505333152</v>
      </c>
      <c r="U58" s="10">
        <f t="shared" si="9"/>
        <v>25.066990887603112</v>
      </c>
      <c r="V58" s="10">
        <f t="shared" si="1"/>
        <v>1.4263794275919983</v>
      </c>
      <c r="W58" s="10">
        <f t="shared" si="2"/>
        <v>2.237442781194094</v>
      </c>
      <c r="X58" s="10">
        <f t="shared" si="3"/>
        <v>91.76255721880591</v>
      </c>
      <c r="Y58" s="10">
        <f t="shared" si="10"/>
        <v>86.76255721880591</v>
      </c>
      <c r="Z58" s="10">
        <f t="shared" si="11"/>
        <v>7.237442781194094</v>
      </c>
      <c r="AA58" s="10">
        <f t="shared" si="4"/>
        <v>81.76255721880591</v>
      </c>
      <c r="AB58" s="10">
        <f t="shared" si="5"/>
        <v>1.4263794275919983</v>
      </c>
      <c r="AC58" s="10">
        <f t="shared" si="6"/>
        <v>3.4761331171365542</v>
      </c>
      <c r="AD58" s="10">
        <f>IF(R58&lt;=$H$10,$L$2+ABS($H$43/$H$46-SQRT(4*$H$43*$H$43/$H$46/$H$46-8*(R58-$H$9)/$H$46)/2),#REF!)</f>
        <v>8.0983838890836779</v>
      </c>
      <c r="AE58" s="10">
        <f t="shared" si="12"/>
        <v>-20.020900803150951</v>
      </c>
      <c r="AF58" s="10">
        <f t="shared" si="13"/>
        <v>3.4171466877440499</v>
      </c>
      <c r="AG58" s="10">
        <f t="shared" si="14"/>
        <v>3.4171466877440499</v>
      </c>
      <c r="AH58">
        <f t="shared" si="15"/>
        <v>3.4171466877440499</v>
      </c>
      <c r="AI58" s="10">
        <f t="shared" si="16"/>
        <v>2.4308823529411767</v>
      </c>
      <c r="AJ58" t="e">
        <f t="shared" si="17"/>
        <v>#NUM!</v>
      </c>
    </row>
    <row r="59" spans="7:36" x14ac:dyDescent="0.3">
      <c r="G59" t="s">
        <v>250</v>
      </c>
      <c r="H59" s="10">
        <f>(J57*$E$17+L20)</f>
        <v>22.923085183647316</v>
      </c>
      <c r="I59" t="s">
        <v>60</v>
      </c>
      <c r="K59" s="10" t="s">
        <v>268</v>
      </c>
      <c r="L59">
        <f>H59/$B$21*100/$B$12/$B$15</f>
        <v>9.8777071675576416</v>
      </c>
      <c r="M59" t="s">
        <v>63</v>
      </c>
      <c r="N59">
        <f t="shared" si="7"/>
        <v>20.686460385375508</v>
      </c>
      <c r="O59">
        <f t="shared" si="8"/>
        <v>12.987389970580169</v>
      </c>
      <c r="P59">
        <f t="shared" si="18"/>
        <v>2.508</v>
      </c>
      <c r="Q59">
        <f t="shared" si="0"/>
        <v>10.969378397999998</v>
      </c>
      <c r="R59" s="17">
        <f>PUSHArm!M59</f>
        <v>28.5</v>
      </c>
      <c r="S59" s="10">
        <f>PULLArm!N59</f>
        <v>18.56314437243612</v>
      </c>
      <c r="T59" s="10">
        <f>PULLArm!O59</f>
        <v>1.5349023952941259</v>
      </c>
      <c r="U59" s="10">
        <f t="shared" si="9"/>
        <v>25.228034731129775</v>
      </c>
      <c r="V59" s="10">
        <f t="shared" si="1"/>
        <v>1.4393321074659677</v>
      </c>
      <c r="W59" s="10">
        <f t="shared" si="2"/>
        <v>2.5631443724361205</v>
      </c>
      <c r="X59" s="10">
        <f t="shared" si="3"/>
        <v>91.436855627563887</v>
      </c>
      <c r="Y59" s="10">
        <f t="shared" si="10"/>
        <v>86.436855627563887</v>
      </c>
      <c r="Z59" s="10">
        <f t="shared" si="11"/>
        <v>7.5631443724361205</v>
      </c>
      <c r="AA59" s="10">
        <f t="shared" si="4"/>
        <v>81.436855627563887</v>
      </c>
      <c r="AB59" s="10">
        <f t="shared" si="5"/>
        <v>1.4393321074659677</v>
      </c>
      <c r="AC59" s="10">
        <f t="shared" si="6"/>
        <v>3.4706761564113844</v>
      </c>
      <c r="AD59" s="10">
        <f>IF(R59&lt;=$H$10,$L$2+ABS($H$43/$H$46-SQRT(4*$H$43*$H$43/$H$46/$H$46-8*(R59-$H$9)/$H$46)/2),#REF!)</f>
        <v>8.0865492264872874</v>
      </c>
      <c r="AE59" s="10">
        <f t="shared" si="12"/>
        <v>-20.45096585129636</v>
      </c>
      <c r="AF59" s="10">
        <f t="shared" si="13"/>
        <v>3.4010501790785246</v>
      </c>
      <c r="AG59" s="10">
        <f t="shared" si="14"/>
        <v>3.4010501790785246</v>
      </c>
      <c r="AH59">
        <f t="shared" si="15"/>
        <v>3.4010501790785246</v>
      </c>
      <c r="AI59" s="10">
        <f t="shared" si="16"/>
        <v>2.359558823529412</v>
      </c>
      <c r="AJ59" t="e">
        <f t="shared" si="17"/>
        <v>#NUM!</v>
      </c>
    </row>
    <row r="60" spans="7:36" x14ac:dyDescent="0.3">
      <c r="N60">
        <f t="shared" si="7"/>
        <v>20.710544847240371</v>
      </c>
      <c r="O60">
        <f t="shared" si="8"/>
        <v>13.012766961635547</v>
      </c>
      <c r="P60">
        <f t="shared" si="18"/>
        <v>2.508</v>
      </c>
      <c r="Q60">
        <f t="shared" si="0"/>
        <v>10.987335211999998</v>
      </c>
      <c r="R60" s="17">
        <f>PUSHArm!M60</f>
        <v>29</v>
      </c>
      <c r="S60" s="10">
        <f>PULLArm!N60</f>
        <v>18.88889798486969</v>
      </c>
      <c r="T60" s="10">
        <f>PULLArm!O60</f>
        <v>1.53464471403605</v>
      </c>
      <c r="U60" s="10">
        <f t="shared" si="9"/>
        <v>25.388365575198584</v>
      </c>
      <c r="V60" s="10">
        <f t="shared" si="1"/>
        <v>1.4522046564160982</v>
      </c>
      <c r="W60" s="10">
        <f t="shared" si="2"/>
        <v>2.8888979848696899</v>
      </c>
      <c r="X60" s="10">
        <f t="shared" si="3"/>
        <v>91.111102015130314</v>
      </c>
      <c r="Y60" s="10">
        <f t="shared" si="10"/>
        <v>86.111102015130314</v>
      </c>
      <c r="Z60" s="10">
        <f t="shared" si="11"/>
        <v>7.8888979848696899</v>
      </c>
      <c r="AA60" s="10">
        <f t="shared" si="4"/>
        <v>81.111102015130314</v>
      </c>
      <c r="AB60" s="10">
        <f t="shared" si="5"/>
        <v>1.4522046564160982</v>
      </c>
      <c r="AC60" s="10">
        <f t="shared" si="6"/>
        <v>3.4652070438976947</v>
      </c>
      <c r="AD60" s="10">
        <f>IF(R60&lt;=$H$10,$L$2+ABS($H$43/$H$46-SQRT(4*$H$43*$H$43/$H$46/$H$46-8*(R60-$H$9)/$H$46)/2),#REF!)</f>
        <v>8.0746898825537503</v>
      </c>
      <c r="AE60" s="10">
        <f t="shared" si="12"/>
        <v>-20.87260773545075</v>
      </c>
      <c r="AF60" s="10">
        <f t="shared" si="13"/>
        <v>3.3852828477731602</v>
      </c>
      <c r="AG60" s="10">
        <f t="shared" si="14"/>
        <v>3.3852828477731602</v>
      </c>
      <c r="AH60">
        <f t="shared" si="15"/>
        <v>3.3852828477731602</v>
      </c>
      <c r="AI60" s="10">
        <f t="shared" si="16"/>
        <v>2.2882352941176474</v>
      </c>
      <c r="AJ60" t="e">
        <f t="shared" si="17"/>
        <v>#NUM!</v>
      </c>
    </row>
    <row r="61" spans="7:36" x14ac:dyDescent="0.3">
      <c r="G61" t="s">
        <v>273</v>
      </c>
      <c r="H61">
        <f>(H62-H58)/H5</f>
        <v>0</v>
      </c>
      <c r="I61" t="s">
        <v>36</v>
      </c>
      <c r="J61">
        <f>H61*2*3.14159/360</f>
        <v>0</v>
      </c>
      <c r="K61" t="s">
        <v>52</v>
      </c>
      <c r="N61">
        <f t="shared" si="7"/>
        <v>20.734450495640942</v>
      </c>
      <c r="O61">
        <f t="shared" si="8"/>
        <v>13.038028077918598</v>
      </c>
      <c r="P61">
        <f t="shared" si="18"/>
        <v>2.508</v>
      </c>
      <c r="Q61">
        <f t="shared" si="0"/>
        <v>11.005292026000001</v>
      </c>
      <c r="R61" s="17">
        <f>PUSHArm!M61</f>
        <v>29.5</v>
      </c>
      <c r="S61" s="10">
        <f>PULLArm!N61</f>
        <v>19.214706294393672</v>
      </c>
      <c r="T61" s="10">
        <f>PULLArm!O61</f>
        <v>1.5343744851918542</v>
      </c>
      <c r="U61" s="10">
        <f t="shared" si="9"/>
        <v>25.548005163132451</v>
      </c>
      <c r="V61" s="10">
        <f t="shared" si="1"/>
        <v>1.4649985434685575</v>
      </c>
      <c r="W61" s="10">
        <f t="shared" si="2"/>
        <v>3.2147062943936717</v>
      </c>
      <c r="X61" s="10">
        <f t="shared" si="3"/>
        <v>90.785293705606335</v>
      </c>
      <c r="Y61" s="10">
        <f t="shared" si="10"/>
        <v>85.785293705606335</v>
      </c>
      <c r="Z61" s="10">
        <f t="shared" si="11"/>
        <v>8.2147062943936717</v>
      </c>
      <c r="AA61" s="10">
        <f t="shared" si="4"/>
        <v>80.785293705606335</v>
      </c>
      <c r="AB61" s="10">
        <f t="shared" si="5"/>
        <v>1.4649985434685575</v>
      </c>
      <c r="AC61" s="10">
        <f t="shared" si="6"/>
        <v>3.4597256980517779</v>
      </c>
      <c r="AD61" s="10">
        <f>IF(R61&lt;=$H$10,$L$2+ABS($H$43/$H$46-SQRT(4*$H$43*$H$43/$H$46/$H$46-8*(R61-$H$9)/$H$46)/2),#REF!)</f>
        <v>8.0628057022162292</v>
      </c>
      <c r="AE61" s="10">
        <f t="shared" si="12"/>
        <v>-21.286347632874143</v>
      </c>
      <c r="AF61" s="10">
        <f t="shared" si="13"/>
        <v>3.3698252883607194</v>
      </c>
      <c r="AG61" s="10">
        <f t="shared" si="14"/>
        <v>3.3698252883607194</v>
      </c>
      <c r="AH61">
        <f t="shared" si="15"/>
        <v>3.3698252883607194</v>
      </c>
      <c r="AI61" s="10">
        <f t="shared" si="16"/>
        <v>2.2169117647058822</v>
      </c>
      <c r="AJ61" t="e">
        <f t="shared" si="17"/>
        <v>#NUM!</v>
      </c>
    </row>
    <row r="62" spans="7:36" x14ac:dyDescent="0.3">
      <c r="G62" t="s">
        <v>274</v>
      </c>
      <c r="H62">
        <f>H58</f>
        <v>-7.0103092783505163</v>
      </c>
      <c r="I62" t="s">
        <v>37</v>
      </c>
      <c r="K62" t="s">
        <v>267</v>
      </c>
      <c r="L62">
        <f>H62/360*B21*60</f>
        <v>-352.36618556701035</v>
      </c>
      <c r="M62" t="s">
        <v>6</v>
      </c>
      <c r="N62">
        <f t="shared" si="7"/>
        <v>20.758176348566071</v>
      </c>
      <c r="O62">
        <f t="shared" si="8"/>
        <v>13.063172450876509</v>
      </c>
      <c r="P62">
        <f t="shared" si="18"/>
        <v>2.508</v>
      </c>
      <c r="Q62">
        <f t="shared" si="0"/>
        <v>11.023248840000001</v>
      </c>
      <c r="R62" s="17">
        <f>PUSHArm!M62</f>
        <v>30</v>
      </c>
      <c r="S62" s="10">
        <f>PULLArm!N62</f>
        <v>19.540571984175056</v>
      </c>
      <c r="T62" s="10">
        <f>PULLArm!O62</f>
        <v>1.534091686142258</v>
      </c>
      <c r="U62" s="10">
        <f t="shared" si="9"/>
        <v>25.706974707998842</v>
      </c>
      <c r="V62" s="10">
        <f t="shared" si="1"/>
        <v>1.477715193305005</v>
      </c>
      <c r="W62" s="10">
        <f t="shared" si="2"/>
        <v>3.540571984175056</v>
      </c>
      <c r="X62" s="10">
        <f t="shared" si="3"/>
        <v>90.45942801582494</v>
      </c>
      <c r="Y62" s="10">
        <f t="shared" si="10"/>
        <v>85.45942801582494</v>
      </c>
      <c r="Z62" s="10">
        <f t="shared" si="11"/>
        <v>8.540571984175056</v>
      </c>
      <c r="AA62" s="10">
        <f t="shared" si="4"/>
        <v>80.45942801582494</v>
      </c>
      <c r="AB62" s="10">
        <f t="shared" si="5"/>
        <v>1.477715193305005</v>
      </c>
      <c r="AC62" s="10">
        <f t="shared" si="6"/>
        <v>3.4542320364138379</v>
      </c>
      <c r="AD62" s="10">
        <f>IF(R62&lt;=$H$10,$L$2+ABS($H$43/$H$46-SQRT(4*$H$43*$H$43/$H$46/$H$46-8*(R62-$H$9)/$H$46)/2),#REF!)</f>
        <v>8.0508965287773027</v>
      </c>
      <c r="AE62" s="10">
        <f t="shared" si="12"/>
        <v>-21.692658045249203</v>
      </c>
      <c r="AF62" s="10">
        <f t="shared" si="13"/>
        <v>3.3546599302354618</v>
      </c>
      <c r="AG62" s="10">
        <f t="shared" si="14"/>
        <v>3.3546599302354618</v>
      </c>
      <c r="AH62">
        <f t="shared" si="15"/>
        <v>3.3546599302354618</v>
      </c>
      <c r="AI62" s="10">
        <f t="shared" si="16"/>
        <v>2.1455882352941176</v>
      </c>
      <c r="AJ62" t="e">
        <f t="shared" si="17"/>
        <v>#NUM!</v>
      </c>
    </row>
    <row r="63" spans="7:36" x14ac:dyDescent="0.3">
      <c r="G63" t="s">
        <v>251</v>
      </c>
      <c r="H63" s="10">
        <f>(J61*$E$17+L15)</f>
        <v>12.611193524742266</v>
      </c>
      <c r="I63" t="s">
        <v>60</v>
      </c>
      <c r="K63" s="10" t="s">
        <v>268</v>
      </c>
      <c r="L63">
        <f>H63/$B$21*100/$B$12/$B$15</f>
        <v>5.434245681714243</v>
      </c>
      <c r="M63" t="s">
        <v>63</v>
      </c>
      <c r="N63">
        <f t="shared" si="7"/>
        <v>20.781721408068229</v>
      </c>
      <c r="O63">
        <f t="shared" si="8"/>
        <v>13.088199201318336</v>
      </c>
      <c r="P63">
        <f t="shared" si="18"/>
        <v>2.508</v>
      </c>
      <c r="Q63">
        <f t="shared" si="0"/>
        <v>11.041205653999999</v>
      </c>
      <c r="R63" s="17">
        <f>PUSHArm!M63</f>
        <v>30.5</v>
      </c>
      <c r="S63" s="10">
        <f>PULLArm!N63</f>
        <v>19.866497745012296</v>
      </c>
      <c r="T63" s="10">
        <f>PULLArm!O63</f>
        <v>1.533796293211702</v>
      </c>
      <c r="U63" s="10">
        <f t="shared" si="9"/>
        <v>25.865294916864716</v>
      </c>
      <c r="V63" s="10">
        <f t="shared" si="1"/>
        <v>1.4903559881143014</v>
      </c>
      <c r="W63" s="10">
        <f t="shared" si="2"/>
        <v>3.8664977450122961</v>
      </c>
      <c r="X63" s="10">
        <f t="shared" si="3"/>
        <v>90.133502254987704</v>
      </c>
      <c r="Y63" s="10">
        <f t="shared" si="10"/>
        <v>85.133502254987704</v>
      </c>
      <c r="Z63" s="10">
        <f t="shared" si="11"/>
        <v>8.8664977450122961</v>
      </c>
      <c r="AA63" s="10">
        <f t="shared" si="4"/>
        <v>80.133502254987704</v>
      </c>
      <c r="AB63" s="10">
        <f t="shared" si="5"/>
        <v>1.4903559881143014</v>
      </c>
      <c r="AC63" s="10">
        <f t="shared" si="6"/>
        <v>3.4487259755935167</v>
      </c>
      <c r="AD63" s="10">
        <f>IF(R63&lt;=$H$10,$L$2+ABS($H$43/$H$46-SQRT(4*$H$43*$H$43/$H$46/$H$46-8*(R63-$H$9)/$H$46)/2),#REF!)</f>
        <v>8.0389622038848696</v>
      </c>
      <c r="AE63" s="10">
        <f t="shared" si="12"/>
        <v>-22.091969006877424</v>
      </c>
      <c r="AF63" s="10">
        <f t="shared" si="13"/>
        <v>3.3397708035755338</v>
      </c>
      <c r="AG63" s="10">
        <f t="shared" si="14"/>
        <v>3.3397708035755338</v>
      </c>
      <c r="AH63">
        <f t="shared" si="15"/>
        <v>3.3397708035755338</v>
      </c>
      <c r="AI63" s="10">
        <f t="shared" si="16"/>
        <v>2.0742647058823529</v>
      </c>
      <c r="AJ63" t="e">
        <f t="shared" si="17"/>
        <v>#NUM!</v>
      </c>
    </row>
    <row r="64" spans="7:36" x14ac:dyDescent="0.3">
      <c r="N64">
        <f t="shared" si="7"/>
        <v>20.805084660143695</v>
      </c>
      <c r="O64">
        <f t="shared" si="8"/>
        <v>13.113107439304475</v>
      </c>
      <c r="P64">
        <f t="shared" si="18"/>
        <v>2.508</v>
      </c>
      <c r="Q64">
        <f t="shared" si="0"/>
        <v>11.059162467999998</v>
      </c>
      <c r="R64" s="17">
        <f>PUSHArm!M64</f>
        <v>31</v>
      </c>
      <c r="S64" s="10">
        <f>PULLArm!N64</f>
        <v>20.192486275701089</v>
      </c>
      <c r="T64" s="10">
        <f>PULLArm!O64</f>
        <v>1.5334882816665107</v>
      </c>
      <c r="U64" s="10">
        <f t="shared" si="9"/>
        <v>26.022986013784674</v>
      </c>
      <c r="V64" s="10">
        <f t="shared" si="1"/>
        <v>1.5029222693459776</v>
      </c>
      <c r="W64" s="10">
        <f t="shared" si="2"/>
        <v>4.1924862757010892</v>
      </c>
      <c r="X64" s="10">
        <f t="shared" si="3"/>
        <v>89.807513724298914</v>
      </c>
      <c r="Y64" s="10">
        <f t="shared" si="10"/>
        <v>84.807513724298914</v>
      </c>
      <c r="Z64" s="10">
        <f t="shared" si="11"/>
        <v>9.1924862757010892</v>
      </c>
      <c r="AA64" s="10">
        <f t="shared" si="4"/>
        <v>79.807513724298914</v>
      </c>
      <c r="AB64" s="10">
        <f t="shared" si="5"/>
        <v>1.5029222693459776</v>
      </c>
      <c r="AC64" s="10">
        <f t="shared" si="6"/>
        <v>3.4432074312551242</v>
      </c>
      <c r="AD64" s="10">
        <f>IF(R64&lt;=$H$10,$L$2+ABS($H$43/$H$46-SQRT(4*$H$43*$H$43/$H$46/$H$46-8*(R64-$H$9)/$H$46)/2),#REF!)</f>
        <v>8.0270025675075747</v>
      </c>
      <c r="AE64" s="10">
        <f t="shared" si="12"/>
        <v>-22.484673310976088</v>
      </c>
      <c r="AF64" s="10">
        <f t="shared" si="13"/>
        <v>3.3251433423146564</v>
      </c>
      <c r="AG64" s="10">
        <f t="shared" si="14"/>
        <v>3.3251433423146564</v>
      </c>
      <c r="AH64">
        <f t="shared" si="15"/>
        <v>3.3251433423146564</v>
      </c>
      <c r="AI64" s="10">
        <f t="shared" si="16"/>
        <v>2.0029411764705882</v>
      </c>
      <c r="AJ64" t="e">
        <f t="shared" si="17"/>
        <v>#NUM!</v>
      </c>
    </row>
    <row r="65" spans="7:36" x14ac:dyDescent="0.3">
      <c r="G65" t="s">
        <v>276</v>
      </c>
      <c r="H65">
        <f>(H66-H62)/H6</f>
        <v>5.6082474226804129</v>
      </c>
      <c r="I65" t="s">
        <v>36</v>
      </c>
      <c r="J65">
        <f>H65*2*3.14159/360</f>
        <v>9.7882300114547544E-2</v>
      </c>
      <c r="K65" t="s">
        <v>52</v>
      </c>
      <c r="N65">
        <f t="shared" si="7"/>
        <v>20.828265074611</v>
      </c>
      <c r="O65">
        <f t="shared" si="8"/>
        <v>13.137896264034897</v>
      </c>
      <c r="P65">
        <f t="shared" si="18"/>
        <v>2.508</v>
      </c>
      <c r="Q65">
        <f t="shared" si="0"/>
        <v>11.077119282</v>
      </c>
      <c r="R65" s="17">
        <f>PUSHArm!M65</f>
        <v>31.5</v>
      </c>
      <c r="S65" s="10">
        <f>PULLArm!N65</f>
        <v>20.518540283402164</v>
      </c>
      <c r="T65" s="10">
        <f>PULLArm!O65</f>
        <v>1.5331676257129383</v>
      </c>
      <c r="U65" s="10">
        <f t="shared" si="9"/>
        <v>26.180067761642487</v>
      </c>
      <c r="V65" s="10">
        <f t="shared" si="1"/>
        <v>1.5154153393717549</v>
      </c>
      <c r="W65" s="10">
        <f t="shared" si="2"/>
        <v>4.5185402834021637</v>
      </c>
      <c r="X65" s="10">
        <f t="shared" si="3"/>
        <v>89.48145971659784</v>
      </c>
      <c r="Y65" s="10">
        <f t="shared" si="10"/>
        <v>84.48145971659784</v>
      </c>
      <c r="Z65" s="10">
        <f t="shared" si="11"/>
        <v>9.5185402834021637</v>
      </c>
      <c r="AA65" s="10">
        <f t="shared" si="4"/>
        <v>79.48145971659784</v>
      </c>
      <c r="AB65" s="10">
        <f t="shared" si="5"/>
        <v>1.5154153393717549</v>
      </c>
      <c r="AC65" s="10">
        <f t="shared" si="6"/>
        <v>3.4376763181025676</v>
      </c>
      <c r="AD65" s="10">
        <f>IF(R65&lt;=$H$10,$L$2+ABS($H$43/$H$46-SQRT(4*$H$43*$H$43/$H$46/$H$46-8*(R65-$H$9)/$H$46)/2),#REF!)</f>
        <v>8.0150174579097779</v>
      </c>
      <c r="AE65" s="10">
        <f t="shared" si="12"/>
        <v>-22.871130937576016</v>
      </c>
      <c r="AF65" s="10">
        <f t="shared" si="13"/>
        <v>3.3107642172384217</v>
      </c>
      <c r="AG65" s="10">
        <f t="shared" si="14"/>
        <v>3.3107642172384217</v>
      </c>
      <c r="AH65">
        <f t="shared" si="15"/>
        <v>3.3107642172384217</v>
      </c>
      <c r="AI65" s="10">
        <f t="shared" si="16"/>
        <v>1.931617647058824</v>
      </c>
      <c r="AJ65" t="e">
        <f t="shared" si="17"/>
        <v>#NUM!</v>
      </c>
    </row>
    <row r="66" spans="7:36" x14ac:dyDescent="0.3">
      <c r="G66" t="s">
        <v>277</v>
      </c>
      <c r="H66">
        <v>0</v>
      </c>
      <c r="I66" t="s">
        <v>37</v>
      </c>
      <c r="K66" t="s">
        <v>267</v>
      </c>
      <c r="L66">
        <f>H66/360*B21*60</f>
        <v>0</v>
      </c>
      <c r="M66" t="s">
        <v>6</v>
      </c>
      <c r="N66">
        <f t="shared" si="7"/>
        <v>20.851261604961582</v>
      </c>
      <c r="O66">
        <f t="shared" si="8"/>
        <v>13.162564763719759</v>
      </c>
      <c r="P66">
        <f t="shared" si="18"/>
        <v>2.508</v>
      </c>
      <c r="Q66">
        <f t="shared" ref="Q66:Q129" si="22">(R66/360*2*3.1415*$B$19+$E$10)*$E$9*$B$19/1000</f>
        <v>11.095076095999998</v>
      </c>
      <c r="R66" s="17">
        <f>PUSHArm!M66</f>
        <v>32</v>
      </c>
      <c r="S66" s="10">
        <f>PULLArm!N66</f>
        <v>20.844662484011177</v>
      </c>
      <c r="T66" s="10">
        <f>PULLArm!O66</f>
        <v>1.5328342984931858</v>
      </c>
      <c r="U66" s="10">
        <f t="shared" si="9"/>
        <v>26.33655948295193</v>
      </c>
      <c r="V66" s="10">
        <f t="shared" ref="V66:V129" si="23">IF(R66&lt;=$H$7,SQRT(2*R66/$H$34),AB66)</f>
        <v>1.5278364630609402</v>
      </c>
      <c r="W66" s="10">
        <f t="shared" ref="W66:W129" si="24">ABS(S66-$E$19)</f>
        <v>4.8446624840111774</v>
      </c>
      <c r="X66" s="10">
        <f t="shared" ref="X66:X129" si="25">ABS(S66-$E$20)</f>
        <v>89.155337515988819</v>
      </c>
      <c r="Y66" s="10">
        <f t="shared" si="10"/>
        <v>84.155337515988819</v>
      </c>
      <c r="Z66" s="10">
        <f t="shared" si="11"/>
        <v>9.8446624840111774</v>
      </c>
      <c r="AA66" s="10">
        <f t="shared" ref="AA66:AA129" si="26">ABS(S66-$E$20+10)</f>
        <v>79.155337515988819</v>
      </c>
      <c r="AB66" s="10">
        <f t="shared" ref="AB66:AB129" si="27">IF(R66&lt;=$H$8,$J$2+ABS(SQRT(4*$H$35*$H$35/$H$38/$H$38+8*(R66-$H$7)/$H$38)/2-ABS($H$35/$H$38)),AC66)</f>
        <v>1.5278364630609402</v>
      </c>
      <c r="AC66" s="10">
        <f t="shared" ref="AC66:AC129" si="28">IF(R66&lt;=$H$9,$K$2+ABS(-$H$39/$H$42-SQRT(4*$H$39*$H$39/$H$42/$H$42+8*(R66-$H$8)/$H$42)/2),AD66)</f>
        <v>3.4321325498639701</v>
      </c>
      <c r="AD66" s="10">
        <f>IF(R66&lt;=$H$10,$L$2+ABS($H$43/$H$46-SQRT(4*$H$43*$H$43/$H$46/$H$46-8*(R66-$H$9)/$H$46)/2),#REF!)</f>
        <v>8.0030067116260284</v>
      </c>
      <c r="AE66" s="10">
        <f t="shared" si="12"/>
        <v>-23.251672827323169</v>
      </c>
      <c r="AF66" s="10">
        <f t="shared" si="13"/>
        <v>3.2966211937600227</v>
      </c>
      <c r="AG66" s="10">
        <f t="shared" si="14"/>
        <v>3.2966211937600227</v>
      </c>
      <c r="AH66">
        <f t="shared" si="15"/>
        <v>3.2966211937600227</v>
      </c>
      <c r="AI66" s="10">
        <f t="shared" si="16"/>
        <v>1.8602941176470589</v>
      </c>
      <c r="AJ66" t="e">
        <f t="shared" si="17"/>
        <v>#NUM!</v>
      </c>
    </row>
    <row r="67" spans="7:36" x14ac:dyDescent="0.3">
      <c r="G67" t="s">
        <v>252</v>
      </c>
      <c r="H67" s="10">
        <f>(J65*$E$17+L16)</f>
        <v>15.612175550362734</v>
      </c>
      <c r="I67" t="s">
        <v>60</v>
      </c>
      <c r="K67" s="10" t="s">
        <v>268</v>
      </c>
      <c r="L67">
        <f>H67/$B$21*100/$B$12/$B$15</f>
        <v>6.7273884426777339</v>
      </c>
      <c r="M67" t="s">
        <v>63</v>
      </c>
      <c r="N67">
        <f t="shared" ref="N67:N130" si="29">(Q67+P67)*T67</f>
        <v>20.874073188251163</v>
      </c>
      <c r="O67">
        <f t="shared" ref="O67:O130" si="30">(Q67-P67)*T67</f>
        <v>13.18711201547562</v>
      </c>
      <c r="P67">
        <f t="shared" si="18"/>
        <v>2.508</v>
      </c>
      <c r="Q67">
        <f t="shared" si="22"/>
        <v>11.113032909999999</v>
      </c>
      <c r="R67" s="17">
        <f>PUSHArm!M67</f>
        <v>32.5</v>
      </c>
      <c r="S67" s="10">
        <f>PULLArm!N67</f>
        <v>21.170855602531237</v>
      </c>
      <c r="T67" s="10">
        <f>PULLArm!O67</f>
        <v>1.5324882720844379</v>
      </c>
      <c r="U67" s="10">
        <f t="shared" ref="U67:U130" si="31">IF(R67&lt;=$H$7,V67*$H$34/T67,IF(R67&lt;$H$8,((V67-$J$2)*$H$38+$H$35)/T67,IF(R67&lt;=$H$9,((V67-$K$2)*$H$42+$H$39)/T67,IF(R67&lt;=$H$10,($H$43-(V67-$L$2)*$H$46)/T67))))</f>
        <v>26.492480079599112</v>
      </c>
      <c r="V67" s="10">
        <f t="shared" si="23"/>
        <v>1.540186869275096</v>
      </c>
      <c r="W67" s="10">
        <f t="shared" si="24"/>
        <v>5.1708556025312369</v>
      </c>
      <c r="X67" s="10">
        <f t="shared" si="25"/>
        <v>88.829144397468767</v>
      </c>
      <c r="Y67" s="10">
        <f t="shared" ref="Y67:Y130" si="32">ABS(S67-$E$20+5)</f>
        <v>83.829144397468767</v>
      </c>
      <c r="Z67" s="10">
        <f t="shared" ref="Z67:Z130" si="33">ABS(S67-$E$21)</f>
        <v>10.170855602531237</v>
      </c>
      <c r="AA67" s="10">
        <f t="shared" si="26"/>
        <v>78.829144397468767</v>
      </c>
      <c r="AB67" s="10">
        <f t="shared" si="27"/>
        <v>1.540186869275096</v>
      </c>
      <c r="AC67" s="10">
        <f t="shared" si="28"/>
        <v>3.4265760392759699</v>
      </c>
      <c r="AD67" s="10">
        <f>IF(R67&lt;=$H$10,$L$2+ABS($H$43/$H$46-SQRT(4*$H$43*$H$43/$H$46/$H$46-8*(R67-$H$9)/$H$46)/2),#REF!)</f>
        <v>7.9909701634350583</v>
      </c>
      <c r="AE67" s="10">
        <f t="shared" ref="AE67:AE130" si="34">IF(R67&gt;=$H$12,AF67*$H$49/T67,IF(R67&gt;=$H$13,((AF67-$I$28)*$H$53+$H$50)/T67,IF(R67&gt;=$H$14,((AF67-$I$29)*$H$57+$H$54)/T67,IF(R67&gt;=$H$15,($H$58-(AF67-$I$30)*$H$61)/T67,(IF(R67&gt;=$H$16,($H$62+(AF67-$I$31)*$H$65)/T67))))))</f>
        <v>-23.626604115546073</v>
      </c>
      <c r="AF67" s="10">
        <f t="shared" ref="AF67:AF130" si="35">IF(R67&gt;=$H$12,SQRT(2*(R67-$H$11)/$H$49),AG67)</f>
        <v>3.2827030100565597</v>
      </c>
      <c r="AG67" s="10">
        <f t="shared" ref="AG67:AG130" si="36">IF(R67&gt;=$H$13,$J$4+ABS(SQRT(4*$H$50*$H$50/$H$53/$H$53+8*(R67-$H$12)/$H$53)/2-ABS($H$50/$H$53)),AH67)</f>
        <v>3.2827030100565597</v>
      </c>
      <c r="AH67">
        <f t="shared" ref="AH67:AH130" si="37">IF(R67&gt;=$H$14,$I$29+ABS(SQRT(4*$H$54*$H$54/$H$57/$H$57+8*(R67-$H$13)/$H$57)/2-ABS($H$54/$H$57)),AI67)</f>
        <v>3.2827030100565597</v>
      </c>
      <c r="AI67" s="10">
        <f t="shared" ref="AI67:AI130" si="38">IF(R67&gt;=$H$15,$I$30+(R67-$H$14)/$H$58,AJ67)</f>
        <v>1.7889705882352942</v>
      </c>
      <c r="AJ67" t="e">
        <f t="shared" ref="AJ67:AJ130" si="39">IF(R67&gt;=$H$16,$I$31+SQRT(2*(R67-$H$15)/-$H$65),AK67)</f>
        <v>#NUM!</v>
      </c>
    </row>
    <row r="68" spans="7:36" x14ac:dyDescent="0.3">
      <c r="N68">
        <f t="shared" si="29"/>
        <v>20.896698744940394</v>
      </c>
      <c r="O68">
        <f t="shared" si="30"/>
        <v>13.211537085189518</v>
      </c>
      <c r="P68">
        <f t="shared" ref="P68:P131" si="40">P67</f>
        <v>2.508</v>
      </c>
      <c r="Q68">
        <f t="shared" si="22"/>
        <v>11.130989723999999</v>
      </c>
      <c r="R68" s="17">
        <f>PUSHArm!M68</f>
        <v>33</v>
      </c>
      <c r="S68" s="10">
        <f>PULLArm!N68</f>
        <v>21.497122373447478</v>
      </c>
      <c r="T68" s="10">
        <f>PULLArm!O68</f>
        <v>1.5321295174941945</v>
      </c>
      <c r="U68" s="10">
        <f t="shared" si="31"/>
        <v>26.647848051703761</v>
      </c>
      <c r="V68" s="10">
        <f t="shared" si="23"/>
        <v>1.5524677522869788</v>
      </c>
      <c r="W68" s="10">
        <f t="shared" si="24"/>
        <v>5.4971223734474783</v>
      </c>
      <c r="X68" s="10">
        <f t="shared" si="25"/>
        <v>88.502877626552518</v>
      </c>
      <c r="Y68" s="10">
        <f t="shared" si="32"/>
        <v>83.502877626552518</v>
      </c>
      <c r="Z68" s="10">
        <f t="shared" si="33"/>
        <v>10.497122373447478</v>
      </c>
      <c r="AA68" s="10">
        <f t="shared" si="26"/>
        <v>78.502877626552518</v>
      </c>
      <c r="AB68" s="10">
        <f t="shared" si="27"/>
        <v>1.5524677522869788</v>
      </c>
      <c r="AC68" s="10">
        <f t="shared" si="28"/>
        <v>3.4210066980676941</v>
      </c>
      <c r="AD68" s="10">
        <f>IF(R68&lt;=$H$10,$L$2+ABS($H$43/$H$46-SQRT(4*$H$43*$H$43/$H$46/$H$46-8*(R68-$H$9)/$H$46)/2),#REF!)</f>
        <v>7.9789076463332673</v>
      </c>
      <c r="AE68" s="10">
        <f t="shared" si="34"/>
        <v>-23.99620691818949</v>
      </c>
      <c r="AF68" s="10">
        <f t="shared" si="35"/>
        <v>3.2689992721128487</v>
      </c>
      <c r="AG68" s="10">
        <f t="shared" si="36"/>
        <v>3.2689992721128487</v>
      </c>
      <c r="AH68">
        <f t="shared" si="37"/>
        <v>3.2689992721128487</v>
      </c>
      <c r="AI68" s="10">
        <f t="shared" si="38"/>
        <v>1.7176470588235295</v>
      </c>
      <c r="AJ68" t="e">
        <f t="shared" si="39"/>
        <v>#NUM!</v>
      </c>
    </row>
    <row r="69" spans="7:36" x14ac:dyDescent="0.3">
      <c r="N69">
        <f t="shared" si="29"/>
        <v>20.919137178780129</v>
      </c>
      <c r="O69">
        <f t="shared" si="30"/>
        <v>13.235839027411098</v>
      </c>
      <c r="P69">
        <f t="shared" si="40"/>
        <v>2.508</v>
      </c>
      <c r="Q69">
        <f t="shared" si="22"/>
        <v>11.148946538000001</v>
      </c>
      <c r="R69" s="17">
        <f>PUSHArm!M69</f>
        <v>33.5</v>
      </c>
      <c r="S69" s="10">
        <f>PULLArm!N69</f>
        <v>21.823465541104579</v>
      </c>
      <c r="T69" s="10">
        <f>PULLArm!O69</f>
        <v>1.5317580046588983</v>
      </c>
      <c r="U69" s="10">
        <f t="shared" si="31"/>
        <v>26.802681515538087</v>
      </c>
      <c r="V69" s="10">
        <f t="shared" si="23"/>
        <v>1.564680273128386</v>
      </c>
      <c r="W69" s="10">
        <f t="shared" si="24"/>
        <v>5.8234655411045786</v>
      </c>
      <c r="X69" s="10">
        <f t="shared" si="25"/>
        <v>88.176534458895418</v>
      </c>
      <c r="Y69" s="10">
        <f t="shared" si="32"/>
        <v>83.176534458895418</v>
      </c>
      <c r="Z69" s="10">
        <f t="shared" si="33"/>
        <v>10.823465541104579</v>
      </c>
      <c r="AA69" s="10">
        <f t="shared" si="26"/>
        <v>78.176534458895418</v>
      </c>
      <c r="AB69" s="10">
        <f t="shared" si="27"/>
        <v>1.564680273128386</v>
      </c>
      <c r="AC69" s="10">
        <f t="shared" si="28"/>
        <v>3.4154244369443987</v>
      </c>
      <c r="AD69" s="10">
        <f>IF(R69&lt;=$H$10,$L$2+ABS($H$43/$H$46-SQRT(4*$H$43*$H$43/$H$46/$H$46-8*(R69-$H$9)/$H$46)/2),#REF!)</f>
        <v>7.9668189915076741</v>
      </c>
      <c r="AE69" s="10">
        <f t="shared" si="34"/>
        <v>-24.360742743220207</v>
      </c>
      <c r="AF69" s="10">
        <f t="shared" si="35"/>
        <v>3.2555003628911132</v>
      </c>
      <c r="AG69" s="10">
        <f t="shared" si="36"/>
        <v>3.2555003628911132</v>
      </c>
      <c r="AH69">
        <f t="shared" si="37"/>
        <v>3.2555003628911132</v>
      </c>
      <c r="AI69" s="10">
        <f t="shared" si="38"/>
        <v>1.6463235294117649</v>
      </c>
      <c r="AJ69" t="e">
        <f t="shared" si="39"/>
        <v>#NUM!</v>
      </c>
    </row>
    <row r="70" spans="7:36" x14ac:dyDescent="0.3">
      <c r="N70">
        <f t="shared" si="29"/>
        <v>20.941387376660135</v>
      </c>
      <c r="O70">
        <f t="shared" si="30"/>
        <v>13.260016885221562</v>
      </c>
      <c r="P70">
        <f t="shared" si="40"/>
        <v>2.508</v>
      </c>
      <c r="Q70">
        <f t="shared" si="22"/>
        <v>11.166903351999999</v>
      </c>
      <c r="R70" s="17">
        <f>PUSHArm!M70</f>
        <v>34</v>
      </c>
      <c r="S70" s="10">
        <f>PULLArm!N70</f>
        <v>22.149887860086579</v>
      </c>
      <c r="T70" s="10">
        <f>PULLArm!O70</f>
        <v>1.5313737024399072</v>
      </c>
      <c r="U70" s="10">
        <f t="shared" si="31"/>
        <v>26.956998220659816</v>
      </c>
      <c r="V70" s="10">
        <f t="shared" si="23"/>
        <v>1.5768255608712176</v>
      </c>
      <c r="W70" s="10">
        <f t="shared" si="24"/>
        <v>6.1498878600865794</v>
      </c>
      <c r="X70" s="10">
        <f t="shared" si="25"/>
        <v>87.850112139913421</v>
      </c>
      <c r="Y70" s="10">
        <f t="shared" si="32"/>
        <v>82.850112139913421</v>
      </c>
      <c r="Z70" s="10">
        <f t="shared" si="33"/>
        <v>11.149887860086579</v>
      </c>
      <c r="AA70" s="10">
        <f t="shared" si="26"/>
        <v>77.850112139913421</v>
      </c>
      <c r="AB70" s="10">
        <f t="shared" si="27"/>
        <v>1.5768255608712176</v>
      </c>
      <c r="AC70" s="10">
        <f t="shared" si="28"/>
        <v>3.4098291655707631</v>
      </c>
      <c r="AD70" s="10">
        <f>IF(R70&lt;=$H$10,$L$2+ABS($H$43/$H$46-SQRT(4*$H$43*$H$43/$H$46/$H$46-8*(R70-$H$9)/$H$46)/2),#REF!)</f>
        <v>7.9547040283083721</v>
      </c>
      <c r="AE70" s="10">
        <f t="shared" si="34"/>
        <v>-24.720454587392251</v>
      </c>
      <c r="AF70" s="10">
        <f t="shared" si="35"/>
        <v>3.2421973633701482</v>
      </c>
      <c r="AG70" s="10">
        <f t="shared" si="36"/>
        <v>3.2421973633701482</v>
      </c>
      <c r="AH70">
        <f t="shared" si="37"/>
        <v>3.2421973633701482</v>
      </c>
      <c r="AI70" s="10">
        <f t="shared" si="38"/>
        <v>1.5750000000000002</v>
      </c>
      <c r="AJ70" t="e">
        <f t="shared" si="39"/>
        <v>#NUM!</v>
      </c>
    </row>
    <row r="71" spans="7:36" x14ac:dyDescent="0.3">
      <c r="N71">
        <f t="shared" si="29"/>
        <v>20.963448208475523</v>
      </c>
      <c r="O71">
        <f t="shared" si="30"/>
        <v>13.284069690113659</v>
      </c>
      <c r="P71">
        <f t="shared" si="40"/>
        <v>2.508</v>
      </c>
      <c r="Q71">
        <f t="shared" si="22"/>
        <v>11.184860165999998</v>
      </c>
      <c r="R71" s="17">
        <f>PUSHArm!M71</f>
        <v>34.5</v>
      </c>
      <c r="S71" s="10">
        <f>PULLArm!N71</f>
        <v>22.476392095599675</v>
      </c>
      <c r="T71" s="10">
        <f>PULLArm!O71</f>
        <v>1.5309765786207858</v>
      </c>
      <c r="U71" s="10">
        <f t="shared" si="31"/>
        <v>27.1108155662413</v>
      </c>
      <c r="V71" s="10">
        <f t="shared" si="23"/>
        <v>1.5889047138457493</v>
      </c>
      <c r="W71" s="10">
        <f t="shared" si="24"/>
        <v>6.4763920955996745</v>
      </c>
      <c r="X71" s="10">
        <f t="shared" si="25"/>
        <v>87.523607904400322</v>
      </c>
      <c r="Y71" s="10">
        <f t="shared" si="32"/>
        <v>82.523607904400322</v>
      </c>
      <c r="Z71" s="10">
        <f t="shared" si="33"/>
        <v>11.476392095599675</v>
      </c>
      <c r="AA71" s="10">
        <f t="shared" si="26"/>
        <v>77.523607904400322</v>
      </c>
      <c r="AB71" s="10">
        <f t="shared" si="27"/>
        <v>1.5889047138457493</v>
      </c>
      <c r="AC71" s="10">
        <f t="shared" si="28"/>
        <v>3.404220792553835</v>
      </c>
      <c r="AD71" s="10">
        <f>IF(R71&lt;=$H$10,$L$2+ABS($H$43/$H$46-SQRT(4*$H$43*$H$43/$H$46/$H$46-8*(R71-$H$9)/$H$46)/2),#REF!)</f>
        <v>7.9425625842204077</v>
      </c>
      <c r="AE71" s="10">
        <f t="shared" si="34"/>
        <v>-25.075568767139227</v>
      </c>
      <c r="AF71" s="10">
        <f t="shared" si="35"/>
        <v>3.2290819836115112</v>
      </c>
      <c r="AG71" s="10">
        <f t="shared" si="36"/>
        <v>3.2290819836115112</v>
      </c>
      <c r="AH71">
        <f t="shared" si="37"/>
        <v>3.2290819836115112</v>
      </c>
      <c r="AI71" s="10">
        <f t="shared" si="38"/>
        <v>1.5036764705882355</v>
      </c>
      <c r="AJ71" t="e">
        <f t="shared" si="39"/>
        <v>#NUM!</v>
      </c>
    </row>
    <row r="72" spans="7:36" x14ac:dyDescent="0.3">
      <c r="N72">
        <f t="shared" si="29"/>
        <v>20.985318526988607</v>
      </c>
      <c r="O72">
        <f t="shared" si="30"/>
        <v>13.307996461868687</v>
      </c>
      <c r="P72">
        <f t="shared" si="40"/>
        <v>2.508</v>
      </c>
      <c r="Q72">
        <f t="shared" si="22"/>
        <v>11.20281698</v>
      </c>
      <c r="R72" s="17">
        <f>PUSHArm!M72</f>
        <v>35</v>
      </c>
      <c r="S72" s="10">
        <f>PULLArm!N72</f>
        <v>22.802981023857765</v>
      </c>
      <c r="T72" s="10">
        <f>PULLArm!O72</f>
        <v>1.5305665999042901</v>
      </c>
      <c r="U72" s="10">
        <f t="shared" si="31"/>
        <v>27.264150616669703</v>
      </c>
      <c r="V72" s="10">
        <f t="shared" si="23"/>
        <v>1.6009188007998441</v>
      </c>
      <c r="W72" s="10">
        <f t="shared" si="24"/>
        <v>6.8029810238577646</v>
      </c>
      <c r="X72" s="10">
        <f t="shared" si="25"/>
        <v>87.197018976142232</v>
      </c>
      <c r="Y72" s="10">
        <f t="shared" si="32"/>
        <v>82.197018976142232</v>
      </c>
      <c r="Z72" s="10">
        <f t="shared" si="33"/>
        <v>11.802981023857765</v>
      </c>
      <c r="AA72" s="10">
        <f t="shared" si="26"/>
        <v>77.197018976142232</v>
      </c>
      <c r="AB72" s="10">
        <f t="shared" si="27"/>
        <v>1.6009188007998441</v>
      </c>
      <c r="AC72" s="10">
        <f t="shared" si="28"/>
        <v>3.3985992254256132</v>
      </c>
      <c r="AD72" s="10">
        <f>IF(R72&lt;=$H$10,$L$2+ABS($H$43/$H$46-SQRT(4*$H$43*$H$43/$H$46/$H$46-8*(R72-$H$9)/$H$46)/2),#REF!)</f>
        <v>7.9303944848351229</v>
      </c>
      <c r="AE72" s="10">
        <f t="shared" si="34"/>
        <v>-25.426296523737015</v>
      </c>
      <c r="AF72" s="10">
        <f t="shared" si="35"/>
        <v>3.216146502339043</v>
      </c>
      <c r="AG72" s="10">
        <f t="shared" si="36"/>
        <v>3.216146502339043</v>
      </c>
      <c r="AH72">
        <f t="shared" si="37"/>
        <v>3.216146502339043</v>
      </c>
      <c r="AI72" s="10">
        <f t="shared" si="38"/>
        <v>1.4323529411764708</v>
      </c>
      <c r="AJ72" t="e">
        <f t="shared" si="39"/>
        <v>#NUM!</v>
      </c>
    </row>
    <row r="73" spans="7:36" x14ac:dyDescent="0.3">
      <c r="N73">
        <f t="shared" si="29"/>
        <v>21.006997167670356</v>
      </c>
      <c r="O73">
        <f t="shared" si="30"/>
        <v>13.331796208420398</v>
      </c>
      <c r="P73">
        <f t="shared" si="40"/>
        <v>2.508</v>
      </c>
      <c r="Q73">
        <f t="shared" si="22"/>
        <v>11.220773793999999</v>
      </c>
      <c r="R73" s="17">
        <f>PUSHArm!M73</f>
        <v>35.5</v>
      </c>
      <c r="S73" s="10">
        <f>PULLArm!N73</f>
        <v>23.129657432470932</v>
      </c>
      <c r="T73" s="10">
        <f>PULLArm!O73</f>
        <v>1.5301437319078868</v>
      </c>
      <c r="U73" s="10">
        <f t="shared" si="31"/>
        <v>27.41702011648297</v>
      </c>
      <c r="V73" s="10">
        <f t="shared" si="23"/>
        <v>1.6128688620025582</v>
      </c>
      <c r="W73" s="10">
        <f t="shared" si="24"/>
        <v>7.1296574324709319</v>
      </c>
      <c r="X73" s="10">
        <f t="shared" si="25"/>
        <v>86.870342567529065</v>
      </c>
      <c r="Y73" s="10">
        <f t="shared" si="32"/>
        <v>81.870342567529065</v>
      </c>
      <c r="Z73" s="10">
        <f t="shared" si="33"/>
        <v>12.129657432470932</v>
      </c>
      <c r="AA73" s="10">
        <f t="shared" si="26"/>
        <v>76.870342567529065</v>
      </c>
      <c r="AB73" s="10">
        <f t="shared" si="27"/>
        <v>1.6128688620025582</v>
      </c>
      <c r="AC73" s="10">
        <f t="shared" si="28"/>
        <v>3.392964370625259</v>
      </c>
      <c r="AD73" s="10">
        <f>IF(R73&lt;=$H$10,$L$2+ABS($H$43/$H$46-SQRT(4*$H$43*$H$43/$H$46/$H$46-8*(R73-$H$9)/$H$46)/2),#REF!)</f>
        <v>7.9181995538209264</v>
      </c>
      <c r="AE73" s="10">
        <f t="shared" si="34"/>
        <v>-25.772835435909343</v>
      </c>
      <c r="AF73" s="10">
        <f t="shared" si="35"/>
        <v>3.2033837137809038</v>
      </c>
      <c r="AG73" s="10">
        <f t="shared" si="36"/>
        <v>3.2033837137809038</v>
      </c>
      <c r="AH73">
        <f t="shared" si="37"/>
        <v>3.2033837137809038</v>
      </c>
      <c r="AI73" s="10">
        <f t="shared" si="38"/>
        <v>1.3610294117647062</v>
      </c>
      <c r="AJ73" t="e">
        <f t="shared" si="39"/>
        <v>#NUM!</v>
      </c>
    </row>
    <row r="74" spans="7:36" x14ac:dyDescent="0.3">
      <c r="N74">
        <f t="shared" si="29"/>
        <v>21.028482948584013</v>
      </c>
      <c r="O74">
        <f t="shared" si="30"/>
        <v>13.355467925745545</v>
      </c>
      <c r="P74">
        <f t="shared" si="40"/>
        <v>2.508</v>
      </c>
      <c r="Q74">
        <f t="shared" si="22"/>
        <v>11.238730608000001</v>
      </c>
      <c r="R74" s="17">
        <f>PUSHArm!M74</f>
        <v>36</v>
      </c>
      <c r="S74" s="10">
        <f>PULLArm!N74</f>
        <v>23.456424120837237</v>
      </c>
      <c r="T74" s="10">
        <f>PULLArm!O74</f>
        <v>1.5297079391623742</v>
      </c>
      <c r="U74" s="10">
        <f t="shared" si="31"/>
        <v>27.569440504601047</v>
      </c>
      <c r="V74" s="10">
        <f t="shared" si="23"/>
        <v>1.6247559102953726</v>
      </c>
      <c r="W74" s="10">
        <f t="shared" si="24"/>
        <v>7.4564241208372373</v>
      </c>
      <c r="X74" s="10">
        <f t="shared" si="25"/>
        <v>86.543575879162759</v>
      </c>
      <c r="Y74" s="10">
        <f t="shared" si="32"/>
        <v>81.543575879162759</v>
      </c>
      <c r="Z74" s="10">
        <f t="shared" si="33"/>
        <v>12.456424120837237</v>
      </c>
      <c r="AA74" s="10">
        <f t="shared" si="26"/>
        <v>76.543575879162759</v>
      </c>
      <c r="AB74" s="10">
        <f t="shared" si="27"/>
        <v>1.6247559102953726</v>
      </c>
      <c r="AC74" s="10">
        <f t="shared" si="28"/>
        <v>3.3873161334809296</v>
      </c>
      <c r="AD74" s="10">
        <f>IF(R74&lt;=$H$10,$L$2+ABS($H$43/$H$46-SQRT(4*$H$43*$H$43/$H$46/$H$46-8*(R74-$H$9)/$H$46)/2),#REF!)</f>
        <v>7.9059776128934818</v>
      </c>
      <c r="AE74" s="10">
        <f t="shared" si="34"/>
        <v>-26.115370667348493</v>
      </c>
      <c r="AF74" s="10">
        <f t="shared" si="35"/>
        <v>3.1907868807348403</v>
      </c>
      <c r="AG74" s="10">
        <f t="shared" si="36"/>
        <v>3.1907868807348403</v>
      </c>
      <c r="AH74">
        <f t="shared" si="37"/>
        <v>3.1907868807348403</v>
      </c>
      <c r="AI74" s="10">
        <f t="shared" si="38"/>
        <v>1.2897058823529415</v>
      </c>
      <c r="AJ74" t="e">
        <f t="shared" si="39"/>
        <v>#NUM!</v>
      </c>
    </row>
    <row r="75" spans="7:36" x14ac:dyDescent="0.3">
      <c r="N75">
        <f t="shared" si="29"/>
        <v>21.049774670209143</v>
      </c>
      <c r="O75">
        <f t="shared" si="30"/>
        <v>13.379010597716494</v>
      </c>
      <c r="P75">
        <f t="shared" si="40"/>
        <v>2.508</v>
      </c>
      <c r="Q75">
        <f t="shared" si="22"/>
        <v>11.256687421999999</v>
      </c>
      <c r="R75" s="17">
        <f>PUSHArm!M75</f>
        <v>36.5</v>
      </c>
      <c r="S75" s="10">
        <f>PULLArm!N75</f>
        <v>23.783283900537267</v>
      </c>
      <c r="T75" s="10">
        <f>PULLArm!O75</f>
        <v>1.5292591851061901</v>
      </c>
      <c r="U75" s="10">
        <f t="shared" si="31"/>
        <v>27.721427928022543</v>
      </c>
      <c r="V75" s="10">
        <f t="shared" si="23"/>
        <v>1.636580932094051</v>
      </c>
      <c r="W75" s="10">
        <f t="shared" si="24"/>
        <v>7.7832839005372669</v>
      </c>
      <c r="X75" s="10">
        <f t="shared" si="25"/>
        <v>86.21671609946273</v>
      </c>
      <c r="Y75" s="10">
        <f t="shared" si="32"/>
        <v>81.21671609946273</v>
      </c>
      <c r="Z75" s="10">
        <f t="shared" si="33"/>
        <v>12.783283900537267</v>
      </c>
      <c r="AA75" s="10">
        <f t="shared" si="26"/>
        <v>76.21671609946273</v>
      </c>
      <c r="AB75" s="10">
        <f t="shared" si="27"/>
        <v>1.636580932094051</v>
      </c>
      <c r="AC75" s="10">
        <f t="shared" si="28"/>
        <v>3.3816544181912178</v>
      </c>
      <c r="AD75" s="10">
        <f>IF(R75&lt;=$H$10,$L$2+ABS($H$43/$H$46-SQRT(4*$H$43*$H$43/$H$46/$H$46-8*(R75-$H$9)/$H$46)/2),#REF!)</f>
        <v>7.8937284817852937</v>
      </c>
      <c r="AE75" s="10">
        <f t="shared" si="34"/>
        <v>-26.454076072281659</v>
      </c>
      <c r="AF75" s="10">
        <f t="shared" si="35"/>
        <v>3.1783496929887431</v>
      </c>
      <c r="AG75" s="10">
        <f t="shared" si="36"/>
        <v>3.1783496929887431</v>
      </c>
      <c r="AH75">
        <f t="shared" si="37"/>
        <v>3.1783496929887431</v>
      </c>
      <c r="AI75" s="10">
        <f t="shared" si="38"/>
        <v>1.2183823529411768</v>
      </c>
      <c r="AJ75" t="e">
        <f t="shared" si="39"/>
        <v>#NUM!</v>
      </c>
    </row>
    <row r="76" spans="7:36" x14ac:dyDescent="0.3">
      <c r="N76">
        <f t="shared" si="29"/>
        <v>21.070871115317264</v>
      </c>
      <c r="O76">
        <f t="shared" si="30"/>
        <v>13.402423195986421</v>
      </c>
      <c r="P76">
        <f t="shared" si="40"/>
        <v>2.508</v>
      </c>
      <c r="Q76">
        <f t="shared" si="22"/>
        <v>11.274644235999999</v>
      </c>
      <c r="R76" s="17">
        <f>PUSHArm!M76</f>
        <v>37</v>
      </c>
      <c r="S76" s="10">
        <f>PULLArm!N76</f>
        <v>24.110239595732441</v>
      </c>
      <c r="T76" s="10">
        <f>PULLArm!O76</f>
        <v>1.5287974320835009</v>
      </c>
      <c r="U76" s="10">
        <f t="shared" si="31"/>
        <v>27.87299825487802</v>
      </c>
      <c r="V76" s="10">
        <f t="shared" si="23"/>
        <v>1.6483448883439353</v>
      </c>
      <c r="W76" s="10">
        <f t="shared" si="24"/>
        <v>8.1102395957324411</v>
      </c>
      <c r="X76" s="10">
        <f t="shared" si="25"/>
        <v>85.889760404267562</v>
      </c>
      <c r="Y76" s="10">
        <f t="shared" si="32"/>
        <v>80.889760404267562</v>
      </c>
      <c r="Z76" s="10">
        <f t="shared" si="33"/>
        <v>13.110239595732441</v>
      </c>
      <c r="AA76" s="10">
        <f t="shared" si="26"/>
        <v>75.889760404267562</v>
      </c>
      <c r="AB76" s="10">
        <f t="shared" si="27"/>
        <v>1.6483448883439353</v>
      </c>
      <c r="AC76" s="10">
        <f t="shared" si="28"/>
        <v>3.3759791278061959</v>
      </c>
      <c r="AD76" s="10">
        <f>IF(R76&lt;=$H$10,$L$2+ABS($H$43/$H$46-SQRT(4*$H$43*$H$43/$H$46/$H$46-8*(R76-$H$9)/$H$46)/2),#REF!)</f>
        <v>7.8814519782146846</v>
      </c>
      <c r="AE76" s="10">
        <f t="shared" si="34"/>
        <v>-26.789115178258008</v>
      </c>
      <c r="AF76" s="10">
        <f t="shared" si="35"/>
        <v>3.1660662303680738</v>
      </c>
      <c r="AG76" s="10">
        <f t="shared" si="36"/>
        <v>3.1660662303680738</v>
      </c>
      <c r="AH76">
        <f t="shared" si="37"/>
        <v>3.1660662303680738</v>
      </c>
      <c r="AI76" s="10">
        <f t="shared" si="38"/>
        <v>1.1470588235294121</v>
      </c>
      <c r="AJ76" t="e">
        <f t="shared" si="39"/>
        <v>#NUM!</v>
      </c>
    </row>
    <row r="77" spans="7:36" x14ac:dyDescent="0.3">
      <c r="N77">
        <f t="shared" si="29"/>
        <v>21.091771048806027</v>
      </c>
      <c r="O77">
        <f t="shared" si="30"/>
        <v>13.425704679848062</v>
      </c>
      <c r="P77">
        <f t="shared" si="40"/>
        <v>2.508</v>
      </c>
      <c r="Q77">
        <f t="shared" si="22"/>
        <v>11.292601050000002</v>
      </c>
      <c r="R77" s="17">
        <f>PUSHArm!M77</f>
        <v>37.5</v>
      </c>
      <c r="S77" s="10">
        <f>PULLArm!N77</f>
        <v>24.437294043566371</v>
      </c>
      <c r="T77" s="10">
        <f>PULLArm!O77</f>
        <v>1.5283226413393078</v>
      </c>
      <c r="U77" s="10">
        <f t="shared" si="31"/>
        <v>28.024167086994279</v>
      </c>
      <c r="V77" s="10">
        <f t="shared" si="23"/>
        <v>1.6600487154312915</v>
      </c>
      <c r="W77" s="10">
        <f t="shared" si="24"/>
        <v>8.4372940435663715</v>
      </c>
      <c r="X77" s="10">
        <f t="shared" si="25"/>
        <v>85.562705956433632</v>
      </c>
      <c r="Y77" s="10">
        <f t="shared" si="32"/>
        <v>80.562705956433632</v>
      </c>
      <c r="Z77" s="10">
        <f t="shared" si="33"/>
        <v>13.437294043566371</v>
      </c>
      <c r="AA77" s="10">
        <f t="shared" si="26"/>
        <v>75.562705956433632</v>
      </c>
      <c r="AB77" s="10">
        <f t="shared" si="27"/>
        <v>1.6600487154312915</v>
      </c>
      <c r="AC77" s="10">
        <f t="shared" si="28"/>
        <v>3.3702901642080438</v>
      </c>
      <c r="AD77" s="10">
        <f>IF(R77&lt;=$H$10,$L$2+ABS($H$43/$H$46-SQRT(4*$H$43*$H$43/$H$46/$H$46-8*(R77-$H$9)/$H$46)/2),#REF!)</f>
        <v>7.8691479178541535</v>
      </c>
      <c r="AE77" s="10">
        <f t="shared" si="34"/>
        <v>-27.120642062552367</v>
      </c>
      <c r="AF77" s="10">
        <f t="shared" si="35"/>
        <v>3.153930929796017</v>
      </c>
      <c r="AG77" s="10">
        <f t="shared" si="36"/>
        <v>3.153930929796017</v>
      </c>
      <c r="AH77">
        <f t="shared" si="37"/>
        <v>3.153930929796017</v>
      </c>
      <c r="AI77" s="10">
        <f t="shared" si="38"/>
        <v>1.0757352941176475</v>
      </c>
      <c r="AJ77" t="e">
        <f t="shared" si="39"/>
        <v>#NUM!</v>
      </c>
    </row>
    <row r="78" spans="7:36" x14ac:dyDescent="0.3">
      <c r="N78">
        <f t="shared" si="29"/>
        <v>21.112473217561003</v>
      </c>
      <c r="O78">
        <f t="shared" si="30"/>
        <v>13.448853996109804</v>
      </c>
      <c r="P78">
        <f t="shared" si="40"/>
        <v>2.508</v>
      </c>
      <c r="Q78">
        <f t="shared" si="22"/>
        <v>11.310557863999998</v>
      </c>
      <c r="R78" s="17">
        <f>PUSHArm!M78</f>
        <v>38</v>
      </c>
      <c r="S78" s="10">
        <f>PULLArm!N78</f>
        <v>24.764450094569998</v>
      </c>
      <c r="T78" s="10">
        <f>PULLArm!O78</f>
        <v>1.5278347730165864</v>
      </c>
      <c r="U78" s="10">
        <f t="shared" si="31"/>
        <v>28.174949771910363</v>
      </c>
      <c r="V78" s="10">
        <f t="shared" si="23"/>
        <v>1.671693326053153</v>
      </c>
      <c r="W78" s="10">
        <f t="shared" si="24"/>
        <v>8.7644500945699981</v>
      </c>
      <c r="X78" s="10">
        <f t="shared" si="25"/>
        <v>85.235549905430005</v>
      </c>
      <c r="Y78" s="10">
        <f t="shared" si="32"/>
        <v>80.235549905430005</v>
      </c>
      <c r="Z78" s="10">
        <f t="shared" si="33"/>
        <v>13.764450094569998</v>
      </c>
      <c r="AA78" s="10">
        <f t="shared" si="26"/>
        <v>75.235549905430005</v>
      </c>
      <c r="AB78" s="10">
        <f t="shared" si="27"/>
        <v>1.671693326053153</v>
      </c>
      <c r="AC78" s="10">
        <f t="shared" si="28"/>
        <v>3.3645874280912587</v>
      </c>
      <c r="AD78" s="10">
        <f>IF(R78&lt;=$H$10,$L$2+ABS($H$43/$H$46-SQRT(4*$H$43*$H$43/$H$46/$H$46-8*(R78-$H$9)/$H$46)/2),#REF!)</f>
        <v>7.856816114298077</v>
      </c>
      <c r="AE78" s="10">
        <f t="shared" si="34"/>
        <v>-27.448802135888133</v>
      </c>
      <c r="AF78" s="10">
        <f t="shared" si="35"/>
        <v>3.1419385558462998</v>
      </c>
      <c r="AG78" s="10">
        <f t="shared" si="36"/>
        <v>3.1419385558462998</v>
      </c>
      <c r="AH78">
        <f t="shared" si="37"/>
        <v>3.1419385558462998</v>
      </c>
      <c r="AI78" s="10">
        <f t="shared" si="38"/>
        <v>1.0044117647058828</v>
      </c>
      <c r="AJ78" t="e">
        <f t="shared" si="39"/>
        <v>#NUM!</v>
      </c>
    </row>
    <row r="79" spans="7:36" x14ac:dyDescent="0.3">
      <c r="N79">
        <f t="shared" si="29"/>
        <v>21.132976350286771</v>
      </c>
      <c r="O79">
        <f t="shared" si="30"/>
        <v>13.471870078952218</v>
      </c>
      <c r="P79">
        <f t="shared" si="40"/>
        <v>2.508</v>
      </c>
      <c r="Q79">
        <f t="shared" si="22"/>
        <v>11.328514678000001</v>
      </c>
      <c r="R79" s="17">
        <f>PUSHArm!M79</f>
        <v>38.5</v>
      </c>
      <c r="S79" s="10">
        <f>PULLArm!N79</f>
        <v>25.09171061307017</v>
      </c>
      <c r="T79" s="10">
        <f>PULLArm!O79</f>
        <v>1.5273337861512275</v>
      </c>
      <c r="U79" s="10">
        <f t="shared" si="31"/>
        <v>28.325361414451507</v>
      </c>
      <c r="V79" s="10">
        <f t="shared" si="23"/>
        <v>1.6832796100479521</v>
      </c>
      <c r="W79" s="10">
        <f t="shared" si="24"/>
        <v>9.0917106130701697</v>
      </c>
      <c r="X79" s="10">
        <f t="shared" si="25"/>
        <v>84.908289386929823</v>
      </c>
      <c r="Y79" s="10">
        <f t="shared" si="32"/>
        <v>79.908289386929823</v>
      </c>
      <c r="Z79" s="10">
        <f t="shared" si="33"/>
        <v>14.09171061307017</v>
      </c>
      <c r="AA79" s="10">
        <f t="shared" si="26"/>
        <v>74.908289386929823</v>
      </c>
      <c r="AB79" s="10">
        <f t="shared" si="27"/>
        <v>1.6832796100479521</v>
      </c>
      <c r="AC79" s="10">
        <f t="shared" si="28"/>
        <v>3.3588708189424294</v>
      </c>
      <c r="AD79" s="10">
        <f>IF(R79&lt;=$H$10,$L$2+ABS($H$43/$H$46-SQRT(4*$H$43*$H$43/$H$46/$H$46-8*(R79-$H$9)/$H$46)/2),#REF!)</f>
        <v>7.844456379029765</v>
      </c>
      <c r="AE79" s="10">
        <f t="shared" si="34"/>
        <v>-27.773732845279493</v>
      </c>
      <c r="AF79" s="10">
        <f t="shared" si="35"/>
        <v>3.1300841743464272</v>
      </c>
      <c r="AG79" s="10">
        <f t="shared" si="36"/>
        <v>3.1300841743464272</v>
      </c>
      <c r="AH79">
        <f t="shared" si="37"/>
        <v>3.1300841743464272</v>
      </c>
      <c r="AI79" s="10">
        <f t="shared" si="38"/>
        <v>0.93308823529411811</v>
      </c>
      <c r="AJ79" t="e">
        <f t="shared" si="39"/>
        <v>#NUM!</v>
      </c>
    </row>
    <row r="80" spans="7:36" x14ac:dyDescent="0.3">
      <c r="N80">
        <f t="shared" si="29"/>
        <v>21.153279157374008</v>
      </c>
      <c r="O80">
        <f t="shared" si="30"/>
        <v>13.494751849807191</v>
      </c>
      <c r="P80">
        <f t="shared" si="40"/>
        <v>2.508</v>
      </c>
      <c r="Q80">
        <f t="shared" si="22"/>
        <v>11.346471491999999</v>
      </c>
      <c r="R80" s="17">
        <f>PUSHArm!M80</f>
        <v>39</v>
      </c>
      <c r="S80" s="10">
        <f>PULLArm!N80</f>
        <v>25.419078477602234</v>
      </c>
      <c r="T80" s="10">
        <f>PULLArm!O80</f>
        <v>1.5268196386696216</v>
      </c>
      <c r="U80" s="10">
        <f t="shared" si="31"/>
        <v>28.475416887799387</v>
      </c>
      <c r="V80" s="10">
        <f t="shared" si="23"/>
        <v>1.6948084351890753</v>
      </c>
      <c r="W80" s="10">
        <f t="shared" si="24"/>
        <v>9.419078477602234</v>
      </c>
      <c r="X80" s="10">
        <f t="shared" si="25"/>
        <v>84.580921522397773</v>
      </c>
      <c r="Y80" s="10">
        <f t="shared" si="32"/>
        <v>79.580921522397773</v>
      </c>
      <c r="Z80" s="10">
        <f t="shared" si="33"/>
        <v>14.419078477602234</v>
      </c>
      <c r="AA80" s="10">
        <f t="shared" si="26"/>
        <v>74.580921522397773</v>
      </c>
      <c r="AB80" s="10">
        <f t="shared" si="27"/>
        <v>1.6948084351890753</v>
      </c>
      <c r="AC80" s="10">
        <f t="shared" si="28"/>
        <v>3.3531402350195663</v>
      </c>
      <c r="AD80" s="10">
        <f>IF(R80&lt;=$H$10,$L$2+ABS($H$43/$H$46-SQRT(4*$H$43*$H$43/$H$46/$H$46-8*(R80-$H$9)/$H$46)/2),#REF!)</f>
        <v>7.8320685213878356</v>
      </c>
      <c r="AE80" s="10">
        <f t="shared" si="34"/>
        <v>-28.095564305918089</v>
      </c>
      <c r="AF80" s="10">
        <f t="shared" si="35"/>
        <v>3.1183631286537983</v>
      </c>
      <c r="AG80" s="10">
        <f t="shared" si="36"/>
        <v>3.1183631286537983</v>
      </c>
      <c r="AH80">
        <f t="shared" si="37"/>
        <v>3.1183631286537983</v>
      </c>
      <c r="AI80" s="10">
        <f t="shared" si="38"/>
        <v>0.86176470588235343</v>
      </c>
      <c r="AJ80" t="e">
        <f t="shared" si="39"/>
        <v>#NUM!</v>
      </c>
    </row>
    <row r="81" spans="14:36" x14ac:dyDescent="0.3">
      <c r="N81">
        <f t="shared" si="29"/>
        <v>21.173380330722601</v>
      </c>
      <c r="O81">
        <f t="shared" si="30"/>
        <v>13.517498217209047</v>
      </c>
      <c r="P81">
        <f t="shared" si="40"/>
        <v>2.508</v>
      </c>
      <c r="Q81">
        <f t="shared" si="22"/>
        <v>11.364428305999997</v>
      </c>
      <c r="R81" s="17">
        <f>PUSHArm!M81</f>
        <v>39.5</v>
      </c>
      <c r="S81" s="10">
        <f>PULLArm!N81</f>
        <v>25.746556581326175</v>
      </c>
      <c r="T81" s="10">
        <f>PULLArm!O81</f>
        <v>1.526292287383086</v>
      </c>
      <c r="U81" s="10">
        <f t="shared" si="31"/>
        <v>28.625130844191172</v>
      </c>
      <c r="V81" s="10">
        <f t="shared" si="23"/>
        <v>1.7062806479433441</v>
      </c>
      <c r="W81" s="10">
        <f t="shared" si="24"/>
        <v>9.7465565813261748</v>
      </c>
      <c r="X81" s="10">
        <f t="shared" si="25"/>
        <v>84.253443418673825</v>
      </c>
      <c r="Y81" s="10">
        <f t="shared" si="32"/>
        <v>79.253443418673825</v>
      </c>
      <c r="Z81" s="10">
        <f t="shared" si="33"/>
        <v>14.746556581326175</v>
      </c>
      <c r="AA81" s="10">
        <f t="shared" si="26"/>
        <v>74.253443418673825</v>
      </c>
      <c r="AB81" s="10">
        <f t="shared" si="27"/>
        <v>1.7062806479433441</v>
      </c>
      <c r="AC81" s="10">
        <f t="shared" si="28"/>
        <v>3.3473955733309735</v>
      </c>
      <c r="AD81" s="10">
        <f>IF(R81&lt;=$H$10,$L$2+ABS($H$43/$H$46-SQRT(4*$H$43*$H$43/$H$46/$H$46-8*(R81-$H$9)/$H$46)/2),#REF!)</f>
        <v>7.8196523485319016</v>
      </c>
      <c r="AE81" s="10">
        <f t="shared" si="34"/>
        <v>-28.414419870787796</v>
      </c>
      <c r="AF81" s="10">
        <f t="shared" si="35"/>
        <v>3.1067710182811656</v>
      </c>
      <c r="AG81" s="10">
        <f t="shared" si="36"/>
        <v>3.1067710182811656</v>
      </c>
      <c r="AH81">
        <f t="shared" si="37"/>
        <v>3.1067710182811656</v>
      </c>
      <c r="AI81" s="10">
        <f t="shared" si="38"/>
        <v>0.79044117647058876</v>
      </c>
      <c r="AJ81" t="e">
        <f t="shared" si="39"/>
        <v>#NUM!</v>
      </c>
    </row>
    <row r="82" spans="14:36" x14ac:dyDescent="0.3">
      <c r="N82">
        <f t="shared" si="29"/>
        <v>21.193278543602194</v>
      </c>
      <c r="O82">
        <f t="shared" si="30"/>
        <v>13.540108076669261</v>
      </c>
      <c r="P82">
        <f t="shared" si="40"/>
        <v>2.508</v>
      </c>
      <c r="Q82">
        <f t="shared" si="22"/>
        <v>11.382385119999997</v>
      </c>
      <c r="R82" s="17">
        <f>PUSHArm!M82</f>
        <v>40</v>
      </c>
      <c r="S82" s="10">
        <f>PULLArm!N82</f>
        <v>26.074147832447071</v>
      </c>
      <c r="T82" s="10">
        <f>PULLArm!O82</f>
        <v>1.5257516879850339</v>
      </c>
      <c r="U82" s="10">
        <f t="shared" si="31"/>
        <v>28.77451772516239</v>
      </c>
      <c r="V82" s="10">
        <f t="shared" si="23"/>
        <v>1.7176970741963011</v>
      </c>
      <c r="W82" s="10">
        <f t="shared" si="24"/>
        <v>10.074147832447071</v>
      </c>
      <c r="X82" s="10">
        <f t="shared" si="25"/>
        <v>83.925852167552932</v>
      </c>
      <c r="Y82" s="10">
        <f t="shared" si="32"/>
        <v>78.925852167552932</v>
      </c>
      <c r="Z82" s="10">
        <f t="shared" si="33"/>
        <v>15.074147832447071</v>
      </c>
      <c r="AA82" s="10">
        <f t="shared" si="26"/>
        <v>73.925852167552932</v>
      </c>
      <c r="AB82" s="10">
        <f t="shared" si="27"/>
        <v>1.7176970741963011</v>
      </c>
      <c r="AC82" s="10">
        <f t="shared" si="28"/>
        <v>3.3416367296136547</v>
      </c>
      <c r="AD82" s="10">
        <f>IF(R82&lt;=$H$10,$L$2+ABS($H$43/$H$46-SQRT(4*$H$43*$H$43/$H$46/$H$46-8*(R82-$H$9)/$H$46)/2),#REF!)</f>
        <v>7.8072076654075442</v>
      </c>
      <c r="AE82" s="10">
        <f t="shared" si="34"/>
        <v>-28.730416645280624</v>
      </c>
      <c r="AF82" s="10">
        <f t="shared" si="35"/>
        <v>3.0953036795931901</v>
      </c>
      <c r="AG82" s="10">
        <f t="shared" si="36"/>
        <v>3.0953036795931901</v>
      </c>
      <c r="AH82">
        <f t="shared" si="37"/>
        <v>3.0953036795931901</v>
      </c>
      <c r="AI82" s="10">
        <f t="shared" si="38"/>
        <v>0.71911764705882408</v>
      </c>
      <c r="AJ82" t="e">
        <f t="shared" si="39"/>
        <v>#NUM!</v>
      </c>
    </row>
    <row r="83" spans="14:36" x14ac:dyDescent="0.3">
      <c r="N83">
        <f t="shared" si="29"/>
        <v>21.212972450470026</v>
      </c>
      <c r="O83">
        <f t="shared" si="30"/>
        <v>13.562580310523833</v>
      </c>
      <c r="P83">
        <f t="shared" si="40"/>
        <v>2.508</v>
      </c>
      <c r="Q83">
        <f t="shared" si="22"/>
        <v>11.400341934</v>
      </c>
      <c r="R83" s="17">
        <f>PUSHArm!M83</f>
        <v>40.5</v>
      </c>
      <c r="S83" s="10">
        <f>PULLArm!N83</f>
        <v>26.401855154639399</v>
      </c>
      <c r="T83" s="10">
        <f>PULLArm!O83</f>
        <v>1.5251977950450946</v>
      </c>
      <c r="U83" s="10">
        <f t="shared" si="31"/>
        <v>28.923591771463915</v>
      </c>
      <c r="V83" s="10">
        <f t="shared" si="23"/>
        <v>1.7290585199460595</v>
      </c>
      <c r="W83" s="10">
        <f t="shared" si="24"/>
        <v>10.401855154639399</v>
      </c>
      <c r="X83" s="10">
        <f t="shared" si="25"/>
        <v>83.598144845360594</v>
      </c>
      <c r="Y83" s="10">
        <f t="shared" si="32"/>
        <v>78.598144845360594</v>
      </c>
      <c r="Z83" s="10">
        <f t="shared" si="33"/>
        <v>15.401855154639399</v>
      </c>
      <c r="AA83" s="10">
        <f t="shared" si="26"/>
        <v>73.598144845360594</v>
      </c>
      <c r="AB83" s="10">
        <f t="shared" si="27"/>
        <v>1.7290585199460595</v>
      </c>
      <c r="AC83" s="10">
        <f t="shared" si="28"/>
        <v>3.335863598311231</v>
      </c>
      <c r="AD83" s="10">
        <f>IF(R83&lt;=$H$10,$L$2+ABS($H$43/$H$46-SQRT(4*$H$43*$H$43/$H$46/$H$46-8*(R83-$H$9)/$H$46)/2),#REF!)</f>
        <v>7.7947342747105566</v>
      </c>
      <c r="AE83" s="10">
        <f t="shared" si="34"/>
        <v>-29.043665953288272</v>
      </c>
      <c r="AF83" s="10">
        <f t="shared" si="35"/>
        <v>3.0839571683339759</v>
      </c>
      <c r="AG83" s="10">
        <f t="shared" si="36"/>
        <v>3.0839571683339759</v>
      </c>
      <c r="AH83">
        <f t="shared" si="37"/>
        <v>3.0839571683339759</v>
      </c>
      <c r="AI83" s="10">
        <f t="shared" si="38"/>
        <v>0.64779411764705941</v>
      </c>
      <c r="AJ83" t="e">
        <f t="shared" si="39"/>
        <v>#NUM!</v>
      </c>
    </row>
    <row r="84" spans="14:36" x14ac:dyDescent="0.3">
      <c r="N84">
        <f t="shared" si="29"/>
        <v>21.232460686834809</v>
      </c>
      <c r="O84">
        <f t="shared" si="30"/>
        <v>13.584913787809789</v>
      </c>
      <c r="P84">
        <f t="shared" si="40"/>
        <v>2.508</v>
      </c>
      <c r="Q84">
        <f t="shared" si="22"/>
        <v>11.418298748</v>
      </c>
      <c r="R84" s="17">
        <f>PUSHArm!M84</f>
        <v>41</v>
      </c>
      <c r="S84" s="10">
        <f>PULLArm!N84</f>
        <v>26.729681487475933</v>
      </c>
      <c r="T84" s="10">
        <f>PULLArm!O84</f>
        <v>1.5246305620065828</v>
      </c>
      <c r="U84" s="10">
        <f t="shared" si="31"/>
        <v>29.072367032554432</v>
      </c>
      <c r="V84" s="10">
        <f t="shared" si="23"/>
        <v>1.7403657719673611</v>
      </c>
      <c r="W84" s="10">
        <f t="shared" si="24"/>
        <v>10.729681487475933</v>
      </c>
      <c r="X84" s="10">
        <f t="shared" si="25"/>
        <v>83.270318512524071</v>
      </c>
      <c r="Y84" s="10">
        <f t="shared" si="32"/>
        <v>78.270318512524071</v>
      </c>
      <c r="Z84" s="10">
        <f t="shared" si="33"/>
        <v>15.729681487475933</v>
      </c>
      <c r="AA84" s="10">
        <f t="shared" si="26"/>
        <v>73.270318512524071</v>
      </c>
      <c r="AB84" s="10">
        <f t="shared" si="27"/>
        <v>1.7403657719673611</v>
      </c>
      <c r="AC84" s="10">
        <f t="shared" si="28"/>
        <v>3.3300760725513707</v>
      </c>
      <c r="AD84" s="10">
        <f>IF(R84&lt;=$H$10,$L$2+ABS($H$43/$H$46-SQRT(4*$H$43*$H$43/$H$46/$H$46-8*(R84-$H$9)/$H$46)/2),#REF!)</f>
        <v>7.782231976850456</v>
      </c>
      <c r="AE84" s="10">
        <f t="shared" si="34"/>
        <v>-29.354273760165242</v>
      </c>
      <c r="AF84" s="10">
        <f t="shared" si="35"/>
        <v>3.072727743777687</v>
      </c>
      <c r="AG84" s="10">
        <f t="shared" si="36"/>
        <v>3.072727743777687</v>
      </c>
      <c r="AH84">
        <f t="shared" si="37"/>
        <v>3.072727743777687</v>
      </c>
      <c r="AI84" s="10">
        <f t="shared" si="38"/>
        <v>0.57647058823529473</v>
      </c>
      <c r="AJ84" t="e">
        <f t="shared" si="39"/>
        <v>#NUM!</v>
      </c>
    </row>
    <row r="85" spans="14:36" x14ac:dyDescent="0.3">
      <c r="N85">
        <f t="shared" si="29"/>
        <v>21.251741869078383</v>
      </c>
      <c r="O85">
        <f t="shared" si="30"/>
        <v>13.607107364114688</v>
      </c>
      <c r="P85">
        <f t="shared" si="40"/>
        <v>2.508</v>
      </c>
      <c r="Q85">
        <f t="shared" si="22"/>
        <v>11.436255561999999</v>
      </c>
      <c r="R85" s="17">
        <f>PUSHArm!M85</f>
        <v>41.5</v>
      </c>
      <c r="S85" s="10">
        <f>PULLArm!N85</f>
        <v>27.057629786860634</v>
      </c>
      <c r="T85" s="10">
        <f>PULLArm!O85</f>
        <v>1.5240499411809609</v>
      </c>
      <c r="U85" s="10">
        <f t="shared" si="31"/>
        <v>29.220857375807746</v>
      </c>
      <c r="V85" s="10">
        <f t="shared" si="23"/>
        <v>1.7516195984473979</v>
      </c>
      <c r="W85" s="10">
        <f t="shared" si="24"/>
        <v>11.057629786860634</v>
      </c>
      <c r="X85" s="10">
        <f t="shared" si="25"/>
        <v>82.94237021313937</v>
      </c>
      <c r="Y85" s="10">
        <f t="shared" si="32"/>
        <v>77.94237021313937</v>
      </c>
      <c r="Z85" s="10">
        <f t="shared" si="33"/>
        <v>16.057629786860634</v>
      </c>
      <c r="AA85" s="10">
        <f t="shared" si="26"/>
        <v>72.94237021313937</v>
      </c>
      <c r="AB85" s="10">
        <f t="shared" si="27"/>
        <v>1.7516195984473979</v>
      </c>
      <c r="AC85" s="10">
        <f t="shared" si="28"/>
        <v>3.324274044122701</v>
      </c>
      <c r="AD85" s="10">
        <f>IF(R85&lt;=$H$10,$L$2+ABS($H$43/$H$46-SQRT(4*$H$43*$H$43/$H$46/$H$46-8*(R85-$H$9)/$H$46)/2),#REF!)</f>
        <v>7.7697005699132156</v>
      </c>
      <c r="AE85" s="10">
        <f t="shared" si="34"/>
        <v>-29.662341057471885</v>
      </c>
      <c r="AF85" s="10">
        <f t="shared" si="35"/>
        <v>3.0616118543216859</v>
      </c>
      <c r="AG85" s="10">
        <f t="shared" si="36"/>
        <v>3.0616118543216859</v>
      </c>
      <c r="AH85">
        <f t="shared" si="37"/>
        <v>3.0616118543216859</v>
      </c>
      <c r="AI85" s="10">
        <f t="shared" si="38"/>
        <v>0.50514705882352962</v>
      </c>
      <c r="AJ85" t="e">
        <f t="shared" si="39"/>
        <v>#NUM!</v>
      </c>
    </row>
    <row r="86" spans="14:36" x14ac:dyDescent="0.3">
      <c r="N86">
        <f t="shared" si="29"/>
        <v>21.270814594292165</v>
      </c>
      <c r="O86">
        <f t="shared" si="30"/>
        <v>13.62915988143525</v>
      </c>
      <c r="P86">
        <f t="shared" si="40"/>
        <v>2.508</v>
      </c>
      <c r="Q86">
        <f t="shared" si="22"/>
        <v>11.454212375999999</v>
      </c>
      <c r="R86" s="17">
        <f>PUSHArm!M86</f>
        <v>42</v>
      </c>
      <c r="S86" s="10">
        <f>PULLArm!N86</f>
        <v>27.385703025466292</v>
      </c>
      <c r="T86" s="10">
        <f>PULLArm!O86</f>
        <v>1.5234558837434033</v>
      </c>
      <c r="U86" s="10">
        <f t="shared" si="31"/>
        <v>29.369076495376603</v>
      </c>
      <c r="V86" s="10">
        <f t="shared" si="23"/>
        <v>1.7628207495948456</v>
      </c>
      <c r="W86" s="10">
        <f t="shared" si="24"/>
        <v>11.385703025466292</v>
      </c>
      <c r="X86" s="10">
        <f t="shared" si="25"/>
        <v>82.614296974533715</v>
      </c>
      <c r="Y86" s="10">
        <f t="shared" si="32"/>
        <v>77.614296974533715</v>
      </c>
      <c r="Z86" s="10">
        <f t="shared" si="33"/>
        <v>16.385703025466292</v>
      </c>
      <c r="AA86" s="10">
        <f t="shared" si="26"/>
        <v>72.614296974533715</v>
      </c>
      <c r="AB86" s="10">
        <f t="shared" si="27"/>
        <v>1.7628207495948456</v>
      </c>
      <c r="AC86" s="10">
        <f t="shared" si="28"/>
        <v>3.3184574034512075</v>
      </c>
      <c r="AD86" s="10">
        <f>IF(R86&lt;=$H$10,$L$2+ABS($H$43/$H$46-SQRT(4*$H$43*$H$43/$H$46/$H$46-8*(R86-$H$9)/$H$46)/2),#REF!)</f>
        <v>7.7571398496232167</v>
      </c>
      <c r="AE86" s="10">
        <f t="shared" si="34"/>
        <v>-29.967964213594023</v>
      </c>
      <c r="AF86" s="10">
        <f t="shared" si="35"/>
        <v>3.0506061243648976</v>
      </c>
      <c r="AG86" s="10">
        <f t="shared" si="36"/>
        <v>3.0506061243648976</v>
      </c>
      <c r="AH86">
        <f t="shared" si="37"/>
        <v>3.0506061243648976</v>
      </c>
      <c r="AI86" s="10">
        <f t="shared" si="38"/>
        <v>0.43382352941176494</v>
      </c>
      <c r="AJ86" t="e">
        <f t="shared" si="39"/>
        <v>#NUM!</v>
      </c>
    </row>
    <row r="87" spans="14:36" x14ac:dyDescent="0.3">
      <c r="N87">
        <f t="shared" si="29"/>
        <v>21.289677440114591</v>
      </c>
      <c r="O87">
        <f t="shared" si="30"/>
        <v>13.651070168036588</v>
      </c>
      <c r="P87">
        <f t="shared" si="40"/>
        <v>2.508</v>
      </c>
      <c r="Q87">
        <f t="shared" si="22"/>
        <v>11.472169189999997</v>
      </c>
      <c r="R87" s="17">
        <f>PUSHArm!M87</f>
        <v>42.5</v>
      </c>
      <c r="S87" s="10">
        <f>PULLArm!N87</f>
        <v>27.713904193176781</v>
      </c>
      <c r="T87" s="10">
        <f>PULLArm!O87</f>
        <v>1.5228483397284689</v>
      </c>
      <c r="U87" s="10">
        <f t="shared" si="31"/>
        <v>29.517037920749139</v>
      </c>
      <c r="V87" s="10">
        <f t="shared" si="23"/>
        <v>1.7739699582234805</v>
      </c>
      <c r="W87" s="10">
        <f t="shared" si="24"/>
        <v>11.713904193176781</v>
      </c>
      <c r="X87" s="10">
        <f t="shared" si="25"/>
        <v>82.286095806823226</v>
      </c>
      <c r="Y87" s="10">
        <f t="shared" si="32"/>
        <v>77.286095806823226</v>
      </c>
      <c r="Z87" s="10">
        <f t="shared" si="33"/>
        <v>16.713904193176781</v>
      </c>
      <c r="AA87" s="10">
        <f t="shared" si="26"/>
        <v>72.286095806823226</v>
      </c>
      <c r="AB87" s="10">
        <f t="shared" si="27"/>
        <v>1.7739699582234805</v>
      </c>
      <c r="AC87" s="10">
        <f t="shared" si="28"/>
        <v>3.312626039576084</v>
      </c>
      <c r="AD87" s="10">
        <f>IF(R87&lt;=$H$10,$L$2+ABS($H$43/$H$46-SQRT(4*$H$43*$H$43/$H$46/$H$46-8*(R87-$H$9)/$H$46)/2),#REF!)</f>
        <v>7.7445496093043964</v>
      </c>
      <c r="AE87" s="10">
        <f t="shared" si="34"/>
        <v>-30.271235293902983</v>
      </c>
      <c r="AF87" s="10">
        <f t="shared" si="35"/>
        <v>3.0397073423339913</v>
      </c>
      <c r="AG87" s="10">
        <f t="shared" si="36"/>
        <v>3.0397073423339913</v>
      </c>
      <c r="AH87">
        <f t="shared" si="37"/>
        <v>3.0397073423339913</v>
      </c>
      <c r="AI87" s="10">
        <f t="shared" si="38"/>
        <v>0.36250000000000027</v>
      </c>
      <c r="AJ87" t="e">
        <f t="shared" si="39"/>
        <v>#NUM!</v>
      </c>
    </row>
    <row r="88" spans="14:36" x14ac:dyDescent="0.3">
      <c r="N88">
        <f t="shared" si="29"/>
        <v>21.308328964571597</v>
      </c>
      <c r="O88">
        <f t="shared" si="30"/>
        <v>13.672837038313101</v>
      </c>
      <c r="P88">
        <f t="shared" si="40"/>
        <v>2.508</v>
      </c>
      <c r="Q88">
        <f t="shared" si="22"/>
        <v>11.490126004</v>
      </c>
      <c r="R88" s="17">
        <f>PUSHArm!M88</f>
        <v>43</v>
      </c>
      <c r="S88" s="10">
        <f>PULLArm!N88</f>
        <v>28.042236297534036</v>
      </c>
      <c r="T88" s="10">
        <f>PULLArm!O88</f>
        <v>1.5222272580260163</v>
      </c>
      <c r="U88" s="10">
        <f t="shared" si="31"/>
        <v>29.664755025011839</v>
      </c>
      <c r="V88" s="10">
        <f t="shared" si="23"/>
        <v>1.7850679403116583</v>
      </c>
      <c r="W88" s="10">
        <f t="shared" si="24"/>
        <v>12.042236297534036</v>
      </c>
      <c r="X88" s="10">
        <f t="shared" si="25"/>
        <v>81.957763702465968</v>
      </c>
      <c r="Y88" s="10">
        <f t="shared" si="32"/>
        <v>76.957763702465968</v>
      </c>
      <c r="Z88" s="10">
        <f t="shared" si="33"/>
        <v>17.042236297534036</v>
      </c>
      <c r="AA88" s="10">
        <f t="shared" si="26"/>
        <v>71.957763702465968</v>
      </c>
      <c r="AB88" s="10">
        <f t="shared" si="27"/>
        <v>1.7850679403116583</v>
      </c>
      <c r="AC88" s="10">
        <f t="shared" si="28"/>
        <v>3.3067798401250394</v>
      </c>
      <c r="AD88" s="10">
        <f>IF(R88&lt;=$H$10,$L$2+ABS($H$43/$H$46-SQRT(4*$H$43*$H$43/$H$46/$H$46-8*(R88-$H$9)/$H$46)/2),#REF!)</f>
        <v>7.7319296398405832</v>
      </c>
      <c r="AE88" s="10">
        <f t="shared" si="34"/>
        <v>-30.572242353647678</v>
      </c>
      <c r="AF88" s="10">
        <f t="shared" si="35"/>
        <v>3.0289124497369877</v>
      </c>
      <c r="AG88" s="10">
        <f t="shared" si="36"/>
        <v>3.0289124497369877</v>
      </c>
      <c r="AH88">
        <f t="shared" si="37"/>
        <v>3.0289124497369877</v>
      </c>
      <c r="AI88" s="10">
        <f t="shared" si="38"/>
        <v>0.29117647058823559</v>
      </c>
      <c r="AJ88" t="e">
        <f t="shared" si="39"/>
        <v>#NUM!</v>
      </c>
    </row>
    <row r="89" spans="14:36" x14ac:dyDescent="0.3">
      <c r="N89">
        <f t="shared" si="29"/>
        <v>21.326767705881664</v>
      </c>
      <c r="O89">
        <f t="shared" si="30"/>
        <v>13.69445929262651</v>
      </c>
      <c r="P89">
        <f t="shared" si="40"/>
        <v>2.508</v>
      </c>
      <c r="Q89">
        <f t="shared" si="22"/>
        <v>11.508082817999998</v>
      </c>
      <c r="R89" s="17">
        <f>PUSHArm!M89</f>
        <v>43.5</v>
      </c>
      <c r="S89" s="10">
        <f>PULLArm!N89</f>
        <v>28.370702364189803</v>
      </c>
      <c r="T89" s="10">
        <f>PULLArm!O89</f>
        <v>1.5215925863746325</v>
      </c>
      <c r="U89" s="10">
        <f t="shared" si="31"/>
        <v>29.8122410328881</v>
      </c>
      <c r="V89" s="10">
        <f t="shared" si="23"/>
        <v>1.7961153955388693</v>
      </c>
      <c r="W89" s="10">
        <f t="shared" si="24"/>
        <v>12.370702364189803</v>
      </c>
      <c r="X89" s="10">
        <f t="shared" si="25"/>
        <v>81.62929763581019</v>
      </c>
      <c r="Y89" s="10">
        <f t="shared" si="32"/>
        <v>76.62929763581019</v>
      </c>
      <c r="Z89" s="10">
        <f t="shared" si="33"/>
        <v>17.370702364189803</v>
      </c>
      <c r="AA89" s="10">
        <f t="shared" si="26"/>
        <v>71.62929763581019</v>
      </c>
      <c r="AB89" s="10">
        <f t="shared" si="27"/>
        <v>1.7961153955388693</v>
      </c>
      <c r="AC89" s="10">
        <f t="shared" si="28"/>
        <v>3.3009186912890311</v>
      </c>
      <c r="AD89" s="10">
        <f>IF(R89&lt;=$H$10,$L$2+ABS($H$43/$H$46-SQRT(4*$H$43*$H$43/$H$46/$H$46-8*(R89-$H$9)/$H$46)/2),#REF!)</f>
        <v>7.71927972963495</v>
      </c>
      <c r="AE89" s="10">
        <f t="shared" si="34"/>
        <v>-30.871069706439684</v>
      </c>
      <c r="AF89" s="10">
        <f t="shared" si="35"/>
        <v>3.0182185311385608</v>
      </c>
      <c r="AG89" s="10">
        <f t="shared" si="36"/>
        <v>3.0182185311385608</v>
      </c>
      <c r="AH89">
        <f t="shared" si="37"/>
        <v>3.0182185311385608</v>
      </c>
      <c r="AI89" s="10">
        <f t="shared" si="38"/>
        <v>0.21985294117647092</v>
      </c>
      <c r="AJ89" t="e">
        <f t="shared" si="39"/>
        <v>#NUM!</v>
      </c>
    </row>
    <row r="90" spans="14:36" x14ac:dyDescent="0.3">
      <c r="N90">
        <f t="shared" si="29"/>
        <v>21.344992182316528</v>
      </c>
      <c r="O90">
        <f t="shared" si="30"/>
        <v>13.715935717179443</v>
      </c>
      <c r="P90">
        <f t="shared" si="40"/>
        <v>2.508</v>
      </c>
      <c r="Q90">
        <f t="shared" si="22"/>
        <v>11.526039632</v>
      </c>
      <c r="R90" s="17">
        <f>PUSHArm!M90</f>
        <v>44</v>
      </c>
      <c r="S90" s="10">
        <f>PULLArm!N90</f>
        <v>28.699305437362831</v>
      </c>
      <c r="T90" s="10">
        <f>PULLArm!O90</f>
        <v>1.5209442713590684</v>
      </c>
      <c r="U90" s="10">
        <f t="shared" si="31"/>
        <v>29.959509028440937</v>
      </c>
      <c r="V90" s="10">
        <f t="shared" si="23"/>
        <v>1.8071130078005055</v>
      </c>
      <c r="W90" s="10">
        <f t="shared" si="24"/>
        <v>12.699305437362831</v>
      </c>
      <c r="X90" s="10">
        <f t="shared" si="25"/>
        <v>81.300694562637176</v>
      </c>
      <c r="Y90" s="10">
        <f t="shared" si="32"/>
        <v>76.300694562637176</v>
      </c>
      <c r="Z90" s="10">
        <f t="shared" si="33"/>
        <v>17.699305437362831</v>
      </c>
      <c r="AA90" s="10">
        <f t="shared" si="26"/>
        <v>71.300694562637176</v>
      </c>
      <c r="AB90" s="10">
        <f t="shared" si="27"/>
        <v>1.8071130078005055</v>
      </c>
      <c r="AC90" s="10">
        <f t="shared" si="28"/>
        <v>3.2950424777964136</v>
      </c>
      <c r="AD90" s="10">
        <f>IF(R90&lt;=$H$10,$L$2+ABS($H$43/$H$46-SQRT(4*$H$43*$H$43/$H$46/$H$46-8*(R90-$H$9)/$H$46)/2),#REF!)</f>
        <v>7.706599664568639</v>
      </c>
      <c r="AE90" s="10">
        <f t="shared" si="34"/>
        <v>-31.167798170673173</v>
      </c>
      <c r="AF90" s="10">
        <f t="shared" si="35"/>
        <v>3.0076228049639147</v>
      </c>
      <c r="AG90" s="10">
        <f t="shared" si="36"/>
        <v>3.0076228049639147</v>
      </c>
      <c r="AH90">
        <f t="shared" si="37"/>
        <v>3.0076228049639147</v>
      </c>
      <c r="AI90" s="10">
        <f t="shared" si="38"/>
        <v>0.14852941176470624</v>
      </c>
      <c r="AJ90" t="e">
        <f t="shared" si="39"/>
        <v>#NUM!</v>
      </c>
    </row>
    <row r="91" spans="14:36" x14ac:dyDescent="0.3">
      <c r="N91">
        <f t="shared" si="29"/>
        <v>21.363000892006283</v>
      </c>
      <c r="O91">
        <f t="shared" si="30"/>
        <v>13.737265083853096</v>
      </c>
      <c r="P91">
        <f t="shared" si="40"/>
        <v>2.508</v>
      </c>
      <c r="Q91">
        <f t="shared" si="22"/>
        <v>11.543996446</v>
      </c>
      <c r="R91" s="17">
        <f>PUSHArm!M91</f>
        <v>44.5</v>
      </c>
      <c r="S91" s="10">
        <f>PULLArm!N91</f>
        <v>29.028048580300748</v>
      </c>
      <c r="T91" s="10">
        <f>PULLArm!O91</f>
        <v>1.5202822584037454</v>
      </c>
      <c r="U91" s="10">
        <f t="shared" si="31"/>
        <v>30.106571962608296</v>
      </c>
      <c r="V91" s="10">
        <f t="shared" si="23"/>
        <v>1.8180614457019122</v>
      </c>
      <c r="W91" s="10">
        <f t="shared" si="24"/>
        <v>13.028048580300748</v>
      </c>
      <c r="X91" s="10">
        <f t="shared" si="25"/>
        <v>80.971951419699252</v>
      </c>
      <c r="Y91" s="10">
        <f t="shared" si="32"/>
        <v>75.971951419699252</v>
      </c>
      <c r="Z91" s="10">
        <f t="shared" si="33"/>
        <v>18.028048580300748</v>
      </c>
      <c r="AA91" s="10">
        <f t="shared" si="26"/>
        <v>70.971951419699252</v>
      </c>
      <c r="AB91" s="10">
        <f t="shared" si="27"/>
        <v>1.8180614457019122</v>
      </c>
      <c r="AC91" s="10">
        <f t="shared" si="28"/>
        <v>3.2891510828864892</v>
      </c>
      <c r="AD91" s="10">
        <f>IF(R91&lt;=$H$10,$L$2+ABS($H$43/$H$46-SQRT(4*$H$43*$H$43/$H$46/$H$46-8*(R91-$H$9)/$H$46)/2),#REF!)</f>
        <v>7.6938892279584703</v>
      </c>
      <c r="AE91" s="10">
        <f t="shared" si="34"/>
        <v>-31.462505296220051</v>
      </c>
      <c r="AF91" s="10">
        <f t="shared" si="35"/>
        <v>2.9971226150490384</v>
      </c>
      <c r="AG91" s="10">
        <f t="shared" si="36"/>
        <v>2.9971226150490384</v>
      </c>
      <c r="AH91">
        <f t="shared" si="37"/>
        <v>2.9971226150490384</v>
      </c>
      <c r="AI91" s="10">
        <f t="shared" si="38"/>
        <v>7.7205882352941568E-2</v>
      </c>
      <c r="AJ91" t="e">
        <f t="shared" si="39"/>
        <v>#NUM!</v>
      </c>
    </row>
    <row r="92" spans="14:36" x14ac:dyDescent="0.3">
      <c r="N92">
        <f t="shared" si="29"/>
        <v>21.380792312777658</v>
      </c>
      <c r="O92">
        <f t="shared" si="30"/>
        <v>13.758446150066048</v>
      </c>
      <c r="P92">
        <f t="shared" si="40"/>
        <v>2.508</v>
      </c>
      <c r="Q92">
        <f t="shared" si="22"/>
        <v>11.561953259999999</v>
      </c>
      <c r="R92" s="17">
        <f>PUSHArm!M92</f>
        <v>45</v>
      </c>
      <c r="S92" s="10">
        <f>PULLArm!N92</f>
        <v>29.356934875747612</v>
      </c>
      <c r="T92" s="10">
        <f>PULLArm!O92</f>
        <v>1.5196064917686627</v>
      </c>
      <c r="U92" s="10">
        <f t="shared" si="31"/>
        <v>30.253442660460788</v>
      </c>
      <c r="V92" s="10">
        <f t="shared" si="23"/>
        <v>1.8289613630327304</v>
      </c>
      <c r="W92" s="10">
        <f t="shared" si="24"/>
        <v>13.356934875747612</v>
      </c>
      <c r="X92" s="10">
        <f t="shared" si="25"/>
        <v>80.643065124252388</v>
      </c>
      <c r="Y92" s="10">
        <f t="shared" si="32"/>
        <v>75.643065124252388</v>
      </c>
      <c r="Z92" s="10">
        <f t="shared" si="33"/>
        <v>18.356934875747612</v>
      </c>
      <c r="AA92" s="10">
        <f t="shared" si="26"/>
        <v>70.643065124252388</v>
      </c>
      <c r="AB92" s="10">
        <f t="shared" si="27"/>
        <v>1.8289613630327304</v>
      </c>
      <c r="AC92" s="10">
        <f t="shared" si="28"/>
        <v>3.2832443882824376</v>
      </c>
      <c r="AD92" s="10">
        <f>IF(R92&lt;=$H$10,$L$2+ABS($H$43/$H$46-SQRT(4*$H$43*$H$43/$H$46/$H$46-8*(R92-$H$9)/$H$46)/2),#REF!)</f>
        <v>7.6811482005137357</v>
      </c>
      <c r="AE92" s="10">
        <f t="shared" si="34"/>
        <v>-31.755265573204316</v>
      </c>
      <c r="AF92" s="10">
        <f t="shared" si="35"/>
        <v>2.9867154228646102</v>
      </c>
      <c r="AG92" s="10">
        <f t="shared" si="36"/>
        <v>2.9867154228646102</v>
      </c>
      <c r="AH92">
        <f t="shared" si="37"/>
        <v>2.9867154228646102</v>
      </c>
      <c r="AI92" s="10">
        <f t="shared" si="38"/>
        <v>5.8823529411768938E-3</v>
      </c>
      <c r="AJ92" t="e">
        <f t="shared" si="39"/>
        <v>#NUM!</v>
      </c>
    </row>
    <row r="93" spans="14:36" x14ac:dyDescent="0.3">
      <c r="N93">
        <f t="shared" si="29"/>
        <v>21.398364901963756</v>
      </c>
      <c r="O93">
        <f t="shared" si="30"/>
        <v>13.779477658614487</v>
      </c>
      <c r="P93">
        <f t="shared" si="40"/>
        <v>2.508</v>
      </c>
      <c r="Q93">
        <f t="shared" si="22"/>
        <v>11.579910073999999</v>
      </c>
      <c r="R93" s="17">
        <f>PUSHArm!M93</f>
        <v>45.5</v>
      </c>
      <c r="S93" s="10">
        <f>PULLArm!N93</f>
        <v>29.685967426416735</v>
      </c>
      <c r="T93" s="10">
        <f>PULLArm!O93</f>
        <v>1.5189169145433143</v>
      </c>
      <c r="U93" s="10">
        <f t="shared" si="31"/>
        <v>30.400133828280726</v>
      </c>
      <c r="V93" s="10">
        <f t="shared" si="23"/>
        <v>1.8398133992224885</v>
      </c>
      <c r="W93" s="10">
        <f t="shared" si="24"/>
        <v>13.685967426416735</v>
      </c>
      <c r="X93" s="10">
        <f t="shared" si="25"/>
        <v>80.314032573583262</v>
      </c>
      <c r="Y93" s="10">
        <f t="shared" si="32"/>
        <v>75.314032573583262</v>
      </c>
      <c r="Z93" s="10">
        <f t="shared" si="33"/>
        <v>18.685967426416735</v>
      </c>
      <c r="AA93" s="10">
        <f t="shared" si="26"/>
        <v>70.314032573583262</v>
      </c>
      <c r="AB93" s="10">
        <f t="shared" si="27"/>
        <v>1.8398133992224885</v>
      </c>
      <c r="AC93" s="10">
        <f t="shared" si="28"/>
        <v>3.2773222741636121</v>
      </c>
      <c r="AD93" s="10">
        <f>IF(R93&lt;=$H$10,$L$2+ABS($H$43/$H$46-SQRT(4*$H$43*$H$43/$H$46/$H$46-8*(R93-$H$9)/$H$46)/2),#REF!)</f>
        <v>7.6683763602920596</v>
      </c>
      <c r="AE93" s="10">
        <f t="shared" si="34"/>
        <v>-32.046150624657443</v>
      </c>
      <c r="AF93" s="10">
        <f t="shared" si="35"/>
        <v>2.9763988003490498</v>
      </c>
      <c r="AG93" s="10">
        <f t="shared" si="36"/>
        <v>2.9763988003490498</v>
      </c>
      <c r="AH93">
        <f t="shared" si="37"/>
        <v>2.9763988003490498</v>
      </c>
      <c r="AI93" s="10">
        <f t="shared" si="38"/>
        <v>-6.5441176470587337E-2</v>
      </c>
      <c r="AJ93" t="e">
        <f t="shared" si="39"/>
        <v>#NUM!</v>
      </c>
    </row>
    <row r="94" spans="14:36" x14ac:dyDescent="0.3">
      <c r="N94">
        <f t="shared" si="29"/>
        <v>21.415717096253566</v>
      </c>
      <c r="O94">
        <f t="shared" si="30"/>
        <v>13.800358337537917</v>
      </c>
      <c r="P94">
        <f t="shared" si="40"/>
        <v>2.508</v>
      </c>
      <c r="Q94">
        <f t="shared" si="22"/>
        <v>11.597866887999999</v>
      </c>
      <c r="R94" s="17">
        <f>PUSHArm!M94</f>
        <v>46</v>
      </c>
      <c r="S94" s="10">
        <f>PULLArm!N94</f>
        <v>30.01514935546934</v>
      </c>
      <c r="T94" s="10">
        <f>PULLArm!O94</f>
        <v>1.5182134686434714</v>
      </c>
      <c r="U94" s="10">
        <f t="shared" si="31"/>
        <v>30.546658060377968</v>
      </c>
      <c r="V94" s="10">
        <f t="shared" si="23"/>
        <v>1.8506181797783368</v>
      </c>
      <c r="W94" s="10">
        <f t="shared" si="24"/>
        <v>14.01514935546934</v>
      </c>
      <c r="X94" s="10">
        <f t="shared" si="25"/>
        <v>79.984850644530667</v>
      </c>
      <c r="Y94" s="10">
        <f t="shared" si="32"/>
        <v>74.984850644530667</v>
      </c>
      <c r="Z94" s="10">
        <f t="shared" si="33"/>
        <v>19.01514935546934</v>
      </c>
      <c r="AA94" s="10">
        <f t="shared" si="26"/>
        <v>69.984850644530667</v>
      </c>
      <c r="AB94" s="10">
        <f t="shared" si="27"/>
        <v>1.8506181797783368</v>
      </c>
      <c r="AC94" s="10">
        <f t="shared" si="28"/>
        <v>3.2713846191371778</v>
      </c>
      <c r="AD94" s="10">
        <f>IF(R94&lt;=$H$10,$L$2+ABS($H$43/$H$46-SQRT(4*$H$43*$H$43/$H$46/$H$46-8*(R94-$H$9)/$H$46)/2),#REF!)</f>
        <v>7.6555734826542903</v>
      </c>
      <c r="AE94" s="10">
        <f t="shared" si="34"/>
        <v>-32.335229384476463</v>
      </c>
      <c r="AF94" s="10">
        <f t="shared" si="35"/>
        <v>2.9661704232933923</v>
      </c>
      <c r="AG94" s="10">
        <f t="shared" si="36"/>
        <v>2.9661704232933923</v>
      </c>
      <c r="AH94">
        <f t="shared" si="37"/>
        <v>2.9661704232933923</v>
      </c>
      <c r="AI94" s="10">
        <f t="shared" si="38"/>
        <v>-0.13676470588235201</v>
      </c>
      <c r="AJ94" t="e">
        <f t="shared" si="39"/>
        <v>#NUM!</v>
      </c>
    </row>
    <row r="95" spans="14:36" x14ac:dyDescent="0.3">
      <c r="N95">
        <f t="shared" si="29"/>
        <v>21.432847311475729</v>
      </c>
      <c r="O95">
        <f t="shared" si="30"/>
        <v>13.821086899942218</v>
      </c>
      <c r="P95">
        <f t="shared" si="40"/>
        <v>2.508</v>
      </c>
      <c r="Q95">
        <f t="shared" si="22"/>
        <v>11.615823702000002</v>
      </c>
      <c r="R95" s="17">
        <f>PUSHArm!M95</f>
        <v>46.5</v>
      </c>
      <c r="S95" s="10">
        <f>PULLArm!N95</f>
        <v>30.344483806998579</v>
      </c>
      <c r="T95" s="10">
        <f>PULLArm!O95</f>
        <v>1.5174960948033309</v>
      </c>
      <c r="U95" s="10">
        <f t="shared" si="31"/>
        <v>30.693027845803368</v>
      </c>
      <c r="V95" s="10">
        <f t="shared" si="23"/>
        <v>1.8613763167057733</v>
      </c>
      <c r="W95" s="10">
        <f t="shared" si="24"/>
        <v>14.344483806998579</v>
      </c>
      <c r="X95" s="10">
        <f t="shared" si="25"/>
        <v>79.655516193001418</v>
      </c>
      <c r="Y95" s="10">
        <f t="shared" si="32"/>
        <v>74.655516193001418</v>
      </c>
      <c r="Z95" s="10">
        <f t="shared" si="33"/>
        <v>19.344483806998579</v>
      </c>
      <c r="AA95" s="10">
        <f t="shared" si="26"/>
        <v>69.655516193001418</v>
      </c>
      <c r="AB95" s="10">
        <f t="shared" si="27"/>
        <v>1.8613763167057733</v>
      </c>
      <c r="AC95" s="10">
        <f t="shared" si="28"/>
        <v>3.2654313002090798</v>
      </c>
      <c r="AD95" s="10">
        <f>IF(R95&lt;=$H$10,$L$2+ABS($H$43/$H$46-SQRT(4*$H$43*$H$43/$H$46/$H$46-8*(R95-$H$9)/$H$46)/2),#REF!)</f>
        <v>7.6427393402184016</v>
      </c>
      <c r="AE95" s="10">
        <f t="shared" si="34"/>
        <v>-32.622568262197881</v>
      </c>
      <c r="AF95" s="10">
        <f t="shared" si="35"/>
        <v>2.956028065226926</v>
      </c>
      <c r="AG95" s="10">
        <f t="shared" si="36"/>
        <v>2.956028065226926</v>
      </c>
      <c r="AH95">
        <f t="shared" si="37"/>
        <v>2.956028065226926</v>
      </c>
      <c r="AI95" s="10">
        <f t="shared" si="38"/>
        <v>-0.20808823529411757</v>
      </c>
      <c r="AJ95" t="e">
        <f t="shared" si="39"/>
        <v>#NUM!</v>
      </c>
    </row>
    <row r="96" spans="14:36" x14ac:dyDescent="0.3">
      <c r="N96">
        <f t="shared" si="29"/>
        <v>21.449753942458599</v>
      </c>
      <c r="O96">
        <f t="shared" si="30"/>
        <v>13.841662043871796</v>
      </c>
      <c r="P96">
        <f t="shared" si="40"/>
        <v>2.508</v>
      </c>
      <c r="Q96">
        <f t="shared" si="22"/>
        <v>11.633780515999998</v>
      </c>
      <c r="R96" s="17">
        <f>PUSHArm!M96</f>
        <v>47</v>
      </c>
      <c r="S96" s="10">
        <f>PULLArm!N96</f>
        <v>30.673973946520025</v>
      </c>
      <c r="T96" s="10">
        <f>PULLArm!O96</f>
        <v>1.5167647325731275</v>
      </c>
      <c r="U96" s="10">
        <f t="shared" si="31"/>
        <v>30.839255574768739</v>
      </c>
      <c r="V96" s="10">
        <f t="shared" si="23"/>
        <v>1.8720884089131655</v>
      </c>
      <c r="W96" s="10">
        <f t="shared" si="24"/>
        <v>14.673973946520025</v>
      </c>
      <c r="X96" s="10">
        <f t="shared" si="25"/>
        <v>79.326026053479978</v>
      </c>
      <c r="Y96" s="10">
        <f t="shared" si="32"/>
        <v>74.326026053479978</v>
      </c>
      <c r="Z96" s="10">
        <f t="shared" si="33"/>
        <v>19.673973946520025</v>
      </c>
      <c r="AA96" s="10">
        <f t="shared" si="26"/>
        <v>69.326026053479978</v>
      </c>
      <c r="AB96" s="10">
        <f t="shared" si="27"/>
        <v>1.8720884089131655</v>
      </c>
      <c r="AC96" s="10">
        <f t="shared" si="28"/>
        <v>3.2594621927543179</v>
      </c>
      <c r="AD96" s="10">
        <f>IF(R96&lt;=$H$10,$L$2+ABS($H$43/$H$46-SQRT(4*$H$43*$H$43/$H$46/$H$46-8*(R96-$H$9)/$H$46)/2),#REF!)</f>
        <v>7.6298737028123753</v>
      </c>
      <c r="AE96" s="10">
        <f t="shared" si="34"/>
        <v>-32.908231295585388</v>
      </c>
      <c r="AF96" s="10">
        <f t="shared" si="35"/>
        <v>2.9459695917580246</v>
      </c>
      <c r="AG96" s="10">
        <f t="shared" si="36"/>
        <v>2.9459695917580246</v>
      </c>
      <c r="AH96">
        <f t="shared" si="37"/>
        <v>2.9459695917580246</v>
      </c>
      <c r="AI96" s="10">
        <f t="shared" si="38"/>
        <v>-0.27941176470588225</v>
      </c>
      <c r="AJ96" t="e">
        <f t="shared" si="39"/>
        <v>#NUM!</v>
      </c>
    </row>
    <row r="97" spans="14:36" x14ac:dyDescent="0.3">
      <c r="N97">
        <f t="shared" si="29"/>
        <v>21.466435362813058</v>
      </c>
      <c r="O97">
        <f t="shared" si="30"/>
        <v>13.862082452131602</v>
      </c>
      <c r="P97">
        <f t="shared" si="40"/>
        <v>2.508</v>
      </c>
      <c r="Q97">
        <f t="shared" si="22"/>
        <v>11.651737329999998</v>
      </c>
      <c r="R97" s="17">
        <f>PUSHArm!M97</f>
        <v>47.5</v>
      </c>
      <c r="S97" s="10">
        <f>PULLArm!N97</f>
        <v>31.003622961467631</v>
      </c>
      <c r="T97" s="10">
        <f>PULLArm!O97</f>
        <v>1.5160193203112942</v>
      </c>
      <c r="U97" s="10">
        <f t="shared" si="31"/>
        <v>30.985353545002326</v>
      </c>
      <c r="V97" s="10">
        <f t="shared" si="23"/>
        <v>1.8827550426008168</v>
      </c>
      <c r="W97" s="10">
        <f t="shared" si="24"/>
        <v>15.003622961467631</v>
      </c>
      <c r="X97" s="10">
        <f t="shared" si="25"/>
        <v>78.996377038532373</v>
      </c>
      <c r="Y97" s="10">
        <f t="shared" si="32"/>
        <v>73.996377038532373</v>
      </c>
      <c r="Z97" s="10">
        <f t="shared" si="33"/>
        <v>20.003622961467631</v>
      </c>
      <c r="AA97" s="10">
        <f t="shared" si="26"/>
        <v>68.996377038532373</v>
      </c>
      <c r="AB97" s="10">
        <f t="shared" si="27"/>
        <v>1.8827550426008168</v>
      </c>
      <c r="AC97" s="10">
        <f t="shared" si="28"/>
        <v>3.2534771704865051</v>
      </c>
      <c r="AD97" s="10">
        <f>IF(R97&lt;=$H$10,$L$2+ABS($H$43/$H$46-SQRT(4*$H$43*$H$43/$H$46/$H$46-8*(R97-$H$9)/$H$46)/2),#REF!)</f>
        <v>7.6169763374260349</v>
      </c>
      <c r="AE97" s="10">
        <f t="shared" si="34"/>
        <v>-33.192280292344968</v>
      </c>
      <c r="AF97" s="10">
        <f t="shared" si="35"/>
        <v>2.9359929553294366</v>
      </c>
      <c r="AG97" s="10">
        <f t="shared" si="36"/>
        <v>2.9359929553294366</v>
      </c>
      <c r="AH97">
        <f t="shared" si="37"/>
        <v>2.9359929553294366</v>
      </c>
      <c r="AI97" s="10">
        <f t="shared" si="38"/>
        <v>-0.35073529411764692</v>
      </c>
      <c r="AJ97" t="e">
        <f t="shared" si="39"/>
        <v>#NUM!</v>
      </c>
    </row>
    <row r="98" spans="14:36" x14ac:dyDescent="0.3">
      <c r="N98">
        <f t="shared" si="29"/>
        <v>21.482889924779986</v>
      </c>
      <c r="O98">
        <f t="shared" si="30"/>
        <v>13.882346792150789</v>
      </c>
      <c r="P98">
        <f t="shared" si="40"/>
        <v>2.508</v>
      </c>
      <c r="Q98">
        <f t="shared" si="22"/>
        <v>11.669694144000001</v>
      </c>
      <c r="R98" s="17">
        <f>PUSHArm!M98</f>
        <v>48</v>
      </c>
      <c r="S98" s="10">
        <f>PULLArm!N98</f>
        <v>31.33343406169644</v>
      </c>
      <c r="T98" s="10">
        <f>PULLArm!O98</f>
        <v>1.5152597951812596</v>
      </c>
      <c r="U98" s="10">
        <f t="shared" si="31"/>
        <v>31.131333967846366</v>
      </c>
      <c r="V98" s="10">
        <f t="shared" si="23"/>
        <v>1.8933767916353059</v>
      </c>
      <c r="W98" s="10">
        <f t="shared" si="24"/>
        <v>15.33343406169644</v>
      </c>
      <c r="X98" s="10">
        <f t="shared" si="25"/>
        <v>78.666565938303563</v>
      </c>
      <c r="Y98" s="10">
        <f t="shared" si="32"/>
        <v>73.666565938303563</v>
      </c>
      <c r="Z98" s="10">
        <f t="shared" si="33"/>
        <v>20.33343406169644</v>
      </c>
      <c r="AA98" s="10">
        <f t="shared" si="26"/>
        <v>68.666565938303563</v>
      </c>
      <c r="AB98" s="10">
        <f t="shared" si="27"/>
        <v>1.8933767916353059</v>
      </c>
      <c r="AC98" s="10">
        <f t="shared" si="28"/>
        <v>3.2474761054266974</v>
      </c>
      <c r="AD98" s="10">
        <f>IF(R98&lt;=$H$10,$L$2+ABS($H$43/$H$46-SQRT(4*$H$43*$H$43/$H$46/$H$46-8*(R98-$H$9)/$H$46)/2),#REF!)</f>
        <v>7.6040470081618103</v>
      </c>
      <c r="AE98" s="10">
        <f t="shared" si="34"/>
        <v>-33.474774961722467</v>
      </c>
      <c r="AF98" s="10">
        <f t="shared" si="35"/>
        <v>2.9260961903515126</v>
      </c>
      <c r="AG98" s="10">
        <f t="shared" si="36"/>
        <v>2.9260961903515126</v>
      </c>
      <c r="AH98">
        <f t="shared" si="37"/>
        <v>2.9260961903515126</v>
      </c>
      <c r="AI98" s="10">
        <f t="shared" si="38"/>
        <v>-0.4220588235294116</v>
      </c>
      <c r="AJ98" t="e">
        <f t="shared" si="39"/>
        <v>#NUM!</v>
      </c>
    </row>
    <row r="99" spans="14:36" x14ac:dyDescent="0.3">
      <c r="N99">
        <f t="shared" si="29"/>
        <v>21.499115959021587</v>
      </c>
      <c r="O99">
        <f t="shared" si="30"/>
        <v>13.902453715809772</v>
      </c>
      <c r="P99">
        <f t="shared" si="40"/>
        <v>2.508</v>
      </c>
      <c r="Q99">
        <f t="shared" si="22"/>
        <v>11.687650957999999</v>
      </c>
      <c r="R99" s="17">
        <f>PUSHArm!M99</f>
        <v>48.5</v>
      </c>
      <c r="S99" s="10">
        <f>PULLArm!N99</f>
        <v>31.663410479991224</v>
      </c>
      <c r="T99" s="10">
        <f>PULLArm!O99</f>
        <v>1.5144860931443023</v>
      </c>
      <c r="U99" s="10">
        <f t="shared" si="31"/>
        <v>31.277208974279443</v>
      </c>
      <c r="V99" s="10">
        <f t="shared" si="23"/>
        <v>1.9039542179097568</v>
      </c>
      <c r="W99" s="10">
        <f t="shared" si="24"/>
        <v>15.663410479991224</v>
      </c>
      <c r="X99" s="10">
        <f t="shared" si="25"/>
        <v>78.336589520008772</v>
      </c>
      <c r="Y99" s="10">
        <f t="shared" si="32"/>
        <v>73.336589520008772</v>
      </c>
      <c r="Z99" s="10">
        <f t="shared" si="33"/>
        <v>20.663410479991224</v>
      </c>
      <c r="AA99" s="10">
        <f t="shared" si="26"/>
        <v>68.336589520008772</v>
      </c>
      <c r="AB99" s="10">
        <f t="shared" si="27"/>
        <v>1.9039542179097568</v>
      </c>
      <c r="AC99" s="10">
        <f t="shared" si="28"/>
        <v>3.2414588678714606</v>
      </c>
      <c r="AD99" s="10">
        <f>IF(R99&lt;=$H$10,$L$2+ABS($H$43/$H$46-SQRT(4*$H$43*$H$43/$H$46/$H$46-8*(R99-$H$9)/$H$46)/2),#REF!)</f>
        <v>7.5910854761844018</v>
      </c>
      <c r="AE99" s="10">
        <f t="shared" si="34"/>
        <v>-33.755773037038963</v>
      </c>
      <c r="AF99" s="10">
        <f t="shared" si="35"/>
        <v>2.9162774086806236</v>
      </c>
      <c r="AG99" s="10">
        <f t="shared" si="36"/>
        <v>2.9162774086806236</v>
      </c>
      <c r="AH99">
        <f t="shared" si="37"/>
        <v>2.9162774086806236</v>
      </c>
      <c r="AI99" s="10">
        <f t="shared" si="38"/>
        <v>-0.49338235294117627</v>
      </c>
      <c r="AJ99" t="e">
        <f t="shared" si="39"/>
        <v>#NUM!</v>
      </c>
    </row>
    <row r="100" spans="14:36" x14ac:dyDescent="0.3">
      <c r="N100">
        <f t="shared" si="29"/>
        <v>21.515111774446609</v>
      </c>
      <c r="O100">
        <f t="shared" si="30"/>
        <v>13.922401859289099</v>
      </c>
      <c r="P100">
        <f t="shared" si="40"/>
        <v>2.508</v>
      </c>
      <c r="Q100">
        <f t="shared" si="22"/>
        <v>11.705607771999999</v>
      </c>
      <c r="R100" s="17">
        <f>PUSHArm!M100</f>
        <v>49</v>
      </c>
      <c r="S100" s="10">
        <f>PULLArm!N100</f>
        <v>31.993555472582027</v>
      </c>
      <c r="T100" s="10">
        <f>PULLArm!O100</f>
        <v>1.5136981489548458</v>
      </c>
      <c r="U100" s="10">
        <f t="shared" si="31"/>
        <v>31.422990620742954</v>
      </c>
      <c r="V100" s="10">
        <f t="shared" si="23"/>
        <v>1.9144878716906983</v>
      </c>
      <c r="W100" s="10">
        <f t="shared" si="24"/>
        <v>15.993555472582027</v>
      </c>
      <c r="X100" s="10">
        <f t="shared" si="25"/>
        <v>78.006444527417969</v>
      </c>
      <c r="Y100" s="10">
        <f t="shared" si="32"/>
        <v>73.006444527417969</v>
      </c>
      <c r="Z100" s="10">
        <f t="shared" si="33"/>
        <v>20.993555472582027</v>
      </c>
      <c r="AA100" s="10">
        <f t="shared" si="26"/>
        <v>68.006444527417969</v>
      </c>
      <c r="AB100" s="10">
        <f t="shared" si="27"/>
        <v>1.9144878716906983</v>
      </c>
      <c r="AC100" s="10">
        <f t="shared" si="28"/>
        <v>3.2354253263601636</v>
      </c>
      <c r="AD100" s="10">
        <f>IF(R100&lt;=$H$10,$L$2+ABS($H$43/$H$46-SQRT(4*$H$43*$H$43/$H$46/$H$46-8*(R100-$H$9)/$H$46)/2),#REF!)</f>
        <v>7.5780914996692914</v>
      </c>
      <c r="AE100" s="10">
        <f t="shared" si="34"/>
        <v>-34.035330389809197</v>
      </c>
      <c r="AF100" s="10">
        <f t="shared" si="35"/>
        <v>2.9065347954132963</v>
      </c>
      <c r="AG100" s="10">
        <f t="shared" si="36"/>
        <v>2.9065347954132963</v>
      </c>
      <c r="AH100">
        <f t="shared" si="37"/>
        <v>2.9065347954132963</v>
      </c>
      <c r="AI100" s="10">
        <f t="shared" si="38"/>
        <v>-0.56470588235294095</v>
      </c>
      <c r="AJ100" t="e">
        <f t="shared" si="39"/>
        <v>#NUM!</v>
      </c>
    </row>
    <row r="101" spans="14:36" x14ac:dyDescent="0.3">
      <c r="N101">
        <f t="shared" si="29"/>
        <v>21.53087565802517</v>
      </c>
      <c r="O101">
        <f t="shared" si="30"/>
        <v>13.942189842911358</v>
      </c>
      <c r="P101">
        <f t="shared" si="40"/>
        <v>2.508</v>
      </c>
      <c r="Q101">
        <f t="shared" si="22"/>
        <v>11.723564586</v>
      </c>
      <c r="R101" s="17">
        <f>PUSHArm!M101</f>
        <v>49.5</v>
      </c>
      <c r="S101" s="10">
        <f>PULLArm!N101</f>
        <v>32.323872319666258</v>
      </c>
      <c r="T101" s="10">
        <f>PULLArm!O101</f>
        <v>1.5128958961550658</v>
      </c>
      <c r="U101" s="10">
        <f t="shared" si="31"/>
        <v>31.568690894843325</v>
      </c>
      <c r="V101" s="10">
        <f t="shared" si="23"/>
        <v>1.9249782919521079</v>
      </c>
      <c r="W101" s="10">
        <f t="shared" si="24"/>
        <v>16.323872319666258</v>
      </c>
      <c r="X101" s="10">
        <f t="shared" si="25"/>
        <v>77.676127680333735</v>
      </c>
      <c r="Y101" s="10">
        <f t="shared" si="32"/>
        <v>72.676127680333735</v>
      </c>
      <c r="Z101" s="10">
        <f t="shared" si="33"/>
        <v>21.323872319666258</v>
      </c>
      <c r="AA101" s="10">
        <f t="shared" si="26"/>
        <v>67.676127680333735</v>
      </c>
      <c r="AB101" s="10">
        <f t="shared" si="27"/>
        <v>1.9249782919521079</v>
      </c>
      <c r="AC101" s="10">
        <f t="shared" si="28"/>
        <v>3.2293753476414682</v>
      </c>
      <c r="AD101" s="10">
        <f>IF(R101&lt;=$H$10,$L$2+ABS($H$43/$H$46-SQRT(4*$H$43*$H$43/$H$46/$H$46-8*(R101-$H$9)/$H$46)/2),#REF!)</f>
        <v>7.5650648337501156</v>
      </c>
      <c r="AE101" s="10">
        <f t="shared" si="34"/>
        <v>-34.313501136216189</v>
      </c>
      <c r="AF101" s="10">
        <f t="shared" si="35"/>
        <v>2.8968666049695364</v>
      </c>
      <c r="AG101" s="10">
        <f t="shared" si="36"/>
        <v>2.8968666049695364</v>
      </c>
      <c r="AH101">
        <f t="shared" si="37"/>
        <v>2.8968666049695364</v>
      </c>
      <c r="AI101" s="10">
        <f t="shared" si="38"/>
        <v>-0.63602941176470562</v>
      </c>
      <c r="AJ101" t="e">
        <f t="shared" si="39"/>
        <v>#NUM!</v>
      </c>
    </row>
    <row r="102" spans="14:36" x14ac:dyDescent="0.3">
      <c r="N102">
        <f t="shared" si="29"/>
        <v>21.546405874599902</v>
      </c>
      <c r="O102">
        <f t="shared" si="30"/>
        <v>13.961816270980432</v>
      </c>
      <c r="P102">
        <f t="shared" si="40"/>
        <v>2.508</v>
      </c>
      <c r="Q102">
        <f t="shared" si="22"/>
        <v>11.741521399999998</v>
      </c>
      <c r="R102" s="17">
        <f>PUSHArm!M102</f>
        <v>50</v>
      </c>
      <c r="S102" s="10">
        <f>PULLArm!N102</f>
        <v>32.654364325937621</v>
      </c>
      <c r="T102" s="10">
        <f>PULLArm!O102</f>
        <v>1.5120792670692718</v>
      </c>
      <c r="U102" s="10">
        <f t="shared" si="31"/>
        <v>31.714321720928734</v>
      </c>
      <c r="V102" s="10">
        <f t="shared" si="23"/>
        <v>1.935426006697216</v>
      </c>
      <c r="W102" s="10">
        <f t="shared" si="24"/>
        <v>16.654364325937621</v>
      </c>
      <c r="X102" s="10">
        <f t="shared" si="25"/>
        <v>77.345635674062379</v>
      </c>
      <c r="Y102" s="10">
        <f t="shared" si="32"/>
        <v>72.345635674062379</v>
      </c>
      <c r="Z102" s="10">
        <f t="shared" si="33"/>
        <v>21.654364325937621</v>
      </c>
      <c r="AA102" s="10">
        <f t="shared" si="26"/>
        <v>67.345635674062379</v>
      </c>
      <c r="AB102" s="10">
        <f t="shared" si="27"/>
        <v>1.935426006697216</v>
      </c>
      <c r="AC102" s="10">
        <f t="shared" si="28"/>
        <v>3.2233087966389924</v>
      </c>
      <c r="AD102" s="10">
        <f>IF(R102&lt;=$H$10,$L$2+ABS($H$43/$H$46-SQRT(4*$H$43*$H$43/$H$46/$H$46-8*(R102-$H$9)/$H$46)/2),#REF!)</f>
        <v>7.5520052304648182</v>
      </c>
      <c r="AE102" s="10">
        <f t="shared" si="34"/>
        <v>-34.590337736568991</v>
      </c>
      <c r="AF102" s="10">
        <f t="shared" si="35"/>
        <v>2.8872711574414072</v>
      </c>
      <c r="AG102" s="10">
        <f t="shared" si="36"/>
        <v>2.8872711574414072</v>
      </c>
      <c r="AH102">
        <f t="shared" si="37"/>
        <v>2.8872711574414072</v>
      </c>
      <c r="AI102" s="10">
        <f t="shared" si="38"/>
        <v>-0.7073529411764703</v>
      </c>
      <c r="AJ102" t="e">
        <f t="shared" si="39"/>
        <v>#NUM!</v>
      </c>
    </row>
    <row r="103" spans="14:36" x14ac:dyDescent="0.3">
      <c r="N103">
        <f t="shared" si="29"/>
        <v>21.56170066668076</v>
      </c>
      <c r="O103">
        <f t="shared" si="30"/>
        <v>13.981279731610066</v>
      </c>
      <c r="P103">
        <f t="shared" si="40"/>
        <v>2.508</v>
      </c>
      <c r="Q103">
        <f t="shared" si="22"/>
        <v>11.759478214000001</v>
      </c>
      <c r="R103" s="17">
        <f>PUSHArm!M103</f>
        <v>50.5</v>
      </c>
      <c r="S103" s="10">
        <f>PULLArm!N103</f>
        <v>32.985034821122113</v>
      </c>
      <c r="T103" s="10">
        <f>PULLArm!O103</f>
        <v>1.5112481927971886</v>
      </c>
      <c r="U103" s="10">
        <f t="shared" si="31"/>
        <v>31.859894965566504</v>
      </c>
      <c r="V103" s="10">
        <f t="shared" si="23"/>
        <v>1.9458315332686145</v>
      </c>
      <c r="W103" s="10">
        <f t="shared" si="24"/>
        <v>16.985034821122113</v>
      </c>
      <c r="X103" s="10">
        <f t="shared" si="25"/>
        <v>77.014965178877887</v>
      </c>
      <c r="Y103" s="10">
        <f t="shared" si="32"/>
        <v>72.014965178877887</v>
      </c>
      <c r="Z103" s="10">
        <f t="shared" si="33"/>
        <v>21.985034821122113</v>
      </c>
      <c r="AA103" s="10">
        <f t="shared" si="26"/>
        <v>67.014965178877887</v>
      </c>
      <c r="AB103" s="10">
        <f t="shared" si="27"/>
        <v>1.9458315332686145</v>
      </c>
      <c r="AC103" s="10">
        <f t="shared" si="28"/>
        <v>3.2172255364161226</v>
      </c>
      <c r="AD103" s="10">
        <f>IF(R103&lt;=$H$10,$L$2+ABS($H$43/$H$46-SQRT(4*$H$43*$H$43/$H$46/$H$46-8*(R103-$H$9)/$H$46)/2),#REF!)</f>
        <v>7.5389124387005833</v>
      </c>
      <c r="AE103" s="10">
        <f t="shared" si="34"/>
        <v>-34.865891088339644</v>
      </c>
      <c r="AF103" s="10">
        <f t="shared" si="35"/>
        <v>2.8777468351852247</v>
      </c>
      <c r="AG103" s="10">
        <f t="shared" si="36"/>
        <v>2.8777468351852247</v>
      </c>
      <c r="AH103">
        <f t="shared" si="37"/>
        <v>2.8777468351852247</v>
      </c>
      <c r="AI103" s="10">
        <f t="shared" si="38"/>
        <v>-0.77867647058823497</v>
      </c>
      <c r="AJ103" t="e">
        <f t="shared" si="39"/>
        <v>#NUM!</v>
      </c>
    </row>
    <row r="104" spans="14:36" x14ac:dyDescent="0.3">
      <c r="N104">
        <f t="shared" si="29"/>
        <v>21.576758254285075</v>
      </c>
      <c r="O104">
        <f t="shared" si="30"/>
        <v>14.000578796581415</v>
      </c>
      <c r="P104">
        <f t="shared" si="40"/>
        <v>2.508</v>
      </c>
      <c r="Q104">
        <f t="shared" si="22"/>
        <v>11.777435027999999</v>
      </c>
      <c r="R104" s="17">
        <f>PUSHArm!M104</f>
        <v>51</v>
      </c>
      <c r="S104" s="10">
        <f>PULLArm!N104</f>
        <v>33.31588716052147</v>
      </c>
      <c r="T104" s="10">
        <f>PULLArm!O104</f>
        <v>1.5104026032104592</v>
      </c>
      <c r="U104" s="10">
        <f t="shared" si="31"/>
        <v>32.005422442837684</v>
      </c>
      <c r="V104" s="10">
        <f t="shared" si="23"/>
        <v>1.9561953786471864</v>
      </c>
      <c r="W104" s="10">
        <f t="shared" si="24"/>
        <v>17.31588716052147</v>
      </c>
      <c r="X104" s="10">
        <f t="shared" si="25"/>
        <v>76.68411283947853</v>
      </c>
      <c r="Y104" s="10">
        <f t="shared" si="32"/>
        <v>71.68411283947853</v>
      </c>
      <c r="Z104" s="10">
        <f t="shared" si="33"/>
        <v>22.31588716052147</v>
      </c>
      <c r="AA104" s="10">
        <f t="shared" si="26"/>
        <v>66.68411283947853</v>
      </c>
      <c r="AB104" s="10">
        <f t="shared" si="27"/>
        <v>1.9561953786471864</v>
      </c>
      <c r="AC104" s="10">
        <f t="shared" si="28"/>
        <v>3.2111254281399484</v>
      </c>
      <c r="AD104" s="10">
        <f>IF(R104&lt;=$H$10,$L$2+ABS($H$43/$H$46-SQRT(4*$H$43*$H$43/$H$46/$H$46-8*(R104-$H$9)/$H$46)/2),#REF!)</f>
        <v>7.5257862041374999</v>
      </c>
      <c r="AE104" s="10">
        <f t="shared" si="34"/>
        <v>-35.140210613201369</v>
      </c>
      <c r="AF104" s="10">
        <f t="shared" si="35"/>
        <v>2.8682920796377993</v>
      </c>
      <c r="AG104" s="10">
        <f t="shared" si="36"/>
        <v>2.8682920796377993</v>
      </c>
      <c r="AH104">
        <f t="shared" si="37"/>
        <v>2.8682920796377993</v>
      </c>
      <c r="AI104" s="10">
        <f t="shared" si="38"/>
        <v>-0.84999999999999964</v>
      </c>
      <c r="AJ104" t="e">
        <f t="shared" si="39"/>
        <v>#NUM!</v>
      </c>
    </row>
    <row r="105" spans="14:36" x14ac:dyDescent="0.3">
      <c r="N105">
        <f t="shared" si="29"/>
        <v>21.591576834709603</v>
      </c>
      <c r="O105">
        <f t="shared" si="30"/>
        <v>14.019712021156423</v>
      </c>
      <c r="P105">
        <f t="shared" si="40"/>
        <v>2.508</v>
      </c>
      <c r="Q105">
        <f t="shared" si="22"/>
        <v>11.795391841999999</v>
      </c>
      <c r="R105" s="17">
        <f>PUSHArm!M105</f>
        <v>51.5</v>
      </c>
      <c r="S105" s="10">
        <f>PULLArm!N105</f>
        <v>33.646924725563544</v>
      </c>
      <c r="T105" s="10">
        <f>PULLArm!O105</f>
        <v>1.5095424269444133</v>
      </c>
      <c r="U105" s="10">
        <f t="shared" si="31"/>
        <v>32.150915919622641</v>
      </c>
      <c r="V105" s="10">
        <f t="shared" si="23"/>
        <v>1.9665180397403426</v>
      </c>
      <c r="W105" s="10">
        <f t="shared" si="24"/>
        <v>17.646924725563544</v>
      </c>
      <c r="X105" s="10">
        <f t="shared" si="25"/>
        <v>76.353075274436463</v>
      </c>
      <c r="Y105" s="10">
        <f t="shared" si="32"/>
        <v>71.353075274436463</v>
      </c>
      <c r="Z105" s="10">
        <f t="shared" si="33"/>
        <v>22.646924725563544</v>
      </c>
      <c r="AA105" s="10">
        <f t="shared" si="26"/>
        <v>66.353075274436463</v>
      </c>
      <c r="AB105" s="10">
        <f t="shared" si="27"/>
        <v>1.9665180397403426</v>
      </c>
      <c r="AC105" s="10">
        <f t="shared" si="28"/>
        <v>3.2050083310442945</v>
      </c>
      <c r="AD105" s="10">
        <f>IF(R105&lt;=$H$10,$L$2+ABS($H$43/$H$46-SQRT(4*$H$43*$H$43/$H$46/$H$46-8*(R105-$H$9)/$H$46)/2),#REF!)</f>
        <v>7.5126262691909176</v>
      </c>
      <c r="AE105" s="10">
        <f t="shared" si="34"/>
        <v>-35.413344338722482</v>
      </c>
      <c r="AF105" s="10">
        <f t="shared" si="35"/>
        <v>2.8589053883389743</v>
      </c>
      <c r="AG105" s="10">
        <f t="shared" si="36"/>
        <v>2.8589053883389743</v>
      </c>
      <c r="AH105">
        <f t="shared" si="37"/>
        <v>2.8589053883389743</v>
      </c>
      <c r="AI105" s="10">
        <f t="shared" si="38"/>
        <v>-0.92132352941176432</v>
      </c>
      <c r="AJ105" t="e">
        <f t="shared" si="39"/>
        <v>#NUM!</v>
      </c>
    </row>
    <row r="106" spans="14:36" x14ac:dyDescent="0.3">
      <c r="N106">
        <f t="shared" si="29"/>
        <v>21.60615458236683</v>
      </c>
      <c r="O106">
        <f t="shared" si="30"/>
        <v>14.038677943932559</v>
      </c>
      <c r="P106">
        <f t="shared" si="40"/>
        <v>2.508</v>
      </c>
      <c r="Q106">
        <f t="shared" si="22"/>
        <v>11.813348656000001</v>
      </c>
      <c r="R106" s="17">
        <f>PUSHArm!M106</f>
        <v>52</v>
      </c>
      <c r="S106" s="10">
        <f>PULLArm!N106</f>
        <v>33.978150924360811</v>
      </c>
      <c r="T106" s="10">
        <f>PULLArm!O106</f>
        <v>1.5086675913943917</v>
      </c>
      <c r="U106" s="10">
        <f t="shared" si="31"/>
        <v>32.296387120689133</v>
      </c>
      <c r="V106" s="10">
        <f t="shared" si="23"/>
        <v>1.9768000036600328</v>
      </c>
      <c r="W106" s="10">
        <f t="shared" si="24"/>
        <v>17.978150924360811</v>
      </c>
      <c r="X106" s="10">
        <f t="shared" si="25"/>
        <v>76.021849075639182</v>
      </c>
      <c r="Y106" s="10">
        <f t="shared" si="32"/>
        <v>71.021849075639182</v>
      </c>
      <c r="Z106" s="10">
        <f t="shared" si="33"/>
        <v>22.978150924360811</v>
      </c>
      <c r="AA106" s="10">
        <f t="shared" si="26"/>
        <v>66.021849075639182</v>
      </c>
      <c r="AB106" s="10">
        <f t="shared" si="27"/>
        <v>1.9768000036600328</v>
      </c>
      <c r="AC106" s="10">
        <f t="shared" si="28"/>
        <v>3.1988741023918199</v>
      </c>
      <c r="AD106" s="10">
        <f>IF(R106&lt;=$H$10,$L$2+ABS($H$43/$H$46-SQRT(4*$H$43*$H$43/$H$46/$H$46-8*(R106-$H$9)/$H$46)/2),#REF!)</f>
        <v>7.4994323729524819</v>
      </c>
      <c r="AE106" s="10">
        <f t="shared" si="34"/>
        <v>-35.685338974931845</v>
      </c>
      <c r="AF106" s="10">
        <f t="shared" si="35"/>
        <v>2.8495853121443604</v>
      </c>
      <c r="AG106" s="10">
        <f t="shared" si="36"/>
        <v>2.8495853121443604</v>
      </c>
      <c r="AH106">
        <f t="shared" si="37"/>
        <v>2.8495853121443604</v>
      </c>
      <c r="AI106" s="10">
        <f t="shared" si="38"/>
        <v>-0.99264705882352899</v>
      </c>
      <c r="AJ106" t="e">
        <f t="shared" si="39"/>
        <v>#NUM!</v>
      </c>
    </row>
    <row r="107" spans="14:36" x14ac:dyDescent="0.3">
      <c r="N107">
        <f t="shared" si="29"/>
        <v>21.620489648572292</v>
      </c>
      <c r="O107">
        <f t="shared" si="30"/>
        <v>14.05747508666558</v>
      </c>
      <c r="P107">
        <f t="shared" si="40"/>
        <v>2.508</v>
      </c>
      <c r="Q107">
        <f t="shared" si="22"/>
        <v>11.83130547</v>
      </c>
      <c r="R107" s="17">
        <f>PUSHArm!M107</f>
        <v>52.5</v>
      </c>
      <c r="S107" s="10">
        <f>PULLArm!N107</f>
        <v>34.309569192276193</v>
      </c>
      <c r="T107" s="10">
        <f>PULLArm!O107</f>
        <v>1.5077780227086754</v>
      </c>
      <c r="U107" s="10">
        <f t="shared" si="31"/>
        <v>32.441847733756575</v>
      </c>
      <c r="V107" s="10">
        <f t="shared" si="23"/>
        <v>1.9870417479909672</v>
      </c>
      <c r="W107" s="10">
        <f t="shared" si="24"/>
        <v>18.309569192276193</v>
      </c>
      <c r="X107" s="10">
        <f t="shared" si="25"/>
        <v>75.6904308077238</v>
      </c>
      <c r="Y107" s="10">
        <f t="shared" si="32"/>
        <v>70.6904308077238</v>
      </c>
      <c r="Z107" s="10">
        <f t="shared" si="33"/>
        <v>23.309569192276193</v>
      </c>
      <c r="AA107" s="10">
        <f t="shared" si="26"/>
        <v>65.6904308077238</v>
      </c>
      <c r="AB107" s="10">
        <f t="shared" si="27"/>
        <v>1.9870417479909672</v>
      </c>
      <c r="AC107" s="10">
        <f t="shared" si="28"/>
        <v>3.1927225974351563</v>
      </c>
      <c r="AD107" s="10">
        <f>IF(R107&lt;=$H$10,$L$2+ABS($H$43/$H$46-SQRT(4*$H$43*$H$43/$H$46/$H$46-8*(R107-$H$9)/$H$46)/2),#REF!)</f>
        <v>7.4862042511297684</v>
      </c>
      <c r="AE107" s="10">
        <f t="shared" si="34"/>
        <v>-35.956239986329315</v>
      </c>
      <c r="AF107" s="10">
        <f t="shared" si="35"/>
        <v>2.8403304526136179</v>
      </c>
      <c r="AG107" s="10">
        <f t="shared" si="36"/>
        <v>2.8403304526136179</v>
      </c>
      <c r="AH107">
        <f t="shared" si="37"/>
        <v>2.8403304526136179</v>
      </c>
      <c r="AI107" s="10">
        <f t="shared" si="38"/>
        <v>-1.0639705882352937</v>
      </c>
      <c r="AJ107" t="e">
        <f t="shared" si="39"/>
        <v>#NUM!</v>
      </c>
    </row>
    <row r="108" spans="14:36" x14ac:dyDescent="0.3">
      <c r="N108">
        <f t="shared" si="29"/>
        <v>21.634580161355377</v>
      </c>
      <c r="O108">
        <f t="shared" si="30"/>
        <v>14.076101954107306</v>
      </c>
      <c r="P108">
        <f t="shared" si="40"/>
        <v>2.508</v>
      </c>
      <c r="Q108">
        <f t="shared" si="22"/>
        <v>11.849262283999996</v>
      </c>
      <c r="R108" s="17">
        <f>PUSHArm!M108</f>
        <v>53</v>
      </c>
      <c r="S108" s="10">
        <f>PULLArm!N108</f>
        <v>34.641182992497107</v>
      </c>
      <c r="T108" s="10">
        <f>PULLArm!O108</f>
        <v>1.5068736457831071</v>
      </c>
      <c r="U108" s="10">
        <f t="shared" si="31"/>
        <v>32.587309414435403</v>
      </c>
      <c r="V108" s="10">
        <f t="shared" si="23"/>
        <v>1.9972437410494679</v>
      </c>
      <c r="W108" s="10">
        <f t="shared" si="24"/>
        <v>18.641182992497107</v>
      </c>
      <c r="X108" s="10">
        <f t="shared" si="25"/>
        <v>75.358817007502893</v>
      </c>
      <c r="Y108" s="10">
        <f t="shared" si="32"/>
        <v>70.358817007502893</v>
      </c>
      <c r="Z108" s="10">
        <f t="shared" si="33"/>
        <v>23.641182992497107</v>
      </c>
      <c r="AA108" s="10">
        <f t="shared" si="26"/>
        <v>65.358817007502893</v>
      </c>
      <c r="AB108" s="10">
        <f t="shared" si="27"/>
        <v>1.9972437410494679</v>
      </c>
      <c r="AC108" s="10">
        <f t="shared" si="28"/>
        <v>3.1865536693770569</v>
      </c>
      <c r="AD108" s="10">
        <f>IF(R108&lt;=$H$10,$L$2+ABS($H$43/$H$46-SQRT(4*$H$43*$H$43/$H$46/$H$46-8*(R108-$H$9)/$H$46)/2),#REF!)</f>
        <v>7.4729416359845171</v>
      </c>
      <c r="AE108" s="10">
        <f t="shared" si="34"/>
        <v>-36.226091659578721</v>
      </c>
      <c r="AF108" s="10">
        <f t="shared" si="35"/>
        <v>2.8311394595609682</v>
      </c>
      <c r="AG108" s="10">
        <f t="shared" si="36"/>
        <v>2.8311394595609682</v>
      </c>
      <c r="AH108">
        <f t="shared" si="37"/>
        <v>2.8311394595609682</v>
      </c>
      <c r="AI108" s="10">
        <f t="shared" si="38"/>
        <v>-1.1352941176470583</v>
      </c>
      <c r="AJ108" t="e">
        <f t="shared" si="39"/>
        <v>#NUM!</v>
      </c>
    </row>
    <row r="109" spans="14:36" x14ac:dyDescent="0.3">
      <c r="N109">
        <f t="shared" si="29"/>
        <v>21.64842422526419</v>
      </c>
      <c r="O109">
        <f t="shared" si="30"/>
        <v>14.094557033839408</v>
      </c>
      <c r="P109">
        <f t="shared" si="40"/>
        <v>2.508</v>
      </c>
      <c r="Q109">
        <f t="shared" si="22"/>
        <v>11.867219098</v>
      </c>
      <c r="R109" s="17">
        <f>PUSHArm!M109</f>
        <v>53.5</v>
      </c>
      <c r="S109" s="10">
        <f>PULLArm!N109</f>
        <v>34.972995816617576</v>
      </c>
      <c r="T109" s="10">
        <f>PULLArm!O109</f>
        <v>1.5059543842553398</v>
      </c>
      <c r="U109" s="10">
        <f t="shared" si="31"/>
        <v>32.73278379109081</v>
      </c>
      <c r="V109" s="10">
        <f t="shared" si="23"/>
        <v>2.0074064421333508</v>
      </c>
      <c r="W109" s="10">
        <f t="shared" si="24"/>
        <v>18.972995816617576</v>
      </c>
      <c r="X109" s="10">
        <f t="shared" si="25"/>
        <v>75.027004183382417</v>
      </c>
      <c r="Y109" s="10">
        <f t="shared" si="32"/>
        <v>70.027004183382417</v>
      </c>
      <c r="Z109" s="10">
        <f t="shared" si="33"/>
        <v>23.972995816617576</v>
      </c>
      <c r="AA109" s="10">
        <f t="shared" si="26"/>
        <v>65.027004183382417</v>
      </c>
      <c r="AB109" s="10">
        <f t="shared" si="27"/>
        <v>2.0074064421333508</v>
      </c>
      <c r="AC109" s="10">
        <f t="shared" si="28"/>
        <v>3.1803671693295223</v>
      </c>
      <c r="AD109" s="10">
        <f>IF(R109&lt;=$H$10,$L$2+ABS($H$43/$H$46-SQRT(4*$H$43*$H$43/$H$46/$H$46-8*(R109-$H$9)/$H$46)/2),#REF!)</f>
        <v>7.4596442562694065</v>
      </c>
      <c r="AE109" s="10">
        <f t="shared" si="34"/>
        <v>-36.494937167255216</v>
      </c>
      <c r="AF109" s="10">
        <f t="shared" si="35"/>
        <v>2.8220110287557745</v>
      </c>
      <c r="AG109" s="10">
        <f t="shared" si="36"/>
        <v>2.8220110287557745</v>
      </c>
      <c r="AH109">
        <f t="shared" si="37"/>
        <v>2.8220110287557745</v>
      </c>
      <c r="AI109" s="10">
        <f t="shared" si="38"/>
        <v>-1.206617647058823</v>
      </c>
      <c r="AJ109" t="e">
        <f t="shared" si="39"/>
        <v>#NUM!</v>
      </c>
    </row>
    <row r="110" spans="14:36" x14ac:dyDescent="0.3">
      <c r="N110">
        <f t="shared" si="29"/>
        <v>21.662019921165836</v>
      </c>
      <c r="O110">
        <f t="shared" si="30"/>
        <v>14.112838796103805</v>
      </c>
      <c r="P110">
        <f t="shared" si="40"/>
        <v>2.508</v>
      </c>
      <c r="Q110">
        <f t="shared" si="22"/>
        <v>11.885175911999999</v>
      </c>
      <c r="R110" s="17">
        <f>PUSHArm!M110</f>
        <v>54</v>
      </c>
      <c r="S110" s="10">
        <f>PULLArm!N110</f>
        <v>35.305011185228651</v>
      </c>
      <c r="T110" s="10">
        <f>PULLArm!O110</f>
        <v>1.5050201604988092</v>
      </c>
      <c r="U110" s="10">
        <f t="shared" si="31"/>
        <v>32.878282469634613</v>
      </c>
      <c r="V110" s="10">
        <f t="shared" si="23"/>
        <v>2.0175303017632062</v>
      </c>
      <c r="W110" s="10">
        <f t="shared" si="24"/>
        <v>19.305011185228651</v>
      </c>
      <c r="X110" s="10">
        <f t="shared" si="25"/>
        <v>74.694988814771349</v>
      </c>
      <c r="Y110" s="10">
        <f t="shared" si="32"/>
        <v>69.694988814771349</v>
      </c>
      <c r="Z110" s="10">
        <f t="shared" si="33"/>
        <v>24.305011185228651</v>
      </c>
      <c r="AA110" s="10">
        <f t="shared" si="26"/>
        <v>64.694988814771349</v>
      </c>
      <c r="AB110" s="10">
        <f t="shared" si="27"/>
        <v>2.0175303017632062</v>
      </c>
      <c r="AC110" s="10">
        <f t="shared" si="28"/>
        <v>3.1741629462718732</v>
      </c>
      <c r="AD110" s="10">
        <f>IF(R110&lt;=$H$10,$L$2+ABS($H$43/$H$46-SQRT(4*$H$43*$H$43/$H$46/$H$46-8*(R110-$H$9)/$H$46)/2),#REF!)</f>
        <v>7.4463118371633286</v>
      </c>
      <c r="AE110" s="10">
        <f t="shared" si="34"/>
        <v>-36.762818627940824</v>
      </c>
      <c r="AF110" s="10">
        <f t="shared" si="35"/>
        <v>2.8129438997621161</v>
      </c>
      <c r="AG110" s="10">
        <f t="shared" si="36"/>
        <v>2.8129438997621161</v>
      </c>
      <c r="AH110">
        <f t="shared" si="37"/>
        <v>2.8129438997621161</v>
      </c>
      <c r="AI110" s="10">
        <f t="shared" si="38"/>
        <v>-1.2779411764705877</v>
      </c>
      <c r="AJ110" t="e">
        <f t="shared" si="39"/>
        <v>#NUM!</v>
      </c>
    </row>
    <row r="111" spans="14:36" x14ac:dyDescent="0.3">
      <c r="N111">
        <f t="shared" si="29"/>
        <v>21.675365306046526</v>
      </c>
      <c r="O111">
        <f t="shared" si="30"/>
        <v>14.130945693632963</v>
      </c>
      <c r="P111">
        <f t="shared" si="40"/>
        <v>2.508</v>
      </c>
      <c r="Q111">
        <f t="shared" si="22"/>
        <v>11.903132725999999</v>
      </c>
      <c r="R111" s="17">
        <f>PUSHArm!M111</f>
        <v>54.5</v>
      </c>
      <c r="S111" s="10">
        <f>PULLArm!N111</f>
        <v>35.637232648517411</v>
      </c>
      <c r="T111" s="10">
        <f>PULLArm!O111</f>
        <v>1.5040708956167399</v>
      </c>
      <c r="U111" s="10">
        <f t="shared" si="31"/>
        <v>33.023817038244218</v>
      </c>
      <c r="V111" s="10">
        <f t="shared" si="23"/>
        <v>2.0276157619154507</v>
      </c>
      <c r="W111" s="10">
        <f t="shared" si="24"/>
        <v>19.637232648517411</v>
      </c>
      <c r="X111" s="10">
        <f t="shared" si="25"/>
        <v>74.362767351482589</v>
      </c>
      <c r="Y111" s="10">
        <f t="shared" si="32"/>
        <v>69.362767351482589</v>
      </c>
      <c r="Z111" s="10">
        <f t="shared" si="33"/>
        <v>24.637232648517411</v>
      </c>
      <c r="AA111" s="10">
        <f t="shared" si="26"/>
        <v>64.362767351482589</v>
      </c>
      <c r="AB111" s="10">
        <f t="shared" si="27"/>
        <v>2.0276157619154507</v>
      </c>
      <c r="AC111" s="10">
        <f t="shared" si="28"/>
        <v>3.1679408470077348</v>
      </c>
      <c r="AD111" s="10">
        <f>IF(R111&lt;=$H$10,$L$2+ABS($H$43/$H$46-SQRT(4*$H$43*$H$43/$H$46/$H$46-8*(R111-$H$9)/$H$46)/2),#REF!)</f>
        <v>7.4329441002051144</v>
      </c>
      <c r="AE111" s="10">
        <f t="shared" si="34"/>
        <v>-37.029777162931595</v>
      </c>
      <c r="AF111" s="10">
        <f t="shared" si="35"/>
        <v>2.8039368539072171</v>
      </c>
      <c r="AG111" s="10">
        <f t="shared" si="36"/>
        <v>2.8039368539072171</v>
      </c>
      <c r="AH111">
        <f t="shared" si="37"/>
        <v>2.8039368539072171</v>
      </c>
      <c r="AI111" s="10">
        <f t="shared" si="38"/>
        <v>-1.3492647058823524</v>
      </c>
      <c r="AJ111" t="e">
        <f t="shared" si="39"/>
        <v>#NUM!</v>
      </c>
    </row>
    <row r="112" spans="14:36" x14ac:dyDescent="0.3">
      <c r="N112">
        <f t="shared" si="29"/>
        <v>21.688458412815113</v>
      </c>
      <c r="O112">
        <f t="shared" si="30"/>
        <v>14.148876161481979</v>
      </c>
      <c r="P112">
        <f t="shared" si="40"/>
        <v>2.508</v>
      </c>
      <c r="Q112">
        <f t="shared" si="22"/>
        <v>11.921089540000001</v>
      </c>
      <c r="R112" s="17">
        <f>PUSHArm!M112</f>
        <v>55</v>
      </c>
      <c r="S112" s="10">
        <f>PULLArm!N112</f>
        <v>35.96966378687474</v>
      </c>
      <c r="T112" s="10">
        <f>PULLArm!O112</f>
        <v>1.5031065094364306</v>
      </c>
      <c r="U112" s="10">
        <f t="shared" si="31"/>
        <v>33.169399072008275</v>
      </c>
      <c r="V112" s="10">
        <f t="shared" si="23"/>
        <v>2.0376632562474741</v>
      </c>
      <c r="W112" s="10">
        <f t="shared" si="24"/>
        <v>19.96966378687474</v>
      </c>
      <c r="X112" s="10">
        <f t="shared" si="25"/>
        <v>74.030336213125253</v>
      </c>
      <c r="Y112" s="10">
        <f t="shared" si="32"/>
        <v>69.030336213125253</v>
      </c>
      <c r="Z112" s="10">
        <f t="shared" si="33"/>
        <v>24.96966378687474</v>
      </c>
      <c r="AA112" s="10">
        <f t="shared" si="26"/>
        <v>64.030336213125253</v>
      </c>
      <c r="AB112" s="10">
        <f t="shared" si="27"/>
        <v>2.0376632562474741</v>
      </c>
      <c r="AC112" s="10">
        <f t="shared" si="28"/>
        <v>3.1617007161209023</v>
      </c>
      <c r="AD112" s="10">
        <f>IF(R112&lt;=$H$10,$L$2+ABS($H$43/$H$46-SQRT(4*$H$43*$H$43/$H$46/$H$46-8*(R112-$H$9)/$H$46)/2),#REF!)</f>
        <v>7.419540763225676</v>
      </c>
      <c r="AE112" s="10">
        <f t="shared" si="34"/>
        <v>-37.295852949797926</v>
      </c>
      <c r="AF112" s="10">
        <f t="shared" si="35"/>
        <v>2.7949887123694577</v>
      </c>
      <c r="AG112" s="10">
        <f t="shared" si="36"/>
        <v>2.7949887123694577</v>
      </c>
      <c r="AH112">
        <f t="shared" si="37"/>
        <v>2.7949887123694577</v>
      </c>
      <c r="AI112" s="10">
        <f t="shared" si="38"/>
        <v>-1.420588235294117</v>
      </c>
      <c r="AJ112" t="e">
        <f t="shared" si="39"/>
        <v>#NUM!</v>
      </c>
    </row>
    <row r="113" spans="14:36" x14ac:dyDescent="0.3">
      <c r="N113">
        <f t="shared" si="29"/>
        <v>21.701297250102861</v>
      </c>
      <c r="O113">
        <f t="shared" si="30"/>
        <v>14.166628616858166</v>
      </c>
      <c r="P113">
        <f t="shared" si="40"/>
        <v>2.508</v>
      </c>
      <c r="Q113">
        <f t="shared" si="22"/>
        <v>11.939046353999998</v>
      </c>
      <c r="R113" s="17">
        <f>PUSHArm!M113</f>
        <v>55.5</v>
      </c>
      <c r="S113" s="10">
        <f>PULLArm!N113</f>
        <v>36.302308211511999</v>
      </c>
      <c r="T113" s="10">
        <f>PULLArm!O113</f>
        <v>1.5021269205033287</v>
      </c>
      <c r="U113" s="10">
        <f t="shared" si="31"/>
        <v>33.315040137514785</v>
      </c>
      <c r="V113" s="10">
        <f t="shared" si="23"/>
        <v>2.0476732103152244</v>
      </c>
      <c r="W113" s="10">
        <f t="shared" si="24"/>
        <v>20.302308211511999</v>
      </c>
      <c r="X113" s="10">
        <f t="shared" si="25"/>
        <v>73.697691788488001</v>
      </c>
      <c r="Y113" s="10">
        <f t="shared" si="32"/>
        <v>68.697691788488001</v>
      </c>
      <c r="Z113" s="10">
        <f t="shared" si="33"/>
        <v>25.302308211511999</v>
      </c>
      <c r="AA113" s="10">
        <f t="shared" si="26"/>
        <v>63.697691788488001</v>
      </c>
      <c r="AB113" s="10">
        <f t="shared" si="27"/>
        <v>2.0476732103152244</v>
      </c>
      <c r="AC113" s="10">
        <f t="shared" si="28"/>
        <v>3.1554423959300442</v>
      </c>
      <c r="AD113" s="10">
        <f>IF(R113&lt;=$H$10,$L$2+ABS($H$43/$H$46-SQRT(4*$H$43*$H$43/$H$46/$H$46-8*(R113-$H$9)/$H$46)/2),#REF!)</f>
        <v>7.4061015402785166</v>
      </c>
      <c r="AE113" s="10">
        <f t="shared" si="34"/>
        <v>-37.561085273036724</v>
      </c>
      <c r="AF113" s="10">
        <f t="shared" si="35"/>
        <v>2.786098334377483</v>
      </c>
      <c r="AG113" s="10">
        <f t="shared" si="36"/>
        <v>2.786098334377483</v>
      </c>
      <c r="AH113">
        <f t="shared" si="37"/>
        <v>2.786098334377483</v>
      </c>
      <c r="AI113" s="10">
        <f t="shared" si="38"/>
        <v>-1.4919117647058817</v>
      </c>
      <c r="AJ113" t="e">
        <f t="shared" si="39"/>
        <v>#NUM!</v>
      </c>
    </row>
    <row r="114" spans="14:36" x14ac:dyDescent="0.3">
      <c r="N114">
        <f t="shared" si="29"/>
        <v>21.713879802059072</v>
      </c>
      <c r="O114">
        <f t="shared" si="30"/>
        <v>14.18420145894761</v>
      </c>
      <c r="P114">
        <f t="shared" si="40"/>
        <v>2.508</v>
      </c>
      <c r="Q114">
        <f t="shared" si="22"/>
        <v>11.957003168</v>
      </c>
      <c r="R114" s="17">
        <f>PUSHArm!M114</f>
        <v>56</v>
      </c>
      <c r="S114" s="10">
        <f>PULLArm!N114</f>
        <v>36.635169565086876</v>
      </c>
      <c r="T114" s="10">
        <f>PULLArm!O114</f>
        <v>1.5011320460748532</v>
      </c>
      <c r="U114" s="10">
        <f t="shared" si="31"/>
        <v>33.460751797387523</v>
      </c>
      <c r="V114" s="10">
        <f t="shared" si="23"/>
        <v>2.0576460417835181</v>
      </c>
      <c r="W114" s="10">
        <f t="shared" si="24"/>
        <v>20.635169565086876</v>
      </c>
      <c r="X114" s="10">
        <f t="shared" si="25"/>
        <v>73.364830434913131</v>
      </c>
      <c r="Y114" s="10">
        <f t="shared" si="32"/>
        <v>68.364830434913131</v>
      </c>
      <c r="Z114" s="10">
        <f t="shared" si="33"/>
        <v>25.635169565086876</v>
      </c>
      <c r="AA114" s="10">
        <f t="shared" si="26"/>
        <v>63.364830434913131</v>
      </c>
      <c r="AB114" s="10">
        <f t="shared" si="27"/>
        <v>2.0576460417835181</v>
      </c>
      <c r="AC114" s="10">
        <f t="shared" si="28"/>
        <v>3.1491657264422135</v>
      </c>
      <c r="AD114" s="10">
        <f>IF(R114&lt;=$H$10,$L$2+ABS($H$43/$H$46-SQRT(4*$H$43*$H$43/$H$46/$H$46-8*(R114-$H$9)/$H$46)/2),#REF!)</f>
        <v>7.3926261415685524</v>
      </c>
      <c r="AE114" s="10">
        <f t="shared" si="34"/>
        <v>-37.825512572025552</v>
      </c>
      <c r="AF114" s="10">
        <f t="shared" si="35"/>
        <v>2.7772646155126113</v>
      </c>
      <c r="AG114" s="10">
        <f t="shared" si="36"/>
        <v>2.7772646155126113</v>
      </c>
      <c r="AH114">
        <f t="shared" si="37"/>
        <v>2.7772646155126113</v>
      </c>
      <c r="AI114" s="10">
        <f t="shared" si="38"/>
        <v>-1.5632352941176464</v>
      </c>
      <c r="AJ114" t="e">
        <f t="shared" si="39"/>
        <v>#NUM!</v>
      </c>
    </row>
    <row r="115" spans="14:36" x14ac:dyDescent="0.3">
      <c r="N115">
        <f t="shared" si="29"/>
        <v>21.72620402815522</v>
      </c>
      <c r="O115">
        <f t="shared" si="30"/>
        <v>14.201593068747089</v>
      </c>
      <c r="P115">
        <f t="shared" si="40"/>
        <v>2.508</v>
      </c>
      <c r="Q115">
        <f t="shared" si="22"/>
        <v>11.974959981999998</v>
      </c>
      <c r="R115" s="17">
        <f>PUSHArm!M115</f>
        <v>56.5</v>
      </c>
      <c r="S115" s="10">
        <f>PULLArm!N115</f>
        <v>36.968251522338669</v>
      </c>
      <c r="T115" s="10">
        <f>PULLArm!O115</f>
        <v>1.5001218021148588</v>
      </c>
      <c r="U115" s="10">
        <f t="shared" si="31"/>
        <v>33.606545614755824</v>
      </c>
      <c r="V115" s="10">
        <f t="shared" si="23"/>
        <v>2.0675821606293985</v>
      </c>
      <c r="W115" s="10">
        <f t="shared" si="24"/>
        <v>20.968251522338669</v>
      </c>
      <c r="X115" s="10">
        <f t="shared" si="25"/>
        <v>73.031748477661324</v>
      </c>
      <c r="Y115" s="10">
        <f t="shared" si="32"/>
        <v>68.031748477661324</v>
      </c>
      <c r="Z115" s="10">
        <f t="shared" si="33"/>
        <v>25.968251522338669</v>
      </c>
      <c r="AA115" s="10">
        <f t="shared" si="26"/>
        <v>63.031748477661324</v>
      </c>
      <c r="AB115" s="10">
        <f t="shared" si="27"/>
        <v>2.0675821606293985</v>
      </c>
      <c r="AC115" s="10">
        <f t="shared" si="28"/>
        <v>3.1428705453051236</v>
      </c>
      <c r="AD115" s="10">
        <f>IF(R115&lt;=$H$10,$L$2+ABS($H$43/$H$46-SQRT(4*$H$43*$H$43/$H$46/$H$46-8*(R115-$H$9)/$H$46)/2),#REF!)</f>
        <v>7.3791142733791943</v>
      </c>
      <c r="AE115" s="10">
        <f t="shared" si="34"/>
        <v>-38.089172486447346</v>
      </c>
      <c r="AF115" s="10">
        <f t="shared" si="35"/>
        <v>2.7684864861074008</v>
      </c>
      <c r="AG115" s="10">
        <f t="shared" si="36"/>
        <v>2.7684864861074008</v>
      </c>
      <c r="AH115">
        <f t="shared" si="37"/>
        <v>2.7684864861074008</v>
      </c>
      <c r="AI115" s="10">
        <f t="shared" si="38"/>
        <v>-1.6345588235294111</v>
      </c>
      <c r="AJ115" t="e">
        <f t="shared" si="39"/>
        <v>#NUM!</v>
      </c>
    </row>
    <row r="116" spans="14:36" x14ac:dyDescent="0.3">
      <c r="N116">
        <f t="shared" si="29"/>
        <v>21.738267862974478</v>
      </c>
      <c r="O116">
        <f t="shared" si="30"/>
        <v>14.218801808886237</v>
      </c>
      <c r="P116">
        <f t="shared" si="40"/>
        <v>2.508</v>
      </c>
      <c r="Q116">
        <f t="shared" si="22"/>
        <v>11.992916796000001</v>
      </c>
      <c r="R116" s="17">
        <f>PUSHArm!M116</f>
        <v>57</v>
      </c>
      <c r="S116" s="10">
        <f>PULLArm!N116</f>
        <v>37.301557790733078</v>
      </c>
      <c r="T116" s="10">
        <f>PULLArm!O116</f>
        <v>1.4990961032871286</v>
      </c>
      <c r="U116" s="10">
        <f t="shared" si="31"/>
        <v>33.752433157697823</v>
      </c>
      <c r="V116" s="10">
        <f t="shared" si="23"/>
        <v>2.077481969338792</v>
      </c>
      <c r="W116" s="10">
        <f t="shared" si="24"/>
        <v>21.301557790733078</v>
      </c>
      <c r="X116" s="10">
        <f t="shared" si="25"/>
        <v>72.698442209266915</v>
      </c>
      <c r="Y116" s="10">
        <f t="shared" si="32"/>
        <v>67.698442209266915</v>
      </c>
      <c r="Z116" s="10">
        <f t="shared" si="33"/>
        <v>26.301557790733078</v>
      </c>
      <c r="AA116" s="10">
        <f t="shared" si="26"/>
        <v>62.698442209266915</v>
      </c>
      <c r="AB116" s="10">
        <f t="shared" si="27"/>
        <v>2.077481969338792</v>
      </c>
      <c r="AC116" s="10">
        <f t="shared" si="28"/>
        <v>3.136556687758151</v>
      </c>
      <c r="AD116" s="10">
        <f>IF(R116&lt;=$H$10,$L$2+ABS($H$43/$H$46-SQRT(4*$H$43*$H$43/$H$46/$H$46-8*(R116-$H$9)/$H$46)/2),#REF!)</f>
        <v>7.3655656379976655</v>
      </c>
      <c r="AE116" s="10">
        <f t="shared" si="34"/>
        <v>-38.352101899403117</v>
      </c>
      <c r="AF116" s="10">
        <f t="shared" si="35"/>
        <v>2.7597629097337846</v>
      </c>
      <c r="AG116" s="10">
        <f t="shared" si="36"/>
        <v>2.7597629097337846</v>
      </c>
      <c r="AH116">
        <f t="shared" si="37"/>
        <v>2.7597629097337846</v>
      </c>
      <c r="AI116" s="10">
        <f t="shared" si="38"/>
        <v>-1.7058823529411757</v>
      </c>
      <c r="AJ116" t="e">
        <f t="shared" si="39"/>
        <v>#NUM!</v>
      </c>
    </row>
    <row r="117" spans="14:36" x14ac:dyDescent="0.3">
      <c r="N117">
        <f t="shared" si="29"/>
        <v>21.750069216021622</v>
      </c>
      <c r="O117">
        <f t="shared" si="30"/>
        <v>14.235826023462799</v>
      </c>
      <c r="P117">
        <f t="shared" si="40"/>
        <v>2.508</v>
      </c>
      <c r="Q117">
        <f t="shared" si="22"/>
        <v>12.010873610000001</v>
      </c>
      <c r="R117" s="17">
        <f>PUSHArm!M117</f>
        <v>57.5</v>
      </c>
      <c r="S117" s="10">
        <f>PULLArm!N117</f>
        <v>37.635092111116961</v>
      </c>
      <c r="T117" s="10">
        <f>PULLArm!O117</f>
        <v>1.4980548629503236</v>
      </c>
      <c r="U117" s="10">
        <f t="shared" si="31"/>
        <v>33.898426003607561</v>
      </c>
      <c r="V117" s="10">
        <f t="shared" si="23"/>
        <v>2.0873458630967461</v>
      </c>
      <c r="W117" s="10">
        <f t="shared" si="24"/>
        <v>21.635092111116961</v>
      </c>
      <c r="X117" s="10">
        <f t="shared" si="25"/>
        <v>72.364907888883039</v>
      </c>
      <c r="Y117" s="10">
        <f t="shared" si="32"/>
        <v>67.364907888883039</v>
      </c>
      <c r="Z117" s="10">
        <f t="shared" si="33"/>
        <v>26.635092111116961</v>
      </c>
      <c r="AA117" s="10">
        <f t="shared" si="26"/>
        <v>62.364907888883039</v>
      </c>
      <c r="AB117" s="10">
        <f t="shared" si="27"/>
        <v>2.0873458630967461</v>
      </c>
      <c r="AC117" s="10">
        <f t="shared" si="28"/>
        <v>3.1302239865820201</v>
      </c>
      <c r="AD117" s="10">
        <f>IF(R117&lt;=$H$10,$L$2+ABS($H$43/$H$46-SQRT(4*$H$43*$H$43/$H$46/$H$46-8*(R117-$H$9)/$H$46)/2),#REF!)</f>
        <v>7.3519799336384519</v>
      </c>
      <c r="AE117" s="10">
        <f t="shared" si="34"/>
        <v>-38.614336978312707</v>
      </c>
      <c r="AF117" s="10">
        <f t="shared" si="35"/>
        <v>2.7510928817747473</v>
      </c>
      <c r="AG117" s="10">
        <f t="shared" si="36"/>
        <v>2.7510928817747473</v>
      </c>
      <c r="AH117">
        <f t="shared" si="37"/>
        <v>2.7510928817747473</v>
      </c>
      <c r="AI117" s="10">
        <f t="shared" si="38"/>
        <v>-1.7772058823529404</v>
      </c>
      <c r="AJ117" t="e">
        <f t="shared" si="39"/>
        <v>#NUM!</v>
      </c>
    </row>
    <row r="118" spans="14:36" x14ac:dyDescent="0.3">
      <c r="N118">
        <f t="shared" si="29"/>
        <v>21.76160597150756</v>
      </c>
      <c r="O118">
        <f t="shared" si="30"/>
        <v>14.252664037861056</v>
      </c>
      <c r="P118">
        <f t="shared" si="40"/>
        <v>2.508</v>
      </c>
      <c r="Q118">
        <f t="shared" si="22"/>
        <v>12.028830423999999</v>
      </c>
      <c r="R118" s="17">
        <f>PUSHArm!M118</f>
        <v>58</v>
      </c>
      <c r="S118" s="10">
        <f>PULLArm!N118</f>
        <v>37.968858258382944</v>
      </c>
      <c r="T118" s="10">
        <f>PULLArm!O118</f>
        <v>1.4969979931512176</v>
      </c>
      <c r="U118" s="10">
        <f t="shared" si="31"/>
        <v>34.044535743561219</v>
      </c>
      <c r="V118" s="10">
        <f t="shared" si="23"/>
        <v>2.0971742299715084</v>
      </c>
      <c r="W118" s="10">
        <f t="shared" si="24"/>
        <v>21.968858258382944</v>
      </c>
      <c r="X118" s="10">
        <f t="shared" si="25"/>
        <v>72.031141741617063</v>
      </c>
      <c r="Y118" s="10">
        <f t="shared" si="32"/>
        <v>67.031141741617063</v>
      </c>
      <c r="Z118" s="10">
        <f t="shared" si="33"/>
        <v>26.968858258382944</v>
      </c>
      <c r="AA118" s="10">
        <f t="shared" si="26"/>
        <v>62.031141741617063</v>
      </c>
      <c r="AB118" s="10">
        <f t="shared" si="27"/>
        <v>2.0971742299715084</v>
      </c>
      <c r="AC118" s="10">
        <f t="shared" si="28"/>
        <v>3.1238722720471293</v>
      </c>
      <c r="AD118" s="10">
        <f>IF(R118&lt;=$H$10,$L$2+ABS($H$43/$H$46-SQRT(4*$H$43*$H$43/$H$46/$H$46-8*(R118-$H$9)/$H$46)/2),#REF!)</f>
        <v>7.3383568543648838</v>
      </c>
      <c r="AE118" s="10">
        <f t="shared" si="34"/>
        <v>-38.875913213834423</v>
      </c>
      <c r="AF118" s="10">
        <f t="shared" si="35"/>
        <v>2.7424754280739516</v>
      </c>
      <c r="AG118" s="10">
        <f t="shared" si="36"/>
        <v>2.7424754280739516</v>
      </c>
      <c r="AH118">
        <f t="shared" si="37"/>
        <v>2.7424754280739516</v>
      </c>
      <c r="AI118" s="10">
        <f t="shared" si="38"/>
        <v>-1.8485294117647051</v>
      </c>
      <c r="AJ118" t="e">
        <f t="shared" si="39"/>
        <v>#NUM!</v>
      </c>
    </row>
    <row r="119" spans="14:36" x14ac:dyDescent="0.3">
      <c r="N119">
        <f t="shared" si="29"/>
        <v>21.772875988150364</v>
      </c>
      <c r="O119">
        <f t="shared" si="30"/>
        <v>14.269314158580858</v>
      </c>
      <c r="P119">
        <f t="shared" si="40"/>
        <v>2.508</v>
      </c>
      <c r="Q119">
        <f t="shared" si="22"/>
        <v>12.046787238</v>
      </c>
      <c r="R119" s="17">
        <f>PUSHArm!M119</f>
        <v>58.5</v>
      </c>
      <c r="S119" s="10">
        <f>PULLArm!N119</f>
        <v>38.302860042144516</v>
      </c>
      <c r="T119" s="10">
        <f>PULLArm!O119</f>
        <v>1.4959254046191208</v>
      </c>
      <c r="U119" s="10">
        <f t="shared" si="31"/>
        <v>34.190773986621501</v>
      </c>
      <c r="V119" s="10">
        <f t="shared" si="23"/>
        <v>2.1069674510926717</v>
      </c>
      <c r="W119" s="10">
        <f t="shared" si="24"/>
        <v>22.302860042144516</v>
      </c>
      <c r="X119" s="10">
        <f t="shared" si="25"/>
        <v>71.697139957855484</v>
      </c>
      <c r="Y119" s="10">
        <f t="shared" si="32"/>
        <v>66.697139957855484</v>
      </c>
      <c r="Z119" s="10">
        <f t="shared" si="33"/>
        <v>27.302860042144516</v>
      </c>
      <c r="AA119" s="10">
        <f t="shared" si="26"/>
        <v>61.697139957855484</v>
      </c>
      <c r="AB119" s="10">
        <f t="shared" si="27"/>
        <v>2.1069674510926717</v>
      </c>
      <c r="AC119" s="10">
        <f t="shared" si="28"/>
        <v>3.1175013718604729</v>
      </c>
      <c r="AD119" s="10">
        <f>IF(R119&lt;=$H$10,$L$2+ABS($H$43/$H$46-SQRT(4*$H$43*$H$43/$H$46/$H$46-8*(R119-$H$9)/$H$46)/2),#REF!)</f>
        <v>7.3246960900087394</v>
      </c>
      <c r="AE119" s="10">
        <f t="shared" si="34"/>
        <v>-39.136865456867881</v>
      </c>
      <c r="AF119" s="10">
        <f t="shared" si="35"/>
        <v>2.7339096036581827</v>
      </c>
      <c r="AG119" s="10">
        <f t="shared" si="36"/>
        <v>2.7339096036581827</v>
      </c>
      <c r="AH119">
        <f t="shared" si="37"/>
        <v>2.7339096036581827</v>
      </c>
      <c r="AI119" s="10">
        <f t="shared" si="38"/>
        <v>-1.9198529411764698</v>
      </c>
      <c r="AJ119" t="e">
        <f t="shared" si="39"/>
        <v>#NUM!</v>
      </c>
    </row>
    <row r="120" spans="14:36" x14ac:dyDescent="0.3">
      <c r="N120">
        <f t="shared" si="29"/>
        <v>21.783877098976653</v>
      </c>
      <c r="O120">
        <f t="shared" si="30"/>
        <v>14.285774673066642</v>
      </c>
      <c r="P120">
        <f t="shared" si="40"/>
        <v>2.508</v>
      </c>
      <c r="Q120">
        <f t="shared" si="22"/>
        <v>12.064744051999998</v>
      </c>
      <c r="R120" s="17">
        <f>PUSHArm!M120</f>
        <v>59</v>
      </c>
      <c r="S120" s="10">
        <f>PULLArm!N120</f>
        <v>38.637101307421581</v>
      </c>
      <c r="T120" s="10">
        <f>PULLArm!O120</f>
        <v>1.4948370067603693</v>
      </c>
      <c r="U120" s="10">
        <f t="shared" si="31"/>
        <v>34.337152364109173</v>
      </c>
      <c r="V120" s="10">
        <f t="shared" si="23"/>
        <v>2.1167259008236279</v>
      </c>
      <c r="W120" s="10">
        <f t="shared" si="24"/>
        <v>22.637101307421581</v>
      </c>
      <c r="X120" s="10">
        <f t="shared" si="25"/>
        <v>71.362898692578426</v>
      </c>
      <c r="Y120" s="10">
        <f t="shared" si="32"/>
        <v>66.362898692578426</v>
      </c>
      <c r="Z120" s="10">
        <f t="shared" si="33"/>
        <v>27.637101307421581</v>
      </c>
      <c r="AA120" s="10">
        <f t="shared" si="26"/>
        <v>61.362898692578426</v>
      </c>
      <c r="AB120" s="10">
        <f t="shared" si="27"/>
        <v>2.1167259008236279</v>
      </c>
      <c r="AC120" s="10">
        <f t="shared" si="28"/>
        <v>3.1111111111111112</v>
      </c>
      <c r="AD120" s="10">
        <f>IF(R120&lt;=$H$10,$L$2+ABS($H$43/$H$46-SQRT(4*$H$43*$H$43/$H$46/$H$46-8*(R120-$H$9)/$H$46)/2),#REF!)</f>
        <v>7.3109973260878593</v>
      </c>
      <c r="AE120" s="10">
        <f t="shared" si="34"/>
        <v>-39.397227953795472</v>
      </c>
      <c r="AF120" s="10">
        <f t="shared" si="35"/>
        <v>2.7253944915278758</v>
      </c>
      <c r="AG120" s="10">
        <f t="shared" si="36"/>
        <v>2.7253944915278758</v>
      </c>
      <c r="AH120">
        <f t="shared" si="37"/>
        <v>2.7253944915278758</v>
      </c>
      <c r="AI120" s="10">
        <f t="shared" si="38"/>
        <v>-1.9911764705882344</v>
      </c>
      <c r="AJ120" t="e">
        <f t="shared" si="39"/>
        <v>#NUM!</v>
      </c>
    </row>
    <row r="121" spans="14:36" x14ac:dyDescent="0.3">
      <c r="N121">
        <f t="shared" si="29"/>
        <v>21.794607111107574</v>
      </c>
      <c r="O121">
        <f t="shared" si="30"/>
        <v>14.302043849526168</v>
      </c>
      <c r="P121">
        <f t="shared" si="40"/>
        <v>2.508</v>
      </c>
      <c r="Q121">
        <f t="shared" si="22"/>
        <v>12.082700866000001</v>
      </c>
      <c r="R121" s="17">
        <f>PUSHArm!M121</f>
        <v>59.5</v>
      </c>
      <c r="S121" s="10">
        <f>PULLArm!N121</f>
        <v>38.971585935336705</v>
      </c>
      <c r="T121" s="10">
        <f>PULLArm!O121</f>
        <v>1.493732707651795</v>
      </c>
      <c r="U121" s="10">
        <f t="shared" si="31"/>
        <v>34.483682533870727</v>
      </c>
      <c r="V121" s="10">
        <f t="shared" si="23"/>
        <v>2.1264499469285578</v>
      </c>
      <c r="W121" s="10">
        <f t="shared" si="24"/>
        <v>22.971585935336705</v>
      </c>
      <c r="X121" s="10">
        <f t="shared" si="25"/>
        <v>71.028414064663295</v>
      </c>
      <c r="Y121" s="10">
        <f t="shared" si="32"/>
        <v>66.028414064663295</v>
      </c>
      <c r="Z121" s="10">
        <f t="shared" si="33"/>
        <v>27.971585935336705</v>
      </c>
      <c r="AA121" s="10">
        <f t="shared" si="26"/>
        <v>61.028414064663295</v>
      </c>
      <c r="AB121" s="10">
        <f t="shared" si="27"/>
        <v>2.1264499469285578</v>
      </c>
      <c r="AC121" s="10">
        <f t="shared" si="28"/>
        <v>3.104701312214138</v>
      </c>
      <c r="AD121" s="10">
        <f>IF(R121&lt;=$H$10,$L$2+ABS($H$43/$H$46-SQRT(4*$H$43*$H$43/$H$46/$H$46-8*(R121-$H$9)/$H$46)/2),#REF!)</f>
        <v>7.2972602437216718</v>
      </c>
      <c r="AE121" s="10">
        <f t="shared" si="34"/>
        <v>-39.65703438010987</v>
      </c>
      <c r="AF121" s="10">
        <f t="shared" si="35"/>
        <v>2.7169292015113315</v>
      </c>
      <c r="AG121" s="10">
        <f t="shared" si="36"/>
        <v>2.7169292015113315</v>
      </c>
      <c r="AH121">
        <f t="shared" si="37"/>
        <v>2.7169292015113315</v>
      </c>
      <c r="AI121" s="10">
        <f t="shared" si="38"/>
        <v>-2.0624999999999991</v>
      </c>
      <c r="AJ121" t="e">
        <f t="shared" si="39"/>
        <v>#NUM!</v>
      </c>
    </row>
    <row r="122" spans="14:36" x14ac:dyDescent="0.3">
      <c r="N122">
        <f t="shared" si="29"/>
        <v>21.805063805563016</v>
      </c>
      <c r="O122">
        <f t="shared" si="30"/>
        <v>14.318119936760956</v>
      </c>
      <c r="P122">
        <f t="shared" si="40"/>
        <v>2.508</v>
      </c>
      <c r="Q122">
        <f t="shared" si="22"/>
        <v>12.100657679999999</v>
      </c>
      <c r="R122" s="17">
        <f>PUSHArm!M122</f>
        <v>60</v>
      </c>
      <c r="S122" s="10">
        <f>PULLArm!N122</f>
        <v>39.306317843822541</v>
      </c>
      <c r="T122" s="10">
        <f>PULLArm!O122</f>
        <v>1.4926124140354979</v>
      </c>
      <c r="U122" s="10">
        <f t="shared" si="31"/>
        <v>34.630376184492853</v>
      </c>
      <c r="V122" s="10">
        <f t="shared" si="23"/>
        <v>2.1361399507341483</v>
      </c>
      <c r="W122" s="10">
        <f t="shared" si="24"/>
        <v>23.306317843822541</v>
      </c>
      <c r="X122" s="10">
        <f t="shared" si="25"/>
        <v>70.693682156177459</v>
      </c>
      <c r="Y122" s="10">
        <f t="shared" si="32"/>
        <v>65.693682156177459</v>
      </c>
      <c r="Z122" s="10">
        <f t="shared" si="33"/>
        <v>28.306317843822541</v>
      </c>
      <c r="AA122" s="10">
        <f t="shared" si="26"/>
        <v>60.693682156177459</v>
      </c>
      <c r="AB122" s="10">
        <f t="shared" si="27"/>
        <v>2.1361399507341483</v>
      </c>
      <c r="AC122" s="10">
        <f t="shared" si="28"/>
        <v>3.0982717948531002</v>
      </c>
      <c r="AD122" s="10">
        <f>IF(R122&lt;=$H$10,$L$2+ABS($H$43/$H$46-SQRT(4*$H$43*$H$43/$H$46/$H$46-8*(R122-$H$9)/$H$46)/2),#REF!)</f>
        <v>7.283484519544583</v>
      </c>
      <c r="AE122" s="10">
        <f t="shared" si="34"/>
        <v>-39.916317872475886</v>
      </c>
      <c r="AF122" s="10">
        <f t="shared" si="35"/>
        <v>2.7085128691785778</v>
      </c>
      <c r="AG122" s="10">
        <f t="shared" si="36"/>
        <v>2.7085128691785778</v>
      </c>
      <c r="AH122">
        <f t="shared" si="37"/>
        <v>2.7085128691785778</v>
      </c>
      <c r="AI122" s="10">
        <f t="shared" si="38"/>
        <v>-2.1338235294117638</v>
      </c>
      <c r="AJ122" t="e">
        <f t="shared" si="39"/>
        <v>#NUM!</v>
      </c>
    </row>
    <row r="123" spans="14:36" x14ac:dyDescent="0.3">
      <c r="N123">
        <f t="shared" si="29"/>
        <v>21.815244937054139</v>
      </c>
      <c r="O123">
        <f t="shared" si="30"/>
        <v>14.334001163988876</v>
      </c>
      <c r="P123">
        <f t="shared" si="40"/>
        <v>2.508</v>
      </c>
      <c r="Q123">
        <f t="shared" si="22"/>
        <v>12.118614493999997</v>
      </c>
      <c r="R123" s="17">
        <f>PUSHArm!M123</f>
        <v>60.5</v>
      </c>
      <c r="S123" s="10">
        <f>PULLArm!N123</f>
        <v>39.641300988340397</v>
      </c>
      <c r="T123" s="10">
        <f>PULLArm!O123</f>
        <v>1.4914760313128508</v>
      </c>
      <c r="U123" s="10">
        <f t="shared" si="31"/>
        <v>34.777245039514888</v>
      </c>
      <c r="V123" s="10">
        <f t="shared" si="23"/>
        <v>2.1457962672862569</v>
      </c>
      <c r="W123" s="10">
        <f t="shared" si="24"/>
        <v>23.641300988340397</v>
      </c>
      <c r="X123" s="10">
        <f t="shared" si="25"/>
        <v>70.35869901165961</v>
      </c>
      <c r="Y123" s="10">
        <f t="shared" si="32"/>
        <v>65.35869901165961</v>
      </c>
      <c r="Z123" s="10">
        <f t="shared" si="33"/>
        <v>28.641300988340397</v>
      </c>
      <c r="AA123" s="10">
        <f t="shared" si="26"/>
        <v>60.35869901165961</v>
      </c>
      <c r="AB123" s="10">
        <f t="shared" si="27"/>
        <v>2.1457962672862569</v>
      </c>
      <c r="AC123" s="10">
        <f t="shared" si="28"/>
        <v>3.091822375920811</v>
      </c>
      <c r="AD123" s="10">
        <f>IF(R123&lt;=$H$10,$L$2+ABS($H$43/$H$46-SQRT(4*$H$43*$H$43/$H$46/$H$46-8*(R123-$H$9)/$H$46)/2),#REF!)</f>
        <v>7.2696698256171661</v>
      </c>
      <c r="AE123" s="10">
        <f t="shared" si="34"/>
        <v>-40.175111059382537</v>
      </c>
      <c r="AF123" s="10">
        <f t="shared" si="35"/>
        <v>2.7001446548111216</v>
      </c>
      <c r="AG123" s="10">
        <f t="shared" si="36"/>
        <v>2.7001446548111216</v>
      </c>
      <c r="AH123">
        <f t="shared" si="37"/>
        <v>2.7001446548111216</v>
      </c>
      <c r="AI123" s="10">
        <f t="shared" si="38"/>
        <v>-2.2051470588235285</v>
      </c>
      <c r="AJ123" t="e">
        <f t="shared" si="39"/>
        <v>#NUM!</v>
      </c>
    </row>
    <row r="124" spans="14:36" x14ac:dyDescent="0.3">
      <c r="N124">
        <f t="shared" si="29"/>
        <v>21.82514823378159</v>
      </c>
      <c r="O124">
        <f t="shared" si="30"/>
        <v>14.349685740670253</v>
      </c>
      <c r="P124">
        <f t="shared" si="40"/>
        <v>2.508</v>
      </c>
      <c r="Q124">
        <f t="shared" si="22"/>
        <v>12.136571308000001</v>
      </c>
      <c r="R124" s="17">
        <f>PUSHArm!M124</f>
        <v>61</v>
      </c>
      <c r="S124" s="10">
        <f>PULLArm!N124</f>
        <v>39.976539362610403</v>
      </c>
      <c r="T124" s="10">
        <f>PULLArm!O124</f>
        <v>1.4903234635389431</v>
      </c>
      <c r="U124" s="10">
        <f t="shared" si="31"/>
        <v>34.924300861615102</v>
      </c>
      <c r="V124" s="10">
        <f t="shared" si="23"/>
        <v>2.1554192455017063</v>
      </c>
      <c r="W124" s="10">
        <f t="shared" si="24"/>
        <v>23.976539362610403</v>
      </c>
      <c r="X124" s="10">
        <f t="shared" si="25"/>
        <v>70.023460637389604</v>
      </c>
      <c r="Y124" s="10">
        <f t="shared" si="32"/>
        <v>65.023460637389604</v>
      </c>
      <c r="Z124" s="10">
        <f t="shared" si="33"/>
        <v>28.976539362610403</v>
      </c>
      <c r="AA124" s="10">
        <f t="shared" si="26"/>
        <v>60.023460637389604</v>
      </c>
      <c r="AB124" s="10">
        <f t="shared" si="27"/>
        <v>2.1554192455017063</v>
      </c>
      <c r="AC124" s="10">
        <f t="shared" si="28"/>
        <v>3.0853528694585024</v>
      </c>
      <c r="AD124" s="10">
        <f>IF(R124&lt;=$H$10,$L$2+ABS($H$43/$H$46-SQRT(4*$H$43*$H$43/$H$46/$H$46-8*(R124-$H$9)/$H$46)/2),#REF!)</f>
        <v>7.2558158293350719</v>
      </c>
      <c r="AE124" s="10">
        <f t="shared" si="34"/>
        <v>-40.433446090447624</v>
      </c>
      <c r="AF124" s="10">
        <f t="shared" si="35"/>
        <v>2.6918237424241145</v>
      </c>
      <c r="AG124" s="10">
        <f t="shared" si="36"/>
        <v>2.6918237424241145</v>
      </c>
      <c r="AH124">
        <f t="shared" si="37"/>
        <v>2.6918237424241145</v>
      </c>
      <c r="AI124" s="10">
        <f t="shared" si="38"/>
        <v>-2.2764705882352931</v>
      </c>
      <c r="AJ124" t="e">
        <f t="shared" si="39"/>
        <v>#NUM!</v>
      </c>
    </row>
    <row r="125" spans="14:36" x14ac:dyDescent="0.3">
      <c r="N125">
        <f t="shared" si="29"/>
        <v>21.834771397230327</v>
      </c>
      <c r="O125">
        <f t="shared" si="30"/>
        <v>14.3651718563315</v>
      </c>
      <c r="P125">
        <f t="shared" si="40"/>
        <v>2.508</v>
      </c>
      <c r="Q125">
        <f t="shared" si="22"/>
        <v>12.154528122</v>
      </c>
      <c r="R125" s="17">
        <f>PUSHArm!M125</f>
        <v>61.5</v>
      </c>
      <c r="S125" s="10">
        <f>PULLArm!N125</f>
        <v>40.312036999353431</v>
      </c>
      <c r="T125" s="10">
        <f>PULLArm!O125</f>
        <v>1.4891546134168312</v>
      </c>
      <c r="U125" s="10">
        <f t="shared" si="31"/>
        <v>35.071555456789099</v>
      </c>
      <c r="V125" s="10">
        <f t="shared" si="23"/>
        <v>2.165009228315391</v>
      </c>
      <c r="W125" s="10">
        <f t="shared" si="24"/>
        <v>24.312036999353431</v>
      </c>
      <c r="X125" s="10">
        <f t="shared" si="25"/>
        <v>69.687963000646562</v>
      </c>
      <c r="Y125" s="10">
        <f t="shared" si="32"/>
        <v>64.687963000646562</v>
      </c>
      <c r="Z125" s="10">
        <f t="shared" si="33"/>
        <v>29.312036999353431</v>
      </c>
      <c r="AA125" s="10">
        <f t="shared" si="26"/>
        <v>59.687963000646562</v>
      </c>
      <c r="AB125" s="10">
        <f t="shared" si="27"/>
        <v>2.165009228315391</v>
      </c>
      <c r="AC125" s="10">
        <f t="shared" si="28"/>
        <v>3.078863086593266</v>
      </c>
      <c r="AD125" s="10">
        <f>IF(R125&lt;=$H$10,$L$2+ABS($H$43/$H$46-SQRT(4*$H$43*$H$43/$H$46/$H$46-8*(R125-$H$9)/$H$46)/2),#REF!)</f>
        <v>7.2419221933355953</v>
      </c>
      <c r="AE125" s="10">
        <f t="shared" si="34"/>
        <v>-40.691354664479256</v>
      </c>
      <c r="AF125" s="10">
        <f t="shared" si="35"/>
        <v>2.6835493388377127</v>
      </c>
      <c r="AG125" s="10">
        <f t="shared" si="36"/>
        <v>2.6835493388377127</v>
      </c>
      <c r="AH125">
        <f t="shared" si="37"/>
        <v>2.6835493388377127</v>
      </c>
      <c r="AI125" s="10">
        <f t="shared" si="38"/>
        <v>-2.3477941176470578</v>
      </c>
      <c r="AJ125" t="e">
        <f t="shared" si="39"/>
        <v>#NUM!</v>
      </c>
    </row>
    <row r="126" spans="14:36" x14ac:dyDescent="0.3">
      <c r="N126">
        <f t="shared" si="29"/>
        <v>21.844112101961489</v>
      </c>
      <c r="O126">
        <f t="shared" si="30"/>
        <v>14.380457680386678</v>
      </c>
      <c r="P126">
        <f t="shared" si="40"/>
        <v>2.508</v>
      </c>
      <c r="Q126">
        <f t="shared" si="22"/>
        <v>12.172484936</v>
      </c>
      <c r="R126" s="17">
        <f>PUSHArm!M126</f>
        <v>62</v>
      </c>
      <c r="S126" s="10">
        <f>PULLArm!N126</f>
        <v>40.647797971045122</v>
      </c>
      <c r="T126" s="10">
        <f>PULLArm!O126</f>
        <v>1.4879693822916293</v>
      </c>
      <c r="U126" s="10">
        <f t="shared" si="31"/>
        <v>35.219020678523243</v>
      </c>
      <c r="V126" s="10">
        <f t="shared" si="23"/>
        <v>2.1745665528228839</v>
      </c>
      <c r="W126" s="10">
        <f t="shared" si="24"/>
        <v>24.647797971045122</v>
      </c>
      <c r="X126" s="10">
        <f t="shared" si="25"/>
        <v>69.352202028954878</v>
      </c>
      <c r="Y126" s="10">
        <f t="shared" si="32"/>
        <v>64.352202028954878</v>
      </c>
      <c r="Z126" s="10">
        <f t="shared" si="33"/>
        <v>29.647797971045122</v>
      </c>
      <c r="AA126" s="10">
        <f t="shared" si="26"/>
        <v>59.352202028954878</v>
      </c>
      <c r="AB126" s="10">
        <f t="shared" si="27"/>
        <v>2.1745665528228839</v>
      </c>
      <c r="AC126" s="10">
        <f t="shared" si="28"/>
        <v>3.0723528354737142</v>
      </c>
      <c r="AD126" s="10">
        <f>IF(R126&lt;=$H$10,$L$2+ABS($H$43/$H$46-SQRT(4*$H$43*$H$43/$H$46/$H$46-8*(R126-$H$9)/$H$46)/2),#REF!)</f>
        <v>7.227988575401822</v>
      </c>
      <c r="AE126" s="10">
        <f t="shared" si="34"/>
        <v>-40.948868056375026</v>
      </c>
      <c r="AF126" s="10">
        <f t="shared" si="35"/>
        <v>2.6753206727946379</v>
      </c>
      <c r="AG126" s="10">
        <f t="shared" si="36"/>
        <v>2.6753206727946379</v>
      </c>
      <c r="AH126">
        <f t="shared" si="37"/>
        <v>2.6753206727946379</v>
      </c>
      <c r="AI126" s="10">
        <f t="shared" si="38"/>
        <v>-2.4191176470588225</v>
      </c>
      <c r="AJ126" t="e">
        <f t="shared" si="39"/>
        <v>#NUM!</v>
      </c>
    </row>
    <row r="127" spans="14:36" x14ac:dyDescent="0.3">
      <c r="N127">
        <f t="shared" si="29"/>
        <v>21.853167995417955</v>
      </c>
      <c r="O127">
        <f t="shared" si="30"/>
        <v>14.395541361967746</v>
      </c>
      <c r="P127">
        <f t="shared" si="40"/>
        <v>2.508</v>
      </c>
      <c r="Q127">
        <f t="shared" si="22"/>
        <v>12.19044175</v>
      </c>
      <c r="R127" s="17">
        <f>PUSHArm!M127</f>
        <v>62.5</v>
      </c>
      <c r="S127" s="10">
        <f>PULLArm!N127</f>
        <v>40.983826390682324</v>
      </c>
      <c r="T127" s="10">
        <f>PULLArm!O127</f>
        <v>1.4867676701455754</v>
      </c>
      <c r="U127" s="10">
        <f t="shared" si="31"/>
        <v>35.366708431939706</v>
      </c>
      <c r="V127" s="10">
        <f t="shared" si="23"/>
        <v>2.1840915504186933</v>
      </c>
      <c r="W127" s="10">
        <f t="shared" si="24"/>
        <v>24.983826390682324</v>
      </c>
      <c r="X127" s="10">
        <f t="shared" si="25"/>
        <v>69.016173609317676</v>
      </c>
      <c r="Y127" s="10">
        <f t="shared" si="32"/>
        <v>64.016173609317676</v>
      </c>
      <c r="Z127" s="10">
        <f t="shared" si="33"/>
        <v>29.983826390682324</v>
      </c>
      <c r="AA127" s="10">
        <f t="shared" si="26"/>
        <v>59.016173609317676</v>
      </c>
      <c r="AB127" s="10">
        <f t="shared" si="27"/>
        <v>2.1840915504186933</v>
      </c>
      <c r="AC127" s="10">
        <f t="shared" si="28"/>
        <v>3.0658219212038045</v>
      </c>
      <c r="AD127" s="10">
        <f>IF(R127&lt;=$H$10,$L$2+ABS($H$43/$H$46-SQRT(4*$H$43*$H$43/$H$46/$H$46-8*(R127-$H$9)/$H$46)/2),#REF!)</f>
        <v>7.2140146283642785</v>
      </c>
      <c r="AE127" s="10">
        <f t="shared" si="34"/>
        <v>-41.206017142903498</v>
      </c>
      <c r="AF127" s="10">
        <f t="shared" si="35"/>
        <v>2.6671369941211616</v>
      </c>
      <c r="AG127" s="10">
        <f t="shared" si="36"/>
        <v>2.6671369941211616</v>
      </c>
      <c r="AH127">
        <f t="shared" si="37"/>
        <v>2.6671369941211616</v>
      </c>
      <c r="AI127" s="10">
        <f t="shared" si="38"/>
        <v>-2.4904411764705872</v>
      </c>
      <c r="AJ127" t="e">
        <f t="shared" si="39"/>
        <v>#NUM!</v>
      </c>
    </row>
    <row r="128" spans="14:36" x14ac:dyDescent="0.3">
      <c r="N128">
        <f t="shared" si="29"/>
        <v>21.861936697721042</v>
      </c>
      <c r="O128">
        <f t="shared" si="30"/>
        <v>14.410421029748901</v>
      </c>
      <c r="P128">
        <f t="shared" si="40"/>
        <v>2.508</v>
      </c>
      <c r="Q128">
        <f t="shared" si="22"/>
        <v>12.208398563999999</v>
      </c>
      <c r="R128" s="17">
        <f>PUSHArm!M128</f>
        <v>63</v>
      </c>
      <c r="S128" s="10">
        <f>PULLArm!N128</f>
        <v>41.320126412562033</v>
      </c>
      <c r="T128" s="10">
        <f>PULLArm!O128</f>
        <v>1.4855493755925326</v>
      </c>
      <c r="U128" s="10">
        <f t="shared" si="31"/>
        <v>35.51463067795251</v>
      </c>
      <c r="V128" s="10">
        <f t="shared" si="23"/>
        <v>2.1935845469303379</v>
      </c>
      <c r="W128" s="10">
        <f t="shared" si="24"/>
        <v>25.320126412562033</v>
      </c>
      <c r="X128" s="10">
        <f t="shared" si="25"/>
        <v>68.679873587437967</v>
      </c>
      <c r="Y128" s="10">
        <f t="shared" si="32"/>
        <v>63.679873587437967</v>
      </c>
      <c r="Z128" s="10">
        <f t="shared" si="33"/>
        <v>30.320126412562033</v>
      </c>
      <c r="AA128" s="10">
        <f t="shared" si="26"/>
        <v>58.679873587437967</v>
      </c>
      <c r="AB128" s="10">
        <f t="shared" si="27"/>
        <v>2.1935845469303379</v>
      </c>
      <c r="AC128" s="10">
        <f t="shared" si="28"/>
        <v>3.0592701457747604</v>
      </c>
      <c r="AD128" s="10">
        <f>IF(R128&lt;=$H$10,$L$2+ABS($H$43/$H$46-SQRT(4*$H$43*$H$43/$H$46/$H$46-8*(R128-$H$9)/$H$46)/2),#REF!)</f>
        <v>7.1999999999999993</v>
      </c>
      <c r="AE128" s="10">
        <f t="shared" si="34"/>
        <v>-41.135898630792148</v>
      </c>
      <c r="AF128" s="10">
        <f t="shared" si="35"/>
        <v>2.6589666100244158</v>
      </c>
      <c r="AG128" s="10">
        <f t="shared" si="36"/>
        <v>2.6589666100244158</v>
      </c>
      <c r="AH128">
        <f t="shared" si="37"/>
        <v>2.6746024270710729</v>
      </c>
      <c r="AI128" s="10">
        <f t="shared" si="38"/>
        <v>-2.5617647058823518</v>
      </c>
      <c r="AJ128" t="e">
        <f t="shared" si="39"/>
        <v>#NUM!</v>
      </c>
    </row>
    <row r="129" spans="14:36" x14ac:dyDescent="0.3">
      <c r="N129">
        <f t="shared" si="29"/>
        <v>21.870415801457028</v>
      </c>
      <c r="O129">
        <f t="shared" si="30"/>
        <v>14.425094791763891</v>
      </c>
      <c r="P129">
        <f t="shared" si="40"/>
        <v>2.508</v>
      </c>
      <c r="Q129">
        <f t="shared" si="22"/>
        <v>12.226355377999997</v>
      </c>
      <c r="R129" s="17">
        <f>PUSHArm!M129</f>
        <v>63.5</v>
      </c>
      <c r="S129" s="10">
        <f>PULLArm!N129</f>
        <v>41.656702233073261</v>
      </c>
      <c r="T129" s="10">
        <f>PULLArm!O129</f>
        <v>1.4843143958718377</v>
      </c>
      <c r="U129" s="10">
        <f t="shared" si="31"/>
        <v>35.662799437440938</v>
      </c>
      <c r="V129" s="10">
        <f t="shared" si="23"/>
        <v>2.2030458627484082</v>
      </c>
      <c r="W129" s="10">
        <f t="shared" si="24"/>
        <v>25.656702233073261</v>
      </c>
      <c r="X129" s="10">
        <f t="shared" si="25"/>
        <v>68.343297766926739</v>
      </c>
      <c r="Y129" s="10">
        <f t="shared" si="32"/>
        <v>63.343297766926739</v>
      </c>
      <c r="Z129" s="10">
        <f t="shared" si="33"/>
        <v>30.656702233073261</v>
      </c>
      <c r="AA129" s="10">
        <f t="shared" si="26"/>
        <v>58.343297766926739</v>
      </c>
      <c r="AB129" s="10">
        <f t="shared" si="27"/>
        <v>2.2030458627484082</v>
      </c>
      <c r="AC129" s="10">
        <f t="shared" si="28"/>
        <v>3.0526973079950261</v>
      </c>
      <c r="AD129" s="10">
        <f>IF(R129&lt;=$H$10,$L$2+ABS($H$43/$H$46-SQRT(4*$H$43*$H$43/$H$46/$H$46-8*(R129-$H$9)/$H$46)/2),#REF!)</f>
        <v>7.1859443329289512</v>
      </c>
      <c r="AE129" s="10">
        <f t="shared" si="34"/>
        <v>-41.051674661128231</v>
      </c>
      <c r="AF129" s="10">
        <f t="shared" si="35"/>
        <v>2.6507727767167721</v>
      </c>
      <c r="AG129" s="10">
        <f t="shared" si="36"/>
        <v>2.6507727767167721</v>
      </c>
      <c r="AH129">
        <f t="shared" si="37"/>
        <v>2.6826983011447956</v>
      </c>
      <c r="AI129" s="10">
        <f t="shared" si="38"/>
        <v>-2.6330882352941165</v>
      </c>
      <c r="AJ129" t="e">
        <f t="shared" si="39"/>
        <v>#NUM!</v>
      </c>
    </row>
    <row r="130" spans="14:36" x14ac:dyDescent="0.3">
      <c r="N130">
        <f t="shared" si="29"/>
        <v>21.878602871492351</v>
      </c>
      <c r="O130">
        <f t="shared" si="30"/>
        <v>14.439560735242146</v>
      </c>
      <c r="P130">
        <f t="shared" si="40"/>
        <v>2.508</v>
      </c>
      <c r="Q130">
        <f t="shared" ref="Q130:Q193" si="41">(R130/360*2*3.1415*$B$19+$E$10)*$E$9*$B$19/1000</f>
        <v>12.244312191999999</v>
      </c>
      <c r="R130" s="17">
        <f>PUSHArm!M130</f>
        <v>64</v>
      </c>
      <c r="S130" s="10">
        <f>PULLArm!N130</f>
        <v>41.993558091502308</v>
      </c>
      <c r="T130" s="10">
        <f>PULLArm!O130</f>
        <v>1.48306262684414</v>
      </c>
      <c r="U130" s="10">
        <f t="shared" si="31"/>
        <v>35.811226795379774</v>
      </c>
      <c r="V130" s="10">
        <f t="shared" ref="V130:V193" si="42">IF(R130&lt;=$H$7,SQRT(2*R130/$H$34),AB130)</f>
        <v>2.2124758129527287</v>
      </c>
      <c r="W130" s="10">
        <f t="shared" ref="W130:W193" si="43">ABS(S130-$E$19)</f>
        <v>25.993558091502308</v>
      </c>
      <c r="X130" s="10">
        <f t="shared" ref="X130:X193" si="44">ABS(S130-$E$20)</f>
        <v>68.006441908497692</v>
      </c>
      <c r="Y130" s="10">
        <f t="shared" si="32"/>
        <v>63.006441908497692</v>
      </c>
      <c r="Z130" s="10">
        <f t="shared" si="33"/>
        <v>30.993558091502308</v>
      </c>
      <c r="AA130" s="10">
        <f t="shared" ref="AA130:AA193" si="45">ABS(S130-$E$20+10)</f>
        <v>58.006441908497692</v>
      </c>
      <c r="AB130" s="10">
        <f t="shared" ref="AB130:AB193" si="46">IF(R130&lt;=$H$8,$J$2+ABS(SQRT(4*$H$35*$H$35/$H$38/$H$38+8*(R130-$H$7)/$H$38)/2-ABS($H$35/$H$38)),AC130)</f>
        <v>2.2124758129527287</v>
      </c>
      <c r="AC130" s="10">
        <f t="shared" ref="AC130:AC193" si="47">IF(R130&lt;=$H$9,$K$2+ABS(-$H$39/$H$42-SQRT(4*$H$39*$H$39/$H$42/$H$42+8*(R130-$H$8)/$H$42)/2),AD130)</f>
        <v>3.0461032034181779</v>
      </c>
      <c r="AD130" s="10">
        <f>IF(R130&lt;=$H$10,$L$2+ABS($H$43/$H$46-SQRT(4*$H$43*$H$43/$H$46/$H$46-8*(R130-$H$9)/$H$46)/2),#REF!)</f>
        <v>7.1718472645076847</v>
      </c>
      <c r="AE130" s="10">
        <f t="shared" si="34"/>
        <v>-40.967431148089496</v>
      </c>
      <c r="AF130" s="10">
        <f t="shared" si="35"/>
        <v>2.6425552325341384</v>
      </c>
      <c r="AG130" s="10">
        <f t="shared" si="36"/>
        <v>2.6425552325341384</v>
      </c>
      <c r="AH130">
        <f t="shared" si="37"/>
        <v>2.6907513196606487</v>
      </c>
      <c r="AI130" s="10">
        <f t="shared" si="38"/>
        <v>-2.7044117647058812</v>
      </c>
      <c r="AJ130" t="e">
        <f t="shared" si="39"/>
        <v>#NUM!</v>
      </c>
    </row>
    <row r="131" spans="14:36" x14ac:dyDescent="0.3">
      <c r="N131">
        <f t="shared" ref="N131:N194" si="48">(Q131+P131)*T131</f>
        <v>21.886495444762652</v>
      </c>
      <c r="O131">
        <f t="shared" ref="O131:O194" si="49">(Q131-P131)*T131</f>
        <v>14.453816926427379</v>
      </c>
      <c r="P131">
        <f t="shared" si="40"/>
        <v>2.508</v>
      </c>
      <c r="Q131">
        <f t="shared" si="41"/>
        <v>12.262269005999999</v>
      </c>
      <c r="R131" s="17">
        <f>PUSHArm!M131</f>
        <v>64.5</v>
      </c>
      <c r="S131" s="10">
        <f>PULLArm!N131</f>
        <v>42.330698270851286</v>
      </c>
      <c r="T131" s="10">
        <f>PULLArm!O131</f>
        <v>1.4817939629855008</v>
      </c>
      <c r="U131" s="10">
        <f t="shared" ref="U131:U194" si="50">IF(R131&lt;=$H$7,V131*$H$34/T131,IF(R131&lt;$H$8,((V131-$J$2)*$H$38+$H$35)/T131,IF(R131&lt;=$H$9,((V131-$K$2)*$H$42+$H$39)/T131,IF(R131&lt;=$H$10,($H$43-(V131-$L$2)*$H$46)/T131))))</f>
        <v>35.959924905019186</v>
      </c>
      <c r="V131" s="10">
        <f t="shared" si="42"/>
        <v>2.2218747074347949</v>
      </c>
      <c r="W131" s="10">
        <f t="shared" si="43"/>
        <v>26.330698270851286</v>
      </c>
      <c r="X131" s="10">
        <f t="shared" si="44"/>
        <v>67.669301729148714</v>
      </c>
      <c r="Y131" s="10">
        <f t="shared" ref="Y131:Y194" si="51">ABS(S131-$E$20+5)</f>
        <v>62.669301729148714</v>
      </c>
      <c r="Z131" s="10">
        <f t="shared" ref="Z131:Z194" si="52">ABS(S131-$E$21)</f>
        <v>31.330698270851286</v>
      </c>
      <c r="AA131" s="10">
        <f t="shared" si="45"/>
        <v>57.669301729148714</v>
      </c>
      <c r="AB131" s="10">
        <f t="shared" si="46"/>
        <v>2.2218747074347949</v>
      </c>
      <c r="AC131" s="10">
        <f t="shared" si="47"/>
        <v>3.0394876242687214</v>
      </c>
      <c r="AD131" s="10">
        <f>IF(R131&lt;=$H$10,$L$2+ABS($H$43/$H$46-SQRT(4*$H$43*$H$43/$H$46/$H$46-8*(R131-$H$9)/$H$46)/2),#REF!)</f>
        <v>7.1577084267201805</v>
      </c>
      <c r="AE131" s="10">
        <f t="shared" ref="AE131:AE194" si="53">IF(R131&gt;=$H$12,AF131*$H$49/T131,IF(R131&gt;=$H$13,((AF131-$I$28)*$H$53+$H$50)/T131,IF(R131&gt;=$H$14,((AF131-$I$29)*$H$57+$H$54)/T131,IF(R131&gt;=$H$15,($H$58-(AF131-$I$30)*$H$61)/T131,(IF(R131&gt;=$H$16,($H$62+(AF131-$I$31)*$H$65)/T131))))))</f>
        <v>-40.883165092009918</v>
      </c>
      <c r="AF131" s="10">
        <f t="shared" ref="AF131:AF194" si="54">IF(R131&gt;=$H$12,SQRT(2*(R131-$H$11)/$H$49),AG131)</f>
        <v>2.6343137704376347</v>
      </c>
      <c r="AG131" s="10">
        <f t="shared" ref="AG131:AG194" si="55">IF(R131&gt;=$H$13,$J$4+ABS(SQRT(4*$H$50*$H$50/$H$53/$H$53+8*(R131-$H$12)/$H$53)/2-ABS($H$50/$H$53)),AH131)</f>
        <v>2.6343137704376347</v>
      </c>
      <c r="AH131">
        <f t="shared" ref="AH131:AH194" si="56">IF(R131&gt;=$H$14,$I$29+ABS(SQRT(4*$H$54*$H$54/$H$57/$H$57+8*(R131-$H$13)/$H$57)/2-ABS($H$54/$H$57)),AI131)</f>
        <v>2.6987621560666231</v>
      </c>
      <c r="AI131" s="10">
        <f t="shared" ref="AI131:AI194" si="57">IF(R131&gt;=$H$15,$I$30+(R131-$H$14)/$H$58,AJ131)</f>
        <v>-2.7757352941176459</v>
      </c>
      <c r="AJ131" t="e">
        <f t="shared" ref="AJ131:AJ194" si="58">IF(R131&gt;=$H$16,$I$31+SQRT(2*(R131-$H$15)/-$H$65),AK131)</f>
        <v>#NUM!</v>
      </c>
    </row>
    <row r="132" spans="14:36" x14ac:dyDescent="0.3">
      <c r="N132">
        <f t="shared" si="48"/>
        <v>21.894091030076879</v>
      </c>
      <c r="O132">
        <f t="shared" si="49"/>
        <v>14.467861410406002</v>
      </c>
      <c r="P132">
        <f t="shared" ref="P132:P195" si="59">P131</f>
        <v>2.508</v>
      </c>
      <c r="Q132">
        <f t="shared" si="41"/>
        <v>12.28022582</v>
      </c>
      <c r="R132" s="17">
        <f>PUSHArm!M132</f>
        <v>65</v>
      </c>
      <c r="S132" s="10">
        <f>PULLArm!N132</f>
        <v>42.668127098670645</v>
      </c>
      <c r="T132" s="10">
        <f>PULLArm!O132</f>
        <v>1.480508297382551</v>
      </c>
      <c r="U132" s="10">
        <f t="shared" si="50"/>
        <v>36.108905992050332</v>
      </c>
      <c r="V132" s="10">
        <f t="shared" si="42"/>
        <v>2.2312428510165994</v>
      </c>
      <c r="W132" s="10">
        <f t="shared" si="43"/>
        <v>26.668127098670645</v>
      </c>
      <c r="X132" s="10">
        <f t="shared" si="44"/>
        <v>67.331872901329348</v>
      </c>
      <c r="Y132" s="10">
        <f t="shared" si="51"/>
        <v>62.331872901329348</v>
      </c>
      <c r="Z132" s="10">
        <f t="shared" si="52"/>
        <v>31.668127098670645</v>
      </c>
      <c r="AA132" s="10">
        <f t="shared" si="45"/>
        <v>57.331872901329348</v>
      </c>
      <c r="AB132" s="10">
        <f t="shared" si="46"/>
        <v>2.2312428510165994</v>
      </c>
      <c r="AC132" s="10">
        <f t="shared" si="47"/>
        <v>3.032850359365705</v>
      </c>
      <c r="AD132" s="10">
        <f>IF(R132&lt;=$H$10,$L$2+ABS($H$43/$H$46-SQRT(4*$H$43*$H$43/$H$46/$H$46-8*(R132-$H$9)/$H$46)/2),#REF!)</f>
        <v>7.1435274460657379</v>
      </c>
      <c r="AE132" s="10">
        <f t="shared" si="53"/>
        <v>-40.798873451809698</v>
      </c>
      <c r="AF132" s="10">
        <f t="shared" si="54"/>
        <v>2.6260481803576852</v>
      </c>
      <c r="AG132" s="10">
        <f t="shared" si="55"/>
        <v>2.6260481803576852</v>
      </c>
      <c r="AH132">
        <f t="shared" si="56"/>
        <v>2.7067314663553246</v>
      </c>
      <c r="AI132" s="10">
        <f t="shared" si="57"/>
        <v>-2.8470588235294105</v>
      </c>
      <c r="AJ132" t="e">
        <f t="shared" si="58"/>
        <v>#NUM!</v>
      </c>
    </row>
    <row r="133" spans="14:36" x14ac:dyDescent="0.3">
      <c r="N133">
        <f t="shared" si="48"/>
        <v>21.901387107923654</v>
      </c>
      <c r="O133">
        <f t="shared" si="49"/>
        <v>14.481692210936806</v>
      </c>
      <c r="P133">
        <f t="shared" si="59"/>
        <v>2.508</v>
      </c>
      <c r="Q133">
        <f t="shared" si="41"/>
        <v>12.298182634000002</v>
      </c>
      <c r="R133" s="17">
        <f>PUSHArm!M133</f>
        <v>65.5</v>
      </c>
      <c r="S133" s="10">
        <f>PULLArm!N133</f>
        <v>43.005848947905783</v>
      </c>
      <c r="T133" s="10">
        <f>PULLArm!O133</f>
        <v>1.4792055217278397</v>
      </c>
      <c r="U133" s="10">
        <f t="shared" si="50"/>
        <v>36.258182358780559</v>
      </c>
      <c r="V133" s="10">
        <f t="shared" si="42"/>
        <v>2.2405805435659794</v>
      </c>
      <c r="W133" s="10">
        <f t="shared" si="43"/>
        <v>27.005848947905783</v>
      </c>
      <c r="X133" s="10">
        <f t="shared" si="44"/>
        <v>66.994151052094224</v>
      </c>
      <c r="Y133" s="10">
        <f t="shared" si="51"/>
        <v>61.994151052094224</v>
      </c>
      <c r="Z133" s="10">
        <f t="shared" si="52"/>
        <v>32.005848947905783</v>
      </c>
      <c r="AA133" s="10">
        <f t="shared" si="45"/>
        <v>56.994151052094224</v>
      </c>
      <c r="AB133" s="10">
        <f t="shared" si="46"/>
        <v>2.2405805435659794</v>
      </c>
      <c r="AC133" s="10">
        <f t="shared" si="47"/>
        <v>3.0261911940440611</v>
      </c>
      <c r="AD133" s="10">
        <f>IF(R133&lt;=$H$10,$L$2+ABS($H$43/$H$46-SQRT(4*$H$43*$H$43/$H$46/$H$46-8*(R133-$H$9)/$H$46)/2),#REF!)</f>
        <v>7.1293039434438636</v>
      </c>
      <c r="AE133" s="10">
        <f t="shared" si="53"/>
        <v>-40.714553143277854</v>
      </c>
      <c r="AF133" s="10">
        <f t="shared" si="54"/>
        <v>2.6177582491315432</v>
      </c>
      <c r="AG133" s="10">
        <f t="shared" si="55"/>
        <v>2.6177582491315432</v>
      </c>
      <c r="AH133">
        <f t="shared" si="56"/>
        <v>2.7146598896908873</v>
      </c>
      <c r="AI133" s="10">
        <f t="shared" si="57"/>
        <v>-2.9183823529411752</v>
      </c>
      <c r="AJ133" t="e">
        <f t="shared" si="58"/>
        <v>#NUM!</v>
      </c>
    </row>
    <row r="134" spans="14:36" x14ac:dyDescent="0.3">
      <c r="N134">
        <f t="shared" si="48"/>
        <v>21.908381130263411</v>
      </c>
      <c r="O134">
        <f t="shared" si="49"/>
        <v>14.495307330271102</v>
      </c>
      <c r="P134">
        <f t="shared" si="59"/>
        <v>2.508</v>
      </c>
      <c r="Q134">
        <f t="shared" si="41"/>
        <v>12.316139447999998</v>
      </c>
      <c r="R134" s="17">
        <f>PUSHArm!M134</f>
        <v>66</v>
      </c>
      <c r="S134" s="10">
        <f>PULLArm!N134</f>
        <v>43.343868237758052</v>
      </c>
      <c r="T134" s="10">
        <f>PULLArm!O134</f>
        <v>1.4778855263142567</v>
      </c>
      <c r="U134" s="10">
        <f t="shared" si="50"/>
        <v>36.40776638834879</v>
      </c>
      <c r="V134" s="10">
        <f t="shared" si="42"/>
        <v>2.2498880801086205</v>
      </c>
      <c r="W134" s="10">
        <f t="shared" si="43"/>
        <v>27.343868237758052</v>
      </c>
      <c r="X134" s="10">
        <f t="shared" si="44"/>
        <v>66.656131762241955</v>
      </c>
      <c r="Y134" s="10">
        <f t="shared" si="51"/>
        <v>61.656131762241955</v>
      </c>
      <c r="Z134" s="10">
        <f t="shared" si="52"/>
        <v>32.343868237758052</v>
      </c>
      <c r="AA134" s="10">
        <f t="shared" si="45"/>
        <v>56.656131762241955</v>
      </c>
      <c r="AB134" s="10">
        <f t="shared" si="46"/>
        <v>2.2498880801086205</v>
      </c>
      <c r="AC134" s="10">
        <f t="shared" si="47"/>
        <v>3.0195099100735945</v>
      </c>
      <c r="AD134" s="10">
        <f>IF(R134&lt;=$H$10,$L$2+ABS($H$43/$H$46-SQRT(4*$H$43*$H$43/$H$46/$H$46-8*(R134-$H$9)/$H$46)/2),#REF!)</f>
        <v>7.1150375340360146</v>
      </c>
      <c r="AE134" s="10">
        <f t="shared" si="53"/>
        <v>-40.630201037333222</v>
      </c>
      <c r="AF134" s="10">
        <f t="shared" si="54"/>
        <v>2.6094437604391474</v>
      </c>
      <c r="AG134" s="10">
        <f t="shared" si="55"/>
        <v>2.6094437604391474</v>
      </c>
      <c r="AH134">
        <f t="shared" si="56"/>
        <v>2.7225480490072389</v>
      </c>
      <c r="AI134" s="10">
        <f t="shared" si="57"/>
        <v>-2.9897058823529408</v>
      </c>
      <c r="AJ134" t="e">
        <f t="shared" si="58"/>
        <v>#NUM!</v>
      </c>
    </row>
    <row r="135" spans="14:36" x14ac:dyDescent="0.3">
      <c r="N135">
        <f t="shared" si="48"/>
        <v>21.915070520350397</v>
      </c>
      <c r="O135">
        <f t="shared" si="49"/>
        <v>14.508704748992377</v>
      </c>
      <c r="P135">
        <f t="shared" si="59"/>
        <v>2.508</v>
      </c>
      <c r="Q135">
        <f t="shared" si="41"/>
        <v>12.334096262000001</v>
      </c>
      <c r="R135" s="17">
        <f>PUSHArm!M135</f>
        <v>66.5</v>
      </c>
      <c r="S135" s="10">
        <f>PULLArm!N135</f>
        <v>43.682189434560733</v>
      </c>
      <c r="T135" s="10">
        <f>PULLArm!O135</f>
        <v>1.4765482000315027</v>
      </c>
      <c r="U135" s="10">
        <f t="shared" si="50"/>
        <v>36.557670548911361</v>
      </c>
      <c r="V135" s="10">
        <f t="shared" si="42"/>
        <v>2.2591657509368126</v>
      </c>
      <c r="W135" s="10">
        <f t="shared" si="43"/>
        <v>27.682189434560733</v>
      </c>
      <c r="X135" s="10">
        <f t="shared" si="44"/>
        <v>66.31781056543926</v>
      </c>
      <c r="Y135" s="10">
        <f t="shared" si="51"/>
        <v>61.31781056543926</v>
      </c>
      <c r="Z135" s="10">
        <f t="shared" si="52"/>
        <v>32.682189434560733</v>
      </c>
      <c r="AA135" s="10">
        <f t="shared" si="45"/>
        <v>56.31781056543926</v>
      </c>
      <c r="AB135" s="10">
        <f t="shared" si="46"/>
        <v>2.2591657509368126</v>
      </c>
      <c r="AC135" s="10">
        <f t="shared" si="47"/>
        <v>3.0128062855755369</v>
      </c>
      <c r="AD135" s="10">
        <f>IF(R135&lt;=$H$10,$L$2+ABS($H$43/$H$46-SQRT(4*$H$43*$H$43/$H$46/$H$46-8*(R135-$H$9)/$H$46)/2),#REF!)</f>
        <v>7.1007278271841212</v>
      </c>
      <c r="AE135" s="10">
        <f t="shared" si="53"/>
        <v>-40.54581395818051</v>
      </c>
      <c r="AF135" s="10">
        <f t="shared" si="54"/>
        <v>2.6011044947372612</v>
      </c>
      <c r="AG135" s="10">
        <f t="shared" si="55"/>
        <v>2.6011044947372612</v>
      </c>
      <c r="AH135">
        <f t="shared" si="56"/>
        <v>2.7303965515792834</v>
      </c>
      <c r="AI135" s="10">
        <f t="shared" si="57"/>
        <v>-3.0610294117647054</v>
      </c>
      <c r="AJ135" t="e">
        <f t="shared" si="58"/>
        <v>#NUM!</v>
      </c>
    </row>
    <row r="136" spans="14:36" x14ac:dyDescent="0.3">
      <c r="N136">
        <f t="shared" si="48"/>
        <v>21.921452672525945</v>
      </c>
      <c r="O136">
        <f t="shared" si="49"/>
        <v>14.521882425836866</v>
      </c>
      <c r="P136">
        <f t="shared" si="59"/>
        <v>2.508</v>
      </c>
      <c r="Q136">
        <f t="shared" si="41"/>
        <v>12.352053076000001</v>
      </c>
      <c r="R136" s="17">
        <f>PUSHArm!M136</f>
        <v>67</v>
      </c>
      <c r="S136" s="10">
        <f>PULLArm!N136</f>
        <v>44.020817052669869</v>
      </c>
      <c r="T136" s="10">
        <f>PULLArm!O136</f>
        <v>1.4751934303606618</v>
      </c>
      <c r="U136" s="10">
        <f t="shared" si="50"/>
        <v>36.707907397898119</v>
      </c>
      <c r="V136" s="10">
        <f t="shared" si="42"/>
        <v>2.2684138417150947</v>
      </c>
      <c r="W136" s="10">
        <f t="shared" si="43"/>
        <v>28.020817052669869</v>
      </c>
      <c r="X136" s="10">
        <f t="shared" si="44"/>
        <v>65.979182947330131</v>
      </c>
      <c r="Y136" s="10">
        <f t="shared" si="51"/>
        <v>60.979182947330131</v>
      </c>
      <c r="Z136" s="10">
        <f t="shared" si="52"/>
        <v>33.020817052669869</v>
      </c>
      <c r="AA136" s="10">
        <f t="shared" si="45"/>
        <v>55.979182947330131</v>
      </c>
      <c r="AB136" s="10">
        <f t="shared" si="46"/>
        <v>2.2684138417150947</v>
      </c>
      <c r="AC136" s="10">
        <f t="shared" si="47"/>
        <v>3.0060800949365714</v>
      </c>
      <c r="AD136" s="10">
        <f>IF(R136&lt;=$H$10,$L$2+ABS($H$43/$H$46-SQRT(4*$H$43*$H$43/$H$46/$H$46-8*(R136-$H$9)/$H$46)/2),#REF!)</f>
        <v>7.0863744262657775</v>
      </c>
      <c r="AE136" s="10">
        <f t="shared" si="53"/>
        <v>-40.46138868146798</v>
      </c>
      <c r="AF136" s="10">
        <f t="shared" si="54"/>
        <v>2.592740229191834</v>
      </c>
      <c r="AG136" s="10">
        <f t="shared" si="55"/>
        <v>2.592740229191834</v>
      </c>
      <c r="AH136">
        <f t="shared" si="56"/>
        <v>2.7382059895685096</v>
      </c>
      <c r="AI136" s="10">
        <f t="shared" si="57"/>
        <v>-3.1323529411764701</v>
      </c>
      <c r="AJ136" t="e">
        <f t="shared" si="58"/>
        <v>#NUM!</v>
      </c>
    </row>
    <row r="137" spans="14:36" x14ac:dyDescent="0.3">
      <c r="N137">
        <f t="shared" si="48"/>
        <v>21.927524952030115</v>
      </c>
      <c r="O137">
        <f t="shared" si="49"/>
        <v>14.534838297526015</v>
      </c>
      <c r="P137">
        <f t="shared" si="59"/>
        <v>2.508</v>
      </c>
      <c r="Q137">
        <f t="shared" si="41"/>
        <v>12.370009889999999</v>
      </c>
      <c r="R137" s="17">
        <f>PUSHArm!M137</f>
        <v>67.5</v>
      </c>
      <c r="S137" s="10">
        <f>PULLArm!N137</f>
        <v>44.359755655370776</v>
      </c>
      <c r="T137" s="10">
        <f>PULLArm!O137</f>
        <v>1.4738211033700368</v>
      </c>
      <c r="U137" s="10">
        <f t="shared" si="50"/>
        <v>36.858489586264639</v>
      </c>
      <c r="V137" s="10">
        <f t="shared" si="42"/>
        <v>2.277632633582888</v>
      </c>
      <c r="W137" s="10">
        <f t="shared" si="43"/>
        <v>28.359755655370776</v>
      </c>
      <c r="X137" s="10">
        <f t="shared" si="44"/>
        <v>65.640244344629224</v>
      </c>
      <c r="Y137" s="10">
        <f t="shared" si="51"/>
        <v>60.640244344629224</v>
      </c>
      <c r="Z137" s="10">
        <f t="shared" si="52"/>
        <v>33.359755655370776</v>
      </c>
      <c r="AA137" s="10">
        <f t="shared" si="45"/>
        <v>55.640244344629224</v>
      </c>
      <c r="AB137" s="10">
        <f t="shared" si="46"/>
        <v>2.277632633582888</v>
      </c>
      <c r="AC137" s="10">
        <f t="shared" si="47"/>
        <v>2.9993311087202317</v>
      </c>
      <c r="AD137" s="10">
        <f>IF(R137&lt;=$H$10,$L$2+ABS($H$43/$H$46-SQRT(4*$H$43*$H$43/$H$46/$H$46-8*(R137-$H$9)/$H$46)/2),#REF!)</f>
        <v>7.0719769285659613</v>
      </c>
      <c r="AE137" s="10">
        <f t="shared" si="53"/>
        <v>-40.376921932358229</v>
      </c>
      <c r="AF137" s="10">
        <f t="shared" si="54"/>
        <v>2.5843507376085251</v>
      </c>
      <c r="AG137" s="10">
        <f t="shared" si="55"/>
        <v>2.5843507376085251</v>
      </c>
      <c r="AH137">
        <f t="shared" si="56"/>
        <v>2.745976940544387</v>
      </c>
      <c r="AI137" s="10">
        <f t="shared" si="57"/>
        <v>-3.2036764705882348</v>
      </c>
      <c r="AJ137" t="e">
        <f t="shared" si="58"/>
        <v>#NUM!</v>
      </c>
    </row>
    <row r="138" spans="14:36" x14ac:dyDescent="0.3">
      <c r="N138">
        <f t="shared" si="48"/>
        <v>21.933284694817331</v>
      </c>
      <c r="O138">
        <f t="shared" si="49"/>
        <v>14.547570278601503</v>
      </c>
      <c r="P138">
        <f t="shared" si="59"/>
        <v>2.508</v>
      </c>
      <c r="Q138">
        <f t="shared" si="41"/>
        <v>12.387966703999998</v>
      </c>
      <c r="R138" s="17">
        <f>PUSHArm!M138</f>
        <v>68</v>
      </c>
      <c r="S138" s="10">
        <f>PULLArm!N138</f>
        <v>44.699009855800327</v>
      </c>
      <c r="T138" s="10">
        <f>PULLArm!O138</f>
        <v>1.4724311037112892</v>
      </c>
      <c r="U138" s="10">
        <f t="shared" si="50"/>
        <v>37.009429862766545</v>
      </c>
      <c r="V138" s="10">
        <f t="shared" si="42"/>
        <v>2.2868224032542139</v>
      </c>
      <c r="W138" s="10">
        <f t="shared" si="43"/>
        <v>28.699009855800327</v>
      </c>
      <c r="X138" s="10">
        <f t="shared" si="44"/>
        <v>65.300990144199673</v>
      </c>
      <c r="Y138" s="10">
        <f t="shared" si="51"/>
        <v>60.300990144199673</v>
      </c>
      <c r="Z138" s="10">
        <f t="shared" si="52"/>
        <v>33.699009855800327</v>
      </c>
      <c r="AA138" s="10">
        <f t="shared" si="45"/>
        <v>55.300990144199673</v>
      </c>
      <c r="AB138" s="10">
        <f t="shared" si="46"/>
        <v>2.2868224032542139</v>
      </c>
      <c r="AC138" s="10">
        <f t="shared" si="47"/>
        <v>2.992559093575585</v>
      </c>
      <c r="AD138" s="10">
        <f>IF(R138&lt;=$H$10,$L$2+ABS($H$43/$H$46-SQRT(4*$H$43*$H$43/$H$46/$H$46-8*(R138-$H$9)/$H$46)/2),#REF!)</f>
        <v>7.0575349251452071</v>
      </c>
      <c r="AE138" s="10">
        <f t="shared" si="53"/>
        <v>-40.292410383536321</v>
      </c>
      <c r="AF138" s="10">
        <f t="shared" si="54"/>
        <v>2.5759357903613331</v>
      </c>
      <c r="AG138" s="10">
        <f t="shared" si="55"/>
        <v>2.5759357903613331</v>
      </c>
      <c r="AH138">
        <f t="shared" si="56"/>
        <v>2.753709967982866</v>
      </c>
      <c r="AI138" s="10">
        <f t="shared" si="57"/>
        <v>-3.2749999999999995</v>
      </c>
      <c r="AJ138" t="e">
        <f t="shared" si="58"/>
        <v>#NUM!</v>
      </c>
    </row>
    <row r="139" spans="14:36" x14ac:dyDescent="0.3">
      <c r="N139">
        <f t="shared" si="48"/>
        <v>21.938729207371285</v>
      </c>
      <c r="O139">
        <f t="shared" si="49"/>
        <v>14.560076261259647</v>
      </c>
      <c r="P139">
        <f t="shared" si="59"/>
        <v>2.508</v>
      </c>
      <c r="Q139">
        <f t="shared" si="41"/>
        <v>12.405923517999998</v>
      </c>
      <c r="R139" s="17">
        <f>PUSHArm!M139</f>
        <v>68.5</v>
      </c>
      <c r="S139" s="10">
        <f>PULLArm!N139</f>
        <v>45.038584317885338</v>
      </c>
      <c r="T139" s="10">
        <f>PULLArm!O139</f>
        <v>1.4710233146155585</v>
      </c>
      <c r="U139" s="10">
        <f t="shared" si="50"/>
        <v>37.160741078267392</v>
      </c>
      <c r="V139" s="10">
        <f t="shared" si="42"/>
        <v>2.2959834231146097</v>
      </c>
      <c r="W139" s="10">
        <f t="shared" si="43"/>
        <v>29.038584317885338</v>
      </c>
      <c r="X139" s="10">
        <f t="shared" si="44"/>
        <v>64.961415682114662</v>
      </c>
      <c r="Y139" s="10">
        <f t="shared" si="51"/>
        <v>59.961415682114662</v>
      </c>
      <c r="Z139" s="10">
        <f t="shared" si="52"/>
        <v>34.038584317885338</v>
      </c>
      <c r="AA139" s="10">
        <f t="shared" si="45"/>
        <v>54.961415682114662</v>
      </c>
      <c r="AB139" s="10">
        <f t="shared" si="46"/>
        <v>2.2959834231146097</v>
      </c>
      <c r="AC139" s="10">
        <f t="shared" si="47"/>
        <v>2.9857638121430901</v>
      </c>
      <c r="AD139" s="10">
        <f>IF(R139&lt;=$H$10,$L$2+ABS($H$43/$H$46-SQRT(4*$H$43*$H$43/$H$46/$H$46-8*(R139-$H$9)/$H$46)/2),#REF!)</f>
        <v>7.0430480007040739</v>
      </c>
      <c r="AE139" s="10">
        <f t="shared" si="53"/>
        <v>-40.207850653162396</v>
      </c>
      <c r="AF139" s="10">
        <f t="shared" si="54"/>
        <v>2.5674951543192601</v>
      </c>
      <c r="AG139" s="10">
        <f t="shared" si="55"/>
        <v>2.5674951543192601</v>
      </c>
      <c r="AH139">
        <f t="shared" si="56"/>
        <v>2.7614056217431928</v>
      </c>
      <c r="AI139" s="10">
        <f t="shared" si="57"/>
        <v>-3.3463235294117641</v>
      </c>
      <c r="AJ139" t="e">
        <f t="shared" si="58"/>
        <v>#NUM!</v>
      </c>
    </row>
    <row r="140" spans="14:36" x14ac:dyDescent="0.3">
      <c r="N140">
        <f t="shared" si="48"/>
        <v>21.943855766504853</v>
      </c>
      <c r="O140">
        <f t="shared" si="49"/>
        <v>14.572354115175628</v>
      </c>
      <c r="P140">
        <f t="shared" si="59"/>
        <v>2.508</v>
      </c>
      <c r="Q140">
        <f t="shared" si="41"/>
        <v>12.423880332000001</v>
      </c>
      <c r="R140" s="17">
        <f>PUSHArm!M140</f>
        <v>69</v>
      </c>
      <c r="S140" s="10">
        <f>PULLArm!N140</f>
        <v>45.378483757297467</v>
      </c>
      <c r="T140" s="10">
        <f>PULLArm!O140</f>
        <v>1.4695976178886008</v>
      </c>
      <c r="U140" s="10">
        <f t="shared" si="50"/>
        <v>37.312436190107547</v>
      </c>
      <c r="V140" s="10">
        <f t="shared" si="42"/>
        <v>2.3051159613153303</v>
      </c>
      <c r="W140" s="10">
        <f t="shared" si="43"/>
        <v>29.378483757297467</v>
      </c>
      <c r="X140" s="10">
        <f t="shared" si="44"/>
        <v>64.62151624270254</v>
      </c>
      <c r="Y140" s="10">
        <f t="shared" si="51"/>
        <v>59.62151624270254</v>
      </c>
      <c r="Z140" s="10">
        <f t="shared" si="52"/>
        <v>34.378483757297467</v>
      </c>
      <c r="AA140" s="10">
        <f t="shared" si="45"/>
        <v>54.62151624270254</v>
      </c>
      <c r="AB140" s="10">
        <f t="shared" si="46"/>
        <v>2.3051159613153303</v>
      </c>
      <c r="AC140" s="10">
        <f t="shared" si="47"/>
        <v>2.9789450229575203</v>
      </c>
      <c r="AD140" s="10">
        <f>IF(R140&lt;=$H$10,$L$2+ABS($H$43/$H$46-SQRT(4*$H$43*$H$43/$H$46/$H$46-8*(R140-$H$9)/$H$46)/2),#REF!)</f>
        <v>7.028515733443804</v>
      </c>
      <c r="AE140" s="10">
        <f t="shared" si="53"/>
        <v>-40.123239302792761</v>
      </c>
      <c r="AF140" s="10">
        <f t="shared" si="54"/>
        <v>2.5590285927709542</v>
      </c>
      <c r="AG140" s="10">
        <f t="shared" si="55"/>
        <v>2.5590285927709542</v>
      </c>
      <c r="AH140">
        <f t="shared" si="56"/>
        <v>2.7690644385241789</v>
      </c>
      <c r="AI140" s="10">
        <f t="shared" si="57"/>
        <v>-3.4176470588235288</v>
      </c>
      <c r="AJ140" t="e">
        <f t="shared" si="58"/>
        <v>#NUM!</v>
      </c>
    </row>
    <row r="141" spans="14:36" x14ac:dyDescent="0.3">
      <c r="N141">
        <f t="shared" si="48"/>
        <v>21.948661619196887</v>
      </c>
      <c r="O141">
        <f t="shared" si="49"/>
        <v>14.584401687352171</v>
      </c>
      <c r="P141">
        <f t="shared" si="59"/>
        <v>2.508</v>
      </c>
      <c r="Q141">
        <f t="shared" si="41"/>
        <v>12.441837145999997</v>
      </c>
      <c r="R141" s="17">
        <f>PUSHArm!M141</f>
        <v>69.5</v>
      </c>
      <c r="S141" s="10">
        <f>PULLArm!N141</f>
        <v>45.71871294242527</v>
      </c>
      <c r="T141" s="10">
        <f>PULLArm!O141</f>
        <v>1.4681538939084369</v>
      </c>
      <c r="U141" s="10">
        <f t="shared" si="50"/>
        <v>37.464528266449285</v>
      </c>
      <c r="V141" s="10">
        <f t="shared" si="42"/>
        <v>2.314220281864932</v>
      </c>
      <c r="W141" s="10">
        <f t="shared" si="43"/>
        <v>29.71871294242527</v>
      </c>
      <c r="X141" s="10">
        <f t="shared" si="44"/>
        <v>64.28128705757473</v>
      </c>
      <c r="Y141" s="10">
        <f t="shared" si="51"/>
        <v>59.28128705757473</v>
      </c>
      <c r="Z141" s="10">
        <f t="shared" si="52"/>
        <v>34.71871294242527</v>
      </c>
      <c r="AA141" s="10">
        <f t="shared" si="45"/>
        <v>54.28128705757473</v>
      </c>
      <c r="AB141" s="10">
        <f t="shared" si="46"/>
        <v>2.314220281864932</v>
      </c>
      <c r="AC141" s="10">
        <f t="shared" si="47"/>
        <v>2.9721024803478482</v>
      </c>
      <c r="AD141" s="10">
        <f>IF(R141&lt;=$H$10,$L$2+ABS($H$43/$H$46-SQRT(4*$H$43*$H$43/$H$46/$H$46-8*(R141-$H$9)/$H$46)/2),#REF!)</f>
        <v>7.0139376949230225</v>
      </c>
      <c r="AE141" s="10">
        <f t="shared" si="53"/>
        <v>-40.038572835171891</v>
      </c>
      <c r="AF141" s="10">
        <f t="shared" si="54"/>
        <v>2.5505358653472499</v>
      </c>
      <c r="AG141" s="10">
        <f t="shared" si="55"/>
        <v>2.5505358653472499</v>
      </c>
      <c r="AH141">
        <f t="shared" si="56"/>
        <v>2.7766869423010068</v>
      </c>
      <c r="AI141" s="10">
        <f t="shared" si="57"/>
        <v>-3.4889705882352935</v>
      </c>
      <c r="AJ141" t="e">
        <f t="shared" si="58"/>
        <v>#NUM!</v>
      </c>
    </row>
    <row r="142" spans="14:36" x14ac:dyDescent="0.3">
      <c r="N142">
        <f t="shared" si="48"/>
        <v>21.953143982406896</v>
      </c>
      <c r="O142">
        <f t="shared" si="49"/>
        <v>14.596216801953309</v>
      </c>
      <c r="P142">
        <f t="shared" si="59"/>
        <v>2.508</v>
      </c>
      <c r="Q142">
        <f t="shared" si="41"/>
        <v>12.459793960000001</v>
      </c>
      <c r="R142" s="17">
        <f>PUSHArm!M142</f>
        <v>70</v>
      </c>
      <c r="S142" s="10">
        <f>PULLArm!N142</f>
        <v>46.059276695363273</v>
      </c>
      <c r="T142" s="10">
        <f>PULLArm!O142</f>
        <v>1.4666920216215278</v>
      </c>
      <c r="U142" s="10">
        <f t="shared" si="50"/>
        <v>37.617030490701097</v>
      </c>
      <c r="V142" s="10">
        <f t="shared" si="42"/>
        <v>2.3232966447183232</v>
      </c>
      <c r="W142" s="10">
        <f t="shared" si="43"/>
        <v>30.059276695363273</v>
      </c>
      <c r="X142" s="10">
        <f t="shared" si="44"/>
        <v>63.940723304636727</v>
      </c>
      <c r="Y142" s="10">
        <f t="shared" si="51"/>
        <v>58.940723304636727</v>
      </c>
      <c r="Z142" s="10">
        <f t="shared" si="52"/>
        <v>35.059276695363273</v>
      </c>
      <c r="AA142" s="10">
        <f t="shared" si="45"/>
        <v>53.940723304636727</v>
      </c>
      <c r="AB142" s="10">
        <f t="shared" si="46"/>
        <v>2.3232966447183232</v>
      </c>
      <c r="AC142" s="10">
        <f t="shared" si="47"/>
        <v>2.9652359343339674</v>
      </c>
      <c r="AD142" s="10">
        <f>IF(R142&lt;=$H$10,$L$2+ABS($H$43/$H$46-SQRT(4*$H$43*$H$43/$H$46/$H$46-8*(R142-$H$9)/$H$46)/2),#REF!)</f>
        <v>6.9993134499103569</v>
      </c>
      <c r="AE142" s="10">
        <f t="shared" si="53"/>
        <v>-39.953847692002128</v>
      </c>
      <c r="AF142" s="10">
        <f t="shared" si="54"/>
        <v>2.5420167279415469</v>
      </c>
      <c r="AG142" s="10">
        <f t="shared" si="55"/>
        <v>2.5420167279415469</v>
      </c>
      <c r="AH142">
        <f t="shared" si="56"/>
        <v>2.7842736447435605</v>
      </c>
      <c r="AI142" s="10">
        <f t="shared" si="57"/>
        <v>-3.5602941176470582</v>
      </c>
      <c r="AJ142" t="e">
        <f t="shared" si="58"/>
        <v>#NUM!</v>
      </c>
    </row>
    <row r="143" spans="14:36" x14ac:dyDescent="0.3">
      <c r="N143">
        <f t="shared" si="48"/>
        <v>21.957300042895014</v>
      </c>
      <c r="O143">
        <f t="shared" si="49"/>
        <v>14.607797260141652</v>
      </c>
      <c r="P143">
        <f t="shared" si="59"/>
        <v>2.508</v>
      </c>
      <c r="Q143">
        <f t="shared" si="41"/>
        <v>12.477750774</v>
      </c>
      <c r="R143" s="17">
        <f>PUSHArm!M143</f>
        <v>70.5</v>
      </c>
      <c r="S143" s="10">
        <f>PULLArm!N143</f>
        <v>46.400179892918828</v>
      </c>
      <c r="T143" s="10">
        <f>PULLArm!O143</f>
        <v>1.4652118785393471</v>
      </c>
      <c r="U143" s="10">
        <f t="shared" si="50"/>
        <v>37.769956165977824</v>
      </c>
      <c r="V143" s="10">
        <f t="shared" si="42"/>
        <v>2.3323453058633703</v>
      </c>
      <c r="W143" s="10">
        <f t="shared" si="43"/>
        <v>30.400179892918828</v>
      </c>
      <c r="X143" s="10">
        <f t="shared" si="44"/>
        <v>63.599820107081172</v>
      </c>
      <c r="Y143" s="10">
        <f t="shared" si="51"/>
        <v>58.599820107081172</v>
      </c>
      <c r="Z143" s="10">
        <f t="shared" si="52"/>
        <v>35.400179892918828</v>
      </c>
      <c r="AA143" s="10">
        <f t="shared" si="45"/>
        <v>53.599820107081172</v>
      </c>
      <c r="AB143" s="10">
        <f t="shared" si="46"/>
        <v>2.3323453058633703</v>
      </c>
      <c r="AC143" s="10">
        <f t="shared" si="47"/>
        <v>2.958345130520128</v>
      </c>
      <c r="AD143" s="10">
        <f>IF(R143&lt;=$H$10,$L$2+ABS($H$43/$H$46-SQRT(4*$H$43*$H$43/$H$46/$H$46-8*(R143-$H$9)/$H$46)/2),#REF!)</f>
        <v>6.9846425562328243</v>
      </c>
      <c r="AE143" s="10">
        <f t="shared" si="53"/>
        <v>-39.8690602516373</v>
      </c>
      <c r="AF143" s="10">
        <f t="shared" si="54"/>
        <v>2.5334709326279401</v>
      </c>
      <c r="AG143" s="10">
        <f t="shared" si="55"/>
        <v>2.5334709326279401</v>
      </c>
      <c r="AH143">
        <f t="shared" si="56"/>
        <v>2.791825045617248</v>
      </c>
      <c r="AI143" s="10">
        <f t="shared" si="57"/>
        <v>-3.6316176470588228</v>
      </c>
      <c r="AJ143" t="e">
        <f t="shared" si="58"/>
        <v>#NUM!</v>
      </c>
    </row>
    <row r="144" spans="14:36" x14ac:dyDescent="0.3">
      <c r="N144">
        <f t="shared" si="48"/>
        <v>21.961126957055463</v>
      </c>
      <c r="O144">
        <f t="shared" si="49"/>
        <v>14.619140839924384</v>
      </c>
      <c r="P144">
        <f t="shared" si="59"/>
        <v>2.508</v>
      </c>
      <c r="Q144">
        <f t="shared" si="41"/>
        <v>12.495707588</v>
      </c>
      <c r="R144" s="17">
        <f>PUSHArm!M144</f>
        <v>71</v>
      </c>
      <c r="S144" s="10">
        <f>PULLArm!N144</f>
        <v>46.741427467637131</v>
      </c>
      <c r="T144" s="10">
        <f>PULLArm!O144</f>
        <v>1.4637133407358607</v>
      </c>
      <c r="U144" s="10">
        <f t="shared" si="50"/>
        <v>37.923318719586156</v>
      </c>
      <c r="V144" s="10">
        <f t="shared" si="42"/>
        <v>2.341366517405139</v>
      </c>
      <c r="W144" s="10">
        <f t="shared" si="43"/>
        <v>30.741427467637131</v>
      </c>
      <c r="X144" s="10">
        <f t="shared" si="44"/>
        <v>63.258572532362869</v>
      </c>
      <c r="Y144" s="10">
        <f t="shared" si="51"/>
        <v>58.258572532362869</v>
      </c>
      <c r="Z144" s="10">
        <f t="shared" si="52"/>
        <v>35.741427467637131</v>
      </c>
      <c r="AA144" s="10">
        <f t="shared" si="45"/>
        <v>53.258572532362869</v>
      </c>
      <c r="AB144" s="10">
        <f t="shared" si="46"/>
        <v>2.341366517405139</v>
      </c>
      <c r="AC144" s="10">
        <f t="shared" si="47"/>
        <v>2.9514298099849636</v>
      </c>
      <c r="AD144" s="10">
        <f>IF(R144&lt;=$H$10,$L$2+ABS($H$43/$H$46-SQRT(4*$H$43*$H$43/$H$46/$H$46-8*(R144-$H$9)/$H$46)/2),#REF!)</f>
        <v>6.9699245646198342</v>
      </c>
      <c r="AE144" s="10">
        <f t="shared" si="53"/>
        <v>-39.784206826684319</v>
      </c>
      <c r="AF144" s="10">
        <f t="shared" si="54"/>
        <v>2.524898227577034</v>
      </c>
      <c r="AG144" s="10">
        <f t="shared" si="55"/>
        <v>2.524898227577034</v>
      </c>
      <c r="AH144">
        <f t="shared" si="56"/>
        <v>2.799341633167181</v>
      </c>
      <c r="AI144" s="10">
        <f t="shared" si="57"/>
        <v>-3.7029411764705875</v>
      </c>
      <c r="AJ144" t="e">
        <f t="shared" si="58"/>
        <v>#NUM!</v>
      </c>
    </row>
    <row r="145" spans="14:36" x14ac:dyDescent="0.3">
      <c r="N145">
        <f t="shared" si="48"/>
        <v>21.964621850744177</v>
      </c>
      <c r="O145">
        <f t="shared" si="49"/>
        <v>14.630245295995417</v>
      </c>
      <c r="P145">
        <f t="shared" si="59"/>
        <v>2.508</v>
      </c>
      <c r="Q145">
        <f t="shared" si="41"/>
        <v>12.513664401999998</v>
      </c>
      <c r="R145" s="17">
        <f>PUSHArm!M145</f>
        <v>71.5</v>
      </c>
      <c r="S145" s="10">
        <f>PULLArm!N145</f>
        <v>47.083024408844643</v>
      </c>
      <c r="T145" s="10">
        <f>PULLArm!O145</f>
        <v>1.4621962828446484</v>
      </c>
      <c r="U145" s="10">
        <f t="shared" si="50"/>
        <v>38.077131707571169</v>
      </c>
      <c r="V145" s="10">
        <f t="shared" si="42"/>
        <v>2.3503605276478474</v>
      </c>
      <c r="W145" s="10">
        <f t="shared" si="43"/>
        <v>31.083024408844643</v>
      </c>
      <c r="X145" s="10">
        <f t="shared" si="44"/>
        <v>62.916975591155357</v>
      </c>
      <c r="Y145" s="10">
        <f t="shared" si="51"/>
        <v>57.916975591155357</v>
      </c>
      <c r="Z145" s="10">
        <f t="shared" si="52"/>
        <v>36.083024408844643</v>
      </c>
      <c r="AA145" s="10">
        <f t="shared" si="45"/>
        <v>52.916975591155357</v>
      </c>
      <c r="AB145" s="10">
        <f t="shared" si="46"/>
        <v>2.3503605276478474</v>
      </c>
      <c r="AC145" s="10">
        <f t="shared" si="47"/>
        <v>2.9444897091679696</v>
      </c>
      <c r="AD145" s="10">
        <f>IF(R145&lt;=$H$10,$L$2+ABS($H$43/$H$46-SQRT(4*$H$43*$H$43/$H$46/$H$46-8*(R145-$H$9)/$H$46)/2),#REF!)</f>
        <v>6.9551590185426591</v>
      </c>
      <c r="AE145" s="10">
        <f t="shared" si="53"/>
        <v>-39.699283661544335</v>
      </c>
      <c r="AF145" s="10">
        <f t="shared" si="54"/>
        <v>2.5162983569693558</v>
      </c>
      <c r="AG145" s="10">
        <f t="shared" si="55"/>
        <v>2.5162983569693558</v>
      </c>
      <c r="AH145">
        <f t="shared" si="56"/>
        <v>2.8068238844865667</v>
      </c>
      <c r="AI145" s="10">
        <f t="shared" si="57"/>
        <v>-3.7742647058823522</v>
      </c>
      <c r="AJ145" t="e">
        <f t="shared" si="58"/>
        <v>#NUM!</v>
      </c>
    </row>
    <row r="146" spans="14:36" x14ac:dyDescent="0.3">
      <c r="N146">
        <f t="shared" si="48"/>
        <v>21.967781819115942</v>
      </c>
      <c r="O146">
        <f t="shared" si="49"/>
        <v>14.641108359583674</v>
      </c>
      <c r="P146">
        <f t="shared" si="59"/>
        <v>2.508</v>
      </c>
      <c r="Q146">
        <f t="shared" si="41"/>
        <v>12.531621216</v>
      </c>
      <c r="R146" s="17">
        <f>PUSHArm!M146</f>
        <v>72</v>
      </c>
      <c r="S146" s="10">
        <f>PULLArm!N146</f>
        <v>47.424975763711494</v>
      </c>
      <c r="T146" s="10">
        <f>PULLArm!O146</f>
        <v>1.4606605780566715</v>
      </c>
      <c r="U146" s="10">
        <f t="shared" si="50"/>
        <v>38.231408819301087</v>
      </c>
      <c r="V146" s="10">
        <f t="shared" si="42"/>
        <v>2.3593275811746102</v>
      </c>
      <c r="W146" s="10">
        <f t="shared" si="43"/>
        <v>31.424975763711494</v>
      </c>
      <c r="X146" s="10">
        <f t="shared" si="44"/>
        <v>62.575024236288506</v>
      </c>
      <c r="Y146" s="10">
        <f t="shared" si="51"/>
        <v>57.575024236288506</v>
      </c>
      <c r="Z146" s="10">
        <f t="shared" si="52"/>
        <v>36.424975763711494</v>
      </c>
      <c r="AA146" s="10">
        <f t="shared" si="45"/>
        <v>52.575024236288506</v>
      </c>
      <c r="AB146" s="10">
        <f t="shared" si="46"/>
        <v>2.3593275811746102</v>
      </c>
      <c r="AC146" s="10">
        <f t="shared" si="47"/>
        <v>2.937524559752295</v>
      </c>
      <c r="AD146" s="10">
        <f>IF(R146&lt;=$H$10,$L$2+ABS($H$43/$H$46-SQRT(4*$H$43*$H$43/$H$46/$H$46-8*(R146-$H$9)/$H$46)/2),#REF!)</f>
        <v>6.9403454540492024</v>
      </c>
      <c r="AE146" s="10">
        <f t="shared" si="53"/>
        <v>-39.614286929863695</v>
      </c>
      <c r="AF146" s="10">
        <f t="shared" si="54"/>
        <v>2.507671060906278</v>
      </c>
      <c r="AG146" s="10">
        <f t="shared" si="55"/>
        <v>2.507671060906278</v>
      </c>
      <c r="AH146">
        <f t="shared" si="56"/>
        <v>2.8142722658700903</v>
      </c>
      <c r="AI146" s="10">
        <f t="shared" si="57"/>
        <v>-3.8455882352941169</v>
      </c>
      <c r="AJ146" t="e">
        <f t="shared" si="58"/>
        <v>#NUM!</v>
      </c>
    </row>
    <row r="147" spans="14:36" x14ac:dyDescent="0.3">
      <c r="N147">
        <f t="shared" si="48"/>
        <v>21.970603926462623</v>
      </c>
      <c r="O147">
        <f t="shared" si="49"/>
        <v>14.651727738302066</v>
      </c>
      <c r="P147">
        <f t="shared" si="59"/>
        <v>2.508</v>
      </c>
      <c r="Q147">
        <f t="shared" si="41"/>
        <v>12.549578030000001</v>
      </c>
      <c r="R147" s="17">
        <f>PUSHArm!M147</f>
        <v>72.5</v>
      </c>
      <c r="S147" s="10">
        <f>PULLArm!N147</f>
        <v>47.767286638333182</v>
      </c>
      <c r="T147" s="10">
        <f>PULLArm!O147</f>
        <v>1.4591060981181327</v>
      </c>
      <c r="U147" s="10">
        <f t="shared" si="50"/>
        <v>38.386163882107986</v>
      </c>
      <c r="V147" s="10">
        <f t="shared" si="42"/>
        <v>2.3682679189250457</v>
      </c>
      <c r="W147" s="10">
        <f t="shared" si="43"/>
        <v>31.767286638333182</v>
      </c>
      <c r="X147" s="10">
        <f t="shared" si="44"/>
        <v>62.232713361666818</v>
      </c>
      <c r="Y147" s="10">
        <f t="shared" si="51"/>
        <v>57.232713361666818</v>
      </c>
      <c r="Z147" s="10">
        <f t="shared" si="52"/>
        <v>36.767286638333182</v>
      </c>
      <c r="AA147" s="10">
        <f t="shared" si="45"/>
        <v>52.232713361666818</v>
      </c>
      <c r="AB147" s="10">
        <f t="shared" si="46"/>
        <v>2.3682679189250457</v>
      </c>
      <c r="AC147" s="10">
        <f t="shared" si="47"/>
        <v>2.9305340885436948</v>
      </c>
      <c r="AD147" s="10">
        <f>IF(R147&lt;=$H$10,$L$2+ABS($H$43/$H$46-SQRT(4*$H$43*$H$43/$H$46/$H$46-8*(R147-$H$9)/$H$46)/2),#REF!)</f>
        <v>6.9254833995939045</v>
      </c>
      <c r="AE147" s="10">
        <f t="shared" si="53"/>
        <v>-39.529212731906888</v>
      </c>
      <c r="AF147" s="10">
        <f t="shared" si="54"/>
        <v>2.4990160753183774</v>
      </c>
      <c r="AG147" s="10">
        <f t="shared" si="55"/>
        <v>2.4990160753183774</v>
      </c>
      <c r="AH147">
        <f t="shared" si="56"/>
        <v>2.8216872331530252</v>
      </c>
      <c r="AI147" s="10">
        <f t="shared" si="57"/>
        <v>-3.9169117647058815</v>
      </c>
      <c r="AJ147" t="e">
        <f t="shared" si="58"/>
        <v>#NUM!</v>
      </c>
    </row>
    <row r="148" spans="14:36" x14ac:dyDescent="0.3">
      <c r="N148">
        <f t="shared" si="48"/>
        <v>21.973085206054396</v>
      </c>
      <c r="O148">
        <f t="shared" si="49"/>
        <v>14.662101115998398</v>
      </c>
      <c r="P148">
        <f t="shared" si="59"/>
        <v>2.508</v>
      </c>
      <c r="Q148">
        <f t="shared" si="41"/>
        <v>12.567534843999997</v>
      </c>
      <c r="R148" s="17">
        <f>PUSHArm!M148</f>
        <v>73</v>
      </c>
      <c r="S148" s="10">
        <f>PULLArm!N148</f>
        <v>48.109962198832086</v>
      </c>
      <c r="T148" s="10">
        <f>PULLArm!O148</f>
        <v>1.4575327133285489</v>
      </c>
      <c r="U148" s="10">
        <f t="shared" si="50"/>
        <v>38.54141086598424</v>
      </c>
      <c r="V148" s="10">
        <f t="shared" si="42"/>
        <v>2.3771817782708142</v>
      </c>
      <c r="W148" s="10">
        <f t="shared" si="43"/>
        <v>32.109962198832086</v>
      </c>
      <c r="X148" s="10">
        <f t="shared" si="44"/>
        <v>61.890037801167914</v>
      </c>
      <c r="Y148" s="10">
        <f t="shared" si="51"/>
        <v>56.890037801167914</v>
      </c>
      <c r="Z148" s="10">
        <f t="shared" si="52"/>
        <v>37.109962198832086</v>
      </c>
      <c r="AA148" s="10">
        <f t="shared" si="45"/>
        <v>51.890037801167914</v>
      </c>
      <c r="AB148" s="10">
        <f t="shared" si="46"/>
        <v>2.3771817782708142</v>
      </c>
      <c r="AC148" s="10">
        <f t="shared" si="47"/>
        <v>2.9235180173455011</v>
      </c>
      <c r="AD148" s="10">
        <f>IF(R148&lt;=$H$10,$L$2+ABS($H$43/$H$46-SQRT(4*$H$43*$H$43/$H$46/$H$46-8*(R148-$H$9)/$H$46)/2),#REF!)</f>
        <v>6.9105723758625945</v>
      </c>
      <c r="AE148" s="10">
        <f t="shared" si="53"/>
        <v>-39.44405709184533</v>
      </c>
      <c r="AF148" s="10">
        <f t="shared" si="54"/>
        <v>2.490333131871119</v>
      </c>
      <c r="AG148" s="10">
        <f t="shared" si="55"/>
        <v>2.490333131871119</v>
      </c>
      <c r="AH148">
        <f t="shared" si="56"/>
        <v>2.8290692320367747</v>
      </c>
      <c r="AI148" s="10">
        <f t="shared" si="57"/>
        <v>-3.9882352941176462</v>
      </c>
      <c r="AJ148" t="e">
        <f t="shared" si="58"/>
        <v>#NUM!</v>
      </c>
    </row>
    <row r="149" spans="14:36" x14ac:dyDescent="0.3">
      <c r="N149">
        <f t="shared" si="48"/>
        <v>21.975222659990358</v>
      </c>
      <c r="O149">
        <f t="shared" si="49"/>
        <v>14.672226152612449</v>
      </c>
      <c r="P149">
        <f t="shared" si="59"/>
        <v>2.508</v>
      </c>
      <c r="Q149">
        <f t="shared" si="41"/>
        <v>12.585491657999999</v>
      </c>
      <c r="R149" s="17">
        <f>PUSHArm!M149</f>
        <v>73.5</v>
      </c>
      <c r="S149" s="10">
        <f>PULLArm!N149</f>
        <v>48.453007672479231</v>
      </c>
      <c r="T149" s="10">
        <f>PULLArm!O149</f>
        <v>1.4559402925394562</v>
      </c>
      <c r="U149" s="10">
        <f t="shared" si="50"/>
        <v>38.697163888327182</v>
      </c>
      <c r="V149" s="10">
        <f t="shared" si="42"/>
        <v>2.3860693930891479</v>
      </c>
      <c r="W149" s="10">
        <f t="shared" si="43"/>
        <v>32.453007672479231</v>
      </c>
      <c r="X149" s="10">
        <f t="shared" si="44"/>
        <v>61.546992327520769</v>
      </c>
      <c r="Y149" s="10">
        <f t="shared" si="51"/>
        <v>56.546992327520769</v>
      </c>
      <c r="Z149" s="10">
        <f t="shared" si="52"/>
        <v>37.453007672479231</v>
      </c>
      <c r="AA149" s="10">
        <f t="shared" si="45"/>
        <v>51.546992327520769</v>
      </c>
      <c r="AB149" s="10">
        <f t="shared" si="46"/>
        <v>2.3860693930891479</v>
      </c>
      <c r="AC149" s="10">
        <f t="shared" si="47"/>
        <v>2.9164760628294335</v>
      </c>
      <c r="AD149" s="10">
        <f>IF(R149&lt;=$H$10,$L$2+ABS($H$43/$H$46-SQRT(4*$H$43*$H$43/$H$46/$H$46-8*(R149-$H$9)/$H$46)/2),#REF!)</f>
        <v>6.8956118955921308</v>
      </c>
      <c r="AE149" s="10">
        <f t="shared" si="53"/>
        <v>-39.358815954947602</v>
      </c>
      <c r="AF149" s="10">
        <f t="shared" si="54"/>
        <v>2.4816219578677905</v>
      </c>
      <c r="AG149" s="10">
        <f t="shared" si="55"/>
        <v>2.4816219578677905</v>
      </c>
      <c r="AH149">
        <f t="shared" si="56"/>
        <v>2.836418698401503</v>
      </c>
      <c r="AI149" s="10">
        <f t="shared" si="57"/>
        <v>-4.0595588235294109</v>
      </c>
      <c r="AJ149" t="e">
        <f t="shared" si="58"/>
        <v>#NUM!</v>
      </c>
    </row>
    <row r="150" spans="14:36" x14ac:dyDescent="0.3">
      <c r="N150">
        <f t="shared" si="48"/>
        <v>21.977013259058417</v>
      </c>
      <c r="O150">
        <f t="shared" si="49"/>
        <v>14.68210048403923</v>
      </c>
      <c r="P150">
        <f t="shared" si="59"/>
        <v>2.508</v>
      </c>
      <c r="Q150">
        <f t="shared" si="41"/>
        <v>12.603448472</v>
      </c>
      <c r="R150" s="17">
        <f>PUSHArm!M150</f>
        <v>74</v>
      </c>
      <c r="S150" s="10">
        <f>PULLArm!N150</f>
        <v>48.796428348836706</v>
      </c>
      <c r="T150" s="10">
        <f>PULLArm!O150</f>
        <v>1.4543287031537462</v>
      </c>
      <c r="U150" s="10">
        <f t="shared" si="50"/>
        <v>38.853437218734804</v>
      </c>
      <c r="V150" s="10">
        <f t="shared" si="42"/>
        <v>2.3949309938344561</v>
      </c>
      <c r="W150" s="10">
        <f t="shared" si="43"/>
        <v>32.796428348836706</v>
      </c>
      <c r="X150" s="10">
        <f t="shared" si="44"/>
        <v>61.203571651163294</v>
      </c>
      <c r="Y150" s="10">
        <f t="shared" si="51"/>
        <v>56.203571651163294</v>
      </c>
      <c r="Z150" s="10">
        <f t="shared" si="52"/>
        <v>37.796428348836706</v>
      </c>
      <c r="AA150" s="10">
        <f t="shared" si="45"/>
        <v>51.203571651163294</v>
      </c>
      <c r="AB150" s="10">
        <f t="shared" si="46"/>
        <v>2.3949309938344561</v>
      </c>
      <c r="AC150" s="10">
        <f t="shared" si="47"/>
        <v>2.9094079364020953</v>
      </c>
      <c r="AD150" s="10">
        <f>IF(R150&lt;=$H$10,$L$2+ABS($H$43/$H$46-SQRT(4*$H$43*$H$43/$H$46/$H$46-8*(R150-$H$9)/$H$46)/2),#REF!)</f>
        <v>6.8806014633845987</v>
      </c>
      <c r="AE150" s="10">
        <f t="shared" si="53"/>
        <v>-39.273485184667969</v>
      </c>
      <c r="AF150" s="10">
        <f t="shared" si="54"/>
        <v>2.4728822761495679</v>
      </c>
      <c r="AG150" s="10">
        <f t="shared" si="55"/>
        <v>2.4728822761495679</v>
      </c>
      <c r="AH150">
        <f t="shared" si="56"/>
        <v>2.8437360586064728</v>
      </c>
      <c r="AI150" s="10">
        <f t="shared" si="57"/>
        <v>-4.1308823529411747</v>
      </c>
      <c r="AJ150" t="e">
        <f t="shared" si="58"/>
        <v>#NUM!</v>
      </c>
    </row>
    <row r="151" spans="14:36" x14ac:dyDescent="0.3">
      <c r="N151">
        <f t="shared" si="48"/>
        <v>21.978453942572052</v>
      </c>
      <c r="O151">
        <f t="shared" si="49"/>
        <v>14.691721721976727</v>
      </c>
      <c r="P151">
        <f t="shared" si="59"/>
        <v>2.508</v>
      </c>
      <c r="Q151">
        <f t="shared" si="41"/>
        <v>12.621405286</v>
      </c>
      <c r="R151" s="17">
        <f>PUSHArm!M151</f>
        <v>74.5</v>
      </c>
      <c r="S151" s="10">
        <f>PULLArm!N151</f>
        <v>49.14022958092113</v>
      </c>
      <c r="T151" s="10">
        <f>PULLArm!O151</f>
        <v>1.4526978111234696</v>
      </c>
      <c r="U151" s="10">
        <f t="shared" si="50"/>
        <v>39.010245283913598</v>
      </c>
      <c r="V151" s="10">
        <f t="shared" si="42"/>
        <v>2.4037668076080436</v>
      </c>
      <c r="W151" s="10">
        <f t="shared" si="43"/>
        <v>33.14022958092113</v>
      </c>
      <c r="X151" s="10">
        <f t="shared" si="44"/>
        <v>60.85977041907887</v>
      </c>
      <c r="Y151" s="10">
        <f t="shared" si="51"/>
        <v>55.85977041907887</v>
      </c>
      <c r="Z151" s="10">
        <f t="shared" si="52"/>
        <v>38.14022958092113</v>
      </c>
      <c r="AA151" s="10">
        <f t="shared" si="45"/>
        <v>50.85977041907887</v>
      </c>
      <c r="AB151" s="10">
        <f t="shared" si="46"/>
        <v>2.4037668076080436</v>
      </c>
      <c r="AC151" s="10">
        <f t="shared" si="47"/>
        <v>2.9023133440669655</v>
      </c>
      <c r="AD151" s="10">
        <f>IF(R151&lt;=$H$10,$L$2+ABS($H$43/$H$46-SQRT(4*$H$43*$H$43/$H$46/$H$46-8*(R151-$H$9)/$H$46)/2),#REF!)</f>
        <v>6.865540575515908</v>
      </c>
      <c r="AE151" s="10">
        <f t="shared" si="53"/>
        <v>-39.188060559688573</v>
      </c>
      <c r="AF151" s="10">
        <f t="shared" si="54"/>
        <v>2.4641138049926266</v>
      </c>
      <c r="AG151" s="10">
        <f t="shared" si="55"/>
        <v>2.4641138049926266</v>
      </c>
      <c r="AH151">
        <f t="shared" si="56"/>
        <v>2.8510217297786742</v>
      </c>
      <c r="AI151" s="10">
        <f t="shared" si="57"/>
        <v>-4.2022058823529402</v>
      </c>
      <c r="AJ151" t="e">
        <f t="shared" si="58"/>
        <v>#NUM!</v>
      </c>
    </row>
    <row r="152" spans="14:36" x14ac:dyDescent="0.3">
      <c r="N152">
        <f t="shared" si="48"/>
        <v>21.979541618263802</v>
      </c>
      <c r="O152">
        <f t="shared" si="49"/>
        <v>14.701087453811544</v>
      </c>
      <c r="P152">
        <f t="shared" si="59"/>
        <v>2.508</v>
      </c>
      <c r="Q152">
        <f t="shared" si="41"/>
        <v>12.639362099999998</v>
      </c>
      <c r="R152" s="17">
        <f>PUSHArm!M152</f>
        <v>75</v>
      </c>
      <c r="S152" s="10">
        <f>PULLArm!N152</f>
        <v>49.484416786389083</v>
      </c>
      <c r="T152" s="10">
        <f>PULLArm!O152</f>
        <v>1.4510474809514062</v>
      </c>
      <c r="U152" s="10">
        <f t="shared" si="50"/>
        <v>39.16760267256074</v>
      </c>
      <c r="V152" s="10">
        <f t="shared" si="42"/>
        <v>2.4125770582260193</v>
      </c>
      <c r="W152" s="10">
        <f t="shared" si="43"/>
        <v>33.484416786389083</v>
      </c>
      <c r="X152" s="10">
        <f t="shared" si="44"/>
        <v>60.515583213610917</v>
      </c>
      <c r="Y152" s="10">
        <f t="shared" si="51"/>
        <v>55.515583213610917</v>
      </c>
      <c r="Z152" s="10">
        <f t="shared" si="52"/>
        <v>38.484416786389083</v>
      </c>
      <c r="AA152" s="10">
        <f t="shared" si="45"/>
        <v>50.515583213610917</v>
      </c>
      <c r="AB152" s="10">
        <f t="shared" si="46"/>
        <v>2.4125770582260193</v>
      </c>
      <c r="AC152" s="10">
        <f t="shared" si="47"/>
        <v>2.8951919862817088</v>
      </c>
      <c r="AD152" s="10">
        <f>IF(R152&lt;=$H$10,$L$2+ABS($H$43/$H$46-SQRT(4*$H$43*$H$43/$H$46/$H$46-8*(R152-$H$9)/$H$46)/2),#REF!)</f>
        <v>6.8504287197385469</v>
      </c>
      <c r="AE152" s="10">
        <f t="shared" si="53"/>
        <v>-39.102537770768464</v>
      </c>
      <c r="AF152" s="10">
        <f t="shared" si="54"/>
        <v>2.4553162580021777</v>
      </c>
      <c r="AG152" s="10">
        <f t="shared" si="55"/>
        <v>2.4553162580021777</v>
      </c>
      <c r="AH152">
        <f t="shared" si="56"/>
        <v>2.8582761200903057</v>
      </c>
      <c r="AI152" s="10">
        <f t="shared" si="57"/>
        <v>-4.273529411764704</v>
      </c>
      <c r="AJ152" t="e">
        <f t="shared" si="58"/>
        <v>#NUM!</v>
      </c>
    </row>
    <row r="153" spans="14:36" x14ac:dyDescent="0.3">
      <c r="N153">
        <f t="shared" si="48"/>
        <v>21.980273162123563</v>
      </c>
      <c r="O153">
        <f t="shared" si="49"/>
        <v>14.710195242467632</v>
      </c>
      <c r="P153">
        <f t="shared" si="59"/>
        <v>2.508</v>
      </c>
      <c r="Q153">
        <f t="shared" si="41"/>
        <v>12.657318913999999</v>
      </c>
      <c r="R153" s="17">
        <f>PUSHArm!M153</f>
        <v>75.5</v>
      </c>
      <c r="S153" s="10">
        <f>PULLArm!N153</f>
        <v>49.828995448744202</v>
      </c>
      <c r="T153" s="10">
        <f>PULLArm!O153</f>
        <v>1.4493775756889804</v>
      </c>
      <c r="U153" s="10">
        <f t="shared" si="50"/>
        <v>39.32552414042194</v>
      </c>
      <c r="V153" s="10">
        <f t="shared" si="42"/>
        <v>2.4213619662854464</v>
      </c>
      <c r="W153" s="10">
        <f t="shared" si="43"/>
        <v>33.828995448744202</v>
      </c>
      <c r="X153" s="10">
        <f t="shared" si="44"/>
        <v>60.171004551255798</v>
      </c>
      <c r="Y153" s="10">
        <f t="shared" si="51"/>
        <v>55.171004551255798</v>
      </c>
      <c r="Z153" s="10">
        <f t="shared" si="52"/>
        <v>38.828995448744202</v>
      </c>
      <c r="AA153" s="10">
        <f t="shared" si="45"/>
        <v>50.171004551255798</v>
      </c>
      <c r="AB153" s="10">
        <f t="shared" si="46"/>
        <v>2.4213619662854464</v>
      </c>
      <c r="AC153" s="10">
        <f t="shared" si="47"/>
        <v>2.8880435578106001</v>
      </c>
      <c r="AD153" s="10">
        <f>IF(R153&lt;=$H$10,$L$2+ABS($H$43/$H$46-SQRT(4*$H$43*$H$43/$H$46/$H$46-8*(R153-$H$9)/$H$46)/2),#REF!)</f>
        <v>6.835265375078297</v>
      </c>
      <c r="AE153" s="10">
        <f t="shared" si="53"/>
        <v>-39.016912417596266</v>
      </c>
      <c r="AF153" s="10">
        <f t="shared" si="54"/>
        <v>2.4464893440033197</v>
      </c>
      <c r="AG153" s="10">
        <f t="shared" si="55"/>
        <v>2.4464893440033197</v>
      </c>
      <c r="AH153">
        <f t="shared" si="56"/>
        <v>2.8654996290256181</v>
      </c>
      <c r="AI153" s="10">
        <f t="shared" si="57"/>
        <v>-4.3448529411764696</v>
      </c>
      <c r="AJ153" t="e">
        <f t="shared" si="58"/>
        <v>#NUM!</v>
      </c>
    </row>
    <row r="154" spans="14:36" x14ac:dyDescent="0.3">
      <c r="N154">
        <f t="shared" si="48"/>
        <v>21.980645418303805</v>
      </c>
      <c r="O154">
        <f t="shared" si="49"/>
        <v>14.719042626299769</v>
      </c>
      <c r="P154">
        <f t="shared" si="59"/>
        <v>2.508</v>
      </c>
      <c r="Q154">
        <f t="shared" si="41"/>
        <v>12.675275728000001</v>
      </c>
      <c r="R154" s="17">
        <f>PUSHArm!M154</f>
        <v>76</v>
      </c>
      <c r="S154" s="10">
        <f>PULLArm!N154</f>
        <v>50.17397111856738</v>
      </c>
      <c r="T154" s="10">
        <f>PULLArm!O154</f>
        <v>1.4476879569386032</v>
      </c>
      <c r="U154" s="10">
        <f t="shared" si="50"/>
        <v>39.484024615311966</v>
      </c>
      <c r="V154" s="10">
        <f t="shared" si="42"/>
        <v>2.430121749228789</v>
      </c>
      <c r="W154" s="10">
        <f t="shared" si="43"/>
        <v>34.17397111856738</v>
      </c>
      <c r="X154" s="10">
        <f t="shared" si="44"/>
        <v>59.82602888143262</v>
      </c>
      <c r="Y154" s="10">
        <f t="shared" si="51"/>
        <v>54.82602888143262</v>
      </c>
      <c r="Z154" s="10">
        <f t="shared" si="52"/>
        <v>39.17397111856738</v>
      </c>
      <c r="AA154" s="10">
        <f t="shared" si="45"/>
        <v>49.82602888143262</v>
      </c>
      <c r="AB154" s="10">
        <f t="shared" si="46"/>
        <v>2.430121749228789</v>
      </c>
      <c r="AC154" s="10">
        <f t="shared" si="47"/>
        <v>2.8808677475718638</v>
      </c>
      <c r="AD154" s="10">
        <f>IF(R154&lt;=$H$10,$L$2+ABS($H$43/$H$46-SQRT(4*$H$43*$H$43/$H$46/$H$46-8*(R154-$H$9)/$H$46)/2),#REF!)</f>
        <v>6.8200500116246605</v>
      </c>
      <c r="AE154" s="10">
        <f t="shared" si="53"/>
        <v>-38.931180005424935</v>
      </c>
      <c r="AF154" s="10">
        <f t="shared" si="54"/>
        <v>2.4376327669285938</v>
      </c>
      <c r="AG154" s="10">
        <f t="shared" si="55"/>
        <v>2.4376327669285938</v>
      </c>
      <c r="AH154">
        <f t="shared" si="56"/>
        <v>2.8726926476376233</v>
      </c>
      <c r="AI154" s="10">
        <f t="shared" si="57"/>
        <v>-4.4161764705882351</v>
      </c>
      <c r="AJ154" t="e">
        <f t="shared" si="58"/>
        <v>#NUM!</v>
      </c>
    </row>
    <row r="155" spans="14:36" x14ac:dyDescent="0.3">
      <c r="N155">
        <f t="shared" si="48"/>
        <v>21.980655198975501</v>
      </c>
      <c r="O155">
        <f t="shared" si="49"/>
        <v>14.727627118954098</v>
      </c>
      <c r="P155">
        <f t="shared" si="59"/>
        <v>2.508</v>
      </c>
      <c r="Q155">
        <f t="shared" si="41"/>
        <v>12.693232541999999</v>
      </c>
      <c r="R155" s="17">
        <f>PUSHArm!M155</f>
        <v>76.5</v>
      </c>
      <c r="S155" s="10">
        <f>PULLArm!N155</f>
        <v>50.51934941476965</v>
      </c>
      <c r="T155" s="10">
        <f>PULLArm!O155</f>
        <v>1.4459784848527517</v>
      </c>
      <c r="U155" s="10">
        <f t="shared" si="50"/>
        <v>39.643119202308107</v>
      </c>
      <c r="V155" s="10">
        <f t="shared" si="42"/>
        <v>2.4388566214067104</v>
      </c>
      <c r="W155" s="10">
        <f t="shared" si="43"/>
        <v>34.51934941476965</v>
      </c>
      <c r="X155" s="10">
        <f t="shared" si="44"/>
        <v>59.48065058523035</v>
      </c>
      <c r="Y155" s="10">
        <f t="shared" si="51"/>
        <v>54.48065058523035</v>
      </c>
      <c r="Z155" s="10">
        <f t="shared" si="52"/>
        <v>39.51934941476965</v>
      </c>
      <c r="AA155" s="10">
        <f t="shared" si="45"/>
        <v>49.48065058523035</v>
      </c>
      <c r="AB155" s="10">
        <f t="shared" si="46"/>
        <v>2.4388566214067104</v>
      </c>
      <c r="AC155" s="10">
        <f t="shared" si="47"/>
        <v>2.8736642384797109</v>
      </c>
      <c r="AD155" s="10">
        <f>IF(R155&lt;=$H$10,$L$2+ABS($H$43/$H$46-SQRT(4*$H$43*$H$43/$H$46/$H$46-8*(R155-$H$9)/$H$46)/2),#REF!)</f>
        <v>6.8047820903147862</v>
      </c>
      <c r="AE155" s="10">
        <f t="shared" si="53"/>
        <v>-38.845335941691602</v>
      </c>
      <c r="AF155" s="10">
        <f t="shared" si="54"/>
        <v>2.4287462257021084</v>
      </c>
      <c r="AG155" s="10">
        <f t="shared" si="55"/>
        <v>2.4287462257021084</v>
      </c>
      <c r="AH155">
        <f t="shared" si="56"/>
        <v>2.8798555587951347</v>
      </c>
      <c r="AI155" s="10">
        <f t="shared" si="57"/>
        <v>-4.4874999999999989</v>
      </c>
      <c r="AJ155" t="e">
        <f t="shared" si="58"/>
        <v>#NUM!</v>
      </c>
    </row>
    <row r="156" spans="14:36" x14ac:dyDescent="0.3">
      <c r="N156">
        <f t="shared" si="48"/>
        <v>21.9802992842382</v>
      </c>
      <c r="O156">
        <f t="shared" si="49"/>
        <v>14.735946209264943</v>
      </c>
      <c r="P156">
        <f t="shared" si="59"/>
        <v>2.508</v>
      </c>
      <c r="Q156">
        <f t="shared" si="41"/>
        <v>12.711189356</v>
      </c>
      <c r="R156" s="17">
        <f>PUSHArm!M156</f>
        <v>77</v>
      </c>
      <c r="S156" s="10">
        <f>PULLArm!N156</f>
        <v>50.865136025869134</v>
      </c>
      <c r="T156" s="10">
        <f>PULLArm!O156</f>
        <v>1.4442490181366134</v>
      </c>
      <c r="U156" s="10">
        <f t="shared" si="50"/>
        <v>39.802823188935612</v>
      </c>
      <c r="V156" s="10">
        <f t="shared" si="42"/>
        <v>2.44756679413927</v>
      </c>
      <c r="W156" s="10">
        <f t="shared" si="43"/>
        <v>34.865136025869134</v>
      </c>
      <c r="X156" s="10">
        <f t="shared" si="44"/>
        <v>59.134863974130866</v>
      </c>
      <c r="Y156" s="10">
        <f t="shared" si="51"/>
        <v>54.134863974130866</v>
      </c>
      <c r="Z156" s="10">
        <f t="shared" si="52"/>
        <v>39.865136025869134</v>
      </c>
      <c r="AA156" s="10">
        <f t="shared" si="45"/>
        <v>49.134863974130866</v>
      </c>
      <c r="AB156" s="10">
        <f t="shared" si="46"/>
        <v>2.44756679413927</v>
      </c>
      <c r="AC156" s="10">
        <f t="shared" si="47"/>
        <v>2.8664327072808389</v>
      </c>
      <c r="AD156" s="10">
        <f>IF(R156&lt;=$H$10,$L$2+ABS($H$43/$H$46-SQRT(4*$H$43*$H$43/$H$46/$H$46-8*(R156-$H$9)/$H$46)/2),#REF!)</f>
        <v>6.7894610627106182</v>
      </c>
      <c r="AE156" s="10">
        <f t="shared" si="53"/>
        <v>-38.759375532434831</v>
      </c>
      <c r="AF156" s="10">
        <f t="shared" si="54"/>
        <v>2.4198294141201191</v>
      </c>
      <c r="AG156" s="10">
        <f t="shared" si="55"/>
        <v>2.4198294141201191</v>
      </c>
      <c r="AH156">
        <f t="shared" si="56"/>
        <v>2.8869887374205732</v>
      </c>
      <c r="AI156" s="10">
        <f t="shared" si="57"/>
        <v>-4.5588235294117645</v>
      </c>
      <c r="AJ156" t="e">
        <f t="shared" si="58"/>
        <v>#NUM!</v>
      </c>
    </row>
    <row r="157" spans="14:36" x14ac:dyDescent="0.3">
      <c r="N157">
        <f t="shared" si="48"/>
        <v>21.979574422002024</v>
      </c>
      <c r="O157">
        <f t="shared" si="49"/>
        <v>14.74399736113288</v>
      </c>
      <c r="P157">
        <f t="shared" si="59"/>
        <v>2.508</v>
      </c>
      <c r="Q157">
        <f t="shared" si="41"/>
        <v>12.72914617</v>
      </c>
      <c r="R157" s="17">
        <f>PUSHArm!M157</f>
        <v>77.5</v>
      </c>
      <c r="S157" s="10">
        <f>PULLArm!N157</f>
        <v>51.211336711291864</v>
      </c>
      <c r="T157" s="10">
        <f>PULLArm!O157</f>
        <v>1.4424994140488727</v>
      </c>
      <c r="U157" s="10">
        <f t="shared" si="50"/>
        <v>39.963152050495722</v>
      </c>
      <c r="V157" s="10">
        <f t="shared" si="42"/>
        <v>2.4562524757755746</v>
      </c>
      <c r="W157" s="10">
        <f t="shared" si="43"/>
        <v>35.211336711291864</v>
      </c>
      <c r="X157" s="10">
        <f t="shared" si="44"/>
        <v>58.788663288708136</v>
      </c>
      <c r="Y157" s="10">
        <f t="shared" si="51"/>
        <v>53.788663288708136</v>
      </c>
      <c r="Z157" s="10">
        <f t="shared" si="52"/>
        <v>40.211336711291864</v>
      </c>
      <c r="AA157" s="10">
        <f t="shared" si="45"/>
        <v>48.788663288708136</v>
      </c>
      <c r="AB157" s="10">
        <f t="shared" si="46"/>
        <v>2.4562524757755746</v>
      </c>
      <c r="AC157" s="10">
        <f t="shared" si="47"/>
        <v>2.8591728243851722</v>
      </c>
      <c r="AD157" s="10">
        <f>IF(R157&lt;=$H$10,$L$2+ABS($H$43/$H$46-SQRT(4*$H$43*$H$43/$H$46/$H$46-8*(R157-$H$9)/$H$46)/2),#REF!)</f>
        <v>6.7740863707690284</v>
      </c>
      <c r="AE157" s="10">
        <f t="shared" si="53"/>
        <v>-38.673293978650676</v>
      </c>
      <c r="AF157" s="10">
        <f t="shared" si="54"/>
        <v>2.4108820207279158</v>
      </c>
      <c r="AG157" s="10">
        <f t="shared" si="55"/>
        <v>2.4108820207279158</v>
      </c>
      <c r="AH157">
        <f t="shared" si="56"/>
        <v>2.8940925507189679</v>
      </c>
      <c r="AI157" s="10">
        <f t="shared" si="57"/>
        <v>-4.6301470588235283</v>
      </c>
      <c r="AJ157" t="e">
        <f t="shared" si="58"/>
        <v>#NUM!</v>
      </c>
    </row>
    <row r="158" spans="14:36" x14ac:dyDescent="0.3">
      <c r="N158">
        <f t="shared" si="48"/>
        <v>21.97847732790224</v>
      </c>
      <c r="O158">
        <f t="shared" si="49"/>
        <v>14.751778013424662</v>
      </c>
      <c r="P158">
        <f t="shared" si="59"/>
        <v>2.508</v>
      </c>
      <c r="Q158">
        <f t="shared" si="41"/>
        <v>12.747102984</v>
      </c>
      <c r="R158" s="17">
        <f>PUSHArm!M158</f>
        <v>78</v>
      </c>
      <c r="S158" s="10">
        <f>PULLArm!N158</f>
        <v>51.557957302697567</v>
      </c>
      <c r="T158" s="10">
        <f>PULLArm!O158</f>
        <v>1.4407295284046207</v>
      </c>
      <c r="U158" s="10">
        <f t="shared" si="50"/>
        <v>40.124121455431521</v>
      </c>
      <c r="V158" s="10">
        <f t="shared" si="42"/>
        <v>2.4649138717519303</v>
      </c>
      <c r="W158" s="10">
        <f t="shared" si="43"/>
        <v>35.557957302697567</v>
      </c>
      <c r="X158" s="10">
        <f t="shared" si="44"/>
        <v>58.442042697302433</v>
      </c>
      <c r="Y158" s="10">
        <f t="shared" si="51"/>
        <v>53.442042697302433</v>
      </c>
      <c r="Z158" s="10">
        <f t="shared" si="52"/>
        <v>40.557957302697567</v>
      </c>
      <c r="AA158" s="10">
        <f t="shared" si="45"/>
        <v>48.442042697302433</v>
      </c>
      <c r="AB158" s="10">
        <f t="shared" si="46"/>
        <v>2.4649138717519303</v>
      </c>
      <c r="AC158" s="10">
        <f t="shared" si="47"/>
        <v>2.8518842536905726</v>
      </c>
      <c r="AD158" s="10">
        <f>IF(R158&lt;=$H$10,$L$2+ABS($H$43/$H$46-SQRT(4*$H$43*$H$43/$H$46/$H$46-8*(R158-$H$9)/$H$46)/2),#REF!)</f>
        <v>6.7586574466046425</v>
      </c>
      <c r="AE158" s="10">
        <f t="shared" si="53"/>
        <v>-38.587086372476115</v>
      </c>
      <c r="AF158" s="10">
        <f t="shared" si="54"/>
        <v>2.4019037286928855</v>
      </c>
      <c r="AG158" s="10">
        <f t="shared" si="55"/>
        <v>2.4019037286928855</v>
      </c>
      <c r="AH158">
        <f t="shared" si="56"/>
        <v>2.9011673583985345</v>
      </c>
      <c r="AI158" s="10">
        <f t="shared" si="57"/>
        <v>-4.7014705882352938</v>
      </c>
      <c r="AJ158" t="e">
        <f t="shared" si="58"/>
        <v>#NUM!</v>
      </c>
    </row>
    <row r="159" spans="14:36" x14ac:dyDescent="0.3">
      <c r="N159">
        <f t="shared" si="48"/>
        <v>21.977004685197695</v>
      </c>
      <c r="O159">
        <f t="shared" si="49"/>
        <v>14.759285579862487</v>
      </c>
      <c r="P159">
        <f t="shared" si="59"/>
        <v>2.508</v>
      </c>
      <c r="Q159">
        <f t="shared" si="41"/>
        <v>12.765059797999998</v>
      </c>
      <c r="R159" s="17">
        <f>PUSHArm!M159</f>
        <v>78.5</v>
      </c>
      <c r="S159" s="10">
        <f>PULLArm!N159</f>
        <v>51.905003705330593</v>
      </c>
      <c r="T159" s="10">
        <f>PULLArm!O159</f>
        <v>1.4389392155771941</v>
      </c>
      <c r="U159" s="10">
        <f t="shared" si="50"/>
        <v>40.28574727082276</v>
      </c>
      <c r="V159" s="10">
        <f t="shared" si="42"/>
        <v>2.4735511846485325</v>
      </c>
      <c r="W159" s="10">
        <f t="shared" si="43"/>
        <v>35.905003705330593</v>
      </c>
      <c r="X159" s="10">
        <f t="shared" si="44"/>
        <v>58.094996294669407</v>
      </c>
      <c r="Y159" s="10">
        <f t="shared" si="51"/>
        <v>53.094996294669407</v>
      </c>
      <c r="Z159" s="10">
        <f t="shared" si="52"/>
        <v>40.905003705330593</v>
      </c>
      <c r="AA159" s="10">
        <f t="shared" si="45"/>
        <v>48.094996294669407</v>
      </c>
      <c r="AB159" s="10">
        <f t="shared" si="46"/>
        <v>2.4735511846485325</v>
      </c>
      <c r="AC159" s="10">
        <f t="shared" si="47"/>
        <v>2.8445666524012734</v>
      </c>
      <c r="AD159" s="10">
        <f>IF(R159&lt;=$H$10,$L$2+ABS($H$43/$H$46-SQRT(4*$H$43*$H$43/$H$46/$H$46-8*(R159-$H$9)/$H$46)/2),#REF!)</f>
        <v>6.7431737122450954</v>
      </c>
      <c r="AE159" s="10">
        <f t="shared" si="53"/>
        <v>-38.500747693280964</v>
      </c>
      <c r="AF159" s="10">
        <f t="shared" si="54"/>
        <v>2.3928942156736044</v>
      </c>
      <c r="AG159" s="10">
        <f t="shared" si="55"/>
        <v>2.3928942156736044</v>
      </c>
      <c r="AH159">
        <f t="shared" si="56"/>
        <v>2.9082135128832207</v>
      </c>
      <c r="AI159" s="10">
        <f t="shared" si="57"/>
        <v>-4.7727941176470576</v>
      </c>
      <c r="AJ159" t="e">
        <f t="shared" si="58"/>
        <v>#NUM!</v>
      </c>
    </row>
    <row r="160" spans="14:36" x14ac:dyDescent="0.3">
      <c r="N160">
        <f t="shared" si="48"/>
        <v>21.975153144707267</v>
      </c>
      <c r="O160">
        <f t="shared" si="49"/>
        <v>14.766517448938812</v>
      </c>
      <c r="P160">
        <f t="shared" si="59"/>
        <v>2.508</v>
      </c>
      <c r="Q160">
        <f t="shared" si="41"/>
        <v>12.783016611999997</v>
      </c>
      <c r="R160" s="17">
        <f>PUSHArm!M160</f>
        <v>79</v>
      </c>
      <c r="S160" s="10">
        <f>PULLArm!N160</f>
        <v>52.252481899396933</v>
      </c>
      <c r="T160" s="10">
        <f>PULLArm!O160</f>
        <v>1.4371283285024838</v>
      </c>
      <c r="U160" s="10">
        <f t="shared" si="50"/>
        <v>40.448045567915671</v>
      </c>
      <c r="V160" s="10">
        <f t="shared" si="42"/>
        <v>2.4821646142447529</v>
      </c>
      <c r="W160" s="10">
        <f t="shared" si="43"/>
        <v>36.252481899396933</v>
      </c>
      <c r="X160" s="10">
        <f t="shared" si="44"/>
        <v>57.747518100603067</v>
      </c>
      <c r="Y160" s="10">
        <f t="shared" si="51"/>
        <v>52.747518100603067</v>
      </c>
      <c r="Z160" s="10">
        <f t="shared" si="52"/>
        <v>41.252481899396933</v>
      </c>
      <c r="AA160" s="10">
        <f t="shared" si="45"/>
        <v>47.747518100603067</v>
      </c>
      <c r="AB160" s="10">
        <f t="shared" si="46"/>
        <v>2.4821646142447529</v>
      </c>
      <c r="AC160" s="10">
        <f t="shared" si="47"/>
        <v>2.837219670839751</v>
      </c>
      <c r="AD160" s="10">
        <f>IF(R160&lt;=$H$10,$L$2+ABS($H$43/$H$46-SQRT(4*$H$43*$H$43/$H$46/$H$46-8*(R160-$H$9)/$H$46)/2),#REF!)</f>
        <v>6.7276345793783907</v>
      </c>
      <c r="AE160" s="10">
        <f t="shared" si="53"/>
        <v>-38.414272803568252</v>
      </c>
      <c r="AF160" s="10">
        <f t="shared" si="54"/>
        <v>2.3838531536848011</v>
      </c>
      <c r="AG160" s="10">
        <f t="shared" si="55"/>
        <v>2.3838531536848011</v>
      </c>
      <c r="AH160">
        <f t="shared" si="56"/>
        <v>2.9152313595175601</v>
      </c>
      <c r="AI160" s="10">
        <f t="shared" si="57"/>
        <v>-4.8441176470588232</v>
      </c>
      <c r="AJ160" t="e">
        <f t="shared" si="58"/>
        <v>#NUM!</v>
      </c>
    </row>
    <row r="161" spans="14:36" x14ac:dyDescent="0.3">
      <c r="N161">
        <f t="shared" si="48"/>
        <v>21.972919324728384</v>
      </c>
      <c r="O161">
        <f t="shared" si="49"/>
        <v>14.773470983819259</v>
      </c>
      <c r="P161">
        <f t="shared" si="59"/>
        <v>2.508</v>
      </c>
      <c r="Q161">
        <f t="shared" si="41"/>
        <v>12.800973426000001</v>
      </c>
      <c r="R161" s="17">
        <f>PUSHArm!M161</f>
        <v>79.5</v>
      </c>
      <c r="S161" s="10">
        <f>PULLArm!N161</f>
        <v>52.600397941467449</v>
      </c>
      <c r="T161" s="10">
        <f>PULLArm!O161</f>
        <v>1.4352967186820422</v>
      </c>
      <c r="U161" s="10">
        <f t="shared" si="50"/>
        <v>40.611032627793236</v>
      </c>
      <c r="V161" s="10">
        <f t="shared" si="42"/>
        <v>2.4907543575730502</v>
      </c>
      <c r="W161" s="10">
        <f t="shared" si="43"/>
        <v>36.600397941467449</v>
      </c>
      <c r="X161" s="10">
        <f t="shared" si="44"/>
        <v>57.399602058532551</v>
      </c>
      <c r="Y161" s="10">
        <f t="shared" si="51"/>
        <v>52.399602058532551</v>
      </c>
      <c r="Z161" s="10">
        <f t="shared" si="52"/>
        <v>41.600397941467449</v>
      </c>
      <c r="AA161" s="10">
        <f t="shared" si="45"/>
        <v>47.399602058532551</v>
      </c>
      <c r="AB161" s="10">
        <f t="shared" si="46"/>
        <v>2.4907543575730502</v>
      </c>
      <c r="AC161" s="10">
        <f t="shared" si="47"/>
        <v>2.8298429522517394</v>
      </c>
      <c r="AD161" s="10">
        <f>IF(R161&lt;=$H$10,$L$2+ABS($H$43/$H$46-SQRT(4*$H$43*$H$43/$H$46/$H$46-8*(R161-$H$9)/$H$46)/2),#REF!)</f>
        <v>6.7120394490920781</v>
      </c>
      <c r="AE161" s="10">
        <f t="shared" si="53"/>
        <v>-38.327656444776444</v>
      </c>
      <c r="AF161" s="10">
        <f t="shared" si="54"/>
        <v>2.3747802089580361</v>
      </c>
      <c r="AG161" s="10">
        <f t="shared" si="55"/>
        <v>2.3747802089580361</v>
      </c>
      <c r="AH161">
        <f t="shared" si="56"/>
        <v>2.9222212367641811</v>
      </c>
      <c r="AI161" s="10">
        <f t="shared" si="57"/>
        <v>-4.915441176470587</v>
      </c>
      <c r="AJ161" t="e">
        <f t="shared" si="58"/>
        <v>#NUM!</v>
      </c>
    </row>
    <row r="162" spans="14:36" x14ac:dyDescent="0.3">
      <c r="N162">
        <f t="shared" si="48"/>
        <v>21.970299810975277</v>
      </c>
      <c r="O162">
        <f t="shared" si="49"/>
        <v>14.780143522258978</v>
      </c>
      <c r="P162">
        <f t="shared" si="59"/>
        <v>2.508</v>
      </c>
      <c r="Q162">
        <f t="shared" si="41"/>
        <v>12.818930239999998</v>
      </c>
      <c r="R162" s="17">
        <f>PUSHArm!M162</f>
        <v>80</v>
      </c>
      <c r="S162" s="10">
        <f>PULLArm!N162</f>
        <v>52.948757965908335</v>
      </c>
      <c r="T162" s="10">
        <f>PULLArm!O162</f>
        <v>1.4334442361874598</v>
      </c>
      <c r="U162" s="10">
        <f t="shared" si="50"/>
        <v>40.774724947121399</v>
      </c>
      <c r="V162" s="10">
        <f t="shared" si="42"/>
        <v>2.4993206089715638</v>
      </c>
      <c r="W162" s="10">
        <f t="shared" si="43"/>
        <v>36.948757965908335</v>
      </c>
      <c r="X162" s="10">
        <f t="shared" si="44"/>
        <v>57.051242034091665</v>
      </c>
      <c r="Y162" s="10">
        <f t="shared" si="51"/>
        <v>52.051242034091665</v>
      </c>
      <c r="Z162" s="10">
        <f t="shared" si="52"/>
        <v>41.948757965908335</v>
      </c>
      <c r="AA162" s="10">
        <f t="shared" si="45"/>
        <v>47.051242034091665</v>
      </c>
      <c r="AB162" s="10">
        <f t="shared" si="46"/>
        <v>2.4993206089715638</v>
      </c>
      <c r="AC162" s="10">
        <f t="shared" si="47"/>
        <v>2.8224361326040874</v>
      </c>
      <c r="AD162" s="10">
        <f>IF(R162&lt;=$H$10,$L$2+ABS($H$43/$H$46-SQRT(4*$H$43*$H$43/$H$46/$H$46-8*(R162-$H$9)/$H$46)/2),#REF!)</f>
        <v>6.6963877116039061</v>
      </c>
      <c r="AE162" s="10">
        <f t="shared" si="53"/>
        <v>-38.240893232911723</v>
      </c>
      <c r="AF162" s="10">
        <f t="shared" si="54"/>
        <v>2.3656750417979273</v>
      </c>
      <c r="AG162" s="10">
        <f t="shared" si="55"/>
        <v>2.3656750417979273</v>
      </c>
      <c r="AH162">
        <f t="shared" si="56"/>
        <v>2.9291834763942859</v>
      </c>
      <c r="AI162" s="10">
        <f t="shared" si="57"/>
        <v>-4.9867647058823525</v>
      </c>
      <c r="AJ162" t="e">
        <f t="shared" si="58"/>
        <v>#NUM!</v>
      </c>
    </row>
    <row r="163" spans="14:36" x14ac:dyDescent="0.3">
      <c r="N163">
        <f t="shared" si="48"/>
        <v>21.967291156538057</v>
      </c>
      <c r="O163">
        <f t="shared" si="49"/>
        <v>14.786532376533097</v>
      </c>
      <c r="P163">
        <f t="shared" si="59"/>
        <v>2.508</v>
      </c>
      <c r="Q163">
        <f t="shared" si="41"/>
        <v>12.836887054</v>
      </c>
      <c r="R163" s="17">
        <f>PUSHArm!M163</f>
        <v>80.5</v>
      </c>
      <c r="S163" s="10">
        <f>PULLArm!N163</f>
        <v>53.297568186339269</v>
      </c>
      <c r="T163" s="10">
        <f>PULLArm!O163</f>
        <v>1.4315707296660598</v>
      </c>
      <c r="U163" s="10">
        <f t="shared" si="50"/>
        <v>40.939139243973017</v>
      </c>
      <c r="V163" s="10">
        <f t="shared" si="42"/>
        <v>2.5078635601354087</v>
      </c>
      <c r="W163" s="10">
        <f t="shared" si="43"/>
        <v>37.297568186339269</v>
      </c>
      <c r="X163" s="10">
        <f t="shared" si="44"/>
        <v>56.702431813660731</v>
      </c>
      <c r="Y163" s="10">
        <f t="shared" si="51"/>
        <v>51.702431813660731</v>
      </c>
      <c r="Z163" s="10">
        <f t="shared" si="52"/>
        <v>42.297568186339269</v>
      </c>
      <c r="AA163" s="10">
        <f t="shared" si="45"/>
        <v>46.702431813660731</v>
      </c>
      <c r="AB163" s="10">
        <f t="shared" si="46"/>
        <v>2.5078635601354087</v>
      </c>
      <c r="AC163" s="10">
        <f t="shared" si="47"/>
        <v>2.8149988403751314</v>
      </c>
      <c r="AD163" s="10">
        <f>IF(R163&lt;=$H$10,$L$2+ABS($H$43/$H$46-SQRT(4*$H$43*$H$43/$H$46/$H$46-8*(R163-$H$9)/$H$46)/2),#REF!)</f>
        <v>6.6806787459836077</v>
      </c>
      <c r="AE163" s="10">
        <f t="shared" si="53"/>
        <v>-38.153977654003626</v>
      </c>
      <c r="AF163" s="10">
        <f t="shared" si="54"/>
        <v>2.3565373064337463</v>
      </c>
      <c r="AG163" s="10">
        <f t="shared" si="55"/>
        <v>2.3565373064337463</v>
      </c>
      <c r="AH163">
        <f t="shared" si="56"/>
        <v>2.9361184036714065</v>
      </c>
      <c r="AI163" s="10">
        <f t="shared" si="57"/>
        <v>-5.0580882352941163</v>
      </c>
      <c r="AJ163" t="e">
        <f t="shared" si="58"/>
        <v>#NUM!</v>
      </c>
    </row>
    <row r="164" spans="14:36" x14ac:dyDescent="0.3">
      <c r="N164">
        <f t="shared" si="48"/>
        <v>21.963889881821565</v>
      </c>
      <c r="O164">
        <f t="shared" si="49"/>
        <v>14.792634833353807</v>
      </c>
      <c r="P164">
        <f t="shared" si="59"/>
        <v>2.508</v>
      </c>
      <c r="Q164">
        <f t="shared" si="41"/>
        <v>12.854843868</v>
      </c>
      <c r="R164" s="17">
        <f>PUSHArm!M164</f>
        <v>81</v>
      </c>
      <c r="S164" s="10">
        <f>PULLArm!N164</f>
        <v>53.646834897119696</v>
      </c>
      <c r="T164" s="10">
        <f>PULLArm!O164</f>
        <v>1.4296760463452474</v>
      </c>
      <c r="U164" s="10">
        <f t="shared" si="50"/>
        <v>41.104292463809394</v>
      </c>
      <c r="V164" s="10">
        <f t="shared" si="42"/>
        <v>2.5163834001667311</v>
      </c>
      <c r="W164" s="10">
        <f t="shared" si="43"/>
        <v>37.646834897119696</v>
      </c>
      <c r="X164" s="10">
        <f t="shared" si="44"/>
        <v>56.353165102880304</v>
      </c>
      <c r="Y164" s="10">
        <f t="shared" si="51"/>
        <v>51.353165102880304</v>
      </c>
      <c r="Z164" s="10">
        <f t="shared" si="52"/>
        <v>42.646834897119696</v>
      </c>
      <c r="AA164" s="10">
        <f t="shared" si="45"/>
        <v>46.353165102880304</v>
      </c>
      <c r="AB164" s="10">
        <f t="shared" si="46"/>
        <v>2.5163834001667311</v>
      </c>
      <c r="AC164" s="10">
        <f t="shared" si="47"/>
        <v>2.8075306963372357</v>
      </c>
      <c r="AD164" s="10">
        <f>IF(R164&lt;=$H$10,$L$2+ABS($H$43/$H$46-SQRT(4*$H$43*$H$43/$H$46/$H$46-8*(R164-$H$9)/$H$46)/2),#REF!)</f>
        <v>6.6649119198654656</v>
      </c>
      <c r="AE164" s="10">
        <f t="shared" si="53"/>
        <v>-38.066904059449058</v>
      </c>
      <c r="AF164" s="10">
        <f t="shared" si="54"/>
        <v>2.3473666508662037</v>
      </c>
      <c r="AG164" s="10">
        <f t="shared" si="55"/>
        <v>2.3473666508662037</v>
      </c>
      <c r="AH164">
        <f t="shared" si="56"/>
        <v>2.9430263375287189</v>
      </c>
      <c r="AI164" s="10">
        <f t="shared" si="57"/>
        <v>-5.1294117647058819</v>
      </c>
      <c r="AJ164" t="e">
        <f t="shared" si="58"/>
        <v>#NUM!</v>
      </c>
    </row>
    <row r="165" spans="14:36" x14ac:dyDescent="0.3">
      <c r="N165">
        <f t="shared" si="48"/>
        <v>21.960092474542243</v>
      </c>
      <c r="O165">
        <f t="shared" si="49"/>
        <v>14.798448153826643</v>
      </c>
      <c r="P165">
        <f t="shared" si="59"/>
        <v>2.508</v>
      </c>
      <c r="Q165">
        <f t="shared" si="41"/>
        <v>12.872800681999999</v>
      </c>
      <c r="R165" s="17">
        <f>PUSHArm!M165</f>
        <v>81.5</v>
      </c>
      <c r="S165" s="10">
        <f>PULLArm!N165</f>
        <v>53.996564474864371</v>
      </c>
      <c r="T165" s="10">
        <f>PULLArm!O165</f>
        <v>1.4277600320405897</v>
      </c>
      <c r="U165" s="10">
        <f t="shared" si="50"/>
        <v>41.270201785478868</v>
      </c>
      <c r="V165" s="10">
        <f t="shared" si="42"/>
        <v>2.5248803156235446</v>
      </c>
      <c r="W165" s="10">
        <f t="shared" si="43"/>
        <v>37.996564474864371</v>
      </c>
      <c r="X165" s="10">
        <f t="shared" si="44"/>
        <v>56.003435525135629</v>
      </c>
      <c r="Y165" s="10">
        <f t="shared" si="51"/>
        <v>51.003435525135629</v>
      </c>
      <c r="Z165" s="10">
        <f t="shared" si="52"/>
        <v>42.996564474864371</v>
      </c>
      <c r="AA165" s="10">
        <f t="shared" si="45"/>
        <v>46.003435525135629</v>
      </c>
      <c r="AB165" s="10">
        <f t="shared" si="46"/>
        <v>2.5248803156235446</v>
      </c>
      <c r="AC165" s="10">
        <f t="shared" si="47"/>
        <v>2.8000313133311545</v>
      </c>
      <c r="AD165" s="10">
        <f>IF(R165&lt;=$H$10,$L$2+ABS($H$43/$H$46-SQRT(4*$H$43*$H$43/$H$46/$H$46-8*(R165-$H$9)/$H$46)/2),#REF!)</f>
        <v>6.6490865891512811</v>
      </c>
      <c r="AE165" s="10">
        <f t="shared" si="53"/>
        <v>-37.979666661103074</v>
      </c>
      <c r="AF165" s="10">
        <f t="shared" si="54"/>
        <v>2.3381627167092298</v>
      </c>
      <c r="AG165" s="10">
        <f t="shared" si="55"/>
        <v>2.3381627167092298</v>
      </c>
      <c r="AH165">
        <f t="shared" si="56"/>
        <v>2.9499075907401968</v>
      </c>
      <c r="AI165" s="10">
        <f t="shared" si="57"/>
        <v>-5.2007352941176457</v>
      </c>
      <c r="AJ165" t="e">
        <f t="shared" si="58"/>
        <v>#NUM!</v>
      </c>
    </row>
    <row r="166" spans="14:36" x14ac:dyDescent="0.3">
      <c r="N166">
        <f t="shared" si="48"/>
        <v>21.955895389676513</v>
      </c>
      <c r="O166">
        <f t="shared" si="49"/>
        <v>14.803969573374447</v>
      </c>
      <c r="P166">
        <f t="shared" si="59"/>
        <v>2.508</v>
      </c>
      <c r="Q166">
        <f t="shared" si="41"/>
        <v>12.890757495999999</v>
      </c>
      <c r="R166" s="17">
        <f>PUSHArm!M166</f>
        <v>82</v>
      </c>
      <c r="S166" s="10">
        <f>PULLArm!N166</f>
        <v>54.346763379988076</v>
      </c>
      <c r="T166" s="10">
        <f>PULLArm!O166</f>
        <v>1.4258225311606996</v>
      </c>
      <c r="U166" s="10">
        <f t="shared" si="50"/>
        <v>41.436884627434559</v>
      </c>
      <c r="V166" s="10">
        <f t="shared" si="42"/>
        <v>2.5333544905673957</v>
      </c>
      <c r="W166" s="10">
        <f t="shared" si="43"/>
        <v>38.346763379988076</v>
      </c>
      <c r="X166" s="10">
        <f t="shared" si="44"/>
        <v>55.653236620011924</v>
      </c>
      <c r="Y166" s="10">
        <f t="shared" si="51"/>
        <v>50.653236620011924</v>
      </c>
      <c r="Z166" s="10">
        <f t="shared" si="52"/>
        <v>43.346763379988076</v>
      </c>
      <c r="AA166" s="10">
        <f t="shared" si="45"/>
        <v>45.653236620011924</v>
      </c>
      <c r="AB166" s="10">
        <f t="shared" si="46"/>
        <v>2.5333544905673957</v>
      </c>
      <c r="AC166" s="10">
        <f t="shared" si="47"/>
        <v>2.7925002960318217</v>
      </c>
      <c r="AD166" s="10">
        <f>IF(R166&lt;=$H$10,$L$2+ABS($H$43/$H$46-SQRT(4*$H$43*$H$43/$H$46/$H$46-8*(R166-$H$9)/$H$46)/2),#REF!)</f>
        <v>6.6332020977033448</v>
      </c>
      <c r="AE166" s="10">
        <f t="shared" si="53"/>
        <v>-37.892259526294573</v>
      </c>
      <c r="AF166" s="10">
        <f t="shared" si="54"/>
        <v>2.3289251390265524</v>
      </c>
      <c r="AG166" s="10">
        <f t="shared" si="55"/>
        <v>2.3289251390265524</v>
      </c>
      <c r="AH166">
        <f t="shared" si="56"/>
        <v>2.9567624700858612</v>
      </c>
      <c r="AI166" s="10">
        <f t="shared" si="57"/>
        <v>-5.2720588235294112</v>
      </c>
      <c r="AJ166" t="e">
        <f t="shared" si="58"/>
        <v>#NUM!</v>
      </c>
    </row>
    <row r="167" spans="14:36" x14ac:dyDescent="0.3">
      <c r="N167">
        <f t="shared" si="48"/>
        <v>21.951295049479782</v>
      </c>
      <c r="O167">
        <f t="shared" si="49"/>
        <v>14.809196301709017</v>
      </c>
      <c r="P167">
        <f t="shared" si="59"/>
        <v>2.508</v>
      </c>
      <c r="Q167">
        <f t="shared" si="41"/>
        <v>12.908714309999999</v>
      </c>
      <c r="R167" s="17">
        <f>PUSHArm!M167</f>
        <v>82.5</v>
      </c>
      <c r="S167" s="10">
        <f>PULLArm!N167</f>
        <v>54.697438158281116</v>
      </c>
      <c r="T167" s="10">
        <f>PULLArm!O167</f>
        <v>1.423863386716659</v>
      </c>
      <c r="U167" s="10">
        <f t="shared" si="50"/>
        <v>41.604358653953874</v>
      </c>
      <c r="V167" s="10">
        <f t="shared" si="42"/>
        <v>2.5418061066098838</v>
      </c>
      <c r="W167" s="10">
        <f t="shared" si="43"/>
        <v>38.697438158281116</v>
      </c>
      <c r="X167" s="10">
        <f t="shared" si="44"/>
        <v>55.302561841718884</v>
      </c>
      <c r="Y167" s="10">
        <f t="shared" si="51"/>
        <v>50.302561841718884</v>
      </c>
      <c r="Z167" s="10">
        <f t="shared" si="52"/>
        <v>43.697438158281116</v>
      </c>
      <c r="AA167" s="10">
        <f t="shared" si="45"/>
        <v>45.302561841718884</v>
      </c>
      <c r="AB167" s="10">
        <f t="shared" si="46"/>
        <v>2.5418061066098838</v>
      </c>
      <c r="AC167" s="10">
        <f t="shared" si="47"/>
        <v>2.7849372407051729</v>
      </c>
      <c r="AD167" s="10">
        <f>IF(R167&lt;=$H$10,$L$2+ABS($H$43/$H$46-SQRT(4*$H$43*$H$43/$H$46/$H$46-8*(R167-$H$9)/$H$46)/2),#REF!)</f>
        <v>6.6172577770270031</v>
      </c>
      <c r="AE167" s="10">
        <f t="shared" si="53"/>
        <v>-37.804676572553923</v>
      </c>
      <c r="AF167" s="10">
        <f t="shared" si="54"/>
        <v>2.3196535461628516</v>
      </c>
      <c r="AG167" s="10">
        <f t="shared" si="55"/>
        <v>2.3196535461628516</v>
      </c>
      <c r="AH167">
        <f t="shared" si="56"/>
        <v>2.9635912765113726</v>
      </c>
      <c r="AI167" s="10">
        <f t="shared" si="57"/>
        <v>-5.343382352941175</v>
      </c>
      <c r="AJ167" t="e">
        <f t="shared" si="58"/>
        <v>#NUM!</v>
      </c>
    </row>
    <row r="168" spans="14:36" x14ac:dyDescent="0.3">
      <c r="N168">
        <f t="shared" si="48"/>
        <v>21.946287843480579</v>
      </c>
      <c r="O168">
        <f t="shared" si="49"/>
        <v>14.814125522786444</v>
      </c>
      <c r="P168">
        <f t="shared" si="59"/>
        <v>2.508</v>
      </c>
      <c r="Q168">
        <f t="shared" si="41"/>
        <v>12.926671124</v>
      </c>
      <c r="R168" s="17">
        <f>PUSHArm!M168</f>
        <v>83</v>
      </c>
      <c r="S168" s="10">
        <f>PULLArm!N168</f>
        <v>55.048595442515364</v>
      </c>
      <c r="T168" s="10">
        <f>PULLArm!O168</f>
        <v>1.4218824403297716</v>
      </c>
      <c r="U168" s="10">
        <f t="shared" si="50"/>
        <v>41.772641781542056</v>
      </c>
      <c r="V168" s="10">
        <f t="shared" si="42"/>
        <v>2.5502353429580733</v>
      </c>
      <c r="W168" s="10">
        <f t="shared" si="43"/>
        <v>39.048595442515364</v>
      </c>
      <c r="X168" s="10">
        <f t="shared" si="44"/>
        <v>54.951404557484636</v>
      </c>
      <c r="Y168" s="10">
        <f t="shared" si="51"/>
        <v>49.951404557484636</v>
      </c>
      <c r="Z168" s="10">
        <f t="shared" si="52"/>
        <v>44.048595442515364</v>
      </c>
      <c r="AA168" s="10">
        <f t="shared" si="45"/>
        <v>44.951404557484636</v>
      </c>
      <c r="AB168" s="10">
        <f t="shared" si="46"/>
        <v>2.5502353429580733</v>
      </c>
      <c r="AC168" s="10">
        <f t="shared" si="47"/>
        <v>2.7773417349555789</v>
      </c>
      <c r="AD168" s="10">
        <f>IF(R168&lt;=$H$10,$L$2+ABS($H$43/$H$46-SQRT(4*$H$43*$H$43/$H$46/$H$46-8*(R168-$H$9)/$H$46)/2),#REF!)</f>
        <v>6.6012529459423739</v>
      </c>
      <c r="AE168" s="10">
        <f t="shared" si="53"/>
        <v>-37.716911562210861</v>
      </c>
      <c r="AF168" s="10">
        <f t="shared" si="54"/>
        <v>2.3103475595692888</v>
      </c>
      <c r="AG168" s="10">
        <f t="shared" si="55"/>
        <v>2.3103475595692888</v>
      </c>
      <c r="AH168">
        <f t="shared" si="56"/>
        <v>2.9703943052821988</v>
      </c>
      <c r="AI168" s="10">
        <f t="shared" si="57"/>
        <v>-5.4147058823529406</v>
      </c>
      <c r="AJ168" t="e">
        <f t="shared" si="58"/>
        <v>#NUM!</v>
      </c>
    </row>
    <row r="169" spans="14:36" x14ac:dyDescent="0.3">
      <c r="N169">
        <f t="shared" si="48"/>
        <v>21.940870128489991</v>
      </c>
      <c r="O169">
        <f t="shared" si="49"/>
        <v>14.818754394772915</v>
      </c>
      <c r="P169">
        <f t="shared" si="59"/>
        <v>2.508</v>
      </c>
      <c r="Q169">
        <f t="shared" si="41"/>
        <v>12.944627937999998</v>
      </c>
      <c r="R169" s="17">
        <f>PUSHArm!M169</f>
        <v>83.5</v>
      </c>
      <c r="S169" s="10">
        <f>PULLArm!N169</f>
        <v>55.400241954082126</v>
      </c>
      <c r="T169" s="10">
        <f>PULLArm!O169</f>
        <v>1.4198795322402455</v>
      </c>
      <c r="U169" s="10">
        <f t="shared" si="50"/>
        <v>41.941752185450355</v>
      </c>
      <c r="V169" s="10">
        <f t="shared" si="42"/>
        <v>2.5586423764588302</v>
      </c>
      <c r="W169" s="10">
        <f t="shared" si="43"/>
        <v>39.400241954082126</v>
      </c>
      <c r="X169" s="10">
        <f t="shared" si="44"/>
        <v>54.599758045917874</v>
      </c>
      <c r="Y169" s="10">
        <f t="shared" si="51"/>
        <v>49.599758045917874</v>
      </c>
      <c r="Z169" s="10">
        <f t="shared" si="52"/>
        <v>44.400241954082126</v>
      </c>
      <c r="AA169" s="10">
        <f t="shared" si="45"/>
        <v>44.599758045917874</v>
      </c>
      <c r="AB169" s="10">
        <f t="shared" si="46"/>
        <v>2.5586423764588302</v>
      </c>
      <c r="AC169" s="10">
        <f t="shared" si="47"/>
        <v>2.7697133574634427</v>
      </c>
      <c r="AD169" s="10">
        <f>IF(R169&lt;=$H$10,$L$2+ABS($H$43/$H$46-SQRT(4*$H$43*$H$43/$H$46/$H$46-8*(R169-$H$9)/$H$46)/2),#REF!)</f>
        <v>6.5851869102447758</v>
      </c>
      <c r="AE169" s="10">
        <f t="shared" si="53"/>
        <v>-37.628958096785531</v>
      </c>
      <c r="AF169" s="10">
        <f t="shared" si="54"/>
        <v>2.3010067936231544</v>
      </c>
      <c r="AG169" s="10">
        <f t="shared" si="55"/>
        <v>2.3010067936231544</v>
      </c>
      <c r="AH169">
        <f t="shared" si="56"/>
        <v>2.9771718461325873</v>
      </c>
      <c r="AI169" s="10">
        <f t="shared" si="57"/>
        <v>-5.4860294117647044</v>
      </c>
      <c r="AJ169" t="e">
        <f t="shared" si="58"/>
        <v>#NUM!</v>
      </c>
    </row>
    <row r="170" spans="14:36" x14ac:dyDescent="0.3">
      <c r="N170">
        <f t="shared" si="48"/>
        <v>21.93503822864556</v>
      </c>
      <c r="O170">
        <f t="shared" si="49"/>
        <v>14.823080050034228</v>
      </c>
      <c r="P170">
        <f t="shared" si="59"/>
        <v>2.508</v>
      </c>
      <c r="Q170">
        <f t="shared" si="41"/>
        <v>12.962584752</v>
      </c>
      <c r="R170" s="17">
        <f>PUSHArm!M170</f>
        <v>84</v>
      </c>
      <c r="S170" s="10">
        <f>PULLArm!N170</f>
        <v>55.752384504662537</v>
      </c>
      <c r="T170" s="10">
        <f>PULLArm!O170</f>
        <v>1.4178545013180481</v>
      </c>
      <c r="U170" s="10">
        <f t="shared" si="50"/>
        <v>42.111708306276071</v>
      </c>
      <c r="V170" s="10">
        <f t="shared" si="42"/>
        <v>2.5670273816421112</v>
      </c>
      <c r="W170" s="10">
        <f t="shared" si="43"/>
        <v>39.752384504662537</v>
      </c>
      <c r="X170" s="10">
        <f t="shared" si="44"/>
        <v>54.247615495337463</v>
      </c>
      <c r="Y170" s="10">
        <f t="shared" si="51"/>
        <v>49.247615495337463</v>
      </c>
      <c r="Z170" s="10">
        <f t="shared" si="52"/>
        <v>44.752384504662537</v>
      </c>
      <c r="AA170" s="10">
        <f t="shared" si="45"/>
        <v>44.247615495337463</v>
      </c>
      <c r="AB170" s="10">
        <f t="shared" si="46"/>
        <v>2.5670273816421112</v>
      </c>
      <c r="AC170" s="10">
        <f t="shared" si="47"/>
        <v>2.7620516777124804</v>
      </c>
      <c r="AD170" s="10">
        <f>IF(R170&lt;=$H$10,$L$2+ABS($H$43/$H$46-SQRT(4*$H$43*$H$43/$H$46/$H$46-8*(R170-$H$9)/$H$46)/2),#REF!)</f>
        <v>6.5690589623533686</v>
      </c>
      <c r="AE170" s="10">
        <f t="shared" si="53"/>
        <v>-37.540809611132239</v>
      </c>
      <c r="AF170" s="10">
        <f t="shared" si="54"/>
        <v>2.2916308554414138</v>
      </c>
      <c r="AG170" s="10">
        <f t="shared" si="55"/>
        <v>2.2916308554414138</v>
      </c>
      <c r="AH170">
        <f t="shared" si="56"/>
        <v>2.9839241834095525</v>
      </c>
      <c r="AI170" s="10">
        <f t="shared" si="57"/>
        <v>-5.5573529411764699</v>
      </c>
      <c r="AJ170" t="e">
        <f t="shared" si="58"/>
        <v>#NUM!</v>
      </c>
    </row>
    <row r="171" spans="14:36" x14ac:dyDescent="0.3">
      <c r="N171">
        <f t="shared" si="48"/>
        <v>21.928788435454898</v>
      </c>
      <c r="O171">
        <f t="shared" si="49"/>
        <v>14.827099595125402</v>
      </c>
      <c r="P171">
        <f t="shared" si="59"/>
        <v>2.508</v>
      </c>
      <c r="Q171">
        <f t="shared" si="41"/>
        <v>12.980541565999999</v>
      </c>
      <c r="R171" s="17">
        <f>PUSHArm!M171</f>
        <v>84.5</v>
      </c>
      <c r="S171" s="10">
        <f>PULLArm!N171</f>
        <v>56.105029997930849</v>
      </c>
      <c r="T171" s="10">
        <f>PULLArm!O171</f>
        <v>1.415807185073664</v>
      </c>
      <c r="U171" s="10">
        <f t="shared" si="50"/>
        <v>42.282528856715352</v>
      </c>
      <c r="V171" s="10">
        <f t="shared" si="42"/>
        <v>2.5753905307632383</v>
      </c>
      <c r="W171" s="10">
        <f t="shared" si="43"/>
        <v>40.105029997930849</v>
      </c>
      <c r="X171" s="10">
        <f t="shared" si="44"/>
        <v>53.894970002069151</v>
      </c>
      <c r="Y171" s="10">
        <f t="shared" si="51"/>
        <v>48.894970002069151</v>
      </c>
      <c r="Z171" s="10">
        <f t="shared" si="52"/>
        <v>45.105029997930849</v>
      </c>
      <c r="AA171" s="10">
        <f t="shared" si="45"/>
        <v>43.894970002069151</v>
      </c>
      <c r="AB171" s="10">
        <f t="shared" si="46"/>
        <v>2.5753905307632383</v>
      </c>
      <c r="AC171" s="10">
        <f t="shared" si="47"/>
        <v>2.754356255706198</v>
      </c>
      <c r="AD171" s="10">
        <f>IF(R171&lt;=$H$10,$L$2+ABS($H$43/$H$46-SQRT(4*$H$43*$H$43/$H$46/$H$46-8*(R171-$H$9)/$H$46)/2),#REF!)</f>
        <v>6.5528683809475208</v>
      </c>
      <c r="AE171" s="10">
        <f t="shared" si="53"/>
        <v>-37.452459367387483</v>
      </c>
      <c r="AF171" s="10">
        <f t="shared" si="54"/>
        <v>2.28221934468788</v>
      </c>
      <c r="AG171" s="10">
        <f t="shared" si="55"/>
        <v>2.28221934468788</v>
      </c>
      <c r="AH171">
        <f t="shared" si="56"/>
        <v>2.9906515962120741</v>
      </c>
      <c r="AI171" s="10">
        <f t="shared" si="57"/>
        <v>-5.6286764705882337</v>
      </c>
      <c r="AJ171" t="e">
        <f t="shared" si="58"/>
        <v>#NUM!</v>
      </c>
    </row>
    <row r="172" spans="14:36" x14ac:dyDescent="0.3">
      <c r="N172">
        <f t="shared" si="48"/>
        <v>21.922117007835137</v>
      </c>
      <c r="O172">
        <f t="shared" si="49"/>
        <v>14.830810110777886</v>
      </c>
      <c r="P172">
        <f t="shared" si="59"/>
        <v>2.508</v>
      </c>
      <c r="Q172">
        <f t="shared" si="41"/>
        <v>12.998498379999999</v>
      </c>
      <c r="R172" s="17">
        <f>PUSHArm!M172</f>
        <v>85</v>
      </c>
      <c r="S172" s="10">
        <f>PULLArm!N172</f>
        <v>56.458185431291632</v>
      </c>
      <c r="T172" s="10">
        <f>PULLArm!O172</f>
        <v>1.4137374196685104</v>
      </c>
      <c r="U172" s="10">
        <f t="shared" si="50"/>
        <v>42.454232828481913</v>
      </c>
      <c r="V172" s="10">
        <f t="shared" si="42"/>
        <v>2.5837319938441876</v>
      </c>
      <c r="W172" s="10">
        <f t="shared" si="43"/>
        <v>40.458185431291632</v>
      </c>
      <c r="X172" s="10">
        <f t="shared" si="44"/>
        <v>53.541814568708368</v>
      </c>
      <c r="Y172" s="10">
        <f t="shared" si="51"/>
        <v>48.541814568708368</v>
      </c>
      <c r="Z172" s="10">
        <f t="shared" si="52"/>
        <v>45.458185431291632</v>
      </c>
      <c r="AA172" s="10">
        <f t="shared" si="45"/>
        <v>43.541814568708368</v>
      </c>
      <c r="AB172" s="10">
        <f t="shared" si="46"/>
        <v>2.5837319938441876</v>
      </c>
      <c r="AC172" s="10">
        <f t="shared" si="47"/>
        <v>2.7466266416730289</v>
      </c>
      <c r="AD172" s="10">
        <f>IF(R172&lt;=$H$10,$L$2+ABS($H$43/$H$46-SQRT(4*$H$43*$H$43/$H$46/$H$46-8*(R172-$H$9)/$H$46)/2),#REF!)</f>
        <v>6.5366144305903617</v>
      </c>
      <c r="AE172" s="10">
        <f t="shared" si="53"/>
        <v>-37.363900448720173</v>
      </c>
      <c r="AF172" s="10">
        <f t="shared" si="54"/>
        <v>2.2727718533737544</v>
      </c>
      <c r="AG172" s="10">
        <f t="shared" si="55"/>
        <v>2.2727718533737544</v>
      </c>
      <c r="AH172">
        <f t="shared" si="56"/>
        <v>2.9973543585257101</v>
      </c>
      <c r="AI172" s="10">
        <f t="shared" si="57"/>
        <v>-5.6999999999999993</v>
      </c>
      <c r="AJ172" t="e">
        <f t="shared" si="58"/>
        <v>#NUM!</v>
      </c>
    </row>
    <row r="173" spans="14:36" x14ac:dyDescent="0.3">
      <c r="N173">
        <f t="shared" si="48"/>
        <v>21.915020172223102</v>
      </c>
      <c r="O173">
        <f t="shared" si="49"/>
        <v>14.83420865193504</v>
      </c>
      <c r="P173">
        <f t="shared" si="59"/>
        <v>2.508</v>
      </c>
      <c r="Q173">
        <f t="shared" si="41"/>
        <v>13.016455193999999</v>
      </c>
      <c r="R173" s="17">
        <f>PUSHArm!M173</f>
        <v>85.5</v>
      </c>
      <c r="S173" s="10">
        <f>PULLArm!N173</f>
        <v>56.811857897651926</v>
      </c>
      <c r="T173" s="10">
        <f>PULLArm!O173</f>
        <v>1.4116450399298377</v>
      </c>
      <c r="U173" s="10">
        <f t="shared" si="50"/>
        <v>42.626839499252</v>
      </c>
      <c r="V173" s="10">
        <f t="shared" si="42"/>
        <v>2.5920519387139205</v>
      </c>
      <c r="W173" s="10">
        <f t="shared" si="43"/>
        <v>40.811857897651926</v>
      </c>
      <c r="X173" s="10">
        <f t="shared" si="44"/>
        <v>53.188142102348074</v>
      </c>
      <c r="Y173" s="10">
        <f t="shared" si="51"/>
        <v>48.188142102348074</v>
      </c>
      <c r="Z173" s="10">
        <f t="shared" si="52"/>
        <v>45.811857897651926</v>
      </c>
      <c r="AA173" s="10">
        <f t="shared" si="45"/>
        <v>43.188142102348074</v>
      </c>
      <c r="AB173" s="10">
        <f t="shared" si="46"/>
        <v>2.5920519387139205</v>
      </c>
      <c r="AC173" s="10">
        <f t="shared" si="47"/>
        <v>2.7388623757595703</v>
      </c>
      <c r="AD173" s="10">
        <f>IF(R173&lt;=$H$10,$L$2+ABS($H$43/$H$46-SQRT(4*$H$43*$H$43/$H$46/$H$46-8*(R173-$H$9)/$H$46)/2),#REF!)</f>
        <v>6.5202963613389695</v>
      </c>
      <c r="AE173" s="10">
        <f t="shared" si="53"/>
        <v>-37.275125752746973</v>
      </c>
      <c r="AF173" s="10">
        <f t="shared" si="54"/>
        <v>2.263287965651251</v>
      </c>
      <c r="AG173" s="10">
        <f t="shared" si="55"/>
        <v>2.263287965651251</v>
      </c>
      <c r="AH173">
        <f t="shared" si="56"/>
        <v>3.0040327393528008</v>
      </c>
      <c r="AI173" s="10">
        <f t="shared" si="57"/>
        <v>-5.7713235294117631</v>
      </c>
      <c r="AJ173" t="e">
        <f t="shared" si="58"/>
        <v>#NUM!</v>
      </c>
    </row>
    <row r="174" spans="14:36" x14ac:dyDescent="0.3">
      <c r="N174">
        <f t="shared" si="48"/>
        <v>21.907494122633619</v>
      </c>
      <c r="O174">
        <f t="shared" si="49"/>
        <v>14.837292247752895</v>
      </c>
      <c r="P174">
        <f t="shared" si="59"/>
        <v>2.508</v>
      </c>
      <c r="Q174">
        <f t="shared" si="41"/>
        <v>13.034412007999999</v>
      </c>
      <c r="R174" s="17">
        <f>PUSHArm!M174</f>
        <v>86</v>
      </c>
      <c r="S174" s="10">
        <f>PULLArm!N174</f>
        <v>57.16605458722826</v>
      </c>
      <c r="T174" s="10">
        <f>PULLArm!O174</f>
        <v>1.4095298793621853</v>
      </c>
      <c r="U174" s="10">
        <f t="shared" si="50"/>
        <v>42.800368439877225</v>
      </c>
      <c r="V174" s="10">
        <f t="shared" si="42"/>
        <v>2.600350531047777</v>
      </c>
      <c r="W174" s="10">
        <f t="shared" si="43"/>
        <v>41.16605458722826</v>
      </c>
      <c r="X174" s="10">
        <f t="shared" si="44"/>
        <v>52.83394541277174</v>
      </c>
      <c r="Y174" s="10">
        <f t="shared" si="51"/>
        <v>47.83394541277174</v>
      </c>
      <c r="Z174" s="10">
        <f t="shared" si="52"/>
        <v>46.16605458722826</v>
      </c>
      <c r="AA174" s="10">
        <f t="shared" si="45"/>
        <v>42.83394541277174</v>
      </c>
      <c r="AB174" s="10">
        <f t="shared" si="46"/>
        <v>2.600350531047777</v>
      </c>
      <c r="AC174" s="10">
        <f t="shared" si="47"/>
        <v>2.7310629877113346</v>
      </c>
      <c r="AD174" s="10">
        <f>IF(R174&lt;=$H$10,$L$2+ABS($H$43/$H$46-SQRT(4*$H$43*$H$43/$H$46/$H$46-8*(R174-$H$9)/$H$46)/2),#REF!)</f>
        <v>6.5039134083406154</v>
      </c>
      <c r="AE174" s="10">
        <f t="shared" si="53"/>
        <v>-37.186127984812998</v>
      </c>
      <c r="AF174" s="10">
        <f t="shared" si="54"/>
        <v>2.2537672576000065</v>
      </c>
      <c r="AG174" s="10">
        <f t="shared" si="55"/>
        <v>2.2537672576000065</v>
      </c>
      <c r="AH174">
        <f t="shared" si="56"/>
        <v>3.0106870028384414</v>
      </c>
      <c r="AI174" s="10">
        <f t="shared" si="57"/>
        <v>-5.8426470588235286</v>
      </c>
      <c r="AJ174" t="e">
        <f t="shared" si="58"/>
        <v>#NUM!</v>
      </c>
    </row>
    <row r="175" spans="14:36" x14ac:dyDescent="0.3">
      <c r="N175">
        <f t="shared" si="48"/>
        <v>21.899535020778874</v>
      </c>
      <c r="O175">
        <f t="shared" si="49"/>
        <v>14.84005790164283</v>
      </c>
      <c r="P175">
        <f t="shared" si="59"/>
        <v>2.508</v>
      </c>
      <c r="Q175">
        <f t="shared" si="41"/>
        <v>13.052368822</v>
      </c>
      <c r="R175" s="17">
        <f>PUSHArm!M175</f>
        <v>86.5</v>
      </c>
      <c r="S175" s="10">
        <f>PULLArm!N175</f>
        <v>57.520782789390424</v>
      </c>
      <c r="T175" s="10">
        <f>PULLArm!O175</f>
        <v>1.4073917701626875</v>
      </c>
      <c r="U175" s="10">
        <f t="shared" si="50"/>
        <v>42.974839521652648</v>
      </c>
      <c r="V175" s="10">
        <f t="shared" si="42"/>
        <v>2.6086279344059724</v>
      </c>
      <c r="W175" s="10">
        <f t="shared" si="43"/>
        <v>41.520782789390424</v>
      </c>
      <c r="X175" s="10">
        <f t="shared" si="44"/>
        <v>52.479217210609576</v>
      </c>
      <c r="Y175" s="10">
        <f t="shared" si="51"/>
        <v>47.479217210609576</v>
      </c>
      <c r="Z175" s="10">
        <f t="shared" si="52"/>
        <v>46.520782789390424</v>
      </c>
      <c r="AA175" s="10">
        <f t="shared" si="45"/>
        <v>42.479217210609576</v>
      </c>
      <c r="AB175" s="10">
        <f t="shared" si="46"/>
        <v>2.6086279344059724</v>
      </c>
      <c r="AC175" s="10">
        <f t="shared" si="47"/>
        <v>2.7232279965403832</v>
      </c>
      <c r="AD175" s="10">
        <f>IF(R175&lt;=$H$10,$L$2+ABS($H$43/$H$46-SQRT(4*$H$43*$H$43/$H$46/$H$46-8*(R175-$H$9)/$H$46)/2),#REF!)</f>
        <v>6.4874647914144319</v>
      </c>
      <c r="AE175" s="10">
        <f t="shared" si="53"/>
        <v>-37.096899650934787</v>
      </c>
      <c r="AF175" s="10">
        <f t="shared" si="54"/>
        <v>2.2442092970059755</v>
      </c>
      <c r="AG175" s="10">
        <f t="shared" si="55"/>
        <v>2.2442092970059755</v>
      </c>
      <c r="AH175">
        <f t="shared" si="56"/>
        <v>3.0173174083923886</v>
      </c>
      <c r="AI175" s="10">
        <f t="shared" si="57"/>
        <v>-5.9139705882352924</v>
      </c>
      <c r="AJ175" t="e">
        <f t="shared" si="58"/>
        <v>#NUM!</v>
      </c>
    </row>
    <row r="176" spans="14:36" x14ac:dyDescent="0.3">
      <c r="N176">
        <f t="shared" si="48"/>
        <v>21.89113899619467</v>
      </c>
      <c r="O176">
        <f t="shared" si="49"/>
        <v>14.842502591319322</v>
      </c>
      <c r="P176">
        <f t="shared" si="59"/>
        <v>2.508</v>
      </c>
      <c r="Q176">
        <f t="shared" si="41"/>
        <v>13.070325635999998</v>
      </c>
      <c r="R176" s="17">
        <f>PUSHArm!M176</f>
        <v>87</v>
      </c>
      <c r="S176" s="10">
        <f>PULLArm!N176</f>
        <v>57.876049894542106</v>
      </c>
      <c r="T176" s="10">
        <f>PULLArm!O176</f>
        <v>1.4052305432367116</v>
      </c>
      <c r="U176" s="10">
        <f t="shared" si="50"/>
        <v>43.150272923749789</v>
      </c>
      <c r="V176" s="10">
        <f t="shared" si="42"/>
        <v>2.6168843102712094</v>
      </c>
      <c r="W176" s="10">
        <f t="shared" si="43"/>
        <v>41.876049894542106</v>
      </c>
      <c r="X176" s="10">
        <f t="shared" si="44"/>
        <v>52.123950105457894</v>
      </c>
      <c r="Y176" s="10">
        <f t="shared" si="51"/>
        <v>47.123950105457894</v>
      </c>
      <c r="Z176" s="10">
        <f t="shared" si="52"/>
        <v>46.876049894542106</v>
      </c>
      <c r="AA176" s="10">
        <f t="shared" si="45"/>
        <v>42.123950105457894</v>
      </c>
      <c r="AB176" s="10">
        <f t="shared" si="46"/>
        <v>2.6168843102712094</v>
      </c>
      <c r="AC176" s="10">
        <f t="shared" si="47"/>
        <v>2.7153569101791781</v>
      </c>
      <c r="AD176" s="10">
        <f>IF(R176&lt;=$H$10,$L$2+ABS($H$43/$H$46-SQRT(4*$H$43*$H$43/$H$46/$H$46-8*(R176-$H$9)/$H$46)/2),#REF!)</f>
        <v>6.4709497146178769</v>
      </c>
      <c r="AE176" s="10">
        <f t="shared" si="53"/>
        <v>-37.007433050487819</v>
      </c>
      <c r="AF176" s="10">
        <f t="shared" si="54"/>
        <v>2.2346136431324699</v>
      </c>
      <c r="AG176" s="10">
        <f t="shared" si="55"/>
        <v>2.2346136431324699</v>
      </c>
      <c r="AH176">
        <f t="shared" si="56"/>
        <v>3.0239242108070608</v>
      </c>
      <c r="AI176" s="10">
        <f t="shared" si="57"/>
        <v>-5.985294117647058</v>
      </c>
      <c r="AJ176" t="e">
        <f t="shared" si="58"/>
        <v>#NUM!</v>
      </c>
    </row>
    <row r="177" spans="14:36" x14ac:dyDescent="0.3">
      <c r="N177">
        <f t="shared" si="48"/>
        <v>21.882302146389581</v>
      </c>
      <c r="O177">
        <f t="shared" si="49"/>
        <v>14.844623268863861</v>
      </c>
      <c r="P177">
        <f t="shared" si="59"/>
        <v>2.508</v>
      </c>
      <c r="Q177">
        <f t="shared" si="41"/>
        <v>13.088282450000001</v>
      </c>
      <c r="R177" s="17">
        <f>PUSHArm!M177</f>
        <v>87.5</v>
      </c>
      <c r="S177" s="10">
        <f>PULLArm!N177</f>
        <v>58.231863396039401</v>
      </c>
      <c r="T177" s="10">
        <f>PULLArm!O177</f>
        <v>1.4030460282148571</v>
      </c>
      <c r="U177" s="10">
        <f t="shared" si="50"/>
        <v>43.326689140788858</v>
      </c>
      <c r="V177" s="10">
        <f t="shared" si="42"/>
        <v>2.625119818085432</v>
      </c>
      <c r="W177" s="10">
        <f t="shared" si="43"/>
        <v>42.231863396039401</v>
      </c>
      <c r="X177" s="10">
        <f t="shared" si="44"/>
        <v>51.768136603960599</v>
      </c>
      <c r="Y177" s="10">
        <f t="shared" si="51"/>
        <v>46.768136603960599</v>
      </c>
      <c r="Z177" s="10">
        <f t="shared" si="52"/>
        <v>47.231863396039401</v>
      </c>
      <c r="AA177" s="10">
        <f t="shared" si="45"/>
        <v>41.768136603960599</v>
      </c>
      <c r="AB177" s="10">
        <f t="shared" si="46"/>
        <v>2.625119818085432</v>
      </c>
      <c r="AC177" s="10">
        <f t="shared" si="47"/>
        <v>2.7074492251199476</v>
      </c>
      <c r="AD177" s="10">
        <f>IF(R177&lt;=$H$10,$L$2+ABS($H$43/$H$46-SQRT(4*$H$43*$H$43/$H$46/$H$46-8*(R177-$H$9)/$H$46)/2),#REF!)</f>
        <v>6.454367365797296</v>
      </c>
      <c r="AE177" s="10">
        <f t="shared" si="53"/>
        <v>-36.91772026860037</v>
      </c>
      <c r="AF177" s="10">
        <f t="shared" si="54"/>
        <v>2.2249798464830124</v>
      </c>
      <c r="AG177" s="10">
        <f t="shared" si="55"/>
        <v>2.2249798464830124</v>
      </c>
      <c r="AH177">
        <f t="shared" si="56"/>
        <v>3.0305076603717893</v>
      </c>
      <c r="AI177" s="10">
        <f t="shared" si="57"/>
        <v>-6.0566176470588218</v>
      </c>
      <c r="AJ177" t="e">
        <f t="shared" si="58"/>
        <v>#NUM!</v>
      </c>
    </row>
    <row r="178" spans="14:36" x14ac:dyDescent="0.3">
      <c r="N178">
        <f t="shared" si="48"/>
        <v>21.873020536979531</v>
      </c>
      <c r="O178">
        <f t="shared" si="49"/>
        <v>14.846416860779499</v>
      </c>
      <c r="P178">
        <f t="shared" si="59"/>
        <v>2.508</v>
      </c>
      <c r="Q178">
        <f t="shared" si="41"/>
        <v>13.106239263999999</v>
      </c>
      <c r="R178" s="17">
        <f>PUSHArm!M178</f>
        <v>88</v>
      </c>
      <c r="S178" s="10">
        <f>PULLArm!N178</f>
        <v>58.588230892147969</v>
      </c>
      <c r="T178" s="10">
        <f>PULLArm!O178</f>
        <v>1.4008380534689067</v>
      </c>
      <c r="U178" s="10">
        <f t="shared" si="50"/>
        <v>43.504108990630009</v>
      </c>
      <c r="V178" s="10">
        <f t="shared" si="42"/>
        <v>2.6333346152857526</v>
      </c>
      <c r="W178" s="10">
        <f t="shared" si="43"/>
        <v>42.588230892147969</v>
      </c>
      <c r="X178" s="10">
        <f t="shared" si="44"/>
        <v>51.411769107852031</v>
      </c>
      <c r="Y178" s="10">
        <f t="shared" si="51"/>
        <v>46.411769107852031</v>
      </c>
      <c r="Z178" s="10">
        <f t="shared" si="52"/>
        <v>47.588230892147969</v>
      </c>
      <c r="AA178" s="10">
        <f t="shared" si="45"/>
        <v>41.411769107852031</v>
      </c>
      <c r="AB178" s="10">
        <f t="shared" si="46"/>
        <v>2.6333346152857526</v>
      </c>
      <c r="AC178" s="10">
        <f t="shared" si="47"/>
        <v>2.6995044260388168</v>
      </c>
      <c r="AD178" s="10">
        <f>IF(R178&lt;=$H$10,$L$2+ABS($H$43/$H$46-SQRT(4*$H$43*$H$43/$H$46/$H$46-8*(R178-$H$9)/$H$46)/2),#REF!)</f>
        <v>6.4377169161218877</v>
      </c>
      <c r="AE178" s="10">
        <f t="shared" si="53"/>
        <v>-36.82775316830508</v>
      </c>
      <c r="AF178" s="10">
        <f t="shared" si="54"/>
        <v>2.2153074485556359</v>
      </c>
      <c r="AG178" s="10">
        <f t="shared" si="55"/>
        <v>2.2153074485556359</v>
      </c>
      <c r="AH178">
        <f t="shared" si="56"/>
        <v>3.0370680029834523</v>
      </c>
      <c r="AI178" s="10">
        <f t="shared" si="57"/>
        <v>-6.1279411764705873</v>
      </c>
      <c r="AJ178" t="e">
        <f t="shared" si="58"/>
        <v>#NUM!</v>
      </c>
    </row>
    <row r="179" spans="14:36" x14ac:dyDescent="0.3">
      <c r="N179">
        <f t="shared" si="48"/>
        <v>21.863290201906072</v>
      </c>
      <c r="O179">
        <f t="shared" si="49"/>
        <v>14.847880268102855</v>
      </c>
      <c r="P179">
        <f t="shared" si="59"/>
        <v>2.508</v>
      </c>
      <c r="Q179">
        <f t="shared" si="41"/>
        <v>13.124196077999999</v>
      </c>
      <c r="R179" s="17">
        <f>PUSHArm!M179</f>
        <v>88.5</v>
      </c>
      <c r="S179" s="10">
        <f>PULLArm!N179</f>
        <v>58.945160088040275</v>
      </c>
      <c r="T179" s="10">
        <f>PULLArm!O179</f>
        <v>1.3986064461330174</v>
      </c>
      <c r="U179" s="10">
        <f t="shared" si="50"/>
        <v>43.682553622195293</v>
      </c>
      <c r="V179" s="10">
        <f t="shared" si="42"/>
        <v>2.6415288573395683</v>
      </c>
      <c r="W179" s="10">
        <f t="shared" si="43"/>
        <v>42.945160088040275</v>
      </c>
      <c r="X179" s="10">
        <f t="shared" si="44"/>
        <v>51.054839911959725</v>
      </c>
      <c r="Y179" s="10">
        <f t="shared" si="51"/>
        <v>46.054839911959725</v>
      </c>
      <c r="Z179" s="10">
        <f t="shared" si="52"/>
        <v>47.945160088040275</v>
      </c>
      <c r="AA179" s="10">
        <f t="shared" si="45"/>
        <v>41.054839911959725</v>
      </c>
      <c r="AB179" s="10">
        <f t="shared" si="46"/>
        <v>2.6415288573395683</v>
      </c>
      <c r="AC179" s="10">
        <f t="shared" si="47"/>
        <v>2.691521985403913</v>
      </c>
      <c r="AD179" s="10">
        <f>IF(R179&lt;=$H$10,$L$2+ABS($H$43/$H$46-SQRT(4*$H$43*$H$43/$H$46/$H$46-8*(R179-$H$9)/$H$46)/2),#REF!)</f>
        <v>6.4209975196002773</v>
      </c>
      <c r="AE179" s="10">
        <f t="shared" si="53"/>
        <v>-36.737523382270439</v>
      </c>
      <c r="AF179" s="10">
        <f t="shared" si="54"/>
        <v>2.2055959815882473</v>
      </c>
      <c r="AG179" s="10">
        <f t="shared" si="55"/>
        <v>2.2055959815882473</v>
      </c>
      <c r="AH179">
        <f t="shared" si="56"/>
        <v>3.0436054802536461</v>
      </c>
      <c r="AI179" s="10">
        <f t="shared" si="57"/>
        <v>-6.1992647058823511</v>
      </c>
      <c r="AJ179" t="e">
        <f t="shared" si="58"/>
        <v>#NUM!</v>
      </c>
    </row>
    <row r="180" spans="14:36" x14ac:dyDescent="0.3">
      <c r="N180">
        <f t="shared" si="48"/>
        <v>21.853107143603939</v>
      </c>
      <c r="O180">
        <f t="shared" si="49"/>
        <v>14.849010366482348</v>
      </c>
      <c r="P180">
        <f t="shared" si="59"/>
        <v>2.508</v>
      </c>
      <c r="Q180">
        <f t="shared" si="41"/>
        <v>13.142152891999999</v>
      </c>
      <c r="R180" s="17">
        <f>PUSHArm!M180</f>
        <v>89</v>
      </c>
      <c r="S180" s="10">
        <f>PULLArm!N180</f>
        <v>59.302658797832756</v>
      </c>
      <c r="T180" s="10">
        <f>PULLArm!O180</f>
        <v>1.3963510321215296</v>
      </c>
      <c r="U180" s="10">
        <f t="shared" si="50"/>
        <v>43.862044523592608</v>
      </c>
      <c r="V180" s="10">
        <f t="shared" si="42"/>
        <v>2.6497026977788893</v>
      </c>
      <c r="W180" s="10">
        <f t="shared" si="43"/>
        <v>43.302658797832756</v>
      </c>
      <c r="X180" s="10">
        <f t="shared" si="44"/>
        <v>50.697341202167244</v>
      </c>
      <c r="Y180" s="10">
        <f t="shared" si="51"/>
        <v>45.697341202167244</v>
      </c>
      <c r="Z180" s="10">
        <f t="shared" si="52"/>
        <v>48.302658797832756</v>
      </c>
      <c r="AA180" s="10">
        <f t="shared" si="45"/>
        <v>40.697341202167244</v>
      </c>
      <c r="AB180" s="10">
        <f t="shared" si="46"/>
        <v>2.6497026977788893</v>
      </c>
      <c r="AC180" s="10">
        <f t="shared" si="47"/>
        <v>2.6835013630665991</v>
      </c>
      <c r="AD180" s="10">
        <f>IF(R180&lt;=$H$10,$L$2+ABS($H$43/$H$46-SQRT(4*$H$43*$H$43/$H$46/$H$46-8*(R180-$H$9)/$H$46)/2),#REF!)</f>
        <v>6.4042083125789446</v>
      </c>
      <c r="AE180" s="10">
        <f t="shared" si="53"/>
        <v>-36.647022304326036</v>
      </c>
      <c r="AF180" s="10">
        <f t="shared" si="54"/>
        <v>2.1958449682946686</v>
      </c>
      <c r="AG180" s="10">
        <f t="shared" si="55"/>
        <v>2.1958449682946686</v>
      </c>
      <c r="AH180">
        <f t="shared" si="56"/>
        <v>3.0501203296125108</v>
      </c>
      <c r="AI180" s="10">
        <f t="shared" si="57"/>
        <v>-6.2705882352941167</v>
      </c>
      <c r="AJ180" t="e">
        <f t="shared" si="58"/>
        <v>#NUM!</v>
      </c>
    </row>
    <row r="181" spans="14:36" x14ac:dyDescent="0.3">
      <c r="N181">
        <f t="shared" si="48"/>
        <v>21.84246733324321</v>
      </c>
      <c r="O181">
        <f t="shared" si="49"/>
        <v>14.849804006307734</v>
      </c>
      <c r="P181">
        <f t="shared" si="59"/>
        <v>2.508</v>
      </c>
      <c r="Q181">
        <f t="shared" si="41"/>
        <v>13.160109705999998</v>
      </c>
      <c r="R181" s="17">
        <f>PUSHArm!M181</f>
        <v>89.5</v>
      </c>
      <c r="S181" s="10">
        <f>PULLArm!N181</f>
        <v>59.660734946664995</v>
      </c>
      <c r="T181" s="10">
        <f>PULLArm!O181</f>
        <v>1.3940716361514103</v>
      </c>
      <c r="U181" s="10">
        <f t="shared" si="50"/>
        <v>44.042603530299708</v>
      </c>
      <c r="V181" s="10">
        <f t="shared" si="42"/>
        <v>2.6578562882339032</v>
      </c>
      <c r="W181" s="10">
        <f t="shared" si="43"/>
        <v>43.660734946664995</v>
      </c>
      <c r="X181" s="10">
        <f t="shared" si="44"/>
        <v>50.339265053335005</v>
      </c>
      <c r="Y181" s="10">
        <f t="shared" si="51"/>
        <v>45.339265053335005</v>
      </c>
      <c r="Z181" s="10">
        <f t="shared" si="52"/>
        <v>48.660734946664995</v>
      </c>
      <c r="AA181" s="10">
        <f t="shared" si="45"/>
        <v>40.339265053335005</v>
      </c>
      <c r="AB181" s="10">
        <f t="shared" si="46"/>
        <v>2.6578562882339032</v>
      </c>
      <c r="AC181" s="10">
        <f t="shared" si="47"/>
        <v>2.6754420058349346</v>
      </c>
      <c r="AD181" s="10">
        <f>IF(R181&lt;=$H$10,$L$2+ABS($H$43/$H$46-SQRT(4*$H$43*$H$43/$H$46/$H$46-8*(R181-$H$9)/$H$46)/2),#REF!)</f>
        <v>6.3873484132216305</v>
      </c>
      <c r="AE181" s="10">
        <f t="shared" si="53"/>
        <v>-36.556241080556617</v>
      </c>
      <c r="AF181" s="10">
        <f t="shared" si="54"/>
        <v>2.1860539215909118</v>
      </c>
      <c r="AG181" s="10">
        <f t="shared" si="55"/>
        <v>2.1860539215909118</v>
      </c>
      <c r="AH181">
        <f t="shared" si="56"/>
        <v>3.056612784409352</v>
      </c>
      <c r="AI181" s="10">
        <f t="shared" si="57"/>
        <v>-6.3419117647058805</v>
      </c>
      <c r="AJ181" t="e">
        <f t="shared" si="58"/>
        <v>#NUM!</v>
      </c>
    </row>
    <row r="182" spans="14:36" x14ac:dyDescent="0.3">
      <c r="N182">
        <f t="shared" si="48"/>
        <v>21.83136671097127</v>
      </c>
      <c r="O182">
        <f t="shared" si="49"/>
        <v>14.850258012840369</v>
      </c>
      <c r="P182">
        <f t="shared" si="59"/>
        <v>2.508</v>
      </c>
      <c r="Q182">
        <f t="shared" si="41"/>
        <v>13.17806652</v>
      </c>
      <c r="R182" s="17">
        <f>PUSHArm!M182</f>
        <v>90</v>
      </c>
      <c r="S182" s="10">
        <f>PULLArm!N182</f>
        <v>60.01939657282098</v>
      </c>
      <c r="T182" s="10">
        <f>PULLArm!O182</f>
        <v>1.3917680817645335</v>
      </c>
      <c r="U182" s="10">
        <f t="shared" si="50"/>
        <v>44.224252833562375</v>
      </c>
      <c r="V182" s="10">
        <f t="shared" si="42"/>
        <v>2.6659897784657911</v>
      </c>
      <c r="W182" s="10">
        <f t="shared" si="43"/>
        <v>44.01939657282098</v>
      </c>
      <c r="X182" s="10">
        <f t="shared" si="44"/>
        <v>49.98060342717902</v>
      </c>
      <c r="Y182" s="10">
        <f t="shared" si="51"/>
        <v>44.98060342717902</v>
      </c>
      <c r="Z182" s="10">
        <f t="shared" si="52"/>
        <v>49.01939657282098</v>
      </c>
      <c r="AA182" s="10">
        <f t="shared" si="45"/>
        <v>39.98060342717902</v>
      </c>
      <c r="AB182" s="10">
        <f t="shared" si="46"/>
        <v>2.6659897784657911</v>
      </c>
      <c r="AC182" s="10">
        <f t="shared" si="47"/>
        <v>2.6673433470284214</v>
      </c>
      <c r="AD182" s="10">
        <f>IF(R182&lt;=$H$10,$L$2+ABS($H$43/$H$46-SQRT(4*$H$43*$H$43/$H$46/$H$46-8*(R182-$H$9)/$H$46)/2),#REF!)</f>
        <v>6.3704169209688537</v>
      </c>
      <c r="AE182" s="10">
        <f t="shared" si="53"/>
        <v>-36.465170600076966</v>
      </c>
      <c r="AF182" s="10">
        <f t="shared" si="54"/>
        <v>2.1762223443112658</v>
      </c>
      <c r="AG182" s="10">
        <f t="shared" si="55"/>
        <v>2.1762223443112658</v>
      </c>
      <c r="AH182">
        <f t="shared" si="56"/>
        <v>3.0630830740101622</v>
      </c>
      <c r="AI182" s="10">
        <f t="shared" si="57"/>
        <v>-6.413235294117646</v>
      </c>
      <c r="AJ182" t="e">
        <f t="shared" si="58"/>
        <v>#NUM!</v>
      </c>
    </row>
    <row r="183" spans="14:36" x14ac:dyDescent="0.3">
      <c r="N183">
        <f t="shared" si="48"/>
        <v>21.819801186169183</v>
      </c>
      <c r="O183">
        <f t="shared" si="49"/>
        <v>14.850369186353953</v>
      </c>
      <c r="P183">
        <f t="shared" si="59"/>
        <v>2.508</v>
      </c>
      <c r="Q183">
        <f t="shared" si="41"/>
        <v>13.196023333999998</v>
      </c>
      <c r="R183" s="17">
        <f>PUSHArm!M183</f>
        <v>90.5</v>
      </c>
      <c r="S183" s="10">
        <f>PULLArm!N183</f>
        <v>60.378651829893755</v>
      </c>
      <c r="T183" s="10">
        <f>PULLArm!O183</f>
        <v>1.3894401913507235</v>
      </c>
      <c r="U183" s="10">
        <f t="shared" si="50"/>
        <v>44.1072811054227</v>
      </c>
      <c r="V183" s="10">
        <f t="shared" si="42"/>
        <v>2.6741285273203208</v>
      </c>
      <c r="W183" s="10">
        <f t="shared" si="43"/>
        <v>44.378651829893755</v>
      </c>
      <c r="X183" s="10">
        <f t="shared" si="44"/>
        <v>49.621348170106245</v>
      </c>
      <c r="Y183" s="10">
        <f t="shared" si="51"/>
        <v>44.621348170106245</v>
      </c>
      <c r="Z183" s="10">
        <f t="shared" si="52"/>
        <v>49.378651829893755</v>
      </c>
      <c r="AA183" s="10">
        <f t="shared" si="45"/>
        <v>39.621348170106245</v>
      </c>
      <c r="AB183" s="10">
        <f t="shared" si="46"/>
        <v>2.6741285273203208</v>
      </c>
      <c r="AC183" s="10">
        <f t="shared" si="47"/>
        <v>2.6741285273203208</v>
      </c>
      <c r="AD183" s="10">
        <f>IF(R183&lt;=$H$10,$L$2+ABS($H$43/$H$46-SQRT(4*$H$43*$H$43/$H$46/$H$46-8*(R183-$H$9)/$H$46)/2),#REF!)</f>
        <v>6.3534129159765902</v>
      </c>
      <c r="AE183" s="10">
        <f t="shared" si="53"/>
        <v>-36.373801485447551</v>
      </c>
      <c r="AF183" s="10">
        <f t="shared" si="54"/>
        <v>2.1663497289137101</v>
      </c>
      <c r="AG183" s="10">
        <f t="shared" si="55"/>
        <v>2.1663497289137101</v>
      </c>
      <c r="AH183">
        <f t="shared" si="56"/>
        <v>3.0695314238921712</v>
      </c>
      <c r="AI183" s="10">
        <f t="shared" si="57"/>
        <v>-6.4845588235294098</v>
      </c>
      <c r="AJ183" t="e">
        <f t="shared" si="58"/>
        <v>#NUM!</v>
      </c>
    </row>
    <row r="184" spans="14:36" x14ac:dyDescent="0.3">
      <c r="N184">
        <f t="shared" si="48"/>
        <v>21.807766637755801</v>
      </c>
      <c r="O184">
        <f t="shared" si="49"/>
        <v>14.850134302308646</v>
      </c>
      <c r="P184">
        <f t="shared" si="59"/>
        <v>2.508</v>
      </c>
      <c r="Q184">
        <f t="shared" si="41"/>
        <v>13.213980148000001</v>
      </c>
      <c r="R184" s="17">
        <f>PUSHArm!M184</f>
        <v>91</v>
      </c>
      <c r="S184" s="10">
        <f>PULLArm!N184</f>
        <v>60.738508988994596</v>
      </c>
      <c r="T184" s="10">
        <f>PULLArm!O184</f>
        <v>1.3870877861736759</v>
      </c>
      <c r="U184" s="10">
        <f t="shared" si="50"/>
        <v>43.962345770877484</v>
      </c>
      <c r="V184" s="10">
        <f t="shared" si="42"/>
        <v>2.6823075456180296</v>
      </c>
      <c r="W184" s="10">
        <f t="shared" si="43"/>
        <v>44.738508988994596</v>
      </c>
      <c r="X184" s="10">
        <f t="shared" si="44"/>
        <v>49.261491011005404</v>
      </c>
      <c r="Y184" s="10">
        <f t="shared" si="51"/>
        <v>44.261491011005404</v>
      </c>
      <c r="Z184" s="10">
        <f t="shared" si="52"/>
        <v>49.738508988994596</v>
      </c>
      <c r="AA184" s="10">
        <f t="shared" si="45"/>
        <v>39.261491011005404</v>
      </c>
      <c r="AB184" s="10">
        <f t="shared" si="46"/>
        <v>2.6823075456180296</v>
      </c>
      <c r="AC184" s="10">
        <f t="shared" si="47"/>
        <v>2.6823075456180296</v>
      </c>
      <c r="AD184" s="10">
        <f>IF(R184&lt;=$H$10,$L$2+ABS($H$43/$H$46-SQRT(4*$H$43*$H$43/$H$46/$H$46-8*(R184-$H$9)/$H$46)/2),#REF!)</f>
        <v>6.3363354585331351</v>
      </c>
      <c r="AE184" s="10">
        <f t="shared" si="53"/>
        <v>-36.282124082659529</v>
      </c>
      <c r="AF184" s="10">
        <f t="shared" si="54"/>
        <v>2.156435557174174</v>
      </c>
      <c r="AG184" s="10">
        <f t="shared" si="55"/>
        <v>2.156435557174174</v>
      </c>
      <c r="AH184">
        <f t="shared" si="56"/>
        <v>3.0759580557355299</v>
      </c>
      <c r="AI184" s="10">
        <f t="shared" si="57"/>
        <v>-6.5558823529411754</v>
      </c>
      <c r="AJ184" t="e">
        <f t="shared" si="58"/>
        <v>#NUM!</v>
      </c>
    </row>
    <row r="185" spans="14:36" x14ac:dyDescent="0.3">
      <c r="N185">
        <f t="shared" si="48"/>
        <v>21.795258914494212</v>
      </c>
      <c r="O185">
        <f t="shared" si="49"/>
        <v>14.8495501115276</v>
      </c>
      <c r="P185">
        <f t="shared" si="59"/>
        <v>2.508</v>
      </c>
      <c r="Q185">
        <f t="shared" si="41"/>
        <v>13.231936961999999</v>
      </c>
      <c r="R185" s="17">
        <f>PUSHArm!M185</f>
        <v>91.5</v>
      </c>
      <c r="S185" s="10">
        <f>PULLArm!N185</f>
        <v>61.098976441007324</v>
      </c>
      <c r="T185" s="10">
        <f>PULLArm!O185</f>
        <v>1.3847106863968528</v>
      </c>
      <c r="U185" s="10">
        <f t="shared" si="50"/>
        <v>43.816593670866816</v>
      </c>
      <c r="V185" s="10">
        <f t="shared" si="42"/>
        <v>2.6905276512185696</v>
      </c>
      <c r="W185" s="10">
        <f t="shared" si="43"/>
        <v>45.098976441007324</v>
      </c>
      <c r="X185" s="10">
        <f t="shared" si="44"/>
        <v>48.901023558992676</v>
      </c>
      <c r="Y185" s="10">
        <f t="shared" si="51"/>
        <v>43.901023558992676</v>
      </c>
      <c r="Z185" s="10">
        <f t="shared" si="52"/>
        <v>50.098976441007324</v>
      </c>
      <c r="AA185" s="10">
        <f t="shared" si="45"/>
        <v>38.901023558992676</v>
      </c>
      <c r="AB185" s="10">
        <f t="shared" si="46"/>
        <v>2.6905276512185696</v>
      </c>
      <c r="AC185" s="10">
        <f t="shared" si="47"/>
        <v>2.6905276512185696</v>
      </c>
      <c r="AD185" s="10">
        <f>IF(R185&lt;=$H$10,$L$2+ABS($H$43/$H$46-SQRT(4*$H$43*$H$43/$H$46/$H$46-8*(R185-$H$9)/$H$46)/2),#REF!)</f>
        <v>6.3191835884530851</v>
      </c>
      <c r="AE185" s="10">
        <f t="shared" si="53"/>
        <v>-36.19012845074807</v>
      </c>
      <c r="AF185" s="10">
        <f t="shared" si="54"/>
        <v>2.1464792998691102</v>
      </c>
      <c r="AG185" s="10">
        <f t="shared" si="55"/>
        <v>2.1464792998691102</v>
      </c>
      <c r="AH185">
        <f t="shared" si="56"/>
        <v>3.0823631875122315</v>
      </c>
      <c r="AI185" s="10">
        <f t="shared" si="57"/>
        <v>-6.6272058823529392</v>
      </c>
      <c r="AJ185" t="e">
        <f t="shared" si="58"/>
        <v>#NUM!</v>
      </c>
    </row>
    <row r="186" spans="14:36" x14ac:dyDescent="0.3">
      <c r="N186">
        <f t="shared" si="48"/>
        <v>21.782273835337573</v>
      </c>
      <c r="O186">
        <f t="shared" si="49"/>
        <v>14.848613340401304</v>
      </c>
      <c r="P186">
        <f t="shared" si="59"/>
        <v>2.508</v>
      </c>
      <c r="Q186">
        <f t="shared" si="41"/>
        <v>13.249893775999999</v>
      </c>
      <c r="R186" s="17">
        <f>PUSHArm!M186</f>
        <v>92</v>
      </c>
      <c r="S186" s="10">
        <f>PULLArm!N186</f>
        <v>61.460062698889139</v>
      </c>
      <c r="T186" s="10">
        <f>PULLArm!O186</f>
        <v>1.3823087111116958</v>
      </c>
      <c r="U186" s="10">
        <f t="shared" si="50"/>
        <v>43.670001632720279</v>
      </c>
      <c r="V186" s="10">
        <f t="shared" si="42"/>
        <v>2.6987894696205625</v>
      </c>
      <c r="W186" s="10">
        <f t="shared" si="43"/>
        <v>45.460062698889139</v>
      </c>
      <c r="X186" s="10">
        <f t="shared" si="44"/>
        <v>48.539937301110861</v>
      </c>
      <c r="Y186" s="10">
        <f t="shared" si="51"/>
        <v>43.539937301110861</v>
      </c>
      <c r="Z186" s="10">
        <f t="shared" si="52"/>
        <v>50.460062698889139</v>
      </c>
      <c r="AA186" s="10">
        <f t="shared" si="45"/>
        <v>38.539937301110861</v>
      </c>
      <c r="AB186" s="10">
        <f t="shared" si="46"/>
        <v>2.6987894696205625</v>
      </c>
      <c r="AC186" s="10">
        <f t="shared" si="47"/>
        <v>2.6987894696205625</v>
      </c>
      <c r="AD186" s="10">
        <f>IF(R186&lt;=$H$10,$L$2+ABS($H$43/$H$46-SQRT(4*$H$43*$H$43/$H$46/$H$46-8*(R186-$H$9)/$H$46)/2),#REF!)</f>
        <v>6.3019563244473584</v>
      </c>
      <c r="AE186" s="10">
        <f t="shared" si="53"/>
        <v>-36.097804350954625</v>
      </c>
      <c r="AF186" s="10">
        <f t="shared" si="54"/>
        <v>2.1364804164458371</v>
      </c>
      <c r="AG186" s="10">
        <f t="shared" si="55"/>
        <v>2.1364804164458371</v>
      </c>
      <c r="AH186">
        <f t="shared" si="56"/>
        <v>3.0887470335723761</v>
      </c>
      <c r="AI186" s="10">
        <f t="shared" si="57"/>
        <v>-6.6985294117647047</v>
      </c>
      <c r="AJ186" t="e">
        <f t="shared" si="58"/>
        <v>#NUM!</v>
      </c>
    </row>
    <row r="187" spans="14:36" x14ac:dyDescent="0.3">
      <c r="N187">
        <f t="shared" si="48"/>
        <v>21.768807189793677</v>
      </c>
      <c r="O187">
        <f t="shared" si="49"/>
        <v>14.847320691105617</v>
      </c>
      <c r="P187">
        <f t="shared" si="59"/>
        <v>2.508</v>
      </c>
      <c r="Q187">
        <f t="shared" si="41"/>
        <v>13.267850589999998</v>
      </c>
      <c r="R187" s="17">
        <f>PUSHArm!M187</f>
        <v>92.5</v>
      </c>
      <c r="S187" s="10">
        <f>PULLArm!N187</f>
        <v>61.821776400018813</v>
      </c>
      <c r="T187" s="10">
        <f>PULLArm!O187</f>
        <v>1.3798816783668386</v>
      </c>
      <c r="U187" s="10">
        <f t="shared" si="50"/>
        <v>43.522545755625785</v>
      </c>
      <c r="V187" s="10">
        <f t="shared" si="42"/>
        <v>2.7070936423561811</v>
      </c>
      <c r="W187" s="10">
        <f t="shared" si="43"/>
        <v>45.821776400018813</v>
      </c>
      <c r="X187" s="10">
        <f t="shared" si="44"/>
        <v>48.178223599981187</v>
      </c>
      <c r="Y187" s="10">
        <f t="shared" si="51"/>
        <v>43.178223599981187</v>
      </c>
      <c r="Z187" s="10">
        <f t="shared" si="52"/>
        <v>50.821776400018813</v>
      </c>
      <c r="AA187" s="10">
        <f t="shared" si="45"/>
        <v>38.178223599981187</v>
      </c>
      <c r="AB187" s="10">
        <f t="shared" si="46"/>
        <v>2.7070936423561811</v>
      </c>
      <c r="AC187" s="10">
        <f t="shared" si="47"/>
        <v>2.7070936423561811</v>
      </c>
      <c r="AD187" s="10">
        <f>IF(R187&lt;=$H$10,$L$2+ABS($H$43/$H$46-SQRT(4*$H$43*$H$43/$H$46/$H$46-8*(R187-$H$9)/$H$46)/2),#REF!)</f>
        <v>6.2846526634680568</v>
      </c>
      <c r="AE187" s="10">
        <f t="shared" si="53"/>
        <v>-36.005141235453777</v>
      </c>
      <c r="AF187" s="10">
        <f t="shared" si="54"/>
        <v>2.1264383546800745</v>
      </c>
      <c r="AG187" s="10">
        <f t="shared" si="55"/>
        <v>2.1264383546800745</v>
      </c>
      <c r="AH187">
        <f t="shared" si="56"/>
        <v>3.0951098047278678</v>
      </c>
      <c r="AI187" s="10">
        <f t="shared" si="57"/>
        <v>-6.7698529411764685</v>
      </c>
      <c r="AJ187" t="e">
        <f t="shared" si="58"/>
        <v>#NUM!</v>
      </c>
    </row>
    <row r="188" spans="14:36" x14ac:dyDescent="0.3">
      <c r="N188">
        <f t="shared" si="48"/>
        <v>21.754854738327936</v>
      </c>
      <c r="O188">
        <f t="shared" si="49"/>
        <v>14.845668841847004</v>
      </c>
      <c r="P188">
        <f t="shared" si="59"/>
        <v>2.508</v>
      </c>
      <c r="Q188">
        <f t="shared" si="41"/>
        <v>13.285807404</v>
      </c>
      <c r="R188" s="17">
        <f>PUSHArm!M188</f>
        <v>93</v>
      </c>
      <c r="S188" s="10">
        <f>PULLArm!N188</f>
        <v>62.18412630859342</v>
      </c>
      <c r="T188" s="10">
        <f>PULLArm!O188</f>
        <v>1.3774294051995479</v>
      </c>
      <c r="U188" s="10">
        <f t="shared" si="50"/>
        <v>43.374201381549497</v>
      </c>
      <c r="V188" s="10">
        <f t="shared" si="42"/>
        <v>2.715440827572511</v>
      </c>
      <c r="W188" s="10">
        <f t="shared" si="43"/>
        <v>46.18412630859342</v>
      </c>
      <c r="X188" s="10">
        <f t="shared" si="44"/>
        <v>47.81587369140658</v>
      </c>
      <c r="Y188" s="10">
        <f t="shared" si="51"/>
        <v>42.81587369140658</v>
      </c>
      <c r="Z188" s="10">
        <f t="shared" si="52"/>
        <v>51.18412630859342</v>
      </c>
      <c r="AA188" s="10">
        <f t="shared" si="45"/>
        <v>37.81587369140658</v>
      </c>
      <c r="AB188" s="10">
        <f t="shared" si="46"/>
        <v>2.715440827572511</v>
      </c>
      <c r="AC188" s="10">
        <f t="shared" si="47"/>
        <v>2.715440827572511</v>
      </c>
      <c r="AD188" s="10">
        <f>IF(R188&lt;=$H$10,$L$2+ABS($H$43/$H$46-SQRT(4*$H$43*$H$43/$H$46/$H$46-8*(R188-$H$9)/$H$46)/2),#REF!)</f>
        <v>6.2672715800269589</v>
      </c>
      <c r="AE188" s="10">
        <f t="shared" si="53"/>
        <v>-35.912128235592171</v>
      </c>
      <c r="AF188" s="10">
        <f t="shared" si="54"/>
        <v>2.116352550320042</v>
      </c>
      <c r="AG188" s="10">
        <f t="shared" si="55"/>
        <v>2.116352550320042</v>
      </c>
      <c r="AH188">
        <f t="shared" si="56"/>
        <v>3.1014517083336459</v>
      </c>
      <c r="AI188" s="10">
        <f t="shared" si="57"/>
        <v>-6.8411764705882341</v>
      </c>
      <c r="AJ188" t="e">
        <f t="shared" si="58"/>
        <v>#NUM!</v>
      </c>
    </row>
    <row r="189" spans="14:36" x14ac:dyDescent="0.3">
      <c r="N189">
        <f t="shared" si="48"/>
        <v>21.740412212772156</v>
      </c>
      <c r="O189">
        <f t="shared" si="49"/>
        <v>14.843654447112868</v>
      </c>
      <c r="P189">
        <f t="shared" si="59"/>
        <v>2.508</v>
      </c>
      <c r="Q189">
        <f t="shared" si="41"/>
        <v>13.303764218</v>
      </c>
      <c r="R189" s="17">
        <f>PUSHArm!M189</f>
        <v>93.5</v>
      </c>
      <c r="S189" s="10">
        <f>PULLArm!N189</f>
        <v>62.547121318074552</v>
      </c>
      <c r="T189" s="10">
        <f>PULLArm!O189</f>
        <v>1.3749517076673219</v>
      </c>
      <c r="U189" s="10">
        <f t="shared" si="50"/>
        <v>43.224943064841689</v>
      </c>
      <c r="V189" s="10">
        <f t="shared" si="42"/>
        <v>2.7238317006402859</v>
      </c>
      <c r="W189" s="10">
        <f t="shared" si="43"/>
        <v>46.547121318074552</v>
      </c>
      <c r="X189" s="10">
        <f t="shared" si="44"/>
        <v>47.452878681925448</v>
      </c>
      <c r="Y189" s="10">
        <f t="shared" si="51"/>
        <v>42.452878681925448</v>
      </c>
      <c r="Z189" s="10">
        <f t="shared" si="52"/>
        <v>51.547121318074552</v>
      </c>
      <c r="AA189" s="10">
        <f t="shared" si="45"/>
        <v>37.452878681925448</v>
      </c>
      <c r="AB189" s="10">
        <f t="shared" si="46"/>
        <v>2.7238317006402859</v>
      </c>
      <c r="AC189" s="10">
        <f t="shared" si="47"/>
        <v>2.7238317006402859</v>
      </c>
      <c r="AD189" s="10">
        <f>IF(R189&lt;=$H$10,$L$2+ABS($H$43/$H$46-SQRT(4*$H$43*$H$43/$H$46/$H$46-8*(R189-$H$9)/$H$46)/2),#REF!)</f>
        <v>6.2498120254863023</v>
      </c>
      <c r="AE189" s="10">
        <f t="shared" si="53"/>
        <v>-35.818754149672813</v>
      </c>
      <c r="AF189" s="10">
        <f t="shared" si="54"/>
        <v>2.1062224267164948</v>
      </c>
      <c r="AG189" s="10">
        <f t="shared" si="55"/>
        <v>2.1062224267164948</v>
      </c>
      <c r="AH189">
        <f t="shared" si="56"/>
        <v>3.1077729483665322</v>
      </c>
      <c r="AI189" s="10">
        <f t="shared" si="57"/>
        <v>-6.9124999999999979</v>
      </c>
      <c r="AJ189" t="e">
        <f t="shared" si="58"/>
        <v>#NUM!</v>
      </c>
    </row>
    <row r="190" spans="14:36" x14ac:dyDescent="0.3">
      <c r="N190">
        <f t="shared" si="48"/>
        <v>21.725475316796267</v>
      </c>
      <c r="O190">
        <f t="shared" si="49"/>
        <v>14.841274137965909</v>
      </c>
      <c r="P190">
        <f t="shared" si="59"/>
        <v>2.508</v>
      </c>
      <c r="Q190">
        <f t="shared" si="41"/>
        <v>13.321721031999997</v>
      </c>
      <c r="R190" s="17">
        <f>PUSHArm!M190</f>
        <v>94</v>
      </c>
      <c r="S190" s="10">
        <f>PULLArm!N190</f>
        <v>62.910770453685487</v>
      </c>
      <c r="T190" s="10">
        <f>PULLArm!O190</f>
        <v>1.3724484008832449</v>
      </c>
      <c r="U190" s="10">
        <f t="shared" si="50"/>
        <v>43.074744540339765</v>
      </c>
      <c r="V190" s="10">
        <f t="shared" si="42"/>
        <v>2.7322669547916183</v>
      </c>
      <c r="W190" s="10">
        <f t="shared" si="43"/>
        <v>46.910770453685487</v>
      </c>
      <c r="X190" s="10">
        <f t="shared" si="44"/>
        <v>47.089229546314513</v>
      </c>
      <c r="Y190" s="10">
        <f t="shared" si="51"/>
        <v>42.089229546314513</v>
      </c>
      <c r="Z190" s="10">
        <f t="shared" si="52"/>
        <v>51.910770453685487</v>
      </c>
      <c r="AA190" s="10">
        <f t="shared" si="45"/>
        <v>37.089229546314513</v>
      </c>
      <c r="AB190" s="10">
        <f t="shared" si="46"/>
        <v>2.7322669547916183</v>
      </c>
      <c r="AC190" s="10">
        <f t="shared" si="47"/>
        <v>2.7322669547916183</v>
      </c>
      <c r="AD190" s="10">
        <f>IF(R190&lt;=$H$10,$L$2+ABS($H$43/$H$46-SQRT(4*$H$43*$H$43/$H$46/$H$46-8*(R190-$H$9)/$H$46)/2),#REF!)</f>
        <v>6.2322729273205066</v>
      </c>
      <c r="AE190" s="10">
        <f t="shared" si="53"/>
        <v>-35.725007430167985</v>
      </c>
      <c r="AF190" s="10">
        <f t="shared" si="54"/>
        <v>2.0960473944379854</v>
      </c>
      <c r="AG190" s="10">
        <f t="shared" si="55"/>
        <v>2.0960473944379854</v>
      </c>
      <c r="AH190">
        <f t="shared" si="56"/>
        <v>3.1140737255017794</v>
      </c>
      <c r="AI190" s="10">
        <f t="shared" si="57"/>
        <v>-6.9838235294117634</v>
      </c>
      <c r="AJ190" t="e">
        <f t="shared" si="58"/>
        <v>#NUM!</v>
      </c>
    </row>
    <row r="191" spans="14:36" x14ac:dyDescent="0.3">
      <c r="N191">
        <f t="shared" si="48"/>
        <v>21.710039726379485</v>
      </c>
      <c r="O191">
        <f t="shared" si="49"/>
        <v>14.838524522339316</v>
      </c>
      <c r="P191">
        <f t="shared" si="59"/>
        <v>2.508</v>
      </c>
      <c r="Q191">
        <f t="shared" si="41"/>
        <v>13.339677845999999</v>
      </c>
      <c r="R191" s="17">
        <f>PUSHArm!M191</f>
        <v>94.5</v>
      </c>
      <c r="S191" s="10">
        <f>PULLArm!N191</f>
        <v>63.275082874959921</v>
      </c>
      <c r="T191" s="10">
        <f>PULLArm!O191</f>
        <v>1.3699192990510696</v>
      </c>
      <c r="U191" s="10">
        <f t="shared" si="50"/>
        <v>42.923578690017095</v>
      </c>
      <c r="V191" s="10">
        <f t="shared" si="42"/>
        <v>2.7407473017884003</v>
      </c>
      <c r="W191" s="10">
        <f t="shared" si="43"/>
        <v>47.275082874959921</v>
      </c>
      <c r="X191" s="10">
        <f t="shared" si="44"/>
        <v>46.724917125040079</v>
      </c>
      <c r="Y191" s="10">
        <f t="shared" si="51"/>
        <v>41.724917125040079</v>
      </c>
      <c r="Z191" s="10">
        <f t="shared" si="52"/>
        <v>52.275082874959921</v>
      </c>
      <c r="AA191" s="10">
        <f t="shared" si="45"/>
        <v>36.724917125040079</v>
      </c>
      <c r="AB191" s="10">
        <f t="shared" si="46"/>
        <v>2.7407473017884003</v>
      </c>
      <c r="AC191" s="10">
        <f t="shared" si="47"/>
        <v>2.7407473017884003</v>
      </c>
      <c r="AD191" s="10">
        <f>IF(R191&lt;=$H$10,$L$2+ABS($H$43/$H$46-SQRT(4*$H$43*$H$43/$H$46/$H$46-8*(R191-$H$9)/$H$46)/2),#REF!)</f>
        <v>6.2146531883473255</v>
      </c>
      <c r="AE191" s="10">
        <f t="shared" si="53"/>
        <v>-35.63087617044259</v>
      </c>
      <c r="AF191" s="10">
        <f t="shared" si="54"/>
        <v>2.0858268508706463</v>
      </c>
      <c r="AG191" s="10">
        <f t="shared" si="55"/>
        <v>2.0858268508706463</v>
      </c>
      <c r="AH191">
        <f t="shared" si="56"/>
        <v>3.1203542371874056</v>
      </c>
      <c r="AI191" s="10">
        <f t="shared" si="57"/>
        <v>-7.0551470588235272</v>
      </c>
      <c r="AJ191" t="e">
        <f t="shared" si="58"/>
        <v>#NUM!</v>
      </c>
    </row>
    <row r="192" spans="14:36" x14ac:dyDescent="0.3">
      <c r="N192">
        <f t="shared" si="48"/>
        <v>21.694101090335387</v>
      </c>
      <c r="O192">
        <f t="shared" si="49"/>
        <v>14.835402185370036</v>
      </c>
      <c r="P192">
        <f t="shared" si="59"/>
        <v>2.508</v>
      </c>
      <c r="Q192">
        <f t="shared" si="41"/>
        <v>13.35763466</v>
      </c>
      <c r="R192" s="17">
        <f>PUSHArm!M192</f>
        <v>95</v>
      </c>
      <c r="S192" s="10">
        <f>PULLArm!N192</f>
        <v>63.640067878343949</v>
      </c>
      <c r="T192" s="10">
        <f>PULLArm!O192</f>
        <v>1.3673642155034589</v>
      </c>
      <c r="U192" s="10">
        <f t="shared" si="50"/>
        <v>42.771417507983919</v>
      </c>
      <c r="V192" s="10">
        <f t="shared" si="42"/>
        <v>2.7492734726232193</v>
      </c>
      <c r="W192" s="10">
        <f t="shared" si="43"/>
        <v>47.640067878343949</v>
      </c>
      <c r="X192" s="10">
        <f t="shared" si="44"/>
        <v>46.359932121656051</v>
      </c>
      <c r="Y192" s="10">
        <f t="shared" si="51"/>
        <v>41.359932121656051</v>
      </c>
      <c r="Z192" s="10">
        <f t="shared" si="52"/>
        <v>52.640067878343949</v>
      </c>
      <c r="AA192" s="10">
        <f t="shared" si="45"/>
        <v>36.359932121656051</v>
      </c>
      <c r="AB192" s="10">
        <f t="shared" si="46"/>
        <v>2.7492734726232193</v>
      </c>
      <c r="AC192" s="10">
        <f t="shared" si="47"/>
        <v>2.7492734726232193</v>
      </c>
      <c r="AD192" s="10">
        <f>IF(R192&lt;=$H$10,$L$2+ABS($H$43/$H$46-SQRT(4*$H$43*$H$43/$H$46/$H$46-8*(R192-$H$9)/$H$46)/2),#REF!)</f>
        <v>6.196951685926904</v>
      </c>
      <c r="AE192" s="10">
        <f t="shared" si="53"/>
        <v>-35.536348090872991</v>
      </c>
      <c r="AF192" s="10">
        <f t="shared" si="54"/>
        <v>2.0755601798017111</v>
      </c>
      <c r="AG192" s="10">
        <f t="shared" si="55"/>
        <v>2.0755601798017111</v>
      </c>
      <c r="AH192">
        <f t="shared" si="56"/>
        <v>3.1266146777163919</v>
      </c>
      <c r="AI192" s="10">
        <f t="shared" si="57"/>
        <v>-7.1264705882352928</v>
      </c>
      <c r="AJ192" t="e">
        <f t="shared" si="58"/>
        <v>#NUM!</v>
      </c>
    </row>
    <row r="193" spans="14:36" x14ac:dyDescent="0.3">
      <c r="N193">
        <f t="shared" si="48"/>
        <v>21.677655030855078</v>
      </c>
      <c r="O193">
        <f t="shared" si="49"/>
        <v>14.831903689745692</v>
      </c>
      <c r="P193">
        <f t="shared" si="59"/>
        <v>2.508</v>
      </c>
      <c r="Q193">
        <f t="shared" si="41"/>
        <v>13.375591473999998</v>
      </c>
      <c r="R193" s="17">
        <f>PUSHArm!M193</f>
        <v>95.5</v>
      </c>
      <c r="S193" s="10">
        <f>PULLArm!N193</f>
        <v>64.005734899852115</v>
      </c>
      <c r="T193" s="10">
        <f>PULLArm!O193</f>
        <v>1.3647829627411052</v>
      </c>
      <c r="U193" s="10">
        <f t="shared" si="50"/>
        <v>42.618232063821971</v>
      </c>
      <c r="V193" s="10">
        <f t="shared" si="42"/>
        <v>2.7578462182547341</v>
      </c>
      <c r="W193" s="10">
        <f t="shared" si="43"/>
        <v>48.005734899852115</v>
      </c>
      <c r="X193" s="10">
        <f t="shared" si="44"/>
        <v>45.994265100147885</v>
      </c>
      <c r="Y193" s="10">
        <f t="shared" si="51"/>
        <v>40.994265100147885</v>
      </c>
      <c r="Z193" s="10">
        <f t="shared" si="52"/>
        <v>53.005734899852115</v>
      </c>
      <c r="AA193" s="10">
        <f t="shared" si="45"/>
        <v>35.994265100147885</v>
      </c>
      <c r="AB193" s="10">
        <f t="shared" si="46"/>
        <v>2.7578462182547341</v>
      </c>
      <c r="AC193" s="10">
        <f t="shared" si="47"/>
        <v>2.7578462182547341</v>
      </c>
      <c r="AD193" s="10">
        <f>IF(R193&lt;=$H$10,$L$2+ABS($H$43/$H$46-SQRT(4*$H$43*$H$43/$H$46/$H$46-8*(R193-$H$9)/$H$46)/2),#REF!)</f>
        <v>6.1791672711270529</v>
      </c>
      <c r="AE193" s="10">
        <f t="shared" si="53"/>
        <v>-35.44141052439457</v>
      </c>
      <c r="AF193" s="10">
        <f t="shared" si="54"/>
        <v>2.0652467509859638</v>
      </c>
      <c r="AG193" s="10">
        <f t="shared" si="55"/>
        <v>2.0652467509859638</v>
      </c>
      <c r="AH193">
        <f t="shared" si="56"/>
        <v>3.1328552382968122</v>
      </c>
      <c r="AI193" s="10">
        <f t="shared" si="57"/>
        <v>-7.1977941176470583</v>
      </c>
      <c r="AJ193" t="e">
        <f t="shared" si="58"/>
        <v>#NUM!</v>
      </c>
    </row>
    <row r="194" spans="14:36" x14ac:dyDescent="0.3">
      <c r="N194">
        <f t="shared" si="48"/>
        <v>21.660697144098485</v>
      </c>
      <c r="O194">
        <f t="shared" si="49"/>
        <v>14.828025576085826</v>
      </c>
      <c r="P194">
        <f t="shared" si="59"/>
        <v>2.508</v>
      </c>
      <c r="Q194">
        <f t="shared" ref="Q194:Q257" si="60">(R194/360*2*3.1415*$B$19+$E$10)*$E$9*$B$19/1000</f>
        <v>13.393548287999998</v>
      </c>
      <c r="R194" s="17">
        <f>PUSHArm!M194</f>
        <v>96</v>
      </c>
      <c r="S194" s="10">
        <f>PULLArm!N194</f>
        <v>64.372093517779007</v>
      </c>
      <c r="T194" s="10">
        <f>PULLArm!O194</f>
        <v>1.3621753524746136</v>
      </c>
      <c r="U194" s="10">
        <f t="shared" si="50"/>
        <v>42.463992464096592</v>
      </c>
      <c r="V194" s="10">
        <f t="shared" ref="V194:V257" si="61">IF(R194&lt;=$H$7,SQRT(2*R194/$H$34),AB194)</f>
        <v>2.7664663103796028</v>
      </c>
      <c r="W194" s="10">
        <f t="shared" ref="W194:W257" si="62">ABS(S194-$E$19)</f>
        <v>48.372093517779007</v>
      </c>
      <c r="X194" s="10">
        <f t="shared" ref="X194:X257" si="63">ABS(S194-$E$20)</f>
        <v>45.627906482220993</v>
      </c>
      <c r="Y194" s="10">
        <f t="shared" si="51"/>
        <v>40.627906482220993</v>
      </c>
      <c r="Z194" s="10">
        <f t="shared" si="52"/>
        <v>53.372093517779007</v>
      </c>
      <c r="AA194" s="10">
        <f t="shared" ref="AA194:AA257" si="64">ABS(S194-$E$20+10)</f>
        <v>35.627906482220993</v>
      </c>
      <c r="AB194" s="10">
        <f t="shared" ref="AB194:AB257" si="65">IF(R194&lt;=$H$8,$J$2+ABS(SQRT(4*$H$35*$H$35/$H$38/$H$38+8*(R194-$H$7)/$H$38)/2-ABS($H$35/$H$38)),AC194)</f>
        <v>2.7664663103796028</v>
      </c>
      <c r="AC194" s="10">
        <f t="shared" ref="AC194:AC257" si="66">IF(R194&lt;=$H$9,$K$2+ABS(-$H$39/$H$42-SQRT(4*$H$39*$H$39/$H$42/$H$42+8*(R194-$H$8)/$H$42)/2),AD194)</f>
        <v>2.7664663103796028</v>
      </c>
      <c r="AD194" s="10">
        <f>IF(R194&lt;=$H$10,$L$2+ABS($H$43/$H$46-SQRT(4*$H$43*$H$43/$H$46/$H$46-8*(R194-$H$9)/$H$46)/2),#REF!)</f>
        <v>6.161298767853018</v>
      </c>
      <c r="AE194" s="10">
        <f t="shared" si="53"/>
        <v>-35.346050401400667</v>
      </c>
      <c r="AF194" s="10">
        <f t="shared" si="54"/>
        <v>2.0548859196942555</v>
      </c>
      <c r="AG194" s="10">
        <f t="shared" si="55"/>
        <v>2.0548859196942555</v>
      </c>
      <c r="AH194">
        <f t="shared" si="56"/>
        <v>3.1390761071199762</v>
      </c>
      <c r="AI194" s="10">
        <f t="shared" si="57"/>
        <v>-7.2691176470588221</v>
      </c>
      <c r="AJ194" t="e">
        <f t="shared" si="58"/>
        <v>#NUM!</v>
      </c>
    </row>
    <row r="195" spans="14:36" x14ac:dyDescent="0.3">
      <c r="N195">
        <f t="shared" ref="N195:N258" si="67">(Q195+P195)*T195</f>
        <v>21.643223000803811</v>
      </c>
      <c r="O195">
        <f t="shared" ref="O195:O258" si="68">(Q195-P195)*T195</f>
        <v>14.823764363336936</v>
      </c>
      <c r="P195">
        <f t="shared" si="59"/>
        <v>2.508</v>
      </c>
      <c r="Q195">
        <f t="shared" si="60"/>
        <v>13.411505102</v>
      </c>
      <c r="R195" s="17">
        <f>PUSHArm!M195</f>
        <v>96.5</v>
      </c>
      <c r="S195" s="10">
        <f>PULLArm!N195</f>
        <v>64.739153455467402</v>
      </c>
      <c r="T195" s="10">
        <f>PULLArm!O195</f>
        <v>1.3595411956672403</v>
      </c>
      <c r="U195" s="10">
        <f t="shared" ref="U195:U258" si="69">IF(R195&lt;=$H$7,V195*$H$34/T195,IF(R195&lt;$H$8,((V195-$J$2)*$H$38+$H$35)/T195,IF(R195&lt;=$H$9,((V195-$K$2)*$H$42+$H$39)/T195,IF(R195&lt;=$H$10,($H$43-(V195-$L$2)*$H$46)/T195))))</f>
        <v>42.308667812002298</v>
      </c>
      <c r="V195" s="10">
        <f t="shared" si="61"/>
        <v>2.7751345422432148</v>
      </c>
      <c r="W195" s="10">
        <f t="shared" si="62"/>
        <v>48.739153455467402</v>
      </c>
      <c r="X195" s="10">
        <f t="shared" si="63"/>
        <v>45.260846544532598</v>
      </c>
      <c r="Y195" s="10">
        <f t="shared" ref="Y195:Y258" si="70">ABS(S195-$E$20+5)</f>
        <v>40.260846544532598</v>
      </c>
      <c r="Z195" s="10">
        <f t="shared" ref="Z195:Z258" si="71">ABS(S195-$E$21)</f>
        <v>53.739153455467402</v>
      </c>
      <c r="AA195" s="10">
        <f t="shared" si="64"/>
        <v>35.260846544532598</v>
      </c>
      <c r="AB195" s="10">
        <f t="shared" si="65"/>
        <v>2.7751345422432148</v>
      </c>
      <c r="AC195" s="10">
        <f t="shared" si="66"/>
        <v>2.7751345422432148</v>
      </c>
      <c r="AD195" s="10">
        <f>IF(R195&lt;=$H$10,$L$2+ABS($H$43/$H$46-SQRT(4*$H$43*$H$43/$H$46/$H$46-8*(R195-$H$9)/$H$46)/2),#REF!)</f>
        <v>6.1433449719398521</v>
      </c>
      <c r="AE195" s="10">
        <f t="shared" ref="AE195:AE258" si="72">IF(R195&gt;=$H$12,AF195*$H$49/T195,IF(R195&gt;=$H$13,((AF195-$I$28)*$H$53+$H$50)/T195,IF(R195&gt;=$H$14,((AF195-$I$29)*$H$57+$H$54)/T195,IF(R195&gt;=$H$15,($H$58-(AF195-$I$30)*$H$61)/T195,(IF(R195&gt;=$H$16,($H$62+(AF195-$I$31)*$H$65)/T195))))))</f>
        <v>-35.250254234012822</v>
      </c>
      <c r="AF195" s="10">
        <f t="shared" ref="AF195:AF258" si="73">IF(R195&gt;=$H$12,SQRT(2*(R195-$H$11)/$H$49),AG195)</f>
        <v>2.0444770262431677</v>
      </c>
      <c r="AG195" s="10">
        <f t="shared" ref="AG195:AG258" si="74">IF(R195&gt;=$H$13,$J$4+ABS(SQRT(4*$H$50*$H$50/$H$53/$H$53+8*(R195-$H$12)/$H$53)/2-ABS($H$50/$H$53)),AH195)</f>
        <v>2.0444770262431677</v>
      </c>
      <c r="AH195">
        <f t="shared" ref="AH195:AH258" si="75">IF(R195&gt;=$H$14,$I$29+ABS(SQRT(4*$H$54*$H$54/$H$57/$H$57+8*(R195-$H$13)/$H$57)/2-ABS($H$54/$H$57)),AI195)</f>
        <v>3.1452774694266452</v>
      </c>
      <c r="AI195" s="10">
        <f t="shared" ref="AI195:AI258" si="76">IF(R195&gt;=$H$15,$I$30+(R195-$H$14)/$H$58,AJ195)</f>
        <v>-7.3404411764705877</v>
      </c>
      <c r="AJ195" t="e">
        <f t="shared" ref="AJ195:AJ258" si="77">IF(R195&gt;=$H$16,$I$31+SQRT(2*(R195-$H$15)/-$H$65),AK195)</f>
        <v>#NUM!</v>
      </c>
    </row>
    <row r="196" spans="14:36" x14ac:dyDescent="0.3">
      <c r="N196">
        <f t="shared" si="67"/>
        <v>21.625228146956093</v>
      </c>
      <c r="O196">
        <f t="shared" si="68"/>
        <v>14.819116549209532</v>
      </c>
      <c r="P196">
        <f t="shared" ref="P196:P259" si="78">P195</f>
        <v>2.508</v>
      </c>
      <c r="Q196">
        <f t="shared" si="60"/>
        <v>13.429461916000001</v>
      </c>
      <c r="R196" s="17">
        <f>PUSHArm!M196</f>
        <v>97</v>
      </c>
      <c r="S196" s="10">
        <f>PULLArm!N196</f>
        <v>65.106924584134532</v>
      </c>
      <c r="T196" s="10">
        <f>PULLArm!O196</f>
        <v>1.3568803025810532</v>
      </c>
      <c r="U196" s="10">
        <f t="shared" si="69"/>
        <v>42.152226164950783</v>
      </c>
      <c r="V196" s="10">
        <f t="shared" si="61"/>
        <v>2.7838517294916318</v>
      </c>
      <c r="W196" s="10">
        <f t="shared" si="62"/>
        <v>49.106924584134532</v>
      </c>
      <c r="X196" s="10">
        <f t="shared" si="63"/>
        <v>44.893075415865468</v>
      </c>
      <c r="Y196" s="10">
        <f t="shared" si="70"/>
        <v>39.893075415865468</v>
      </c>
      <c r="Z196" s="10">
        <f t="shared" si="71"/>
        <v>54.106924584134532</v>
      </c>
      <c r="AA196" s="10">
        <f t="shared" si="64"/>
        <v>34.893075415865468</v>
      </c>
      <c r="AB196" s="10">
        <f t="shared" si="65"/>
        <v>2.7838517294916318</v>
      </c>
      <c r="AC196" s="10">
        <f t="shared" si="66"/>
        <v>2.7838517294916318</v>
      </c>
      <c r="AD196" s="10">
        <f>IF(R196&lt;=$H$10,$L$2+ABS($H$43/$H$46-SQRT(4*$H$43*$H$43/$H$46/$H$46-8*(R196-$H$9)/$H$46)/2),#REF!)</f>
        <v>6.1253046502054165</v>
      </c>
      <c r="AE196" s="10">
        <f t="shared" si="72"/>
        <v>-35.154008099624178</v>
      </c>
      <c r="AF196" s="10">
        <f t="shared" si="73"/>
        <v>2.0340193955048607</v>
      </c>
      <c r="AG196" s="10">
        <f t="shared" si="74"/>
        <v>2.0340193955048607</v>
      </c>
      <c r="AH196">
        <f t="shared" si="75"/>
        <v>3.1514595075713956</v>
      </c>
      <c r="AI196" s="10">
        <f t="shared" si="76"/>
        <v>-7.4117647058823515</v>
      </c>
      <c r="AJ196" t="e">
        <f t="shared" si="77"/>
        <v>#NUM!</v>
      </c>
    </row>
    <row r="197" spans="14:36" x14ac:dyDescent="0.3">
      <c r="N197">
        <f t="shared" si="67"/>
        <v>21.606708104469948</v>
      </c>
      <c r="O197">
        <f t="shared" si="68"/>
        <v>14.81407861062643</v>
      </c>
      <c r="P197">
        <f t="shared" si="78"/>
        <v>2.508</v>
      </c>
      <c r="Q197">
        <f t="shared" si="60"/>
        <v>13.447418729999997</v>
      </c>
      <c r="R197" s="17">
        <f>PUSHArm!M197</f>
        <v>97.5</v>
      </c>
      <c r="S197" s="10">
        <f>PULLArm!N197</f>
        <v>65.475416925757372</v>
      </c>
      <c r="T197" s="10">
        <f>PULLArm!O197</f>
        <v>1.3541924828236678</v>
      </c>
      <c r="U197" s="10">
        <f t="shared" si="69"/>
        <v>41.994634490070879</v>
      </c>
      <c r="V197" s="10">
        <f t="shared" si="61"/>
        <v>2.7926187110673304</v>
      </c>
      <c r="W197" s="10">
        <f t="shared" si="62"/>
        <v>49.475416925757372</v>
      </c>
      <c r="X197" s="10">
        <f t="shared" si="63"/>
        <v>44.524583074242628</v>
      </c>
      <c r="Y197" s="10">
        <f t="shared" si="70"/>
        <v>39.524583074242628</v>
      </c>
      <c r="Z197" s="10">
        <f t="shared" si="71"/>
        <v>54.475416925757372</v>
      </c>
      <c r="AA197" s="10">
        <f t="shared" si="64"/>
        <v>34.524583074242628</v>
      </c>
      <c r="AB197" s="10">
        <f t="shared" si="65"/>
        <v>2.7926187110673304</v>
      </c>
      <c r="AC197" s="10">
        <f t="shared" si="66"/>
        <v>2.7926187110673304</v>
      </c>
      <c r="AD197" s="10">
        <f>IF(R197&lt;=$H$10,$L$2+ABS($H$43/$H$46-SQRT(4*$H$43*$H$43/$H$46/$H$46-8*(R197-$H$9)/$H$46)/2),#REF!)</f>
        <v>6.1071765394619177</v>
      </c>
      <c r="AE197" s="10">
        <f t="shared" si="72"/>
        <v>-35.057297623756384</v>
      </c>
      <c r="AF197" s="10">
        <f t="shared" si="73"/>
        <v>2.0235123363960614</v>
      </c>
      <c r="AG197" s="10">
        <f t="shared" si="74"/>
        <v>2.0235123363960614</v>
      </c>
      <c r="AH197">
        <f t="shared" si="75"/>
        <v>3.1576224010851837</v>
      </c>
      <c r="AI197" s="10">
        <f t="shared" si="76"/>
        <v>-7.483088235294117</v>
      </c>
      <c r="AJ197" t="e">
        <f t="shared" si="77"/>
        <v>#NUM!</v>
      </c>
    </row>
    <row r="198" spans="14:36" x14ac:dyDescent="0.3">
      <c r="N198">
        <f t="shared" si="67"/>
        <v>21.587658371934708</v>
      </c>
      <c r="O198">
        <f t="shared" si="68"/>
        <v>14.808647004215471</v>
      </c>
      <c r="P198">
        <f t="shared" si="78"/>
        <v>2.508</v>
      </c>
      <c r="Q198">
        <f t="shared" si="60"/>
        <v>13.465375544</v>
      </c>
      <c r="R198" s="17">
        <f>PUSHArm!M198</f>
        <v>98</v>
      </c>
      <c r="S198" s="10">
        <f>PULLArm!N198</f>
        <v>65.844640656018697</v>
      </c>
      <c r="T198" s="10">
        <f>PULLArm!O198</f>
        <v>1.3514775453985726</v>
      </c>
      <c r="U198" s="10">
        <f t="shared" si="69"/>
        <v>41.835858617399161</v>
      </c>
      <c r="V198" s="10">
        <f t="shared" si="61"/>
        <v>2.8014363501515311</v>
      </c>
      <c r="W198" s="10">
        <f t="shared" si="62"/>
        <v>49.844640656018697</v>
      </c>
      <c r="X198" s="10">
        <f t="shared" si="63"/>
        <v>44.155359343981303</v>
      </c>
      <c r="Y198" s="10">
        <f t="shared" si="70"/>
        <v>39.155359343981303</v>
      </c>
      <c r="Z198" s="10">
        <f t="shared" si="71"/>
        <v>54.844640656018697</v>
      </c>
      <c r="AA198" s="10">
        <f t="shared" si="64"/>
        <v>34.155359343981303</v>
      </c>
      <c r="AB198" s="10">
        <f t="shared" si="65"/>
        <v>2.8014363501515311</v>
      </c>
      <c r="AC198" s="10">
        <f t="shared" si="66"/>
        <v>2.8014363501515311</v>
      </c>
      <c r="AD198" s="10">
        <f>IF(R198&lt;=$H$10,$L$2+ABS($H$43/$H$46-SQRT(4*$H$43*$H$43/$H$46/$H$46-8*(R198-$H$9)/$H$46)/2),#REF!)</f>
        <v>6.0889593454837065</v>
      </c>
      <c r="AE198" s="10">
        <f t="shared" si="72"/>
        <v>-34.960107962116538</v>
      </c>
      <c r="AF198" s="10">
        <f t="shared" si="73"/>
        <v>2.0129551413451146</v>
      </c>
      <c r="AG198" s="10">
        <f t="shared" si="74"/>
        <v>2.0129551413451146</v>
      </c>
      <c r="AH198">
        <f t="shared" si="75"/>
        <v>3.1637663267361789</v>
      </c>
      <c r="AI198" s="10">
        <f t="shared" si="76"/>
        <v>-7.5544117647058808</v>
      </c>
      <c r="AJ198" t="e">
        <f t="shared" si="77"/>
        <v>#NUM!</v>
      </c>
    </row>
    <row r="199" spans="14:36" x14ac:dyDescent="0.3">
      <c r="N199">
        <f t="shared" si="67"/>
        <v>21.568074425377482</v>
      </c>
      <c r="O199">
        <f t="shared" si="68"/>
        <v>14.802818166816174</v>
      </c>
      <c r="P199">
        <f t="shared" si="78"/>
        <v>2.508</v>
      </c>
      <c r="Q199">
        <f t="shared" si="60"/>
        <v>13.483332358000004</v>
      </c>
      <c r="R199" s="17">
        <f>PUSHArm!M199</f>
        <v>98.5</v>
      </c>
      <c r="S199" s="10">
        <f>PULLArm!N199</f>
        <v>66.21460610731485</v>
      </c>
      <c r="T199" s="10">
        <f>PULLArm!O199</f>
        <v>1.3487352987562411</v>
      </c>
      <c r="U199" s="10">
        <f t="shared" si="69"/>
        <v>41.675863190711318</v>
      </c>
      <c r="V199" s="10">
        <f t="shared" si="61"/>
        <v>2.8103055351561053</v>
      </c>
      <c r="W199" s="10">
        <f t="shared" si="62"/>
        <v>50.21460610731485</v>
      </c>
      <c r="X199" s="10">
        <f t="shared" si="63"/>
        <v>43.78539389268515</v>
      </c>
      <c r="Y199" s="10">
        <f t="shared" si="70"/>
        <v>38.78539389268515</v>
      </c>
      <c r="Z199" s="10">
        <f t="shared" si="71"/>
        <v>55.21460610731485</v>
      </c>
      <c r="AA199" s="10">
        <f t="shared" si="64"/>
        <v>33.78539389268515</v>
      </c>
      <c r="AB199" s="10">
        <f t="shared" si="65"/>
        <v>2.8103055351561053</v>
      </c>
      <c r="AC199" s="10">
        <f t="shared" si="66"/>
        <v>2.8103055351561053</v>
      </c>
      <c r="AD199" s="10">
        <f>IF(R199&lt;=$H$10,$L$2+ABS($H$43/$H$46-SQRT(4*$H$43*$H$43/$H$46/$H$46-8*(R199-$H$9)/$H$46)/2),#REF!)</f>
        <v>6.0706517419289883</v>
      </c>
      <c r="AE199" s="10">
        <f t="shared" si="72"/>
        <v>-34.862423781889127</v>
      </c>
      <c r="AF199" s="10">
        <f t="shared" si="73"/>
        <v>2.0023470857359182</v>
      </c>
      <c r="AG199" s="10">
        <f t="shared" si="74"/>
        <v>2.0023470857359182</v>
      </c>
      <c r="AH199">
        <f t="shared" si="75"/>
        <v>3.1698914585889235</v>
      </c>
      <c r="AI199" s="10">
        <f t="shared" si="76"/>
        <v>-7.6257352941176464</v>
      </c>
      <c r="AJ199" t="e">
        <f t="shared" si="77"/>
        <v>#NUM!</v>
      </c>
    </row>
    <row r="200" spans="14:36" x14ac:dyDescent="0.3">
      <c r="N200">
        <f t="shared" si="67"/>
        <v>21.547951719090715</v>
      </c>
      <c r="O200">
        <f t="shared" si="68"/>
        <v>14.796588516032504</v>
      </c>
      <c r="P200">
        <f t="shared" si="78"/>
        <v>2.508</v>
      </c>
      <c r="Q200">
        <f t="shared" si="60"/>
        <v>13.501289171999998</v>
      </c>
      <c r="R200" s="17">
        <f>PUSHArm!M200</f>
        <v>99</v>
      </c>
      <c r="S200" s="10">
        <f>PULLArm!N200</f>
        <v>66.585323771826992</v>
      </c>
      <c r="T200" s="10">
        <f>PULLArm!O200</f>
        <v>1.3459655508489254</v>
      </c>
      <c r="U200" s="10">
        <f t="shared" si="69"/>
        <v>41.514611615757033</v>
      </c>
      <c r="V200" s="10">
        <f t="shared" si="61"/>
        <v>2.819227180768292</v>
      </c>
      <c r="W200" s="10">
        <f t="shared" si="62"/>
        <v>50.585323771826992</v>
      </c>
      <c r="X200" s="10">
        <f t="shared" si="63"/>
        <v>43.414676228173008</v>
      </c>
      <c r="Y200" s="10">
        <f t="shared" si="70"/>
        <v>38.414676228173008</v>
      </c>
      <c r="Z200" s="10">
        <f t="shared" si="71"/>
        <v>55.585323771826992</v>
      </c>
      <c r="AA200" s="10">
        <f t="shared" si="64"/>
        <v>33.414676228173008</v>
      </c>
      <c r="AB200" s="10">
        <f t="shared" si="65"/>
        <v>2.819227180768292</v>
      </c>
      <c r="AC200" s="10">
        <f t="shared" si="66"/>
        <v>2.819227180768292</v>
      </c>
      <c r="AD200" s="10">
        <f>IF(R200&lt;=$H$10,$L$2+ABS($H$43/$H$46-SQRT(4*$H$43*$H$43/$H$46/$H$46-8*(R200-$H$9)/$H$46)/2),#REF!)</f>
        <v>6.0522523692128747</v>
      </c>
      <c r="AE200" s="10">
        <f t="shared" si="72"/>
        <v>-34.764229242148005</v>
      </c>
      <c r="AF200" s="10">
        <f t="shared" si="73"/>
        <v>1.9916874273275154</v>
      </c>
      <c r="AG200" s="10">
        <f t="shared" si="74"/>
        <v>1.9916874273275154</v>
      </c>
      <c r="AH200">
        <f t="shared" si="75"/>
        <v>3.1759979680618744</v>
      </c>
      <c r="AI200" s="10">
        <f t="shared" si="76"/>
        <v>-7.6970588235294102</v>
      </c>
      <c r="AJ200" t="e">
        <f t="shared" si="77"/>
        <v>#NUM!</v>
      </c>
    </row>
    <row r="201" spans="14:36" x14ac:dyDescent="0.3">
      <c r="N201">
        <f t="shared" si="67"/>
        <v>21.52728568648401</v>
      </c>
      <c r="O201">
        <f t="shared" si="68"/>
        <v>14.789954450804068</v>
      </c>
      <c r="P201">
        <f t="shared" si="78"/>
        <v>2.508</v>
      </c>
      <c r="Q201">
        <f t="shared" si="60"/>
        <v>13.519245985999998</v>
      </c>
      <c r="R201" s="17">
        <f>PUSHArm!M201</f>
        <v>99.5</v>
      </c>
      <c r="S201" s="10">
        <f>PULLArm!N201</f>
        <v>66.956804304656856</v>
      </c>
      <c r="T201" s="10">
        <f>PULLArm!O201</f>
        <v>1.3431681091865919</v>
      </c>
      <c r="U201" s="10">
        <f t="shared" si="69"/>
        <v>41.352066005819154</v>
      </c>
      <c r="V201" s="10">
        <f t="shared" si="61"/>
        <v>2.8282022290516995</v>
      </c>
      <c r="W201" s="10">
        <f t="shared" si="62"/>
        <v>50.956804304656856</v>
      </c>
      <c r="X201" s="10">
        <f t="shared" si="63"/>
        <v>43.043195695343144</v>
      </c>
      <c r="Y201" s="10">
        <f t="shared" si="70"/>
        <v>38.043195695343144</v>
      </c>
      <c r="Z201" s="10">
        <f t="shared" si="71"/>
        <v>55.956804304656856</v>
      </c>
      <c r="AA201" s="10">
        <f t="shared" si="64"/>
        <v>33.043195695343144</v>
      </c>
      <c r="AB201" s="10">
        <f t="shared" si="65"/>
        <v>2.8282022290516995</v>
      </c>
      <c r="AC201" s="10">
        <f t="shared" si="66"/>
        <v>2.8282022290516995</v>
      </c>
      <c r="AD201" s="10">
        <f>IF(R201&lt;=$H$10,$L$2+ABS($H$43/$H$46-SQRT(4*$H$43*$H$43/$H$46/$H$46-8*(R201-$H$9)/$H$46)/2),#REF!)</f>
        <v>6.0337598333290803</v>
      </c>
      <c r="AE201" s="10">
        <f t="shared" si="72"/>
        <v>-34.665507973411891</v>
      </c>
      <c r="AF201" s="10">
        <f t="shared" si="73"/>
        <v>1.9809754056480253</v>
      </c>
      <c r="AG201" s="10">
        <f t="shared" si="74"/>
        <v>1.9809754056480253</v>
      </c>
      <c r="AH201">
        <f t="shared" si="75"/>
        <v>3.1820860239833744</v>
      </c>
      <c r="AI201" s="10">
        <f t="shared" si="76"/>
        <v>-7.7683823529411757</v>
      </c>
      <c r="AJ201" t="e">
        <f t="shared" si="77"/>
        <v>#NUM!</v>
      </c>
    </row>
    <row r="202" spans="14:36" x14ac:dyDescent="0.3">
      <c r="N202">
        <f t="shared" si="67"/>
        <v>21.506071740997914</v>
      </c>
      <c r="O202">
        <f t="shared" si="68"/>
        <v>14.782912352021814</v>
      </c>
      <c r="P202">
        <f t="shared" si="78"/>
        <v>2.508</v>
      </c>
      <c r="Q202">
        <f t="shared" si="60"/>
        <v>13.537202799999998</v>
      </c>
      <c r="R202" s="17">
        <f>PUSHArm!M202</f>
        <v>100</v>
      </c>
      <c r="S202" s="10">
        <f>PULLArm!N202</f>
        <v>67.329058527028764</v>
      </c>
      <c r="T202" s="10">
        <f>PULLArm!O202</f>
        <v>1.3403427808963508</v>
      </c>
      <c r="U202" s="10">
        <f t="shared" si="69"/>
        <v>41.188187124353952</v>
      </c>
      <c r="V202" s="10">
        <f t="shared" si="61"/>
        <v>2.8372316506073396</v>
      </c>
      <c r="W202" s="10">
        <f t="shared" si="62"/>
        <v>51.329058527028764</v>
      </c>
      <c r="X202" s="10">
        <f t="shared" si="63"/>
        <v>42.670941472971236</v>
      </c>
      <c r="Y202" s="10">
        <f t="shared" si="70"/>
        <v>37.670941472971236</v>
      </c>
      <c r="Z202" s="10">
        <f t="shared" si="71"/>
        <v>56.329058527028764</v>
      </c>
      <c r="AA202" s="10">
        <f t="shared" si="64"/>
        <v>32.670941472971236</v>
      </c>
      <c r="AB202" s="10">
        <f t="shared" si="65"/>
        <v>2.8372316506073396</v>
      </c>
      <c r="AC202" s="10">
        <f t="shared" si="66"/>
        <v>2.8372316506073396</v>
      </c>
      <c r="AD202" s="10">
        <f>IF(R202&lt;=$H$10,$L$2+ABS($H$43/$H$46-SQRT(4*$H$43*$H$43/$H$46/$H$46-8*(R202-$H$9)/$H$46)/2),#REF!)</f>
        <v>6.0151727046173775</v>
      </c>
      <c r="AE202" s="10">
        <f t="shared" si="72"/>
        <v>-34.56624305623734</v>
      </c>
      <c r="AF202" s="10">
        <f t="shared" si="73"/>
        <v>1.9702102413615119</v>
      </c>
      <c r="AG202" s="10">
        <f t="shared" si="74"/>
        <v>1.9702102413615119</v>
      </c>
      <c r="AH202">
        <f t="shared" si="75"/>
        <v>3.1881557926461186</v>
      </c>
      <c r="AI202" s="10">
        <f t="shared" si="76"/>
        <v>-7.8397058823529395</v>
      </c>
      <c r="AJ202" t="e">
        <f t="shared" si="77"/>
        <v>#NUM!</v>
      </c>
    </row>
    <row r="203" spans="14:36" x14ac:dyDescent="0.3">
      <c r="N203">
        <f t="shared" si="67"/>
        <v>21.484305277049192</v>
      </c>
      <c r="O203">
        <f t="shared" si="68"/>
        <v>14.775458583167444</v>
      </c>
      <c r="P203">
        <f t="shared" si="78"/>
        <v>2.508</v>
      </c>
      <c r="Q203">
        <f t="shared" si="60"/>
        <v>13.555159614000001</v>
      </c>
      <c r="R203" s="17">
        <f>PUSHArm!M203</f>
        <v>100.5</v>
      </c>
      <c r="S203" s="10">
        <f>PULLArm!N203</f>
        <v>67.702097429559075</v>
      </c>
      <c r="T203" s="10">
        <f>PULLArm!O203</f>
        <v>1.3374893727834429</v>
      </c>
      <c r="U203" s="10">
        <f t="shared" si="69"/>
        <v>41.022934324588988</v>
      </c>
      <c r="V203" s="10">
        <f t="shared" si="61"/>
        <v>2.8463164457987515</v>
      </c>
      <c r="W203" s="10">
        <f t="shared" si="62"/>
        <v>51.702097429559075</v>
      </c>
      <c r="X203" s="10">
        <f t="shared" si="63"/>
        <v>42.297902570440925</v>
      </c>
      <c r="Y203" s="10">
        <f t="shared" si="70"/>
        <v>37.297902570440925</v>
      </c>
      <c r="Z203" s="10">
        <f t="shared" si="71"/>
        <v>56.702097429559075</v>
      </c>
      <c r="AA203" s="10">
        <f t="shared" si="64"/>
        <v>32.297902570440925</v>
      </c>
      <c r="AB203" s="10">
        <f t="shared" si="65"/>
        <v>2.8463164457987515</v>
      </c>
      <c r="AC203" s="10">
        <f t="shared" si="66"/>
        <v>2.8463164457987515</v>
      </c>
      <c r="AD203" s="10">
        <f>IF(R203&lt;=$H$10,$L$2+ABS($H$43/$H$46-SQRT(4*$H$43*$H$43/$H$46/$H$46-8*(R203-$H$9)/$H$46)/2),#REF!)</f>
        <v>5.9964895164737051</v>
      </c>
      <c r="AE203" s="10">
        <f t="shared" si="72"/>
        <v>-34.466416998851443</v>
      </c>
      <c r="AF203" s="10">
        <f t="shared" si="73"/>
        <v>1.9593911356063005</v>
      </c>
      <c r="AG203" s="10">
        <f t="shared" si="74"/>
        <v>1.9593911356063005</v>
      </c>
      <c r="AH203">
        <f t="shared" si="75"/>
        <v>3.1942074378601477</v>
      </c>
      <c r="AI203" s="10">
        <f t="shared" si="76"/>
        <v>-7.9110294117647051</v>
      </c>
      <c r="AJ203" t="e">
        <f t="shared" si="77"/>
        <v>#NUM!</v>
      </c>
    </row>
    <row r="204" spans="14:36" x14ac:dyDescent="0.3">
      <c r="N204">
        <f t="shared" si="67"/>
        <v>21.461981671034554</v>
      </c>
      <c r="O204">
        <f t="shared" si="68"/>
        <v>14.767589490994963</v>
      </c>
      <c r="P204">
        <f t="shared" si="78"/>
        <v>2.508</v>
      </c>
      <c r="Q204">
        <f t="shared" si="60"/>
        <v>13.573116427999997</v>
      </c>
      <c r="R204" s="17">
        <f>PUSHArm!M204</f>
        <v>101</v>
      </c>
      <c r="S204" s="10">
        <f>PULLArm!N204</f>
        <v>68.075932175594815</v>
      </c>
      <c r="T204" s="10">
        <f>PULLArm!O204</f>
        <v>1.3346076913954519</v>
      </c>
      <c r="U204" s="10">
        <f t="shared" si="69"/>
        <v>40.85626548582939</v>
      </c>
      <c r="V204" s="10">
        <f t="shared" si="61"/>
        <v>2.8554576460455863</v>
      </c>
      <c r="W204" s="10">
        <f t="shared" si="62"/>
        <v>52.075932175594815</v>
      </c>
      <c r="X204" s="10">
        <f t="shared" si="63"/>
        <v>41.924067824405185</v>
      </c>
      <c r="Y204" s="10">
        <f t="shared" si="70"/>
        <v>36.924067824405185</v>
      </c>
      <c r="Z204" s="10">
        <f t="shared" si="71"/>
        <v>57.075932175594815</v>
      </c>
      <c r="AA204" s="10">
        <f t="shared" si="64"/>
        <v>31.924067824405185</v>
      </c>
      <c r="AB204" s="10">
        <f t="shared" si="65"/>
        <v>2.8554576460455863</v>
      </c>
      <c r="AC204" s="10">
        <f t="shared" si="66"/>
        <v>2.8554576460455863</v>
      </c>
      <c r="AD204" s="10">
        <f>IF(R204&lt;=$H$10,$L$2+ABS($H$43/$H$46-SQRT(4*$H$43*$H$43/$H$46/$H$46-8*(R204-$H$9)/$H$46)/2),#REF!)</f>
        <v>5.9777087639996633</v>
      </c>
      <c r="AE204" s="10">
        <f t="shared" si="72"/>
        <v>-34.366011713730053</v>
      </c>
      <c r="AF204" s="10">
        <f t="shared" si="73"/>
        <v>1.9485172693031458</v>
      </c>
      <c r="AG204" s="10">
        <f t="shared" si="74"/>
        <v>1.9485172693031458</v>
      </c>
      <c r="AH204">
        <f t="shared" si="75"/>
        <v>3.2002411210044359</v>
      </c>
      <c r="AI204" s="10">
        <f t="shared" si="76"/>
        <v>-7.9823529411764689</v>
      </c>
      <c r="AJ204" t="e">
        <f t="shared" si="77"/>
        <v>#NUM!</v>
      </c>
    </row>
    <row r="205" spans="14:36" x14ac:dyDescent="0.3">
      <c r="N205">
        <f t="shared" si="67"/>
        <v>21.439096282384437</v>
      </c>
      <c r="O205">
        <f t="shared" si="68"/>
        <v>14.759301406249026</v>
      </c>
      <c r="P205">
        <f t="shared" si="78"/>
        <v>2.508</v>
      </c>
      <c r="Q205">
        <f t="shared" si="60"/>
        <v>13.591073242</v>
      </c>
      <c r="R205" s="17">
        <f>PUSHArm!M205</f>
        <v>101.5</v>
      </c>
      <c r="S205" s="10">
        <f>PULLArm!N205</f>
        <v>68.450574104622817</v>
      </c>
      <c r="T205" s="10">
        <f>PULLArm!O205</f>
        <v>1.3316975430891973</v>
      </c>
      <c r="U205" s="10">
        <f t="shared" si="69"/>
        <v>40.688136946276423</v>
      </c>
      <c r="V205" s="10">
        <f t="shared" si="61"/>
        <v>2.8646563151903903</v>
      </c>
      <c r="W205" s="10">
        <f t="shared" si="62"/>
        <v>52.450574104622817</v>
      </c>
      <c r="X205" s="10">
        <f t="shared" si="63"/>
        <v>41.549425895377183</v>
      </c>
      <c r="Y205" s="10">
        <f t="shared" si="70"/>
        <v>36.549425895377183</v>
      </c>
      <c r="Z205" s="10">
        <f t="shared" si="71"/>
        <v>57.450574104622817</v>
      </c>
      <c r="AA205" s="10">
        <f t="shared" si="64"/>
        <v>31.549425895377183</v>
      </c>
      <c r="AB205" s="10">
        <f t="shared" si="65"/>
        <v>2.8646563151903903</v>
      </c>
      <c r="AC205" s="10">
        <f t="shared" si="66"/>
        <v>2.8646563151903903</v>
      </c>
      <c r="AD205" s="10">
        <f>IF(R205&lt;=$H$10,$L$2+ABS($H$43/$H$46-SQRT(4*$H$43*$H$43/$H$46/$H$46-8*(R205-$H$9)/$H$46)/2),#REF!)</f>
        <v>5.9588289025878636</v>
      </c>
      <c r="AE205" s="10">
        <f t="shared" si="72"/>
        <v>-34.265008493081567</v>
      </c>
      <c r="AF205" s="10">
        <f t="shared" si="73"/>
        <v>1.9375878024315698</v>
      </c>
      <c r="AG205" s="10">
        <f t="shared" si="74"/>
        <v>1.9375878024315698</v>
      </c>
      <c r="AH205">
        <f t="shared" si="75"/>
        <v>3.2062570010770997</v>
      </c>
      <c r="AI205" s="10">
        <f t="shared" si="76"/>
        <v>-8.0536764705882344</v>
      </c>
      <c r="AJ205" t="e">
        <f t="shared" si="77"/>
        <v>#NUM!</v>
      </c>
    </row>
    <row r="206" spans="14:36" x14ac:dyDescent="0.3">
      <c r="N206">
        <f t="shared" si="67"/>
        <v>21.415644454653105</v>
      </c>
      <c r="O206">
        <f t="shared" si="68"/>
        <v>14.750590644410337</v>
      </c>
      <c r="P206">
        <f t="shared" si="78"/>
        <v>2.508</v>
      </c>
      <c r="Q206">
        <f t="shared" si="60"/>
        <v>13.609030056</v>
      </c>
      <c r="R206" s="17">
        <f>PUSHArm!M206</f>
        <v>102</v>
      </c>
      <c r="S206" s="10">
        <f>PULLArm!N206</f>
        <v>68.826034735750909</v>
      </c>
      <c r="T206" s="10">
        <f>PULLArm!O206</f>
        <v>1.3287587340994349</v>
      </c>
      <c r="U206" s="10">
        <f t="shared" si="69"/>
        <v>40.518503432154461</v>
      </c>
      <c r="V206" s="10">
        <f t="shared" si="61"/>
        <v>2.8739135509437137</v>
      </c>
      <c r="W206" s="10">
        <f t="shared" si="62"/>
        <v>52.826034735750909</v>
      </c>
      <c r="X206" s="10">
        <f t="shared" si="63"/>
        <v>41.173965264249091</v>
      </c>
      <c r="Y206" s="10">
        <f t="shared" si="70"/>
        <v>36.173965264249091</v>
      </c>
      <c r="Z206" s="10">
        <f t="shared" si="71"/>
        <v>57.826034735750909</v>
      </c>
      <c r="AA206" s="10">
        <f t="shared" si="64"/>
        <v>31.173965264249091</v>
      </c>
      <c r="AB206" s="10">
        <f t="shared" si="65"/>
        <v>2.8739135509437137</v>
      </c>
      <c r="AC206" s="10">
        <f t="shared" si="66"/>
        <v>2.8739135509437137</v>
      </c>
      <c r="AD206" s="10">
        <f>IF(R206&lt;=$H$10,$L$2+ABS($H$43/$H$46-SQRT(4*$H$43*$H$43/$H$46/$H$46-8*(R206-$H$9)/$H$46)/2),#REF!)</f>
        <v>5.9398483464393603</v>
      </c>
      <c r="AE206" s="10">
        <f t="shared" si="72"/>
        <v>-34.163387983200757</v>
      </c>
      <c r="AF206" s="10">
        <f t="shared" si="73"/>
        <v>1.9266018732725421</v>
      </c>
      <c r="AG206" s="10">
        <f t="shared" si="74"/>
        <v>1.9266018732725421</v>
      </c>
      <c r="AH206">
        <f t="shared" si="75"/>
        <v>3.2122552347442861</v>
      </c>
      <c r="AI206" s="10">
        <f t="shared" si="76"/>
        <v>-8.1249999999999982</v>
      </c>
      <c r="AJ206" t="e">
        <f t="shared" si="77"/>
        <v>#NUM!</v>
      </c>
    </row>
    <row r="207" spans="14:36" x14ac:dyDescent="0.3">
      <c r="N207">
        <f t="shared" si="67"/>
        <v>21.391621516690574</v>
      </c>
      <c r="O207">
        <f t="shared" si="68"/>
        <v>14.741453506499941</v>
      </c>
      <c r="P207">
        <f t="shared" si="78"/>
        <v>2.508</v>
      </c>
      <c r="Q207">
        <f t="shared" si="60"/>
        <v>13.62698687</v>
      </c>
      <c r="R207" s="17">
        <f>PUSHArm!M207</f>
        <v>102.5</v>
      </c>
      <c r="S207" s="10">
        <f>PULLArm!N207</f>
        <v>69.202325771262991</v>
      </c>
      <c r="T207" s="10">
        <f>PULLArm!O207</f>
        <v>1.3257910706121681</v>
      </c>
      <c r="U207" s="10">
        <f t="shared" si="69"/>
        <v>40.347317982811852</v>
      </c>
      <c r="V207" s="10">
        <f t="shared" si="61"/>
        <v>2.8832304864131029</v>
      </c>
      <c r="W207" s="10">
        <f t="shared" si="62"/>
        <v>53.202325771262991</v>
      </c>
      <c r="X207" s="10">
        <f t="shared" si="63"/>
        <v>40.797674228737009</v>
      </c>
      <c r="Y207" s="10">
        <f t="shared" si="70"/>
        <v>35.797674228737009</v>
      </c>
      <c r="Z207" s="10">
        <f t="shared" si="71"/>
        <v>58.202325771262991</v>
      </c>
      <c r="AA207" s="10">
        <f t="shared" si="64"/>
        <v>30.797674228737009</v>
      </c>
      <c r="AB207" s="10">
        <f t="shared" si="65"/>
        <v>2.8832304864131029</v>
      </c>
      <c r="AC207" s="10">
        <f t="shared" si="66"/>
        <v>2.8832304864131029</v>
      </c>
      <c r="AD207" s="10">
        <f>IF(R207&lt;=$H$10,$L$2+ABS($H$43/$H$46-SQRT(4*$H$43*$H$43/$H$46/$H$46-8*(R207-$H$9)/$H$46)/2),#REF!)</f>
        <v>5.9207654670091578</v>
      </c>
      <c r="AE207" s="10">
        <f t="shared" si="72"/>
        <v>-34.06113015755902</v>
      </c>
      <c r="AF207" s="10">
        <f t="shared" si="73"/>
        <v>1.9155585976155867</v>
      </c>
      <c r="AG207" s="10">
        <f t="shared" si="74"/>
        <v>1.9155585976155867</v>
      </c>
      <c r="AH207">
        <f t="shared" si="75"/>
        <v>3.2182359763877759</v>
      </c>
      <c r="AI207" s="10">
        <f t="shared" si="76"/>
        <v>-8.1963235294117638</v>
      </c>
      <c r="AJ207" t="e">
        <f t="shared" si="77"/>
        <v>#NUM!</v>
      </c>
    </row>
    <row r="208" spans="14:36" x14ac:dyDescent="0.3">
      <c r="N208">
        <f t="shared" si="67"/>
        <v>21.367022783838792</v>
      </c>
      <c r="O208">
        <f t="shared" si="68"/>
        <v>14.731886279902513</v>
      </c>
      <c r="P208">
        <f t="shared" si="78"/>
        <v>2.508</v>
      </c>
      <c r="Q208">
        <f t="shared" si="60"/>
        <v>13.644943684000001</v>
      </c>
      <c r="R208" s="17">
        <f>PUSHArm!M208</f>
        <v>103</v>
      </c>
      <c r="S208" s="10">
        <f>PULLArm!N208</f>
        <v>69.579459100249082</v>
      </c>
      <c r="T208" s="10">
        <f>PULLArm!O208</f>
        <v>1.3227943588389712</v>
      </c>
      <c r="U208" s="10">
        <f t="shared" si="69"/>
        <v>40.174531871636603</v>
      </c>
      <c r="V208" s="10">
        <f t="shared" si="61"/>
        <v>2.8926082917219995</v>
      </c>
      <c r="W208" s="10">
        <f t="shared" si="62"/>
        <v>53.579459100249082</v>
      </c>
      <c r="X208" s="10">
        <f t="shared" si="63"/>
        <v>40.420540899750918</v>
      </c>
      <c r="Y208" s="10">
        <f t="shared" si="70"/>
        <v>35.420540899750918</v>
      </c>
      <c r="Z208" s="10">
        <f t="shared" si="71"/>
        <v>58.579459100249082</v>
      </c>
      <c r="AA208" s="10">
        <f t="shared" si="64"/>
        <v>30.420540899750918</v>
      </c>
      <c r="AB208" s="10">
        <f t="shared" si="65"/>
        <v>2.8926082917219995</v>
      </c>
      <c r="AC208" s="10">
        <f t="shared" si="66"/>
        <v>2.8926082917219995</v>
      </c>
      <c r="AD208" s="10">
        <f>IF(R208&lt;=$H$10,$L$2+ABS($H$43/$H$46-SQRT(4*$H$43*$H$43/$H$46/$H$46-8*(R208-$H$9)/$H$46)/2),#REF!)</f>
        <v>5.9015785913754595</v>
      </c>
      <c r="AE208" s="10">
        <f t="shared" si="72"/>
        <v>-33.95821428865802</v>
      </c>
      <c r="AF208" s="10">
        <f t="shared" si="73"/>
        <v>1.9044570679282398</v>
      </c>
      <c r="AG208" s="10">
        <f t="shared" si="74"/>
        <v>1.9044570679282398</v>
      </c>
      <c r="AH208">
        <f t="shared" si="75"/>
        <v>3.2241993781513485</v>
      </c>
      <c r="AI208" s="10">
        <f t="shared" si="76"/>
        <v>-8.2676470588235276</v>
      </c>
      <c r="AJ208" t="e">
        <f t="shared" si="77"/>
        <v>#NUM!</v>
      </c>
    </row>
    <row r="209" spans="14:36" x14ac:dyDescent="0.3">
      <c r="N209">
        <f t="shared" si="67"/>
        <v>21.341843559198423</v>
      </c>
      <c r="O209">
        <f t="shared" si="68"/>
        <v>14.721885239240967</v>
      </c>
      <c r="P209">
        <f t="shared" si="78"/>
        <v>2.508</v>
      </c>
      <c r="Q209">
        <f t="shared" si="60"/>
        <v>13.662900497999999</v>
      </c>
      <c r="R209" s="17">
        <f>PUSHArm!M209</f>
        <v>103.5</v>
      </c>
      <c r="S209" s="10">
        <f>PULLArm!N209</f>
        <v>69.957446802312504</v>
      </c>
      <c r="T209" s="10">
        <f>PULLArm!O209</f>
        <v>1.319768405095187</v>
      </c>
      <c r="U209" s="10">
        <f t="shared" si="69"/>
        <v>40.000094522407331</v>
      </c>
      <c r="V209" s="10">
        <f t="shared" si="61"/>
        <v>2.9020481757251018</v>
      </c>
      <c r="W209" s="10">
        <f t="shared" si="62"/>
        <v>53.957446802312504</v>
      </c>
      <c r="X209" s="10">
        <f t="shared" si="63"/>
        <v>40.042553197687496</v>
      </c>
      <c r="Y209" s="10">
        <f t="shared" si="70"/>
        <v>35.042553197687496</v>
      </c>
      <c r="Z209" s="10">
        <f t="shared" si="71"/>
        <v>58.957446802312504</v>
      </c>
      <c r="AA209" s="10">
        <f t="shared" si="64"/>
        <v>30.042553197687496</v>
      </c>
      <c r="AB209" s="10">
        <f t="shared" si="65"/>
        <v>2.9020481757251018</v>
      </c>
      <c r="AC209" s="10">
        <f t="shared" si="66"/>
        <v>2.9020481757251018</v>
      </c>
      <c r="AD209" s="10">
        <f>IF(R209&lt;=$H$10,$L$2+ABS($H$43/$H$46-SQRT(4*$H$43*$H$43/$H$46/$H$46-8*(R209-$H$9)/$H$46)/2),#REF!)</f>
        <v>5.8822860005280564</v>
      </c>
      <c r="AE209" s="10">
        <f t="shared" si="72"/>
        <v>-33.854618918502943</v>
      </c>
      <c r="AF209" s="10">
        <f t="shared" si="73"/>
        <v>1.8932963524856548</v>
      </c>
      <c r="AG209" s="10">
        <f t="shared" si="74"/>
        <v>1.8932963524856548</v>
      </c>
      <c r="AH209">
        <f t="shared" si="75"/>
        <v>3.2301455899859368</v>
      </c>
      <c r="AI209" s="10">
        <f t="shared" si="76"/>
        <v>-8.3389705882352931</v>
      </c>
      <c r="AJ209" t="e">
        <f t="shared" si="77"/>
        <v>#NUM!</v>
      </c>
    </row>
    <row r="210" spans="14:36" x14ac:dyDescent="0.3">
      <c r="N210">
        <f t="shared" si="67"/>
        <v>21.316079134962258</v>
      </c>
      <c r="O210">
        <f t="shared" si="68"/>
        <v>14.711446647299582</v>
      </c>
      <c r="P210">
        <f t="shared" si="78"/>
        <v>2.508</v>
      </c>
      <c r="Q210">
        <f t="shared" si="60"/>
        <v>13.680857312000001</v>
      </c>
      <c r="R210" s="17">
        <f>PUSHArm!M210</f>
        <v>104</v>
      </c>
      <c r="S210" s="10">
        <f>PULLArm!N210</f>
        <v>70.336301151355613</v>
      </c>
      <c r="T210" s="10">
        <f>PULLArm!O210</f>
        <v>1.316713015881714</v>
      </c>
      <c r="U210" s="10">
        <f t="shared" si="69"/>
        <v>39.82395342077244</v>
      </c>
      <c r="V210" s="10">
        <f t="shared" si="61"/>
        <v>2.9115513878273025</v>
      </c>
      <c r="W210" s="10">
        <f t="shared" si="62"/>
        <v>54.336301151355613</v>
      </c>
      <c r="X210" s="10">
        <f t="shared" si="63"/>
        <v>39.663698848644387</v>
      </c>
      <c r="Y210" s="10">
        <f t="shared" si="70"/>
        <v>34.663698848644387</v>
      </c>
      <c r="Z210" s="10">
        <f t="shared" si="71"/>
        <v>59.336301151355613</v>
      </c>
      <c r="AA210" s="10">
        <f t="shared" si="64"/>
        <v>29.663698848644387</v>
      </c>
      <c r="AB210" s="10">
        <f t="shared" si="65"/>
        <v>2.9115513878273025</v>
      </c>
      <c r="AC210" s="10">
        <f t="shared" si="66"/>
        <v>2.9115513878273025</v>
      </c>
      <c r="AD210" s="10">
        <f>IF(R210&lt;=$H$10,$L$2+ABS($H$43/$H$46-SQRT(4*$H$43*$H$43/$H$46/$H$46-8*(R210-$H$9)/$H$46)/2),#REF!)</f>
        <v>5.8628859275708773</v>
      </c>
      <c r="AE210" s="10">
        <f t="shared" si="72"/>
        <v>-33.750321827628134</v>
      </c>
      <c r="AF210" s="10">
        <f t="shared" si="73"/>
        <v>1.8820754944579949</v>
      </c>
      <c r="AG210" s="10">
        <f t="shared" si="74"/>
        <v>1.8820754944579949</v>
      </c>
      <c r="AH210">
        <f t="shared" si="75"/>
        <v>3.236074759693623</v>
      </c>
      <c r="AI210" s="10">
        <f t="shared" si="76"/>
        <v>-8.4102941176470569</v>
      </c>
      <c r="AJ210" t="e">
        <f t="shared" si="77"/>
        <v>#NUM!</v>
      </c>
    </row>
    <row r="211" spans="14:36" x14ac:dyDescent="0.3">
      <c r="N211">
        <f t="shared" si="67"/>
        <v>21.289724793795138</v>
      </c>
      <c r="O211">
        <f t="shared" si="68"/>
        <v>14.700566755981995</v>
      </c>
      <c r="P211">
        <f t="shared" si="78"/>
        <v>2.508</v>
      </c>
      <c r="Q211">
        <f t="shared" si="60"/>
        <v>13.698814125999997</v>
      </c>
      <c r="R211" s="17">
        <f>PUSHArm!M211</f>
        <v>104.5</v>
      </c>
      <c r="S211" s="10">
        <f>PULLArm!N211</f>
        <v>70.716034619445608</v>
      </c>
      <c r="T211" s="10">
        <f>PULLArm!O211</f>
        <v>1.3136279979691265</v>
      </c>
      <c r="U211" s="10">
        <f t="shared" si="69"/>
        <v>39.646054020552441</v>
      </c>
      <c r="V211" s="10">
        <f t="shared" si="61"/>
        <v>2.9211192199139515</v>
      </c>
      <c r="W211" s="10">
        <f t="shared" si="62"/>
        <v>54.716034619445608</v>
      </c>
      <c r="X211" s="10">
        <f t="shared" si="63"/>
        <v>39.283965380554392</v>
      </c>
      <c r="Y211" s="10">
        <f t="shared" si="70"/>
        <v>34.283965380554392</v>
      </c>
      <c r="Z211" s="10">
        <f t="shared" si="71"/>
        <v>59.716034619445608</v>
      </c>
      <c r="AA211" s="10">
        <f t="shared" si="64"/>
        <v>29.283965380554392</v>
      </c>
      <c r="AB211" s="10">
        <f t="shared" si="65"/>
        <v>2.9211192199139515</v>
      </c>
      <c r="AC211" s="10">
        <f t="shared" si="66"/>
        <v>2.9211192199139515</v>
      </c>
      <c r="AD211" s="10">
        <f>IF(R211&lt;=$H$10,$L$2+ABS($H$43/$H$46-SQRT(4*$H$43*$H$43/$H$46/$H$46-8*(R211-$H$9)/$H$46)/2),#REF!)</f>
        <v>5.8433765558334105</v>
      </c>
      <c r="AE211" s="10">
        <f t="shared" si="72"/>
        <v>-33.645300002627309</v>
      </c>
      <c r="AF211" s="10">
        <f t="shared" si="73"/>
        <v>1.8707935109530753</v>
      </c>
      <c r="AG211" s="10">
        <f t="shared" si="74"/>
        <v>1.8707935109530753</v>
      </c>
      <c r="AH211">
        <f t="shared" si="75"/>
        <v>3.2419870329705063</v>
      </c>
      <c r="AI211" s="10">
        <f t="shared" si="76"/>
        <v>-8.4816176470588225</v>
      </c>
      <c r="AJ211" t="e">
        <f t="shared" si="77"/>
        <v>#NUM!</v>
      </c>
    </row>
    <row r="212" spans="14:36" x14ac:dyDescent="0.3">
      <c r="N212">
        <f t="shared" si="67"/>
        <v>21.262775810274668</v>
      </c>
      <c r="O212">
        <f t="shared" si="68"/>
        <v>14.689241807314021</v>
      </c>
      <c r="P212">
        <f t="shared" si="78"/>
        <v>2.508</v>
      </c>
      <c r="Q212">
        <f t="shared" si="60"/>
        <v>13.716770939999998</v>
      </c>
      <c r="R212" s="17">
        <f>PUSHArm!M212</f>
        <v>105</v>
      </c>
      <c r="S212" s="10">
        <f>PULLArm!N212</f>
        <v>71.09665988076236</v>
      </c>
      <c r="T212" s="10">
        <f>PULLArm!O212</f>
        <v>1.310513158484977</v>
      </c>
      <c r="U212" s="10">
        <f t="shared" si="69"/>
        <v>39.466339644466515</v>
      </c>
      <c r="V212" s="10">
        <f t="shared" si="61"/>
        <v>2.9307530084008873</v>
      </c>
      <c r="W212" s="10">
        <f t="shared" si="62"/>
        <v>55.09665988076236</v>
      </c>
      <c r="X212" s="10">
        <f t="shared" si="63"/>
        <v>38.90334011923764</v>
      </c>
      <c r="Y212" s="10">
        <f t="shared" si="70"/>
        <v>33.90334011923764</v>
      </c>
      <c r="Z212" s="10">
        <f t="shared" si="71"/>
        <v>60.09665988076236</v>
      </c>
      <c r="AA212" s="10">
        <f t="shared" si="64"/>
        <v>28.90334011923764</v>
      </c>
      <c r="AB212" s="10">
        <f t="shared" si="65"/>
        <v>2.9307530084008873</v>
      </c>
      <c r="AC212" s="10">
        <f t="shared" si="66"/>
        <v>2.9307530084008873</v>
      </c>
      <c r="AD212" s="10">
        <f>IF(R212&lt;=$H$10,$L$2+ABS($H$43/$H$46-SQRT(4*$H$43*$H$43/$H$46/$H$46-8*(R212-$H$9)/$H$46)/2),#REF!)</f>
        <v>5.8237560168852411</v>
      </c>
      <c r="AE212" s="10">
        <f t="shared" si="72"/>
        <v>-33.539529602081366</v>
      </c>
      <c r="AF212" s="10">
        <f t="shared" si="73"/>
        <v>1.8594493920115527</v>
      </c>
      <c r="AG212" s="10">
        <f t="shared" si="74"/>
        <v>1.8594493920115527</v>
      </c>
      <c r="AH212">
        <f t="shared" si="75"/>
        <v>3.2478825534484721</v>
      </c>
      <c r="AI212" s="10">
        <f t="shared" si="76"/>
        <v>-8.5529411764705863</v>
      </c>
      <c r="AJ212" t="e">
        <f t="shared" si="77"/>
        <v>#NUM!</v>
      </c>
    </row>
    <row r="213" spans="14:36" x14ac:dyDescent="0.3">
      <c r="N213">
        <f t="shared" si="67"/>
        <v>21.235227452411692</v>
      </c>
      <c r="O213">
        <f t="shared" si="68"/>
        <v>14.677468034504436</v>
      </c>
      <c r="P213">
        <f t="shared" si="78"/>
        <v>2.508</v>
      </c>
      <c r="Q213">
        <f t="shared" si="60"/>
        <v>13.734727754</v>
      </c>
      <c r="R213" s="17">
        <f>PUSHArm!M213</f>
        <v>105.5</v>
      </c>
      <c r="S213" s="10">
        <f>PULLArm!N213</f>
        <v>71.478189815630031</v>
      </c>
      <c r="T213" s="10">
        <f>PULLArm!O213</f>
        <v>1.3073683050054334</v>
      </c>
      <c r="U213" s="10">
        <f t="shared" si="69"/>
        <v>39.284751378842799</v>
      </c>
      <c r="V213" s="10">
        <f t="shared" si="61"/>
        <v>2.9404541364134484</v>
      </c>
      <c r="W213" s="10">
        <f t="shared" si="62"/>
        <v>55.478189815630031</v>
      </c>
      <c r="X213" s="10">
        <f t="shared" si="63"/>
        <v>38.521810184369969</v>
      </c>
      <c r="Y213" s="10">
        <f t="shared" si="70"/>
        <v>33.521810184369969</v>
      </c>
      <c r="Z213" s="10">
        <f t="shared" si="71"/>
        <v>60.478189815630031</v>
      </c>
      <c r="AA213" s="10">
        <f t="shared" si="64"/>
        <v>28.521810184369969</v>
      </c>
      <c r="AB213" s="10">
        <f t="shared" si="65"/>
        <v>2.9404541364134484</v>
      </c>
      <c r="AC213" s="10">
        <f t="shared" si="66"/>
        <v>2.9404541364134484</v>
      </c>
      <c r="AD213" s="10">
        <f>IF(R213&lt;=$H$10,$L$2+ABS($H$43/$H$46-SQRT(4*$H$43*$H$43/$H$46/$H$46-8*(R213-$H$9)/$H$46)/2),#REF!)</f>
        <v>5.8040223884476188</v>
      </c>
      <c r="AE213" s="10">
        <f t="shared" si="72"/>
        <v>-33.432985920762746</v>
      </c>
      <c r="AF213" s="10">
        <f t="shared" si="73"/>
        <v>1.8480420995517499</v>
      </c>
      <c r="AG213" s="10">
        <f t="shared" si="74"/>
        <v>1.8480420995517499</v>
      </c>
      <c r="AH213">
        <f t="shared" si="75"/>
        <v>3.2537614627359077</v>
      </c>
      <c r="AI213" s="10">
        <f t="shared" si="76"/>
        <v>-8.6242647058823518</v>
      </c>
      <c r="AJ213" t="e">
        <f t="shared" si="77"/>
        <v>#NUM!</v>
      </c>
    </row>
    <row r="214" spans="14:36" x14ac:dyDescent="0.3">
      <c r="N214">
        <f t="shared" si="67"/>
        <v>21.207074983217581</v>
      </c>
      <c r="O214">
        <f t="shared" si="68"/>
        <v>14.665241663041256</v>
      </c>
      <c r="P214">
        <f t="shared" si="78"/>
        <v>2.508</v>
      </c>
      <c r="Q214">
        <f t="shared" si="60"/>
        <v>13.752684567999999</v>
      </c>
      <c r="R214" s="17">
        <f>PUSHArm!M214</f>
        <v>106</v>
      </c>
      <c r="S214" s="10">
        <f>PULLArm!N214</f>
        <v>71.860637514633964</v>
      </c>
      <c r="T214" s="10">
        <f>PULLArm!O214</f>
        <v>1.3041932456491878</v>
      </c>
      <c r="U214" s="10">
        <f t="shared" si="69"/>
        <v>39.101227961933319</v>
      </c>
      <c r="V214" s="10">
        <f t="shared" si="61"/>
        <v>2.9502240361045171</v>
      </c>
      <c r="W214" s="10">
        <f t="shared" si="62"/>
        <v>55.860637514633964</v>
      </c>
      <c r="X214" s="10">
        <f t="shared" si="63"/>
        <v>38.139362485366036</v>
      </c>
      <c r="Y214" s="10">
        <f t="shared" si="70"/>
        <v>33.139362485366036</v>
      </c>
      <c r="Z214" s="10">
        <f t="shared" si="71"/>
        <v>60.860637514633964</v>
      </c>
      <c r="AA214" s="10">
        <f t="shared" si="64"/>
        <v>28.139362485366036</v>
      </c>
      <c r="AB214" s="10">
        <f t="shared" si="65"/>
        <v>2.9502240361045171</v>
      </c>
      <c r="AC214" s="10">
        <f t="shared" si="66"/>
        <v>2.9502240361045171</v>
      </c>
      <c r="AD214" s="10">
        <f>IF(R214&lt;=$H$10,$L$2+ABS($H$43/$H$46-SQRT(4*$H$43*$H$43/$H$46/$H$46-8*(R214-$H$9)/$H$46)/2),#REF!)</f>
        <v>5.7841736921953881</v>
      </c>
      <c r="AE214" s="10">
        <f t="shared" si="72"/>
        <v>-33.325643352071694</v>
      </c>
      <c r="AF214" s="10">
        <f t="shared" si="73"/>
        <v>1.8365705662609959</v>
      </c>
      <c r="AG214" s="10">
        <f t="shared" si="74"/>
        <v>1.8365705662609959</v>
      </c>
      <c r="AH214">
        <f t="shared" si="75"/>
        <v>3.2596239004573881</v>
      </c>
      <c r="AI214" s="10">
        <f t="shared" si="76"/>
        <v>-8.6955882352941156</v>
      </c>
      <c r="AJ214" t="e">
        <f t="shared" si="77"/>
        <v>#NUM!</v>
      </c>
    </row>
    <row r="215" spans="14:36" x14ac:dyDescent="0.3">
      <c r="N215">
        <f t="shared" si="67"/>
        <v>21.178313662361308</v>
      </c>
      <c r="O215">
        <f t="shared" si="68"/>
        <v>14.652558911853205</v>
      </c>
      <c r="P215">
        <f t="shared" si="78"/>
        <v>2.508</v>
      </c>
      <c r="Q215">
        <f t="shared" si="60"/>
        <v>13.770641382000001</v>
      </c>
      <c r="R215" s="17">
        <f>PUSHArm!M215</f>
        <v>106.5</v>
      </c>
      <c r="S215" s="10">
        <f>PULLArm!N215</f>
        <v>72.244016282824958</v>
      </c>
      <c r="T215" s="10">
        <f>PULLArm!O215</f>
        <v>1.3009877891762569</v>
      </c>
      <c r="U215" s="10">
        <f t="shared" si="69"/>
        <v>38.915705665272334</v>
      </c>
      <c r="V215" s="10">
        <f t="shared" si="61"/>
        <v>2.9600641911226071</v>
      </c>
      <c r="W215" s="10">
        <f t="shared" si="62"/>
        <v>56.244016282824958</v>
      </c>
      <c r="X215" s="10">
        <f t="shared" si="63"/>
        <v>37.755983717175042</v>
      </c>
      <c r="Y215" s="10">
        <f t="shared" si="70"/>
        <v>32.755983717175042</v>
      </c>
      <c r="Z215" s="10">
        <f t="shared" si="71"/>
        <v>61.244016282824958</v>
      </c>
      <c r="AA215" s="10">
        <f t="shared" si="64"/>
        <v>27.755983717175042</v>
      </c>
      <c r="AB215" s="10">
        <f t="shared" si="65"/>
        <v>2.9600641911226071</v>
      </c>
      <c r="AC215" s="10">
        <f t="shared" si="66"/>
        <v>2.9600641911226071</v>
      </c>
      <c r="AD215" s="10">
        <f>IF(R215&lt;=$H$10,$L$2+ABS($H$43/$H$46-SQRT(4*$H$43*$H$43/$H$46/$H$46-8*(R215-$H$9)/$H$46)/2),#REF!)</f>
        <v>5.7642078914422203</v>
      </c>
      <c r="AE215" s="10">
        <f t="shared" si="72"/>
        <v>-33.217475348532524</v>
      </c>
      <c r="AF215" s="10">
        <f t="shared" si="73"/>
        <v>1.8250336944301324</v>
      </c>
      <c r="AG215" s="10">
        <f t="shared" si="74"/>
        <v>1.8250336944301324</v>
      </c>
      <c r="AH215">
        <f t="shared" si="75"/>
        <v>3.265470004292367</v>
      </c>
      <c r="AI215" s="10">
        <f t="shared" si="76"/>
        <v>-8.7669117647058812</v>
      </c>
      <c r="AJ215" t="e">
        <f t="shared" si="77"/>
        <v>#NUM!</v>
      </c>
    </row>
    <row r="216" spans="14:36" x14ac:dyDescent="0.3">
      <c r="N216">
        <f t="shared" si="67"/>
        <v>21.148938747864523</v>
      </c>
      <c r="O216">
        <f t="shared" si="68"/>
        <v>14.639415994500787</v>
      </c>
      <c r="P216">
        <f t="shared" si="78"/>
        <v>2.508</v>
      </c>
      <c r="Q216">
        <f t="shared" si="60"/>
        <v>13.788598195999999</v>
      </c>
      <c r="R216" s="17">
        <f>PUSHArm!M216</f>
        <v>107</v>
      </c>
      <c r="S216" s="10">
        <f>PULLArm!N216</f>
        <v>72.628339644012371</v>
      </c>
      <c r="T216" s="10">
        <f>PULLArm!O216</f>
        <v>1.2977517450884648</v>
      </c>
      <c r="U216" s="10">
        <f t="shared" si="69"/>
        <v>38.728118167649136</v>
      </c>
      <c r="V216" s="10">
        <f t="shared" si="61"/>
        <v>2.9699761392420241</v>
      </c>
      <c r="W216" s="10">
        <f t="shared" si="62"/>
        <v>56.628339644012371</v>
      </c>
      <c r="X216" s="10">
        <f t="shared" si="63"/>
        <v>37.371660355987629</v>
      </c>
      <c r="Y216" s="10">
        <f t="shared" si="70"/>
        <v>32.371660355987629</v>
      </c>
      <c r="Z216" s="10">
        <f t="shared" si="71"/>
        <v>61.628339644012371</v>
      </c>
      <c r="AA216" s="10">
        <f t="shared" si="64"/>
        <v>27.371660355987629</v>
      </c>
      <c r="AB216" s="10">
        <f t="shared" si="65"/>
        <v>2.9699761392420241</v>
      </c>
      <c r="AC216" s="10">
        <f t="shared" si="66"/>
        <v>2.9699761392420241</v>
      </c>
      <c r="AD216" s="10">
        <f>IF(R216&lt;=$H$10,$L$2+ABS($H$43/$H$46-SQRT(4*$H$43*$H$43/$H$46/$H$46-8*(R216-$H$9)/$H$46)/2),#REF!)</f>
        <v>5.7441228887014368</v>
      </c>
      <c r="AE216" s="10">
        <f t="shared" si="72"/>
        <v>-33.108454380319884</v>
      </c>
      <c r="AF216" s="10">
        <f t="shared" si="73"/>
        <v>1.8134303547275819</v>
      </c>
      <c r="AG216" s="10">
        <f t="shared" si="74"/>
        <v>1.8134303547275819</v>
      </c>
      <c r="AH216">
        <f t="shared" si="75"/>
        <v>3.2712999100129054</v>
      </c>
      <c r="AI216" s="10">
        <f t="shared" si="76"/>
        <v>-8.838235294117645</v>
      </c>
      <c r="AJ216" t="e">
        <f t="shared" si="77"/>
        <v>#NUM!</v>
      </c>
    </row>
    <row r="217" spans="14:36" x14ac:dyDescent="0.3">
      <c r="N217">
        <f t="shared" si="67"/>
        <v>21.118945497908967</v>
      </c>
      <c r="O217">
        <f t="shared" si="68"/>
        <v>14.625809120448475</v>
      </c>
      <c r="P217">
        <f t="shared" si="78"/>
        <v>2.508</v>
      </c>
      <c r="Q217">
        <f t="shared" si="60"/>
        <v>13.80655501</v>
      </c>
      <c r="R217" s="17">
        <f>PUSHArm!M217</f>
        <v>107.5</v>
      </c>
      <c r="S217" s="10">
        <f>PULLArm!N217</f>
        <v>73.013621345148451</v>
      </c>
      <c r="T217" s="10">
        <f>PULLArm!O217</f>
        <v>1.2944849237361435</v>
      </c>
      <c r="U217" s="10">
        <f t="shared" si="69"/>
        <v>38.538396420984149</v>
      </c>
      <c r="V217" s="10">
        <f t="shared" si="61"/>
        <v>2.9799614751683103</v>
      </c>
      <c r="W217" s="10">
        <f t="shared" si="62"/>
        <v>57.013621345148451</v>
      </c>
      <c r="X217" s="10">
        <f t="shared" si="63"/>
        <v>36.986378654851549</v>
      </c>
      <c r="Y217" s="10">
        <f t="shared" si="70"/>
        <v>31.986378654851549</v>
      </c>
      <c r="Z217" s="10">
        <f t="shared" si="71"/>
        <v>62.013621345148451</v>
      </c>
      <c r="AA217" s="10">
        <f t="shared" si="64"/>
        <v>26.986378654851549</v>
      </c>
      <c r="AB217" s="10">
        <f t="shared" si="65"/>
        <v>2.9799614751683103</v>
      </c>
      <c r="AC217" s="10">
        <f t="shared" si="66"/>
        <v>2.9799614751683103</v>
      </c>
      <c r="AD217" s="10">
        <f>IF(R217&lt;=$H$10,$L$2+ABS($H$43/$H$46-SQRT(4*$H$43*$H$43/$H$46/$H$46-8*(R217-$H$9)/$H$46)/2),#REF!)</f>
        <v>5.7239165231141982</v>
      </c>
      <c r="AE217" s="10">
        <f t="shared" si="72"/>
        <v>-32.998551891578671</v>
      </c>
      <c r="AF217" s="10">
        <f t="shared" si="73"/>
        <v>1.8017593849091043</v>
      </c>
      <c r="AG217" s="10">
        <f t="shared" si="74"/>
        <v>1.8017593849091043</v>
      </c>
      <c r="AH217">
        <f t="shared" si="75"/>
        <v>3.2771137515204596</v>
      </c>
      <c r="AI217" s="10">
        <f t="shared" si="76"/>
        <v>-8.9095588235294105</v>
      </c>
      <c r="AJ217" t="e">
        <f t="shared" si="77"/>
        <v>#NUM!</v>
      </c>
    </row>
    <row r="218" spans="14:36" x14ac:dyDescent="0.3">
      <c r="N218">
        <f t="shared" si="67"/>
        <v>21.088329172683267</v>
      </c>
      <c r="O218">
        <f t="shared" si="68"/>
        <v>14.611734496367712</v>
      </c>
      <c r="P218">
        <f t="shared" si="78"/>
        <v>2.508</v>
      </c>
      <c r="Q218">
        <f t="shared" si="60"/>
        <v>13.824511823999998</v>
      </c>
      <c r="R218" s="17">
        <f>PUSHArm!M218</f>
        <v>108</v>
      </c>
      <c r="S218" s="10">
        <f>PULLArm!N218</f>
        <v>73.399875360805041</v>
      </c>
      <c r="T218" s="10">
        <f>PULLArm!O218</f>
        <v>1.2911871364265464</v>
      </c>
      <c r="U218" s="10">
        <f t="shared" si="69"/>
        <v>38.346468507614176</v>
      </c>
      <c r="V218" s="10">
        <f t="shared" si="61"/>
        <v>2.9900218535334617</v>
      </c>
      <c r="W218" s="10">
        <f t="shared" si="62"/>
        <v>57.399875360805041</v>
      </c>
      <c r="X218" s="10">
        <f t="shared" si="63"/>
        <v>36.600124639194959</v>
      </c>
      <c r="Y218" s="10">
        <f t="shared" si="70"/>
        <v>31.600124639194959</v>
      </c>
      <c r="Z218" s="10">
        <f t="shared" si="71"/>
        <v>62.399875360805041</v>
      </c>
      <c r="AA218" s="10">
        <f t="shared" si="64"/>
        <v>26.600124639194959</v>
      </c>
      <c r="AB218" s="10">
        <f t="shared" si="65"/>
        <v>2.9900218535334617</v>
      </c>
      <c r="AC218" s="10">
        <f t="shared" si="66"/>
        <v>2.9900218535334617</v>
      </c>
      <c r="AD218" s="10">
        <f>IF(R218&lt;=$H$10,$L$2+ABS($H$43/$H$46-SQRT(4*$H$43*$H$43/$H$46/$H$46-8*(R218-$H$9)/$H$46)/2),#REF!)</f>
        <v>5.7035865677360889</v>
      </c>
      <c r="AE218" s="10">
        <f t="shared" si="72"/>
        <v>-32.887738254523576</v>
      </c>
      <c r="AF218" s="10">
        <f t="shared" si="73"/>
        <v>1.7900195884590691</v>
      </c>
      <c r="AG218" s="10">
        <f t="shared" si="74"/>
        <v>1.7900195884590691</v>
      </c>
      <c r="AH218">
        <f t="shared" si="75"/>
        <v>3.2829116608817666</v>
      </c>
      <c r="AI218" s="10">
        <f t="shared" si="76"/>
        <v>-8.9808823529411743</v>
      </c>
      <c r="AJ218" t="e">
        <f t="shared" si="77"/>
        <v>#NUM!</v>
      </c>
    </row>
    <row r="219" spans="14:36" x14ac:dyDescent="0.3">
      <c r="N219">
        <f t="shared" si="67"/>
        <v>21.057085036317588</v>
      </c>
      <c r="O219">
        <f t="shared" si="68"/>
        <v>14.597188327504428</v>
      </c>
      <c r="P219">
        <f t="shared" si="78"/>
        <v>2.508</v>
      </c>
      <c r="Q219">
        <f t="shared" si="60"/>
        <v>13.842468638</v>
      </c>
      <c r="R219" s="17">
        <f>PUSHArm!M219</f>
        <v>108.5</v>
      </c>
      <c r="S219" s="10">
        <f>PULLArm!N219</f>
        <v>73.787115897745167</v>
      </c>
      <c r="T219" s="10">
        <f>PULLArm!O219</f>
        <v>1.2878581955369144</v>
      </c>
      <c r="U219" s="10">
        <f t="shared" si="69"/>
        <v>38.152259488208863</v>
      </c>
      <c r="V219" s="10">
        <f t="shared" si="61"/>
        <v>3.0001589920968508</v>
      </c>
      <c r="W219" s="10">
        <f t="shared" si="62"/>
        <v>57.787115897745167</v>
      </c>
      <c r="X219" s="10">
        <f t="shared" si="63"/>
        <v>36.212884102254833</v>
      </c>
      <c r="Y219" s="10">
        <f t="shared" si="70"/>
        <v>31.212884102254833</v>
      </c>
      <c r="Z219" s="10">
        <f t="shared" si="71"/>
        <v>62.787115897745167</v>
      </c>
      <c r="AA219" s="10">
        <f t="shared" si="64"/>
        <v>26.212884102254833</v>
      </c>
      <c r="AB219" s="10">
        <f t="shared" si="65"/>
        <v>3.0001589920968508</v>
      </c>
      <c r="AC219" s="10">
        <f t="shared" si="66"/>
        <v>3.0001589920968508</v>
      </c>
      <c r="AD219" s="10">
        <f>IF(R219&lt;=$H$10,$L$2+ABS($H$43/$H$46-SQRT(4*$H$43*$H$43/$H$46/$H$46-8*(R219-$H$9)/$H$46)/2),#REF!)</f>
        <v>5.6831307266724931</v>
      </c>
      <c r="AE219" s="10">
        <f t="shared" si="72"/>
        <v>-32.775982721104363</v>
      </c>
      <c r="AF219" s="10">
        <f t="shared" si="73"/>
        <v>1.7782097331587448</v>
      </c>
      <c r="AG219" s="10">
        <f t="shared" si="74"/>
        <v>1.7782097331587448</v>
      </c>
      <c r="AH219">
        <f t="shared" si="75"/>
        <v>3.288693768363848</v>
      </c>
      <c r="AI219" s="10">
        <f t="shared" si="76"/>
        <v>-9.0522058823529399</v>
      </c>
      <c r="AJ219" t="e">
        <f t="shared" si="77"/>
        <v>#NUM!</v>
      </c>
    </row>
    <row r="220" spans="14:36" x14ac:dyDescent="0.3">
      <c r="N220">
        <f t="shared" si="67"/>
        <v>21.025208358912142</v>
      </c>
      <c r="O220">
        <f t="shared" si="68"/>
        <v>14.582166819115335</v>
      </c>
      <c r="P220">
        <f t="shared" si="78"/>
        <v>2.508</v>
      </c>
      <c r="Q220">
        <f t="shared" si="60"/>
        <v>13.860425451999999</v>
      </c>
      <c r="R220" s="17">
        <f>PUSHArm!M220</f>
        <v>109</v>
      </c>
      <c r="S220" s="10">
        <f>PULLArm!N220</f>
        <v>74.175357399591221</v>
      </c>
      <c r="T220" s="10">
        <f>PULLArm!O220</f>
        <v>1.284497914632537</v>
      </c>
      <c r="U220" s="10">
        <f t="shared" si="69"/>
        <v>37.955691239551989</v>
      </c>
      <c r="V220" s="10">
        <f t="shared" si="61"/>
        <v>3.0103746751693823</v>
      </c>
      <c r="W220" s="10">
        <f t="shared" si="62"/>
        <v>58.175357399591221</v>
      </c>
      <c r="X220" s="10">
        <f t="shared" si="63"/>
        <v>35.824642600408779</v>
      </c>
      <c r="Y220" s="10">
        <f t="shared" si="70"/>
        <v>30.824642600408779</v>
      </c>
      <c r="Z220" s="10">
        <f t="shared" si="71"/>
        <v>63.175357399591221</v>
      </c>
      <c r="AA220" s="10">
        <f t="shared" si="64"/>
        <v>25.824642600408779</v>
      </c>
      <c r="AB220" s="10">
        <f t="shared" si="65"/>
        <v>3.0103746751693823</v>
      </c>
      <c r="AC220" s="10">
        <f t="shared" si="66"/>
        <v>3.0103746751693823</v>
      </c>
      <c r="AD220" s="10">
        <f>IF(R220&lt;=$H$10,$L$2+ABS($H$43/$H$46-SQRT(4*$H$43*$H$43/$H$46/$H$46-8*(R220-$H$9)/$H$46)/2),#REF!)</f>
        <v>5.6625466320522975</v>
      </c>
      <c r="AE220" s="10">
        <f t="shared" si="72"/>
        <v>-32.663253372079012</v>
      </c>
      <c r="AF220" s="10">
        <f t="shared" si="73"/>
        <v>1.7663285495767616</v>
      </c>
      <c r="AG220" s="10">
        <f t="shared" si="74"/>
        <v>1.7663285495767616</v>
      </c>
      <c r="AH220">
        <f t="shared" si="75"/>
        <v>3.2944602024681573</v>
      </c>
      <c r="AI220" s="10">
        <f t="shared" si="76"/>
        <v>-9.1235294117647037</v>
      </c>
      <c r="AJ220" t="e">
        <f t="shared" si="77"/>
        <v>#NUM!</v>
      </c>
    </row>
    <row r="221" spans="14:36" x14ac:dyDescent="0.3">
      <c r="N221">
        <f t="shared" si="67"/>
        <v>20.992694418621941</v>
      </c>
      <c r="O221">
        <f t="shared" si="68"/>
        <v>14.566666177947203</v>
      </c>
      <c r="P221">
        <f t="shared" si="78"/>
        <v>2.508</v>
      </c>
      <c r="Q221">
        <f t="shared" si="60"/>
        <v>13.878382266000001</v>
      </c>
      <c r="R221" s="17">
        <f>PUSHArm!M221</f>
        <v>109.5</v>
      </c>
      <c r="S221" s="10">
        <f>PULLArm!N221</f>
        <v>74.564614551591376</v>
      </c>
      <c r="T221" s="10">
        <f>PULLArm!O221</f>
        <v>1.2811061085874669</v>
      </c>
      <c r="U221" s="10">
        <f t="shared" si="69"/>
        <v>37.756682281424602</v>
      </c>
      <c r="V221" s="10">
        <f t="shared" si="61"/>
        <v>3.0206707572802216</v>
      </c>
      <c r="W221" s="10">
        <f t="shared" si="62"/>
        <v>58.564614551591376</v>
      </c>
      <c r="X221" s="10">
        <f t="shared" si="63"/>
        <v>35.435385448408624</v>
      </c>
      <c r="Y221" s="10">
        <f t="shared" si="70"/>
        <v>30.435385448408624</v>
      </c>
      <c r="Z221" s="10">
        <f t="shared" si="71"/>
        <v>63.564614551591376</v>
      </c>
      <c r="AA221" s="10">
        <f t="shared" si="64"/>
        <v>25.435385448408624</v>
      </c>
      <c r="AB221" s="10">
        <f t="shared" si="65"/>
        <v>3.0206707572802216</v>
      </c>
      <c r="AC221" s="10">
        <f t="shared" si="66"/>
        <v>3.0206707572802216</v>
      </c>
      <c r="AD221" s="10">
        <f>IF(R221&lt;=$H$10,$L$2+ABS($H$43/$H$46-SQRT(4*$H$43*$H$43/$H$46/$H$46-8*(R221-$H$9)/$H$46)/2),#REF!)</f>
        <v>5.6418318408286581</v>
      </c>
      <c r="AE221" s="10">
        <f t="shared" si="72"/>
        <v>-32.549517063393886</v>
      </c>
      <c r="AF221" s="10">
        <f t="shared" si="73"/>
        <v>1.7543747294765089</v>
      </c>
      <c r="AG221" s="10">
        <f t="shared" si="74"/>
        <v>1.7543747294765089</v>
      </c>
      <c r="AH221">
        <f t="shared" si="75"/>
        <v>3.300211089963903</v>
      </c>
      <c r="AI221" s="10">
        <f t="shared" si="76"/>
        <v>-9.1948529411764692</v>
      </c>
      <c r="AJ221" t="e">
        <f t="shared" si="77"/>
        <v>#NUM!</v>
      </c>
    </row>
    <row r="222" spans="14:36" x14ac:dyDescent="0.3">
      <c r="N222">
        <f t="shared" si="67"/>
        <v>20.959538503835297</v>
      </c>
      <c r="O222">
        <f t="shared" si="68"/>
        <v>14.550682613785149</v>
      </c>
      <c r="P222">
        <f t="shared" si="78"/>
        <v>2.508</v>
      </c>
      <c r="Q222">
        <f t="shared" si="60"/>
        <v>13.896339079999997</v>
      </c>
      <c r="R222" s="17">
        <f>PUSHArm!M222</f>
        <v>110</v>
      </c>
      <c r="S222" s="10">
        <f>PULLArm!N222</f>
        <v>74.954902285486654</v>
      </c>
      <c r="T222" s="10">
        <f>PULLArm!O222</f>
        <v>1.2776825937101577</v>
      </c>
      <c r="U222" s="10">
        <f t="shared" si="69"/>
        <v>37.555147591607216</v>
      </c>
      <c r="V222" s="10">
        <f t="shared" si="61"/>
        <v>3.0310491671074216</v>
      </c>
      <c r="W222" s="10">
        <f t="shared" si="62"/>
        <v>58.954902285486654</v>
      </c>
      <c r="X222" s="10">
        <f t="shared" si="63"/>
        <v>35.045097714513346</v>
      </c>
      <c r="Y222" s="10">
        <f t="shared" si="70"/>
        <v>30.045097714513346</v>
      </c>
      <c r="Z222" s="10">
        <f t="shared" si="71"/>
        <v>63.954902285486654</v>
      </c>
      <c r="AA222" s="10">
        <f t="shared" si="64"/>
        <v>25.045097714513346</v>
      </c>
      <c r="AB222" s="10">
        <f t="shared" si="65"/>
        <v>3.0310491671074216</v>
      </c>
      <c r="AC222" s="10">
        <f t="shared" si="66"/>
        <v>3.0310491671074216</v>
      </c>
      <c r="AD222" s="10">
        <f>IF(R222&lt;=$H$10,$L$2+ABS($H$43/$H$46-SQRT(4*$H$43*$H$43/$H$46/$H$46-8*(R222-$H$9)/$H$46)/2),#REF!)</f>
        <v>5.6209838313945726</v>
      </c>
      <c r="AE222" s="10">
        <f t="shared" si="72"/>
        <v>-32.434739369640099</v>
      </c>
      <c r="AF222" s="10">
        <f t="shared" si="73"/>
        <v>1.7423469241348117</v>
      </c>
      <c r="AG222" s="10">
        <f t="shared" si="74"/>
        <v>1.7423469241348117</v>
      </c>
      <c r="AH222">
        <f t="shared" si="75"/>
        <v>3.3059465559205643</v>
      </c>
      <c r="AI222" s="10">
        <f t="shared" si="76"/>
        <v>-9.266176470588233</v>
      </c>
      <c r="AJ222" t="e">
        <f t="shared" si="77"/>
        <v>#NUM!</v>
      </c>
    </row>
    <row r="223" spans="14:36" x14ac:dyDescent="0.3">
      <c r="N223">
        <f t="shared" si="67"/>
        <v>20.925735915443777</v>
      </c>
      <c r="O223">
        <f t="shared" si="68"/>
        <v>14.534212341068578</v>
      </c>
      <c r="P223">
        <f t="shared" si="78"/>
        <v>2.508</v>
      </c>
      <c r="Q223">
        <f t="shared" si="60"/>
        <v>13.914295893999997</v>
      </c>
      <c r="R223" s="17">
        <f>PUSHArm!M223</f>
        <v>110.5</v>
      </c>
      <c r="S223" s="10">
        <f>PULLArm!N223</f>
        <v>75.346235784480399</v>
      </c>
      <c r="T223" s="10">
        <f>PULLArm!O223</f>
        <v>1.2742271878738431</v>
      </c>
      <c r="U223" s="10">
        <f t="shared" si="69"/>
        <v>37.350998407996386</v>
      </c>
      <c r="V223" s="10">
        <f t="shared" si="61"/>
        <v>3.0415119116960567</v>
      </c>
      <c r="W223" s="10">
        <f t="shared" si="62"/>
        <v>59.346235784480399</v>
      </c>
      <c r="X223" s="10">
        <f t="shared" si="63"/>
        <v>34.653764215519601</v>
      </c>
      <c r="Y223" s="10">
        <f t="shared" si="70"/>
        <v>29.653764215519601</v>
      </c>
      <c r="Z223" s="10">
        <f t="shared" si="71"/>
        <v>64.346235784480399</v>
      </c>
      <c r="AA223" s="10">
        <f t="shared" si="64"/>
        <v>24.653764215519601</v>
      </c>
      <c r="AB223" s="10">
        <f t="shared" si="65"/>
        <v>3.0415119116960567</v>
      </c>
      <c r="AC223" s="10">
        <f t="shared" si="66"/>
        <v>3.0415119116960567</v>
      </c>
      <c r="AD223" s="10">
        <f>IF(R223&lt;=$H$10,$L$2+ABS($H$43/$H$46-SQRT(4*$H$43*$H$43/$H$46/$H$46-8*(R223-$H$9)/$H$46)/2),#REF!)</f>
        <v>5.6</v>
      </c>
      <c r="AE223" s="10">
        <f t="shared" si="72"/>
        <v>-32.318884524404403</v>
      </c>
      <c r="AF223" s="10">
        <f t="shared" si="73"/>
        <v>1.7302437425657731</v>
      </c>
      <c r="AG223" s="10">
        <f t="shared" si="74"/>
        <v>1.7302437425657731</v>
      </c>
      <c r="AH223">
        <f t="shared" si="75"/>
        <v>3.3116667237396262</v>
      </c>
      <c r="AI223" s="10">
        <f t="shared" si="76"/>
        <v>-9.3374999999999986</v>
      </c>
      <c r="AJ223" t="e">
        <f t="shared" si="77"/>
        <v>#NUM!</v>
      </c>
    </row>
    <row r="224" spans="14:36" x14ac:dyDescent="0.3">
      <c r="N224">
        <f t="shared" si="67"/>
        <v>20.89128196918751</v>
      </c>
      <c r="O224">
        <f t="shared" si="68"/>
        <v>14.517251580563842</v>
      </c>
      <c r="P224">
        <f t="shared" si="78"/>
        <v>2.508</v>
      </c>
      <c r="Q224">
        <f t="shared" si="60"/>
        <v>13.932252708</v>
      </c>
      <c r="R224" s="17">
        <f>PUSHArm!M224</f>
        <v>111</v>
      </c>
      <c r="S224" s="10">
        <f>PULLArm!N224</f>
        <v>75.738630488312054</v>
      </c>
      <c r="T224" s="10">
        <f>PULLArm!O224</f>
        <v>1.2707397106506515</v>
      </c>
      <c r="U224" s="10">
        <f t="shared" si="69"/>
        <v>37.144142016751175</v>
      </c>
      <c r="V224" s="10">
        <f t="shared" si="61"/>
        <v>3.0520610809899713</v>
      </c>
      <c r="W224" s="10">
        <f t="shared" si="62"/>
        <v>59.738630488312054</v>
      </c>
      <c r="X224" s="10">
        <f t="shared" si="63"/>
        <v>34.261369511687946</v>
      </c>
      <c r="Y224" s="10">
        <f t="shared" si="70"/>
        <v>29.261369511687946</v>
      </c>
      <c r="Z224" s="10">
        <f t="shared" si="71"/>
        <v>64.738630488312054</v>
      </c>
      <c r="AA224" s="10">
        <f t="shared" si="64"/>
        <v>24.261369511687946</v>
      </c>
      <c r="AB224" s="10">
        <f t="shared" si="65"/>
        <v>3.0520610809899713</v>
      </c>
      <c r="AC224" s="10">
        <f t="shared" si="66"/>
        <v>3.0520610809899713</v>
      </c>
      <c r="AD224" s="10">
        <f>IF(R224&lt;=$H$10,$L$2+ABS($H$43/$H$46-SQRT(4*$H$43*$H$43/$H$46/$H$46-8*(R224-$H$9)/$H$46)/2),#REF!)</f>
        <v>5.5788776569561049</v>
      </c>
      <c r="AE224" s="10">
        <f t="shared" si="72"/>
        <v>-32.201915357339168</v>
      </c>
      <c r="AF224" s="10">
        <f t="shared" si="73"/>
        <v>1.7180637496431568</v>
      </c>
      <c r="AG224" s="10">
        <f t="shared" si="74"/>
        <v>1.7180637496431568</v>
      </c>
      <c r="AH224">
        <f t="shared" si="75"/>
        <v>3.3173717151855593</v>
      </c>
      <c r="AI224" s="10">
        <f t="shared" si="76"/>
        <v>-9.4088235294117624</v>
      </c>
      <c r="AJ224" t="e">
        <f t="shared" si="77"/>
        <v>#NUM!</v>
      </c>
    </row>
    <row r="225" spans="14:36" x14ac:dyDescent="0.3">
      <c r="N225">
        <f t="shared" si="67"/>
        <v>20.856171998100631</v>
      </c>
      <c r="O225">
        <f t="shared" si="68"/>
        <v>14.499796561110813</v>
      </c>
      <c r="P225">
        <f t="shared" si="78"/>
        <v>2.508</v>
      </c>
      <c r="Q225">
        <f t="shared" si="60"/>
        <v>13.950209521999998</v>
      </c>
      <c r="R225" s="17">
        <f>PUSHArm!M225</f>
        <v>111.5</v>
      </c>
      <c r="S225" s="10">
        <f>PULLArm!N225</f>
        <v>76.132102098437457</v>
      </c>
      <c r="T225" s="10">
        <f>PULLArm!O225</f>
        <v>1.2672199834509212</v>
      </c>
      <c r="U225" s="10">
        <f t="shared" si="69"/>
        <v>36.934481525192368</v>
      </c>
      <c r="V225" s="10">
        <f t="shared" si="61"/>
        <v>3.0626988527061432</v>
      </c>
      <c r="W225" s="10">
        <f t="shared" si="62"/>
        <v>60.132102098437457</v>
      </c>
      <c r="X225" s="10">
        <f t="shared" si="63"/>
        <v>33.867897901562543</v>
      </c>
      <c r="Y225" s="10">
        <f t="shared" si="70"/>
        <v>28.867897901562543</v>
      </c>
      <c r="Z225" s="10">
        <f t="shared" si="71"/>
        <v>65.132102098437457</v>
      </c>
      <c r="AA225" s="10">
        <f t="shared" si="64"/>
        <v>23.867897901562543</v>
      </c>
      <c r="AB225" s="10">
        <f t="shared" si="65"/>
        <v>3.0626988527061432</v>
      </c>
      <c r="AC225" s="10">
        <f t="shared" si="66"/>
        <v>3.0626988527061432</v>
      </c>
      <c r="AD225" s="10">
        <f>IF(R225&lt;=$H$10,$L$2+ABS($H$43/$H$46-SQRT(4*$H$43*$H$43/$H$46/$H$46-8*(R225-$H$9)/$H$46)/2),#REF!)</f>
        <v>5.5576140226109771</v>
      </c>
      <c r="AE225" s="10">
        <f t="shared" si="72"/>
        <v>-32.083793227696951</v>
      </c>
      <c r="AF225" s="10">
        <f t="shared" si="73"/>
        <v>1.7058054641141407</v>
      </c>
      <c r="AG225" s="10">
        <f t="shared" si="74"/>
        <v>1.7058054641141407</v>
      </c>
      <c r="AH225">
        <f t="shared" si="75"/>
        <v>3.3230616504160606</v>
      </c>
      <c r="AI225" s="10">
        <f t="shared" si="76"/>
        <v>-9.4801470588235279</v>
      </c>
      <c r="AJ225" t="e">
        <f t="shared" si="77"/>
        <v>#NUM!</v>
      </c>
    </row>
    <row r="226" spans="14:36" x14ac:dyDescent="0.3">
      <c r="N226">
        <f t="shared" si="67"/>
        <v>20.820401355043764</v>
      </c>
      <c r="O226">
        <f t="shared" si="68"/>
        <v>14.481843521434655</v>
      </c>
      <c r="P226">
        <f t="shared" si="78"/>
        <v>2.508</v>
      </c>
      <c r="Q226">
        <f t="shared" si="60"/>
        <v>13.968166335999999</v>
      </c>
      <c r="R226" s="17">
        <f>PUSHArm!M226</f>
        <v>112</v>
      </c>
      <c r="S226" s="10">
        <f>PULLArm!N226</f>
        <v>76.526666583317493</v>
      </c>
      <c r="T226" s="10">
        <f>PULLArm!O226</f>
        <v>1.2636678296668882</v>
      </c>
      <c r="U226" s="10">
        <f t="shared" si="69"/>
        <v>36.721915618113364</v>
      </c>
      <c r="V226" s="10">
        <f t="shared" si="61"/>
        <v>3.0734274975838476</v>
      </c>
      <c r="W226" s="10">
        <f t="shared" si="62"/>
        <v>60.526666583317493</v>
      </c>
      <c r="X226" s="10">
        <f t="shared" si="63"/>
        <v>33.473333416682507</v>
      </c>
      <c r="Y226" s="10">
        <f t="shared" si="70"/>
        <v>28.473333416682507</v>
      </c>
      <c r="Z226" s="10">
        <f t="shared" si="71"/>
        <v>65.526666583317493</v>
      </c>
      <c r="AA226" s="10">
        <f t="shared" si="64"/>
        <v>23.473333416682507</v>
      </c>
      <c r="AB226" s="10">
        <f t="shared" si="65"/>
        <v>3.0734274975838476</v>
      </c>
      <c r="AC226" s="10">
        <f t="shared" si="66"/>
        <v>3.0734274975838476</v>
      </c>
      <c r="AD226" s="10">
        <f>IF(R226&lt;=$H$10,$L$2+ABS($H$43/$H$46-SQRT(4*$H$43*$H$43/$H$46/$H$46-8*(R226-$H$9)/$H$46)/2),#REF!)</f>
        <v>5.5362062230797591</v>
      </c>
      <c r="AE226" s="10">
        <f t="shared" si="72"/>
        <v>-31.964477954116106</v>
      </c>
      <c r="AF226" s="10">
        <f t="shared" si="73"/>
        <v>1.6934673564966536</v>
      </c>
      <c r="AG226" s="10">
        <f t="shared" si="74"/>
        <v>1.6934673564966536</v>
      </c>
      <c r="AH226">
        <f t="shared" si="75"/>
        <v>3.3287366480115828</v>
      </c>
      <c r="AI226" s="10">
        <f t="shared" si="76"/>
        <v>-9.5514705882352917</v>
      </c>
      <c r="AJ226" t="e">
        <f t="shared" si="77"/>
        <v>#NUM!</v>
      </c>
    </row>
    <row r="227" spans="14:36" x14ac:dyDescent="0.3">
      <c r="N227">
        <f t="shared" si="67"/>
        <v>20.783965415328034</v>
      </c>
      <c r="O227">
        <f t="shared" si="68"/>
        <v>14.463388712025958</v>
      </c>
      <c r="P227">
        <f t="shared" si="78"/>
        <v>2.508</v>
      </c>
      <c r="Q227">
        <f t="shared" si="60"/>
        <v>13.986123149999999</v>
      </c>
      <c r="R227" s="17">
        <f>PUSHArm!M227</f>
        <v>112.5</v>
      </c>
      <c r="S227" s="10">
        <f>PULLArm!N227</f>
        <v>76.922340183817241</v>
      </c>
      <c r="T227" s="10">
        <f>PULLArm!O227</f>
        <v>1.2600830748209877</v>
      </c>
      <c r="U227" s="10">
        <f t="shared" si="69"/>
        <v>36.506338295978978</v>
      </c>
      <c r="V227" s="10">
        <f t="shared" si="61"/>
        <v>3.0842493850444646</v>
      </c>
      <c r="W227" s="10">
        <f t="shared" si="62"/>
        <v>60.922340183817241</v>
      </c>
      <c r="X227" s="10">
        <f t="shared" si="63"/>
        <v>33.077659816182759</v>
      </c>
      <c r="Y227" s="10">
        <f t="shared" si="70"/>
        <v>28.077659816182759</v>
      </c>
      <c r="Z227" s="10">
        <f t="shared" si="71"/>
        <v>65.922340183817241</v>
      </c>
      <c r="AA227" s="10">
        <f t="shared" si="64"/>
        <v>23.077659816182759</v>
      </c>
      <c r="AB227" s="10">
        <f t="shared" si="65"/>
        <v>3.0842493850444646</v>
      </c>
      <c r="AC227" s="10">
        <f t="shared" si="66"/>
        <v>3.0842493850444646</v>
      </c>
      <c r="AD227" s="10">
        <f>IF(R227&lt;=$H$10,$L$2+ABS($H$43/$H$46-SQRT(4*$H$43*$H$43/$H$46/$H$46-8*(R227-$H$9)/$H$46)/2),#REF!)</f>
        <v>5.5146512857106407</v>
      </c>
      <c r="AE227" s="10">
        <f t="shared" si="72"/>
        <v>-31.843927740397231</v>
      </c>
      <c r="AF227" s="10">
        <f t="shared" si="73"/>
        <v>1.681047846851849</v>
      </c>
      <c r="AG227" s="10">
        <f t="shared" si="74"/>
        <v>1.681047846851849</v>
      </c>
      <c r="AH227">
        <f t="shared" si="75"/>
        <v>3.3343968250041676</v>
      </c>
      <c r="AI227" s="10">
        <f t="shared" si="76"/>
        <v>-9.6227941176470573</v>
      </c>
      <c r="AJ227" t="e">
        <f t="shared" si="77"/>
        <v>#NUM!</v>
      </c>
    </row>
    <row r="228" spans="14:36" x14ac:dyDescent="0.3">
      <c r="N228">
        <f t="shared" si="67"/>
        <v>20.746859579448593</v>
      </c>
      <c r="O228">
        <f t="shared" si="68"/>
        <v>14.444428397101992</v>
      </c>
      <c r="P228">
        <f t="shared" si="78"/>
        <v>2.508</v>
      </c>
      <c r="Q228">
        <f t="shared" si="60"/>
        <v>14.004079963999999</v>
      </c>
      <c r="R228" s="17">
        <f>PUSHArm!M228</f>
        <v>113</v>
      </c>
      <c r="S228" s="10">
        <f>PULLArm!N228</f>
        <v>77.319139418717711</v>
      </c>
      <c r="T228" s="10">
        <f>PULLArm!O228</f>
        <v>1.2564655467198169</v>
      </c>
      <c r="U228" s="10">
        <f t="shared" si="69"/>
        <v>36.287638593295938</v>
      </c>
      <c r="V228" s="10">
        <f t="shared" si="61"/>
        <v>3.0951669893018909</v>
      </c>
      <c r="W228" s="10">
        <f t="shared" si="62"/>
        <v>61.319139418717711</v>
      </c>
      <c r="X228" s="10">
        <f t="shared" si="63"/>
        <v>32.680860581282289</v>
      </c>
      <c r="Y228" s="10">
        <f t="shared" si="70"/>
        <v>27.680860581282289</v>
      </c>
      <c r="Z228" s="10">
        <f t="shared" si="71"/>
        <v>66.319139418717711</v>
      </c>
      <c r="AA228" s="10">
        <f t="shared" si="64"/>
        <v>22.680860581282289</v>
      </c>
      <c r="AB228" s="10">
        <f t="shared" si="65"/>
        <v>3.0951669893018909</v>
      </c>
      <c r="AC228" s="10">
        <f t="shared" si="66"/>
        <v>3.0951669893018909</v>
      </c>
      <c r="AD228" s="10">
        <f>IF(R228&lt;=$H$10,$L$2+ABS($H$43/$H$46-SQRT(4*$H$43*$H$43/$H$46/$H$46-8*(R228-$H$9)/$H$46)/2),#REF!)</f>
        <v>5.4929461342664343</v>
      </c>
      <c r="AE228" s="10">
        <f t="shared" si="72"/>
        <v>-31.72209909696906</v>
      </c>
      <c r="AF228" s="10">
        <f t="shared" si="73"/>
        <v>1.6685453024225358</v>
      </c>
      <c r="AG228" s="10">
        <f t="shared" si="74"/>
        <v>1.6685453024225358</v>
      </c>
      <c r="AH228">
        <f t="shared" si="75"/>
        <v>3.3400422969056045</v>
      </c>
      <c r="AI228" s="10">
        <f t="shared" si="76"/>
        <v>-9.6941176470588211</v>
      </c>
      <c r="AJ228" t="e">
        <f t="shared" si="77"/>
        <v>#NUM!</v>
      </c>
    </row>
    <row r="229" spans="14:36" x14ac:dyDescent="0.3">
      <c r="N229">
        <f t="shared" si="67"/>
        <v>20.709079275902489</v>
      </c>
      <c r="O229">
        <f t="shared" si="68"/>
        <v>14.424958856631701</v>
      </c>
      <c r="P229">
        <f t="shared" si="78"/>
        <v>2.508</v>
      </c>
      <c r="Q229">
        <f t="shared" si="60"/>
        <v>14.022036778000002</v>
      </c>
      <c r="R229" s="17">
        <f>PUSHArm!M229</f>
        <v>113.5</v>
      </c>
      <c r="S229" s="10">
        <f>PULLArm!N229</f>
        <v>77.717081090341992</v>
      </c>
      <c r="T229" s="10">
        <f>PULLArm!O229</f>
        <v>1.2528150756121981</v>
      </c>
      <c r="U229" s="10">
        <f t="shared" si="69"/>
        <v>36.065700275322797</v>
      </c>
      <c r="V229" s="10">
        <f t="shared" si="61"/>
        <v>3.1061828959681903</v>
      </c>
      <c r="W229" s="10">
        <f t="shared" si="62"/>
        <v>61.717081090341992</v>
      </c>
      <c r="X229" s="10">
        <f t="shared" si="63"/>
        <v>32.282918909658008</v>
      </c>
      <c r="Y229" s="10">
        <f t="shared" si="70"/>
        <v>27.282918909658008</v>
      </c>
      <c r="Z229" s="10">
        <f t="shared" si="71"/>
        <v>66.717081090341992</v>
      </c>
      <c r="AA229" s="10">
        <f t="shared" si="64"/>
        <v>22.282918909658008</v>
      </c>
      <c r="AB229" s="10">
        <f t="shared" si="65"/>
        <v>3.1061828959681903</v>
      </c>
      <c r="AC229" s="10">
        <f t="shared" si="66"/>
        <v>3.1061828959681903</v>
      </c>
      <c r="AD229" s="10">
        <f>IF(R229&lt;=$H$10,$L$2+ABS($H$43/$H$46-SQRT(4*$H$43*$H$43/$H$46/$H$46-8*(R229-$H$9)/$H$46)/2),#REF!)</f>
        <v>5.4710875837996582</v>
      </c>
      <c r="AE229" s="10">
        <f t="shared" si="72"/>
        <v>-31.598946757784908</v>
      </c>
      <c r="AF229" s="10">
        <f t="shared" si="73"/>
        <v>1.6559580351275618</v>
      </c>
      <c r="AG229" s="10">
        <f t="shared" si="74"/>
        <v>1.6559580351275618</v>
      </c>
      <c r="AH229">
        <f t="shared" si="75"/>
        <v>3.3456731777349362</v>
      </c>
      <c r="AI229" s="10">
        <f t="shared" si="76"/>
        <v>-9.7654411764705866</v>
      </c>
      <c r="AJ229" t="e">
        <f t="shared" si="77"/>
        <v>#NUM!</v>
      </c>
    </row>
    <row r="230" spans="14:36" x14ac:dyDescent="0.3">
      <c r="N230">
        <f t="shared" si="67"/>
        <v>20.670619964120476</v>
      </c>
      <c r="O230">
        <f t="shared" si="68"/>
        <v>14.404976388445331</v>
      </c>
      <c r="P230">
        <f t="shared" si="78"/>
        <v>2.508</v>
      </c>
      <c r="Q230">
        <f t="shared" si="60"/>
        <v>14.039993591999998</v>
      </c>
      <c r="R230" s="17">
        <f>PUSHArm!M230</f>
        <v>114</v>
      </c>
      <c r="S230" s="10">
        <f>PULLArm!N230</f>
        <v>78.116182290298156</v>
      </c>
      <c r="T230" s="10">
        <f>PULLArm!O230</f>
        <v>1.2491314943530998</v>
      </c>
      <c r="U230" s="10">
        <f t="shared" si="69"/>
        <v>35.840401510971994</v>
      </c>
      <c r="V230" s="10">
        <f t="shared" si="61"/>
        <v>3.1172998092044466</v>
      </c>
      <c r="W230" s="10">
        <f t="shared" si="62"/>
        <v>62.116182290298156</v>
      </c>
      <c r="X230" s="10">
        <f t="shared" si="63"/>
        <v>31.883817709701844</v>
      </c>
      <c r="Y230" s="10">
        <f t="shared" si="70"/>
        <v>26.883817709701844</v>
      </c>
      <c r="Z230" s="10">
        <f t="shared" si="71"/>
        <v>67.116182290298156</v>
      </c>
      <c r="AA230" s="10">
        <f t="shared" si="64"/>
        <v>21.883817709701844</v>
      </c>
      <c r="AB230" s="10">
        <f t="shared" si="65"/>
        <v>3.1172998092044466</v>
      </c>
      <c r="AC230" s="10">
        <f t="shared" si="66"/>
        <v>3.1172998092044466</v>
      </c>
      <c r="AD230" s="10">
        <f>IF(R230&lt;=$H$10,$L$2+ABS($H$43/$H$46-SQRT(4*$H$43*$H$43/$H$46/$H$46-8*(R230-$H$9)/$H$46)/2),#REF!)</f>
        <v>5.449072335196913</v>
      </c>
      <c r="AE230" s="10">
        <f t="shared" si="72"/>
        <v>-31.474423592281674</v>
      </c>
      <c r="AF230" s="10">
        <f t="shared" si="73"/>
        <v>1.6432842989012748</v>
      </c>
      <c r="AG230" s="10">
        <f t="shared" si="74"/>
        <v>1.6432842989012748</v>
      </c>
      <c r="AH230">
        <f t="shared" si="75"/>
        <v>3.3512895800453273</v>
      </c>
      <c r="AI230" s="10">
        <f t="shared" si="76"/>
        <v>-9.8367647058823504</v>
      </c>
      <c r="AJ230" t="e">
        <f t="shared" si="77"/>
        <v>#NUM!</v>
      </c>
    </row>
    <row r="231" spans="14:36" x14ac:dyDescent="0.3">
      <c r="N231">
        <f t="shared" si="67"/>
        <v>20.631477137495921</v>
      </c>
      <c r="O231">
        <f t="shared" si="68"/>
        <v>14.384477310417026</v>
      </c>
      <c r="P231">
        <f t="shared" si="78"/>
        <v>2.508</v>
      </c>
      <c r="Q231">
        <f t="shared" si="60"/>
        <v>14.057950406000002</v>
      </c>
      <c r="R231" s="17">
        <f>PUSHArm!M231</f>
        <v>114.5</v>
      </c>
      <c r="S231" s="10">
        <f>PULLArm!N231</f>
        <v>78.516460405340752</v>
      </c>
      <c r="T231" s="10">
        <f>PULLArm!O231</f>
        <v>1.2454146385723472</v>
      </c>
      <c r="U231" s="10">
        <f t="shared" si="69"/>
        <v>35.61161451959142</v>
      </c>
      <c r="V231" s="10">
        <f t="shared" si="61"/>
        <v>3.1285205594728462</v>
      </c>
      <c r="W231" s="10">
        <f t="shared" si="62"/>
        <v>62.516460405340752</v>
      </c>
      <c r="X231" s="10">
        <f t="shared" si="63"/>
        <v>31.483539594659248</v>
      </c>
      <c r="Y231" s="10">
        <f t="shared" si="70"/>
        <v>26.483539594659248</v>
      </c>
      <c r="Z231" s="10">
        <f t="shared" si="71"/>
        <v>67.516460405340752</v>
      </c>
      <c r="AA231" s="10">
        <f t="shared" si="64"/>
        <v>21.483539594659248</v>
      </c>
      <c r="AB231" s="10">
        <f t="shared" si="65"/>
        <v>3.1285205594728462</v>
      </c>
      <c r="AC231" s="10">
        <f t="shared" si="66"/>
        <v>3.1285205594728462</v>
      </c>
      <c r="AD231" s="10">
        <f>IF(R231&lt;=$H$10,$L$2+ABS($H$43/$H$46-SQRT(4*$H$43*$H$43/$H$46/$H$46-8*(R231-$H$9)/$H$46)/2),#REF!)</f>
        <v>5.4268969693661351</v>
      </c>
      <c r="AE231" s="10">
        <f t="shared" si="72"/>
        <v>-31.348480512076751</v>
      </c>
      <c r="AF231" s="10">
        <f t="shared" si="73"/>
        <v>1.6305222868661886</v>
      </c>
      <c r="AG231" s="10">
        <f t="shared" si="74"/>
        <v>1.6305222868661886</v>
      </c>
      <c r="AH231">
        <f t="shared" si="75"/>
        <v>3.3568916149503112</v>
      </c>
      <c r="AI231" s="10">
        <f t="shared" si="76"/>
        <v>-9.908088235294116</v>
      </c>
      <c r="AJ231" t="e">
        <f t="shared" si="77"/>
        <v>#NUM!</v>
      </c>
    </row>
    <row r="232" spans="14:36" x14ac:dyDescent="0.3">
      <c r="N232">
        <f t="shared" si="67"/>
        <v>20.591646326527588</v>
      </c>
      <c r="O232">
        <f t="shared" si="68"/>
        <v>14.363457962732438</v>
      </c>
      <c r="P232">
        <f t="shared" si="78"/>
        <v>2.508</v>
      </c>
      <c r="Q232">
        <f t="shared" si="60"/>
        <v>14.075907219999998</v>
      </c>
      <c r="R232" s="17">
        <f>PUSHArm!M232</f>
        <v>115</v>
      </c>
      <c r="S232" s="10">
        <f>PULLArm!N232</f>
        <v>78.917933123353095</v>
      </c>
      <c r="T232" s="10">
        <f>PULLArm!O232</f>
        <v>1.2416643468491131</v>
      </c>
      <c r="U232" s="10">
        <f t="shared" si="69"/>
        <v>35.379205188969998</v>
      </c>
      <c r="V232" s="10">
        <f t="shared" si="61"/>
        <v>3.1398481119529542</v>
      </c>
      <c r="W232" s="10">
        <f t="shared" si="62"/>
        <v>62.917933123353095</v>
      </c>
      <c r="X232" s="10">
        <f t="shared" si="63"/>
        <v>31.082066876646905</v>
      </c>
      <c r="Y232" s="10">
        <f t="shared" si="70"/>
        <v>26.082066876646905</v>
      </c>
      <c r="Z232" s="10">
        <f t="shared" si="71"/>
        <v>67.917933123353095</v>
      </c>
      <c r="AA232" s="10">
        <f t="shared" si="64"/>
        <v>21.082066876646905</v>
      </c>
      <c r="AB232" s="10">
        <f t="shared" si="65"/>
        <v>3.1398481119529542</v>
      </c>
      <c r="AC232" s="10">
        <f t="shared" si="66"/>
        <v>3.1398481119529542</v>
      </c>
      <c r="AD232" s="10">
        <f>IF(R232&lt;=$H$10,$L$2+ABS($H$43/$H$46-SQRT(4*$H$43*$H$43/$H$46/$H$46-8*(R232-$H$9)/$H$46)/2),#REF!)</f>
        <v>5.4045579410376883</v>
      </c>
      <c r="AE232" s="10">
        <f t="shared" si="72"/>
        <v>-31.22106637199516</v>
      </c>
      <c r="AF232" s="10">
        <f t="shared" si="73"/>
        <v>1.6176701283258836</v>
      </c>
      <c r="AG232" s="10">
        <f t="shared" si="74"/>
        <v>1.6176701283258836</v>
      </c>
      <c r="AH232">
        <f t="shared" si="75"/>
        <v>3.3624793921494418</v>
      </c>
      <c r="AI232" s="10">
        <f t="shared" si="76"/>
        <v>-9.9794117647058815</v>
      </c>
      <c r="AJ232" t="e">
        <f t="shared" si="77"/>
        <v>#NUM!</v>
      </c>
    </row>
    <row r="233" spans="14:36" x14ac:dyDescent="0.3">
      <c r="N233">
        <f t="shared" si="67"/>
        <v>20.551123102069159</v>
      </c>
      <c r="O233">
        <f t="shared" si="68"/>
        <v>14.341914710236424</v>
      </c>
      <c r="P233">
        <f t="shared" si="78"/>
        <v>2.508</v>
      </c>
      <c r="Q233">
        <f t="shared" si="60"/>
        <v>14.093864033999999</v>
      </c>
      <c r="R233" s="17">
        <f>PUSHArm!M233</f>
        <v>115.5</v>
      </c>
      <c r="S233" s="10">
        <f>PULLArm!N233</f>
        <v>79.320618439452261</v>
      </c>
      <c r="T233" s="10">
        <f>PULLArm!O233</f>
        <v>1.2378804608916942</v>
      </c>
      <c r="U233" s="10">
        <f t="shared" si="69"/>
        <v>35.143032661631622</v>
      </c>
      <c r="V233" s="10">
        <f t="shared" si="61"/>
        <v>3.151285575693084</v>
      </c>
      <c r="W233" s="10">
        <f t="shared" si="62"/>
        <v>63.320618439452261</v>
      </c>
      <c r="X233" s="10">
        <f t="shared" si="63"/>
        <v>30.679381560547739</v>
      </c>
      <c r="Y233" s="10">
        <f t="shared" si="70"/>
        <v>25.679381560547739</v>
      </c>
      <c r="Z233" s="10">
        <f t="shared" si="71"/>
        <v>68.320618439452261</v>
      </c>
      <c r="AA233" s="10">
        <f t="shared" si="64"/>
        <v>20.679381560547739</v>
      </c>
      <c r="AB233" s="10">
        <f t="shared" si="65"/>
        <v>3.151285575693084</v>
      </c>
      <c r="AC233" s="10">
        <f t="shared" si="66"/>
        <v>3.151285575693084</v>
      </c>
      <c r="AD233" s="10">
        <f>IF(R233&lt;=$H$10,$L$2+ABS($H$43/$H$46-SQRT(4*$H$43*$H$43/$H$46/$H$46-8*(R233-$H$9)/$H$46)/2),#REF!)</f>
        <v>5.382051572147498</v>
      </c>
      <c r="AE233" s="10">
        <f t="shared" si="72"/>
        <v>-31.092127865022832</v>
      </c>
      <c r="AF233" s="10">
        <f t="shared" si="73"/>
        <v>1.604725885563985</v>
      </c>
      <c r="AG233" s="10">
        <f t="shared" si="74"/>
        <v>1.604725885563985</v>
      </c>
      <c r="AH233">
        <f t="shared" si="75"/>
        <v>3.3680530199533543</v>
      </c>
      <c r="AI233" s="10">
        <f t="shared" si="76"/>
        <v>-10.050735294117645</v>
      </c>
      <c r="AJ233" t="e">
        <f t="shared" si="77"/>
        <v>#NUM!</v>
      </c>
    </row>
    <row r="234" spans="14:36" x14ac:dyDescent="0.3">
      <c r="N234">
        <f t="shared" si="67"/>
        <v>20.509903078686438</v>
      </c>
      <c r="O234">
        <f t="shared" si="68"/>
        <v>14.319843944861821</v>
      </c>
      <c r="P234">
        <f t="shared" si="78"/>
        <v>2.508</v>
      </c>
      <c r="Q234">
        <f t="shared" si="60"/>
        <v>14.111820847999999</v>
      </c>
      <c r="R234" s="17">
        <f>PUSHArm!M234</f>
        <v>116</v>
      </c>
      <c r="S234" s="10">
        <f>PULLArm!N234</f>
        <v>79.7245346622189</v>
      </c>
      <c r="T234" s="10">
        <f>PULLArm!O234</f>
        <v>1.2340628257226109</v>
      </c>
      <c r="U234" s="10">
        <f t="shared" si="69"/>
        <v>34.902948886095565</v>
      </c>
      <c r="V234" s="10">
        <f t="shared" si="61"/>
        <v>3.1628362135768029</v>
      </c>
      <c r="W234" s="10">
        <f t="shared" si="62"/>
        <v>63.7245346622189</v>
      </c>
      <c r="X234" s="10">
        <f t="shared" si="63"/>
        <v>30.2754653377811</v>
      </c>
      <c r="Y234" s="10">
        <f t="shared" si="70"/>
        <v>25.2754653377811</v>
      </c>
      <c r="Z234" s="10">
        <f t="shared" si="71"/>
        <v>68.7245346622189</v>
      </c>
      <c r="AA234" s="10">
        <f t="shared" si="64"/>
        <v>20.2754653377811</v>
      </c>
      <c r="AB234" s="10">
        <f t="shared" si="65"/>
        <v>3.1628362135768029</v>
      </c>
      <c r="AC234" s="10">
        <f t="shared" si="66"/>
        <v>3.1628362135768029</v>
      </c>
      <c r="AD234" s="10">
        <f>IF(R234&lt;=$H$10,$L$2+ABS($H$43/$H$46-SQRT(4*$H$43*$H$43/$H$46/$H$46-8*(R234-$H$9)/$H$46)/2),#REF!)</f>
        <v>5.3593740447672555</v>
      </c>
      <c r="AE234" s="10">
        <f t="shared" si="72"/>
        <v>-30.961609410730723</v>
      </c>
      <c r="AF234" s="10">
        <f t="shared" si="73"/>
        <v>1.5916875504336994</v>
      </c>
      <c r="AG234" s="10">
        <f t="shared" si="74"/>
        <v>1.5916875504336994</v>
      </c>
      <c r="AH234">
        <f t="shared" si="75"/>
        <v>3.3736126053082627</v>
      </c>
      <c r="AI234" s="10">
        <f t="shared" si="76"/>
        <v>-10.122058823529411</v>
      </c>
      <c r="AJ234" t="e">
        <f t="shared" si="77"/>
        <v>#NUM!</v>
      </c>
    </row>
    <row r="235" spans="14:36" x14ac:dyDescent="0.3">
      <c r="N235">
        <f t="shared" si="67"/>
        <v>20.467981918140698</v>
      </c>
      <c r="O235">
        <f t="shared" si="68"/>
        <v>14.297242088152355</v>
      </c>
      <c r="P235">
        <f t="shared" si="78"/>
        <v>2.508</v>
      </c>
      <c r="Q235">
        <f t="shared" si="60"/>
        <v>14.129777661999999</v>
      </c>
      <c r="R235" s="17">
        <f>PUSHArm!M235</f>
        <v>116.5</v>
      </c>
      <c r="S235" s="10">
        <f>PULLArm!N235</f>
        <v>80.129700420053979</v>
      </c>
      <c r="T235" s="10">
        <f>PULLArm!O235</f>
        <v>1.2302112898700845</v>
      </c>
      <c r="U235" s="10">
        <f t="shared" si="69"/>
        <v>34.658798129327089</v>
      </c>
      <c r="V235" s="10">
        <f t="shared" si="61"/>
        <v>3.1745034531950997</v>
      </c>
      <c r="W235" s="10">
        <f t="shared" si="62"/>
        <v>64.129700420053979</v>
      </c>
      <c r="X235" s="10">
        <f t="shared" si="63"/>
        <v>29.870299579946021</v>
      </c>
      <c r="Y235" s="10">
        <f t="shared" si="70"/>
        <v>24.870299579946021</v>
      </c>
      <c r="Z235" s="10">
        <f t="shared" si="71"/>
        <v>69.129700420053979</v>
      </c>
      <c r="AA235" s="10">
        <f t="shared" si="64"/>
        <v>19.870299579946021</v>
      </c>
      <c r="AB235" s="10">
        <f t="shared" si="65"/>
        <v>3.1745034531950997</v>
      </c>
      <c r="AC235" s="10">
        <f t="shared" si="66"/>
        <v>3.1745034531950997</v>
      </c>
      <c r="AD235" s="10">
        <f>IF(R235&lt;=$H$10,$L$2+ABS($H$43/$H$46-SQRT(4*$H$43*$H$43/$H$46/$H$46-8*(R235-$H$9)/$H$46)/2),#REF!)</f>
        <v>5.3365213935431903</v>
      </c>
      <c r="AE235" s="10">
        <f t="shared" si="72"/>
        <v>-30.829453036647148</v>
      </c>
      <c r="AF235" s="10">
        <f t="shared" si="73"/>
        <v>1.5785530407209212</v>
      </c>
      <c r="AG235" s="10">
        <f t="shared" si="74"/>
        <v>1.5785530407209212</v>
      </c>
      <c r="AH235">
        <f t="shared" si="75"/>
        <v>3.3791582538199005</v>
      </c>
      <c r="AI235" s="10">
        <f t="shared" si="76"/>
        <v>-10.193382352941175</v>
      </c>
      <c r="AJ235" t="e">
        <f t="shared" si="77"/>
        <v>#NUM!</v>
      </c>
    </row>
    <row r="236" spans="14:36" x14ac:dyDescent="0.3">
      <c r="N236">
        <f t="shared" si="67"/>
        <v>20.425355332976462</v>
      </c>
      <c r="O236">
        <f t="shared" si="68"/>
        <v>14.274105593864691</v>
      </c>
      <c r="P236">
        <f t="shared" si="78"/>
        <v>2.508</v>
      </c>
      <c r="Q236">
        <f t="shared" si="60"/>
        <v>14.147734476000002</v>
      </c>
      <c r="R236" s="17">
        <f>PUSHArm!M236</f>
        <v>117</v>
      </c>
      <c r="S236" s="10">
        <f>PULLArm!N236</f>
        <v>80.536134667664243</v>
      </c>
      <c r="T236" s="10">
        <f>PULLArm!O236</f>
        <v>1.2263257055645476</v>
      </c>
      <c r="U236" s="10">
        <f t="shared" si="69"/>
        <v>34.410416446179475</v>
      </c>
      <c r="V236" s="10">
        <f t="shared" si="61"/>
        <v>3.1862908987268841</v>
      </c>
      <c r="W236" s="10">
        <f t="shared" si="62"/>
        <v>64.536134667664243</v>
      </c>
      <c r="X236" s="10">
        <f t="shared" si="63"/>
        <v>29.463865332335757</v>
      </c>
      <c r="Y236" s="10">
        <f t="shared" si="70"/>
        <v>24.463865332335757</v>
      </c>
      <c r="Z236" s="10">
        <f t="shared" si="71"/>
        <v>69.536134667664243</v>
      </c>
      <c r="AA236" s="10">
        <f t="shared" si="64"/>
        <v>19.463865332335757</v>
      </c>
      <c r="AB236" s="10">
        <f t="shared" si="65"/>
        <v>3.1862908987268841</v>
      </c>
      <c r="AC236" s="10">
        <f t="shared" si="66"/>
        <v>3.1862908987268841</v>
      </c>
      <c r="AD236" s="10">
        <f>IF(R236&lt;=$H$10,$L$2+ABS($H$43/$H$46-SQRT(4*$H$43*$H$43/$H$46/$H$46-8*(R236-$H$9)/$H$46)/2),#REF!)</f>
        <v>5.3134894976010436</v>
      </c>
      <c r="AE236" s="10">
        <f t="shared" si="72"/>
        <v>-30.695598252069974</v>
      </c>
      <c r="AF236" s="10">
        <f t="shared" si="73"/>
        <v>1.565320196262256</v>
      </c>
      <c r="AG236" s="10">
        <f t="shared" si="74"/>
        <v>1.565320196262256</v>
      </c>
      <c r="AH236">
        <f t="shared" si="75"/>
        <v>3.3846900697769273</v>
      </c>
      <c r="AI236" s="10">
        <f t="shared" si="76"/>
        <v>-10.26470588235294</v>
      </c>
      <c r="AJ236" t="e">
        <f t="shared" si="77"/>
        <v>#NUM!</v>
      </c>
    </row>
    <row r="237" spans="14:36" x14ac:dyDescent="0.3">
      <c r="N237">
        <f t="shared" si="67"/>
        <v>20.382019090247788</v>
      </c>
      <c r="O237">
        <f t="shared" si="68"/>
        <v>14.250430950673753</v>
      </c>
      <c r="P237">
        <f t="shared" si="78"/>
        <v>2.508</v>
      </c>
      <c r="Q237">
        <f t="shared" si="60"/>
        <v>14.165691289999998</v>
      </c>
      <c r="R237" s="17">
        <f>PUSHArm!M237</f>
        <v>117.5</v>
      </c>
      <c r="S237" s="10">
        <f>PULLArm!N237</f>
        <v>80.943856692678651</v>
      </c>
      <c r="T237" s="10">
        <f>PULLArm!O237</f>
        <v>1.2224059289421922</v>
      </c>
      <c r="U237" s="10">
        <f t="shared" si="69"/>
        <v>34.157631100966967</v>
      </c>
      <c r="V237" s="10">
        <f t="shared" si="61"/>
        <v>3.1982023439445268</v>
      </c>
      <c r="W237" s="10">
        <f t="shared" si="62"/>
        <v>64.943856692678651</v>
      </c>
      <c r="X237" s="10">
        <f t="shared" si="63"/>
        <v>29.056143307321349</v>
      </c>
      <c r="Y237" s="10">
        <f t="shared" si="70"/>
        <v>24.056143307321349</v>
      </c>
      <c r="Z237" s="10">
        <f t="shared" si="71"/>
        <v>69.943856692678651</v>
      </c>
      <c r="AA237" s="10">
        <f t="shared" si="64"/>
        <v>19.056143307321349</v>
      </c>
      <c r="AB237" s="10">
        <f t="shared" si="65"/>
        <v>3.1982023439445268</v>
      </c>
      <c r="AC237" s="10">
        <f t="shared" si="66"/>
        <v>3.1982023439445268</v>
      </c>
      <c r="AD237" s="10">
        <f>IF(R237&lt;=$H$10,$L$2+ABS($H$43/$H$46-SQRT(4*$H$43*$H$43/$H$46/$H$46-8*(R237-$H$9)/$H$46)/2),#REF!)</f>
        <v>5.2902740718704022</v>
      </c>
      <c r="AE237" s="10">
        <f t="shared" si="72"/>
        <v>-30.559981913674648</v>
      </c>
      <c r="AF237" s="10">
        <f t="shared" si="73"/>
        <v>1.5519867747974665</v>
      </c>
      <c r="AG237" s="10">
        <f t="shared" si="74"/>
        <v>1.5519867747974665</v>
      </c>
      <c r="AH237">
        <f t="shared" si="75"/>
        <v>3.3902081561738107</v>
      </c>
      <c r="AI237" s="10">
        <f t="shared" si="76"/>
        <v>-10.336029411764704</v>
      </c>
      <c r="AJ237" t="e">
        <f t="shared" si="77"/>
        <v>#NUM!</v>
      </c>
    </row>
    <row r="238" spans="14:36" x14ac:dyDescent="0.3">
      <c r="N238">
        <f t="shared" si="67"/>
        <v>20.337969015346147</v>
      </c>
      <c r="O238">
        <f t="shared" si="68"/>
        <v>14.226214684955655</v>
      </c>
      <c r="P238">
        <f t="shared" si="78"/>
        <v>2.508</v>
      </c>
      <c r="Q238">
        <f t="shared" si="60"/>
        <v>14.183648104</v>
      </c>
      <c r="R238" s="17">
        <f>PUSHArm!M238</f>
        <v>118</v>
      </c>
      <c r="S238" s="10">
        <f>PULLArm!N238</f>
        <v>81.352886122397365</v>
      </c>
      <c r="T238" s="10">
        <f>PULLArm!O238</f>
        <v>1.2184518202532884</v>
      </c>
      <c r="U238" s="10">
        <f t="shared" si="69"/>
        <v>33.9002599357718</v>
      </c>
      <c r="V238" s="10">
        <f t="shared" si="61"/>
        <v>3.2102417864774635</v>
      </c>
      <c r="W238" s="10">
        <f t="shared" si="62"/>
        <v>65.352886122397365</v>
      </c>
      <c r="X238" s="10">
        <f t="shared" si="63"/>
        <v>28.647113877602635</v>
      </c>
      <c r="Y238" s="10">
        <f t="shared" si="70"/>
        <v>23.647113877602635</v>
      </c>
      <c r="Z238" s="10">
        <f t="shared" si="71"/>
        <v>70.352886122397365</v>
      </c>
      <c r="AA238" s="10">
        <f t="shared" si="64"/>
        <v>18.647113877602635</v>
      </c>
      <c r="AB238" s="10">
        <f t="shared" si="65"/>
        <v>3.2102417864774635</v>
      </c>
      <c r="AC238" s="10">
        <f t="shared" si="66"/>
        <v>3.2102417864774635</v>
      </c>
      <c r="AD238" s="10">
        <f>IF(R238&lt;=$H$10,$L$2+ABS($H$43/$H$46-SQRT(4*$H$43*$H$43/$H$46/$H$46-8*(R238-$H$9)/$H$46)/2),#REF!)</f>
        <v>5.2668706577767068</v>
      </c>
      <c r="AE238" s="10">
        <f t="shared" si="72"/>
        <v>-30.422538082324259</v>
      </c>
      <c r="AF238" s="10">
        <f t="shared" si="73"/>
        <v>1.5385504475337957</v>
      </c>
      <c r="AG238" s="10">
        <f t="shared" si="74"/>
        <v>1.5385504475337957</v>
      </c>
      <c r="AH238">
        <f t="shared" si="75"/>
        <v>3.3957126147332</v>
      </c>
      <c r="AI238" s="10">
        <f t="shared" si="76"/>
        <v>-10.40735294117647</v>
      </c>
      <c r="AJ238" t="e">
        <f t="shared" si="77"/>
        <v>#NUM!</v>
      </c>
    </row>
    <row r="239" spans="14:36" x14ac:dyDescent="0.3">
      <c r="N239">
        <f t="shared" si="67"/>
        <v>20.293200995968892</v>
      </c>
      <c r="O239">
        <f t="shared" si="68"/>
        <v>14.201453363675775</v>
      </c>
      <c r="P239">
        <f t="shared" si="78"/>
        <v>2.508</v>
      </c>
      <c r="Q239">
        <f t="shared" si="60"/>
        <v>14.201604918000001</v>
      </c>
      <c r="R239" s="17">
        <f>PUSHArm!M239</f>
        <v>118.5</v>
      </c>
      <c r="S239" s="10">
        <f>PULLArm!N239</f>
        <v>81.763242930675645</v>
      </c>
      <c r="T239" s="10">
        <f>PULLArm!O239</f>
        <v>1.2144632440775756</v>
      </c>
      <c r="U239" s="10">
        <f t="shared" si="69"/>
        <v>33.638110679195904</v>
      </c>
      <c r="V239" s="10">
        <f t="shared" si="61"/>
        <v>3.222413443485872</v>
      </c>
      <c r="W239" s="10">
        <f t="shared" si="62"/>
        <v>65.763242930675645</v>
      </c>
      <c r="X239" s="10">
        <f t="shared" si="63"/>
        <v>28.236757069324355</v>
      </c>
      <c r="Y239" s="10">
        <f t="shared" si="70"/>
        <v>23.236757069324355</v>
      </c>
      <c r="Z239" s="10">
        <f t="shared" si="71"/>
        <v>70.763242930675645</v>
      </c>
      <c r="AA239" s="10">
        <f t="shared" si="64"/>
        <v>18.236757069324355</v>
      </c>
      <c r="AB239" s="10">
        <f t="shared" si="65"/>
        <v>3.222413443485872</v>
      </c>
      <c r="AC239" s="10">
        <f t="shared" si="66"/>
        <v>3.222413443485872</v>
      </c>
      <c r="AD239" s="10">
        <f>IF(R239&lt;=$H$10,$L$2+ABS($H$43/$H$46-SQRT(4*$H$43*$H$43/$H$46/$H$46-8*(R239-$H$9)/$H$46)/2),#REF!)</f>
        <v>5.2432746132436439</v>
      </c>
      <c r="AE239" s="10">
        <f t="shared" si="72"/>
        <v>-30.283197870309539</v>
      </c>
      <c r="AF239" s="10">
        <f t="shared" si="73"/>
        <v>1.5250087943973112</v>
      </c>
      <c r="AG239" s="10">
        <f t="shared" si="74"/>
        <v>1.5250087943973112</v>
      </c>
      <c r="AH239">
        <f t="shared" si="75"/>
        <v>3.4012035459278058</v>
      </c>
      <c r="AI239" s="10">
        <f t="shared" si="76"/>
        <v>-10.478676470588233</v>
      </c>
      <c r="AJ239" t="e">
        <f t="shared" si="77"/>
        <v>#NUM!</v>
      </c>
    </row>
    <row r="240" spans="14:36" x14ac:dyDescent="0.3">
      <c r="N240">
        <f t="shared" si="67"/>
        <v>20.247710986211356</v>
      </c>
      <c r="O240">
        <f t="shared" si="68"/>
        <v>14.176143597370338</v>
      </c>
      <c r="P240">
        <f t="shared" si="78"/>
        <v>2.508</v>
      </c>
      <c r="Q240">
        <f t="shared" si="60"/>
        <v>14.219561732000001</v>
      </c>
      <c r="R240" s="17">
        <f>PUSHArm!M240</f>
        <v>119</v>
      </c>
      <c r="S240" s="10">
        <f>PULLArm!N240</f>
        <v>82.174947444944223</v>
      </c>
      <c r="T240" s="10">
        <f>PULLArm!O240</f>
        <v>1.2104400695456572</v>
      </c>
      <c r="U240" s="10">
        <f t="shared" si="69"/>
        <v>33.37098018847243</v>
      </c>
      <c r="V240" s="10">
        <f t="shared" si="61"/>
        <v>3.2347217689186398</v>
      </c>
      <c r="W240" s="10">
        <f t="shared" si="62"/>
        <v>66.174947444944223</v>
      </c>
      <c r="X240" s="10">
        <f t="shared" si="63"/>
        <v>27.825052555055777</v>
      </c>
      <c r="Y240" s="10">
        <f t="shared" si="70"/>
        <v>22.825052555055777</v>
      </c>
      <c r="Z240" s="10">
        <f t="shared" si="71"/>
        <v>71.174947444944223</v>
      </c>
      <c r="AA240" s="10">
        <f t="shared" si="64"/>
        <v>17.825052555055777</v>
      </c>
      <c r="AB240" s="10">
        <f t="shared" si="65"/>
        <v>3.2347217689186398</v>
      </c>
      <c r="AC240" s="10">
        <f t="shared" si="66"/>
        <v>3.2347217689186398</v>
      </c>
      <c r="AD240" s="10">
        <f>IF(R240&lt;=$H$10,$L$2+ABS($H$43/$H$46-SQRT(4*$H$43*$H$43/$H$46/$H$46-8*(R240-$H$9)/$H$46)/2),#REF!)</f>
        <v>5.219481101942435</v>
      </c>
      <c r="AE240" s="10">
        <f t="shared" si="72"/>
        <v>-30.141889278260454</v>
      </c>
      <c r="AF240" s="10">
        <f t="shared" si="73"/>
        <v>1.5113592989438591</v>
      </c>
      <c r="AG240" s="10">
        <f t="shared" si="74"/>
        <v>1.5113592989438591</v>
      </c>
      <c r="AH240">
        <f t="shared" si="75"/>
        <v>3.4066810490017958</v>
      </c>
      <c r="AI240" s="10">
        <f t="shared" si="76"/>
        <v>-10.549999999999999</v>
      </c>
      <c r="AJ240" t="e">
        <f t="shared" si="77"/>
        <v>#NUM!</v>
      </c>
    </row>
    <row r="241" spans="14:36" x14ac:dyDescent="0.3">
      <c r="N241">
        <f t="shared" si="67"/>
        <v>20.201495010792375</v>
      </c>
      <c r="O241">
        <f t="shared" si="68"/>
        <v>14.150282043228618</v>
      </c>
      <c r="P241">
        <f t="shared" si="78"/>
        <v>2.508</v>
      </c>
      <c r="Q241">
        <f t="shared" si="60"/>
        <v>14.237518545999999</v>
      </c>
      <c r="R241" s="17">
        <f>PUSHArm!M241</f>
        <v>119.5</v>
      </c>
      <c r="S241" s="10">
        <f>PULLArm!N241</f>
        <v>82.58802035336808</v>
      </c>
      <c r="T241" s="10">
        <f>PULLArm!O241</f>
        <v>1.2063821705669369</v>
      </c>
      <c r="U241" s="10">
        <f t="shared" si="69"/>
        <v>33.098653616764501</v>
      </c>
      <c r="V241" s="10">
        <f t="shared" si="61"/>
        <v>3.2471714725558591</v>
      </c>
      <c r="W241" s="10">
        <f t="shared" si="62"/>
        <v>66.58802035336808</v>
      </c>
      <c r="X241" s="10">
        <f t="shared" si="63"/>
        <v>27.41197964663192</v>
      </c>
      <c r="Y241" s="10">
        <f t="shared" si="70"/>
        <v>22.41197964663192</v>
      </c>
      <c r="Z241" s="10">
        <f t="shared" si="71"/>
        <v>71.58802035336808</v>
      </c>
      <c r="AA241" s="10">
        <f t="shared" si="64"/>
        <v>17.41197964663192</v>
      </c>
      <c r="AB241" s="10">
        <f t="shared" si="65"/>
        <v>3.2471714725558591</v>
      </c>
      <c r="AC241" s="10">
        <f t="shared" si="66"/>
        <v>3.2471714725558591</v>
      </c>
      <c r="AD241" s="10">
        <f>IF(R241&lt;=$H$10,$L$2+ABS($H$43/$H$46-SQRT(4*$H$43*$H$43/$H$46/$H$46-8*(R241-$H$9)/$H$46)/2),#REF!)</f>
        <v>5.1954850817175302</v>
      </c>
      <c r="AE241" s="10">
        <f t="shared" si="72"/>
        <v>-29.998537020851135</v>
      </c>
      <c r="AF241" s="10">
        <f t="shared" si="73"/>
        <v>1.4975993428993153</v>
      </c>
      <c r="AG241" s="10">
        <f t="shared" si="74"/>
        <v>1.4975993428993153</v>
      </c>
      <c r="AH241">
        <f t="shared" si="75"/>
        <v>3.4121452219917257</v>
      </c>
      <c r="AI241" s="10">
        <f t="shared" si="76"/>
        <v>-10.621323529411763</v>
      </c>
      <c r="AJ241" t="e">
        <f t="shared" si="77"/>
        <v>#NUM!</v>
      </c>
    </row>
    <row r="242" spans="14:36" x14ac:dyDescent="0.3">
      <c r="N242">
        <f t="shared" si="67"/>
        <v>20.154549169409034</v>
      </c>
      <c r="O242">
        <f t="shared" si="68"/>
        <v>14.123865408273018</v>
      </c>
      <c r="P242">
        <f t="shared" si="78"/>
        <v>2.508</v>
      </c>
      <c r="Q242">
        <f t="shared" si="60"/>
        <v>14.25547536</v>
      </c>
      <c r="R242" s="17">
        <f>PUSHArm!M242</f>
        <v>120</v>
      </c>
      <c r="S242" s="10">
        <f>PULLArm!N242</f>
        <v>83.002482712145337</v>
      </c>
      <c r="T242" s="10">
        <f>PULLArm!O242</f>
        <v>1.2022894260637988</v>
      </c>
      <c r="U242" s="10">
        <f t="shared" si="69"/>
        <v>32.820903496278731</v>
      </c>
      <c r="V242" s="10">
        <f t="shared" si="61"/>
        <v>3.2597675410666991</v>
      </c>
      <c r="W242" s="10">
        <f t="shared" si="62"/>
        <v>67.002482712145337</v>
      </c>
      <c r="X242" s="10">
        <f t="shared" si="63"/>
        <v>26.997517287854663</v>
      </c>
      <c r="Y242" s="10">
        <f t="shared" si="70"/>
        <v>21.997517287854663</v>
      </c>
      <c r="Z242" s="10">
        <f t="shared" si="71"/>
        <v>72.002482712145337</v>
      </c>
      <c r="AA242" s="10">
        <f t="shared" si="64"/>
        <v>16.997517287854663</v>
      </c>
      <c r="AB242" s="10">
        <f t="shared" si="65"/>
        <v>3.2597675410666991</v>
      </c>
      <c r="AC242" s="10">
        <f t="shared" si="66"/>
        <v>3.2597675410666991</v>
      </c>
      <c r="AD242" s="10">
        <f>IF(R242&lt;=$H$10,$L$2+ABS($H$43/$H$46-SQRT(4*$H$43*$H$43/$H$46/$H$46-8*(R242-$H$9)/$H$46)/2),#REF!)</f>
        <v>5.1712812921102032</v>
      </c>
      <c r="AE242" s="10">
        <f t="shared" si="72"/>
        <v>-29.853062340352174</v>
      </c>
      <c r="AF242" s="10">
        <f t="shared" si="73"/>
        <v>1.4837262002955875</v>
      </c>
      <c r="AG242" s="10">
        <f t="shared" si="74"/>
        <v>1.4837262002955875</v>
      </c>
      <c r="AH242">
        <f t="shared" si="75"/>
        <v>3.4175961617470092</v>
      </c>
      <c r="AI242" s="10">
        <f t="shared" si="76"/>
        <v>-10.692647058823528</v>
      </c>
      <c r="AJ242" t="e">
        <f t="shared" si="77"/>
        <v>#NUM!</v>
      </c>
    </row>
    <row r="243" spans="14:36" x14ac:dyDescent="0.3">
      <c r="N243">
        <f t="shared" si="67"/>
        <v>20.106869641230151</v>
      </c>
      <c r="O243">
        <f t="shared" si="68"/>
        <v>14.096890452643974</v>
      </c>
      <c r="P243">
        <f t="shared" si="78"/>
        <v>2.508</v>
      </c>
      <c r="Q243">
        <f t="shared" si="60"/>
        <v>14.273432173999998</v>
      </c>
      <c r="R243" s="17">
        <f>PUSHArm!M243</f>
        <v>120.5</v>
      </c>
      <c r="S243" s="10">
        <f>PULLArm!N243</f>
        <v>83.418355952948062</v>
      </c>
      <c r="T243" s="10">
        <f>PULLArm!O243</f>
        <v>1.1981617202125547</v>
      </c>
      <c r="U243" s="10">
        <f t="shared" si="69"/>
        <v>32.537488726355704</v>
      </c>
      <c r="V243" s="10">
        <f t="shared" si="61"/>
        <v>3.2725152613496498</v>
      </c>
      <c r="W243" s="10">
        <f t="shared" si="62"/>
        <v>67.418355952948062</v>
      </c>
      <c r="X243" s="10">
        <f t="shared" si="63"/>
        <v>26.581644047051938</v>
      </c>
      <c r="Y243" s="10">
        <f t="shared" si="70"/>
        <v>21.581644047051938</v>
      </c>
      <c r="Z243" s="10">
        <f t="shared" si="71"/>
        <v>72.418355952948062</v>
      </c>
      <c r="AA243" s="10">
        <f t="shared" si="64"/>
        <v>16.581644047051938</v>
      </c>
      <c r="AB243" s="10">
        <f t="shared" si="65"/>
        <v>3.2725152613496498</v>
      </c>
      <c r="AC243" s="10">
        <f t="shared" si="66"/>
        <v>3.2725152613496498</v>
      </c>
      <c r="AD243" s="10">
        <f>IF(R243&lt;=$H$10,$L$2+ABS($H$43/$H$46-SQRT(4*$H$43*$H$43/$H$46/$H$46-8*(R243-$H$9)/$H$46)/2),#REF!)</f>
        <v>5.146864240892647</v>
      </c>
      <c r="AE243" s="10">
        <f t="shared" si="72"/>
        <v>-29.7053828069639</v>
      </c>
      <c r="AF243" s="10">
        <f t="shared" si="73"/>
        <v>1.4697370311651707</v>
      </c>
      <c r="AG243" s="10">
        <f t="shared" si="74"/>
        <v>1.4697370311651707</v>
      </c>
      <c r="AH243">
        <f t="shared" si="75"/>
        <v>3.4230339639499485</v>
      </c>
      <c r="AI243" s="10">
        <f t="shared" si="76"/>
        <v>-10.763970588235292</v>
      </c>
      <c r="AJ243" t="e">
        <f t="shared" si="77"/>
        <v>#NUM!</v>
      </c>
    </row>
    <row r="244" spans="14:36" x14ac:dyDescent="0.3">
      <c r="N244">
        <f t="shared" si="67"/>
        <v>20.058452689531816</v>
      </c>
      <c r="O244">
        <f t="shared" si="68"/>
        <v>14.069353992992273</v>
      </c>
      <c r="P244">
        <f t="shared" si="78"/>
        <v>2.508</v>
      </c>
      <c r="Q244">
        <f t="shared" si="60"/>
        <v>14.291388987999998</v>
      </c>
      <c r="R244" s="17">
        <f>PUSHArm!M244</f>
        <v>121</v>
      </c>
      <c r="S244" s="10">
        <f>PULLArm!N244</f>
        <v>83.835661890506557</v>
      </c>
      <c r="T244" s="10">
        <f>PULLArm!O244</f>
        <v>1.1939989426912971</v>
      </c>
      <c r="U244" s="10">
        <f t="shared" si="69"/>
        <v>32.248153454004793</v>
      </c>
      <c r="V244" s="10">
        <f t="shared" si="61"/>
        <v>3.2854202464649811</v>
      </c>
      <c r="W244" s="10">
        <f t="shared" si="62"/>
        <v>67.835661890506557</v>
      </c>
      <c r="X244" s="10">
        <f t="shared" si="63"/>
        <v>26.164338109493443</v>
      </c>
      <c r="Y244" s="10">
        <f t="shared" si="70"/>
        <v>21.164338109493443</v>
      </c>
      <c r="Z244" s="10">
        <f t="shared" si="71"/>
        <v>72.835661890506557</v>
      </c>
      <c r="AA244" s="10">
        <f t="shared" si="64"/>
        <v>16.164338109493443</v>
      </c>
      <c r="AB244" s="10">
        <f t="shared" si="65"/>
        <v>3.2854202464649811</v>
      </c>
      <c r="AC244" s="10">
        <f t="shared" si="66"/>
        <v>3.2854202464649811</v>
      </c>
      <c r="AD244" s="10">
        <f>IF(R244&lt;=$H$10,$L$2+ABS($H$43/$H$46-SQRT(4*$H$43*$H$43/$H$46/$H$46-8*(R244-$H$9)/$H$46)/2),#REF!)</f>
        <v>5.1222281895148818</v>
      </c>
      <c r="AE244" s="10">
        <f t="shared" si="72"/>
        <v>-29.555412104762045</v>
      </c>
      <c r="AF244" s="10">
        <f t="shared" si="73"/>
        <v>1.4556288747529513</v>
      </c>
      <c r="AG244" s="10">
        <f t="shared" si="74"/>
        <v>1.4556288747529513</v>
      </c>
      <c r="AH244">
        <f t="shared" si="75"/>
        <v>3.4284587231353298</v>
      </c>
      <c r="AI244" s="10">
        <f t="shared" si="76"/>
        <v>-10.835294117647058</v>
      </c>
      <c r="AJ244" t="e">
        <f t="shared" si="77"/>
        <v>#NUM!</v>
      </c>
    </row>
    <row r="245" spans="14:36" x14ac:dyDescent="0.3">
      <c r="N245">
        <f t="shared" si="67"/>
        <v>20.009294666466019</v>
      </c>
      <c r="O245">
        <f t="shared" si="68"/>
        <v>14.041252905972669</v>
      </c>
      <c r="P245">
        <f t="shared" si="78"/>
        <v>2.508</v>
      </c>
      <c r="Q245">
        <f t="shared" si="60"/>
        <v>14.309345801999999</v>
      </c>
      <c r="R245" s="17">
        <f>PUSHArm!M245</f>
        <v>121.5</v>
      </c>
      <c r="S245" s="10">
        <f>PULLArm!N245</f>
        <v>84.254422730338618</v>
      </c>
      <c r="T245" s="10">
        <f>PULLArm!O245</f>
        <v>1.1898009889340813</v>
      </c>
      <c r="U245" s="10">
        <f t="shared" si="69"/>
        <v>31.952625832344257</v>
      </c>
      <c r="V245" s="10">
        <f t="shared" si="61"/>
        <v>3.2984884645202146</v>
      </c>
      <c r="W245" s="10">
        <f t="shared" si="62"/>
        <v>68.254422730338618</v>
      </c>
      <c r="X245" s="10">
        <f t="shared" si="63"/>
        <v>25.745577269661382</v>
      </c>
      <c r="Y245" s="10">
        <f t="shared" si="70"/>
        <v>20.745577269661382</v>
      </c>
      <c r="Z245" s="10">
        <f t="shared" si="71"/>
        <v>73.254422730338618</v>
      </c>
      <c r="AA245" s="10">
        <f t="shared" si="64"/>
        <v>15.745577269661382</v>
      </c>
      <c r="AB245" s="10">
        <f t="shared" si="65"/>
        <v>3.2984884645202146</v>
      </c>
      <c r="AC245" s="10">
        <f t="shared" si="66"/>
        <v>3.2984884645202146</v>
      </c>
      <c r="AD245" s="10">
        <f>IF(R245&lt;=$H$10,$L$2+ABS($H$43/$H$46-SQRT(4*$H$43*$H$43/$H$46/$H$46-8*(R245-$H$9)/$H$46)/2),#REF!)</f>
        <v>5.0973671373552785</v>
      </c>
      <c r="AE245" s="10">
        <f t="shared" si="72"/>
        <v>-29.403059801978387</v>
      </c>
      <c r="AF245" s="10">
        <f t="shared" si="73"/>
        <v>1.441398642199295</v>
      </c>
      <c r="AG245" s="10">
        <f t="shared" si="74"/>
        <v>1.441398642199295</v>
      </c>
      <c r="AH245">
        <f t="shared" si="75"/>
        <v>3.433870532709598</v>
      </c>
      <c r="AI245" s="10">
        <f t="shared" si="76"/>
        <v>-10.906617647058821</v>
      </c>
      <c r="AJ245" t="e">
        <f t="shared" si="77"/>
        <v>#NUM!</v>
      </c>
    </row>
    <row r="246" spans="14:36" x14ac:dyDescent="0.3">
      <c r="N246">
        <f t="shared" si="67"/>
        <v>19.959392017978463</v>
      </c>
      <c r="O246">
        <f t="shared" si="68"/>
        <v>14.012584131850476</v>
      </c>
      <c r="P246">
        <f t="shared" si="78"/>
        <v>2.508</v>
      </c>
      <c r="Q246">
        <f t="shared" si="60"/>
        <v>14.327302616000001</v>
      </c>
      <c r="R246" s="17">
        <f>PUSHArm!M246</f>
        <v>122</v>
      </c>
      <c r="S246" s="10">
        <f>PULLArm!N246</f>
        <v>84.67466107662537</v>
      </c>
      <c r="T246" s="10">
        <f>PULLArm!O246</f>
        <v>1.1855677603923425</v>
      </c>
      <c r="U246" s="10">
        <f t="shared" si="69"/>
        <v>31.650616639950382</v>
      </c>
      <c r="V246" s="10">
        <f t="shared" si="61"/>
        <v>3.3117262709303121</v>
      </c>
      <c r="W246" s="10">
        <f t="shared" si="62"/>
        <v>68.67466107662537</v>
      </c>
      <c r="X246" s="10">
        <f t="shared" si="63"/>
        <v>25.32533892337463</v>
      </c>
      <c r="Y246" s="10">
        <f t="shared" si="70"/>
        <v>20.32533892337463</v>
      </c>
      <c r="Z246" s="10">
        <f t="shared" si="71"/>
        <v>73.67466107662537</v>
      </c>
      <c r="AA246" s="10">
        <f t="shared" si="64"/>
        <v>15.32533892337463</v>
      </c>
      <c r="AB246" s="10">
        <f t="shared" si="65"/>
        <v>3.3117262709303121</v>
      </c>
      <c r="AC246" s="10">
        <f t="shared" si="66"/>
        <v>3.3117262709303121</v>
      </c>
      <c r="AD246" s="10">
        <f>IF(R246&lt;=$H$10,$L$2+ABS($H$43/$H$46-SQRT(4*$H$43*$H$43/$H$46/$H$46-8*(R246-$H$9)/$H$46)/2),#REF!)</f>
        <v>5.0722748046521993</v>
      </c>
      <c r="AE246" s="10">
        <f t="shared" si="72"/>
        <v>-29.248231104159878</v>
      </c>
      <c r="AF246" s="10">
        <f t="shared" si="73"/>
        <v>1.4270431086432085</v>
      </c>
      <c r="AG246" s="10">
        <f t="shared" si="74"/>
        <v>1.4270431086432085</v>
      </c>
      <c r="AH246">
        <f t="shared" si="75"/>
        <v>3.4392694849696217</v>
      </c>
      <c r="AI246" s="10">
        <f t="shared" si="76"/>
        <v>-10.977941176470587</v>
      </c>
      <c r="AJ246" t="e">
        <f t="shared" si="77"/>
        <v>#NUM!</v>
      </c>
    </row>
    <row r="247" spans="14:36" x14ac:dyDescent="0.3">
      <c r="N247">
        <f t="shared" si="67"/>
        <v>19.908741288881682</v>
      </c>
      <c r="O247">
        <f t="shared" si="68"/>
        <v>13.983344678225547</v>
      </c>
      <c r="P247">
        <f t="shared" si="78"/>
        <v>2.508</v>
      </c>
      <c r="Q247">
        <f t="shared" si="60"/>
        <v>14.34525943</v>
      </c>
      <c r="R247" s="17">
        <f>PUSHArm!M247</f>
        <v>122.5</v>
      </c>
      <c r="S247" s="10">
        <f>PULLArm!N247</f>
        <v>85.096399940234932</v>
      </c>
      <c r="T247" s="10">
        <f>PULLArm!O247</f>
        <v>1.1812991648038542</v>
      </c>
      <c r="U247" s="10">
        <f t="shared" si="69"/>
        <v>31.341817741242906</v>
      </c>
      <c r="V247" s="10">
        <f t="shared" si="61"/>
        <v>3.3251404445473578</v>
      </c>
      <c r="W247" s="10">
        <f t="shared" si="62"/>
        <v>69.096399940234932</v>
      </c>
      <c r="X247" s="10">
        <f t="shared" si="63"/>
        <v>24.903600059765068</v>
      </c>
      <c r="Y247" s="10">
        <f t="shared" si="70"/>
        <v>19.903600059765068</v>
      </c>
      <c r="Z247" s="10">
        <f t="shared" si="71"/>
        <v>74.096399940234932</v>
      </c>
      <c r="AA247" s="10">
        <f t="shared" si="64"/>
        <v>14.903600059765068</v>
      </c>
      <c r="AB247" s="10">
        <f t="shared" si="65"/>
        <v>3.3251404445473578</v>
      </c>
      <c r="AC247" s="10">
        <f t="shared" si="66"/>
        <v>3.3251404445473578</v>
      </c>
      <c r="AD247" s="10">
        <f>IF(R247&lt;=$H$10,$L$2+ABS($H$43/$H$46-SQRT(4*$H$43*$H$43/$H$46/$H$46-8*(R247-$H$9)/$H$46)/2),#REF!)</f>
        <v>5.0469446139792353</v>
      </c>
      <c r="AE247" s="10">
        <f t="shared" si="72"/>
        <v>-29.090826588603242</v>
      </c>
      <c r="AF247" s="10">
        <f t="shared" si="73"/>
        <v>1.4125589046883724</v>
      </c>
      <c r="AG247" s="10">
        <f t="shared" si="74"/>
        <v>1.4125589046883724</v>
      </c>
      <c r="AH247">
        <f t="shared" si="75"/>
        <v>3.4446556711210587</v>
      </c>
      <c r="AI247" s="10">
        <f t="shared" si="76"/>
        <v>-11.049264705882351</v>
      </c>
      <c r="AJ247" t="e">
        <f t="shared" si="77"/>
        <v>#NUM!</v>
      </c>
    </row>
    <row r="248" spans="14:36" x14ac:dyDescent="0.3">
      <c r="N248">
        <f t="shared" si="67"/>
        <v>19.85733912805345</v>
      </c>
      <c r="O248">
        <f t="shared" si="68"/>
        <v>13.953531623852976</v>
      </c>
      <c r="P248">
        <f t="shared" si="78"/>
        <v>2.508</v>
      </c>
      <c r="Q248">
        <f t="shared" si="60"/>
        <v>14.363216243999998</v>
      </c>
      <c r="R248" s="17">
        <f>PUSHArm!M248</f>
        <v>123</v>
      </c>
      <c r="S248" s="10">
        <f>PULLArm!N248</f>
        <v>85.519662746894937</v>
      </c>
      <c r="T248" s="10">
        <f>PULLArm!O248</f>
        <v>1.1769951164673988</v>
      </c>
      <c r="U248" s="10">
        <f t="shared" si="69"/>
        <v>31.025900364607303</v>
      </c>
      <c r="V248" s="10">
        <f t="shared" si="61"/>
        <v>3.3387382282425992</v>
      </c>
      <c r="W248" s="10">
        <f t="shared" si="62"/>
        <v>69.519662746894937</v>
      </c>
      <c r="X248" s="10">
        <f t="shared" si="63"/>
        <v>24.480337253105063</v>
      </c>
      <c r="Y248" s="10">
        <f t="shared" si="70"/>
        <v>19.480337253105063</v>
      </c>
      <c r="Z248" s="10">
        <f t="shared" si="71"/>
        <v>74.519662746894937</v>
      </c>
      <c r="AA248" s="10">
        <f t="shared" si="64"/>
        <v>14.480337253105063</v>
      </c>
      <c r="AB248" s="10">
        <f t="shared" si="65"/>
        <v>3.3387382282425992</v>
      </c>
      <c r="AC248" s="10">
        <f t="shared" si="66"/>
        <v>3.3387382282425992</v>
      </c>
      <c r="AD248" s="10">
        <f>IF(R248&lt;=$H$10,$L$2+ABS($H$43/$H$46-SQRT(4*$H$43*$H$43/$H$46/$H$46-8*(R248-$H$9)/$H$46)/2),#REF!)</f>
        <v>5.021369670109201</v>
      </c>
      <c r="AE248" s="10">
        <f t="shared" si="72"/>
        <v>-28.930741918332334</v>
      </c>
      <c r="AF248" s="10">
        <f t="shared" si="73"/>
        <v>1.3979425071680889</v>
      </c>
      <c r="AG248" s="10">
        <f t="shared" si="74"/>
        <v>1.3979425071680889</v>
      </c>
      <c r="AH248">
        <f t="shared" si="75"/>
        <v>3.4500291812963346</v>
      </c>
      <c r="AI248" s="10">
        <f t="shared" si="76"/>
        <v>-11.120588235294116</v>
      </c>
      <c r="AJ248" t="e">
        <f t="shared" si="77"/>
        <v>#NUM!</v>
      </c>
    </row>
    <row r="249" spans="14:36" x14ac:dyDescent="0.3">
      <c r="N249">
        <f t="shared" si="67"/>
        <v>19.805182293809334</v>
      </c>
      <c r="O249">
        <f t="shared" si="68"/>
        <v>13.923142122594957</v>
      </c>
      <c r="P249">
        <f t="shared" si="78"/>
        <v>2.508</v>
      </c>
      <c r="Q249">
        <f t="shared" si="60"/>
        <v>14.381173057999998</v>
      </c>
      <c r="R249" s="17">
        <f>PUSHArm!M249</f>
        <v>123.5</v>
      </c>
      <c r="S249" s="10">
        <f>PULLArm!N249</f>
        <v>85.944473345515505</v>
      </c>
      <c r="T249" s="10">
        <f>PULLArm!O249</f>
        <v>1.1726555365259932</v>
      </c>
      <c r="U249" s="10">
        <f t="shared" si="69"/>
        <v>30.702513170619671</v>
      </c>
      <c r="V249" s="10">
        <f t="shared" si="61"/>
        <v>3.3525273746303896</v>
      </c>
      <c r="W249" s="10">
        <f t="shared" si="62"/>
        <v>69.944473345515505</v>
      </c>
      <c r="X249" s="10">
        <f t="shared" si="63"/>
        <v>24.055526654484495</v>
      </c>
      <c r="Y249" s="10">
        <f t="shared" si="70"/>
        <v>19.055526654484495</v>
      </c>
      <c r="Z249" s="10">
        <f t="shared" si="71"/>
        <v>74.944473345515505</v>
      </c>
      <c r="AA249" s="10">
        <f t="shared" si="64"/>
        <v>14.055526654484495</v>
      </c>
      <c r="AB249" s="10">
        <f t="shared" si="65"/>
        <v>3.3525273746303896</v>
      </c>
      <c r="AC249" s="10">
        <f t="shared" si="66"/>
        <v>3.3525273746303896</v>
      </c>
      <c r="AD249" s="10">
        <f>IF(R249&lt;=$H$10,$L$2+ABS($H$43/$H$46-SQRT(4*$H$43*$H$43/$H$46/$H$46-8*(R249-$H$9)/$H$46)/2),#REF!)</f>
        <v>4.9955427380922011</v>
      </c>
      <c r="AE249" s="10">
        <f t="shared" si="72"/>
        <v>-28.767867533561734</v>
      </c>
      <c r="AF249" s="10">
        <f t="shared" si="73"/>
        <v>1.3831902291374143</v>
      </c>
      <c r="AG249" s="10">
        <f t="shared" si="74"/>
        <v>1.3831902291374143</v>
      </c>
      <c r="AH249">
        <f t="shared" si="75"/>
        <v>3.4553901045722388</v>
      </c>
      <c r="AI249" s="10">
        <f t="shared" si="76"/>
        <v>-11.19191176470588</v>
      </c>
      <c r="AJ249" t="e">
        <f t="shared" si="77"/>
        <v>#NUM!</v>
      </c>
    </row>
    <row r="250" spans="14:36" x14ac:dyDescent="0.3">
      <c r="N250">
        <f t="shared" si="67"/>
        <v>19.752267659422376</v>
      </c>
      <c r="O250">
        <f t="shared" si="68"/>
        <v>13.892173407485194</v>
      </c>
      <c r="P250">
        <f t="shared" si="78"/>
        <v>2.508</v>
      </c>
      <c r="Q250">
        <f t="shared" si="60"/>
        <v>14.399129872000001</v>
      </c>
      <c r="R250" s="17">
        <f>PUSHArm!M250</f>
        <v>124</v>
      </c>
      <c r="S250" s="10">
        <f>PULLArm!N250</f>
        <v>86.370856016663126</v>
      </c>
      <c r="T250" s="10">
        <f>PULLArm!O250</f>
        <v>1.1682803532570141</v>
      </c>
      <c r="U250" s="10">
        <f t="shared" si="69"/>
        <v>30.371280077742846</v>
      </c>
      <c r="V250" s="10">
        <f t="shared" si="61"/>
        <v>3.3665161977534757</v>
      </c>
      <c r="W250" s="10">
        <f t="shared" si="62"/>
        <v>70.370856016663126</v>
      </c>
      <c r="X250" s="10">
        <f t="shared" si="63"/>
        <v>23.629143983336874</v>
      </c>
      <c r="Y250" s="10">
        <f t="shared" si="70"/>
        <v>18.629143983336874</v>
      </c>
      <c r="Z250" s="10">
        <f t="shared" si="71"/>
        <v>75.370856016663126</v>
      </c>
      <c r="AA250" s="10">
        <f t="shared" si="64"/>
        <v>13.629143983336874</v>
      </c>
      <c r="AB250" s="10">
        <f t="shared" si="65"/>
        <v>3.3665161977534757</v>
      </c>
      <c r="AC250" s="10">
        <f t="shared" si="66"/>
        <v>3.3665161977534757</v>
      </c>
      <c r="AD250" s="10">
        <f>IF(R250&lt;=$H$10,$L$2+ABS($H$43/$H$46-SQRT(4*$H$43*$H$43/$H$46/$H$46-8*(R250-$H$9)/$H$46)/2),#REF!)</f>
        <v>4.9694562193502918</v>
      </c>
      <c r="AE250" s="10">
        <f t="shared" si="72"/>
        <v>-28.602088318465618</v>
      </c>
      <c r="AF250" s="10">
        <f t="shared" si="73"/>
        <v>1.3682982090119493</v>
      </c>
      <c r="AG250" s="10">
        <f t="shared" si="74"/>
        <v>1.3682982090119493</v>
      </c>
      <c r="AH250">
        <f t="shared" si="75"/>
        <v>3.4607385289871515</v>
      </c>
      <c r="AI250" s="10">
        <f t="shared" si="76"/>
        <v>-11.263235294117646</v>
      </c>
      <c r="AJ250" t="e">
        <f t="shared" si="77"/>
        <v>#NUM!</v>
      </c>
    </row>
    <row r="251" spans="14:36" x14ac:dyDescent="0.3">
      <c r="N251">
        <f t="shared" si="67"/>
        <v>19.698592218784956</v>
      </c>
      <c r="O251">
        <f t="shared" si="68"/>
        <v>13.860622794902657</v>
      </c>
      <c r="P251">
        <f t="shared" si="78"/>
        <v>2.508</v>
      </c>
      <c r="Q251">
        <f t="shared" si="60"/>
        <v>14.417086685999999</v>
      </c>
      <c r="R251" s="17">
        <f>PUSHArm!M251</f>
        <v>124.5</v>
      </c>
      <c r="S251" s="10">
        <f>PULLArm!N251</f>
        <v>86.798835481186401</v>
      </c>
      <c r="T251" s="10">
        <f>PULLArm!O251</f>
        <v>1.1638695023688788</v>
      </c>
      <c r="U251" s="10">
        <f t="shared" si="69"/>
        <v>30.031797806574833</v>
      </c>
      <c r="V251" s="10">
        <f t="shared" si="61"/>
        <v>3.380713631708014</v>
      </c>
      <c r="W251" s="10">
        <f t="shared" si="62"/>
        <v>70.798835481186401</v>
      </c>
      <c r="X251" s="10">
        <f t="shared" si="63"/>
        <v>23.201164518813599</v>
      </c>
      <c r="Y251" s="10">
        <f t="shared" si="70"/>
        <v>18.201164518813599</v>
      </c>
      <c r="Z251" s="10">
        <f t="shared" si="71"/>
        <v>75.798835481186401</v>
      </c>
      <c r="AA251" s="10">
        <f t="shared" si="64"/>
        <v>13.201164518813599</v>
      </c>
      <c r="AB251" s="10">
        <f t="shared" si="65"/>
        <v>3.380713631708014</v>
      </c>
      <c r="AC251" s="10">
        <f t="shared" si="66"/>
        <v>3.380713631708014</v>
      </c>
      <c r="AD251" s="10">
        <f>IF(R251&lt;=$H$10,$L$2+ABS($H$43/$H$46-SQRT(4*$H$43*$H$43/$H$46/$H$46-8*(R251-$H$9)/$H$46)/2),#REF!)</f>
        <v>4.9431021255648844</v>
      </c>
      <c r="AE251" s="10">
        <f t="shared" si="72"/>
        <v>-28.433283240767206</v>
      </c>
      <c r="AF251" s="10">
        <f t="shared" si="73"/>
        <v>1.3532623987626291</v>
      </c>
      <c r="AG251" s="10">
        <f t="shared" si="74"/>
        <v>1.3532623987626291</v>
      </c>
      <c r="AH251">
        <f t="shared" si="75"/>
        <v>3.4660745415579157</v>
      </c>
      <c r="AI251" s="10">
        <f t="shared" si="76"/>
        <v>-11.334558823529409</v>
      </c>
      <c r="AJ251" t="e">
        <f t="shared" si="77"/>
        <v>#NUM!</v>
      </c>
    </row>
    <row r="252" spans="14:36" x14ac:dyDescent="0.3">
      <c r="N252">
        <f t="shared" si="67"/>
        <v>19.644153092252338</v>
      </c>
      <c r="O252">
        <f t="shared" si="68"/>
        <v>13.828487688882646</v>
      </c>
      <c r="P252">
        <f t="shared" si="78"/>
        <v>2.508</v>
      </c>
      <c r="Q252">
        <f t="shared" si="60"/>
        <v>14.435043500000001</v>
      </c>
      <c r="R252" s="17">
        <f>PUSHArm!M252</f>
        <v>125</v>
      </c>
      <c r="S252" s="10">
        <f>PULLArm!N252</f>
        <v>87.228436908994524</v>
      </c>
      <c r="T252" s="10">
        <f>PULLArm!O252</f>
        <v>1.1594229273065573</v>
      </c>
      <c r="U252" s="10">
        <f t="shared" si="69"/>
        <v>29.683633095981101</v>
      </c>
      <c r="V252" s="10">
        <f t="shared" si="61"/>
        <v>3.3951292973823404</v>
      </c>
      <c r="W252" s="10">
        <f t="shared" si="62"/>
        <v>71.228436908994524</v>
      </c>
      <c r="X252" s="10">
        <f t="shared" si="63"/>
        <v>22.771563091005476</v>
      </c>
      <c r="Y252" s="10">
        <f t="shared" si="70"/>
        <v>17.771563091005476</v>
      </c>
      <c r="Z252" s="10">
        <f t="shared" si="71"/>
        <v>76.228436908994524</v>
      </c>
      <c r="AA252" s="10">
        <f t="shared" si="64"/>
        <v>12.771563091005476</v>
      </c>
      <c r="AB252" s="10">
        <f t="shared" si="65"/>
        <v>3.3951292973823404</v>
      </c>
      <c r="AC252" s="10">
        <f t="shared" si="66"/>
        <v>3.3951292973823404</v>
      </c>
      <c r="AD252" s="10">
        <f>IF(R252&lt;=$H$10,$L$2+ABS($H$43/$H$46-SQRT(4*$H$43*$H$43/$H$46/$H$46-8*(R252-$H$9)/$H$46)/2),#REF!)</f>
        <v>4.9164720501025574</v>
      </c>
      <c r="AE252" s="10">
        <f t="shared" si="72"/>
        <v>-28.26132496129145</v>
      </c>
      <c r="AF252" s="10">
        <f t="shared" si="73"/>
        <v>1.3380785510642448</v>
      </c>
      <c r="AG252" s="10">
        <f t="shared" si="74"/>
        <v>1.3380785510642448</v>
      </c>
      <c r="AH252">
        <f t="shared" si="75"/>
        <v>3.471398228296354</v>
      </c>
      <c r="AI252" s="10">
        <f t="shared" si="76"/>
        <v>-11.405882352941175</v>
      </c>
      <c r="AJ252" t="e">
        <f t="shared" si="77"/>
        <v>#NUM!</v>
      </c>
    </row>
    <row r="253" spans="14:36" x14ac:dyDescent="0.3">
      <c r="N253">
        <f t="shared" si="67"/>
        <v>19.588947532623077</v>
      </c>
      <c r="O253">
        <f t="shared" si="68"/>
        <v>13.79576558553398</v>
      </c>
      <c r="P253">
        <f t="shared" si="78"/>
        <v>2.508</v>
      </c>
      <c r="Q253">
        <f t="shared" si="60"/>
        <v>14.453000314000001</v>
      </c>
      <c r="R253" s="17">
        <f>PUSHArm!M253</f>
        <v>125.5</v>
      </c>
      <c r="S253" s="10">
        <f>PULLArm!N253</f>
        <v>87.659685927988434</v>
      </c>
      <c r="T253" s="10">
        <f>PULLArm!O253</f>
        <v>1.1549405795632177</v>
      </c>
      <c r="U253" s="10">
        <f t="shared" si="69"/>
        <v>29.326319535078675</v>
      </c>
      <c r="V253" s="10">
        <f t="shared" si="61"/>
        <v>3.4097735787257055</v>
      </c>
      <c r="W253" s="10">
        <f t="shared" si="62"/>
        <v>71.659685927988434</v>
      </c>
      <c r="X253" s="10">
        <f t="shared" si="63"/>
        <v>22.340314072011566</v>
      </c>
      <c r="Y253" s="10">
        <f t="shared" si="70"/>
        <v>17.340314072011566</v>
      </c>
      <c r="Z253" s="10">
        <f t="shared" si="71"/>
        <v>76.659685927988434</v>
      </c>
      <c r="AA253" s="10">
        <f t="shared" si="64"/>
        <v>12.340314072011566</v>
      </c>
      <c r="AB253" s="10">
        <f t="shared" si="65"/>
        <v>3.4097735787257055</v>
      </c>
      <c r="AC253" s="10">
        <f t="shared" si="66"/>
        <v>3.4097735787257055</v>
      </c>
      <c r="AD253" s="10">
        <f>IF(R253&lt;=$H$10,$L$2+ABS($H$43/$H$46-SQRT(4*$H$43*$H$43/$H$46/$H$46-8*(R253-$H$9)/$H$46)/2),#REF!)</f>
        <v>4.8895571366895965</v>
      </c>
      <c r="AE253" s="10">
        <f t="shared" si="72"/>
        <v>-28.086079410390397</v>
      </c>
      <c r="AF253" s="10">
        <f t="shared" si="73"/>
        <v>1.322742205282093</v>
      </c>
      <c r="AG253" s="10">
        <f t="shared" si="74"/>
        <v>1.322742205282093</v>
      </c>
      <c r="AH253">
        <f t="shared" si="75"/>
        <v>3.4767096742254431</v>
      </c>
      <c r="AI253" s="10">
        <f t="shared" si="76"/>
        <v>-11.477205882352939</v>
      </c>
      <c r="AJ253" t="e">
        <f t="shared" si="77"/>
        <v>#NUM!</v>
      </c>
    </row>
    <row r="254" spans="14:36" x14ac:dyDescent="0.3">
      <c r="N254">
        <f t="shared" si="67"/>
        <v>19.532972931299621</v>
      </c>
      <c r="O254">
        <f t="shared" si="68"/>
        <v>13.762454077593091</v>
      </c>
      <c r="P254">
        <f t="shared" si="78"/>
        <v>2.508</v>
      </c>
      <c r="Q254">
        <f t="shared" si="60"/>
        <v>14.470957127999998</v>
      </c>
      <c r="R254" s="17">
        <f>PUSHArm!M254</f>
        <v>126</v>
      </c>
      <c r="S254" s="10">
        <f>PULLArm!N254</f>
        <v>88.092608633145346</v>
      </c>
      <c r="T254" s="10">
        <f>PULLArm!O254</f>
        <v>1.1504224190005048</v>
      </c>
      <c r="U254" s="10">
        <f t="shared" si="69"/>
        <v>28.959353943094879</v>
      </c>
      <c r="V254" s="10">
        <f t="shared" si="61"/>
        <v>3.4246577102649689</v>
      </c>
      <c r="W254" s="10">
        <f t="shared" si="62"/>
        <v>72.092608633145346</v>
      </c>
      <c r="X254" s="10">
        <f t="shared" si="63"/>
        <v>21.907391366854654</v>
      </c>
      <c r="Y254" s="10">
        <f t="shared" si="70"/>
        <v>16.907391366854654</v>
      </c>
      <c r="Z254" s="10">
        <f t="shared" si="71"/>
        <v>77.092608633145346</v>
      </c>
      <c r="AA254" s="10">
        <f t="shared" si="64"/>
        <v>11.907391366854654</v>
      </c>
      <c r="AB254" s="10">
        <f t="shared" si="65"/>
        <v>3.4246577102649689</v>
      </c>
      <c r="AC254" s="10">
        <f t="shared" si="66"/>
        <v>3.4246577102649689</v>
      </c>
      <c r="AD254" s="10">
        <f>IF(R254&lt;=$H$10,$L$2+ABS($H$43/$H$46-SQRT(4*$H$43*$H$43/$H$46/$H$46-8*(R254-$H$9)/$H$46)/2),#REF!)</f>
        <v>4.8623480450043699</v>
      </c>
      <c r="AE254" s="10">
        <f t="shared" si="72"/>
        <v>-27.907405327615038</v>
      </c>
      <c r="AF254" s="10">
        <f t="shared" si="73"/>
        <v>1.3072486721657191</v>
      </c>
      <c r="AG254" s="10">
        <f t="shared" si="74"/>
        <v>1.3072486721657191</v>
      </c>
      <c r="AH254">
        <f t="shared" si="75"/>
        <v>3.4820089633951579</v>
      </c>
      <c r="AI254" s="10">
        <f t="shared" si="76"/>
        <v>-11.548529411764704</v>
      </c>
      <c r="AJ254" t="e">
        <f t="shared" si="77"/>
        <v>#NUM!</v>
      </c>
    </row>
    <row r="255" spans="14:36" x14ac:dyDescent="0.3">
      <c r="N255">
        <f t="shared" si="67"/>
        <v>19.476226824596555</v>
      </c>
      <c r="O255">
        <f t="shared" si="68"/>
        <v>13.728550859092376</v>
      </c>
      <c r="P255">
        <f t="shared" si="78"/>
        <v>2.508</v>
      </c>
      <c r="Q255">
        <f t="shared" si="60"/>
        <v>14.488913942</v>
      </c>
      <c r="R255" s="17">
        <f>PUSHArm!M255</f>
        <v>126.5</v>
      </c>
      <c r="S255" s="10">
        <f>PULLArm!N255</f>
        <v>88.527231595756248</v>
      </c>
      <c r="T255" s="10">
        <f>PULLArm!O255</f>
        <v>1.1458684141754747</v>
      </c>
      <c r="U255" s="10">
        <f t="shared" si="69"/>
        <v>28.582192214453777</v>
      </c>
      <c r="V255" s="10">
        <f t="shared" si="61"/>
        <v>3.439793877965692</v>
      </c>
      <c r="W255" s="10">
        <f t="shared" si="62"/>
        <v>72.527231595756248</v>
      </c>
      <c r="X255" s="10">
        <f t="shared" si="63"/>
        <v>21.472768404243752</v>
      </c>
      <c r="Y255" s="10">
        <f t="shared" si="70"/>
        <v>16.472768404243752</v>
      </c>
      <c r="Z255" s="10">
        <f t="shared" si="71"/>
        <v>77.527231595756248</v>
      </c>
      <c r="AA255" s="10">
        <f t="shared" si="64"/>
        <v>11.472768404243752</v>
      </c>
      <c r="AB255" s="10">
        <f t="shared" si="65"/>
        <v>3.439793877965692</v>
      </c>
      <c r="AC255" s="10">
        <f t="shared" si="66"/>
        <v>3.439793877965692</v>
      </c>
      <c r="AD255" s="10">
        <f>IF(R255&lt;=$H$10,$L$2+ABS($H$43/$H$46-SQRT(4*$H$43*$H$43/$H$46/$H$46-8*(R255-$H$9)/$H$46)/2),#REF!)</f>
        <v>4.8348349128085832</v>
      </c>
      <c r="AE255" s="10">
        <f t="shared" si="72"/>
        <v>-27.725153760645416</v>
      </c>
      <c r="AF255" s="10">
        <f t="shared" si="73"/>
        <v>1.2915930171009</v>
      </c>
      <c r="AG255" s="10">
        <f t="shared" si="74"/>
        <v>1.2915930171009</v>
      </c>
      <c r="AH255">
        <f t="shared" si="75"/>
        <v>3.4872961788979899</v>
      </c>
      <c r="AI255" s="10">
        <f t="shared" si="76"/>
        <v>-11.619852941176468</v>
      </c>
      <c r="AJ255" t="e">
        <f t="shared" si="77"/>
        <v>#NUM!</v>
      </c>
    </row>
    <row r="256" spans="14:36" x14ac:dyDescent="0.3">
      <c r="N256">
        <f t="shared" si="67"/>
        <v>19.418706900232856</v>
      </c>
      <c r="O256">
        <f t="shared" si="68"/>
        <v>13.694053730168658</v>
      </c>
      <c r="P256">
        <f t="shared" si="78"/>
        <v>2.508</v>
      </c>
      <c r="Q256">
        <f t="shared" si="60"/>
        <v>14.506870755999998</v>
      </c>
      <c r="R256" s="17">
        <f>PUSHArm!M256</f>
        <v>127</v>
      </c>
      <c r="S256" s="10">
        <f>PULLArm!N256</f>
        <v>88.963581872816448</v>
      </c>
      <c r="T256" s="10">
        <f>PULLArm!O256</f>
        <v>1.1412785426762755</v>
      </c>
      <c r="U256" s="10">
        <f t="shared" si="69"/>
        <v>28.194244527691549</v>
      </c>
      <c r="V256" s="10">
        <f t="shared" si="61"/>
        <v>3.4551953360121459</v>
      </c>
      <c r="W256" s="10">
        <f t="shared" si="62"/>
        <v>72.963581872816448</v>
      </c>
      <c r="X256" s="10">
        <f t="shared" si="63"/>
        <v>21.036418127183552</v>
      </c>
      <c r="Y256" s="10">
        <f t="shared" si="70"/>
        <v>16.036418127183552</v>
      </c>
      <c r="Z256" s="10">
        <f t="shared" si="71"/>
        <v>77.963581872816448</v>
      </c>
      <c r="AA256" s="10">
        <f t="shared" si="64"/>
        <v>11.036418127183552</v>
      </c>
      <c r="AB256" s="10">
        <f t="shared" si="65"/>
        <v>3.4551953360121459</v>
      </c>
      <c r="AC256" s="10">
        <f t="shared" si="66"/>
        <v>3.4551953360121459</v>
      </c>
      <c r="AD256" s="10">
        <f>IF(R256&lt;=$H$10,$L$2+ABS($H$43/$H$46-SQRT(4*$H$43*$H$43/$H$46/$H$46-8*(R256-$H$9)/$H$46)/2),#REF!)</f>
        <v>4.8070073141821386</v>
      </c>
      <c r="AE256" s="10">
        <f t="shared" si="72"/>
        <v>-27.539167518846433</v>
      </c>
      <c r="AF256" s="10">
        <f t="shared" si="73"/>
        <v>1.2757700417503313</v>
      </c>
      <c r="AG256" s="10">
        <f t="shared" si="74"/>
        <v>1.2757700417503313</v>
      </c>
      <c r="AH256">
        <f t="shared" si="75"/>
        <v>3.4925714028841481</v>
      </c>
      <c r="AI256" s="10">
        <f t="shared" si="76"/>
        <v>-11.691176470588234</v>
      </c>
      <c r="AJ256" t="e">
        <f t="shared" si="77"/>
        <v>#NUM!</v>
      </c>
    </row>
    <row r="257" spans="14:36" x14ac:dyDescent="0.3">
      <c r="N257">
        <f t="shared" si="67"/>
        <v>19.360411003967602</v>
      </c>
      <c r="O257">
        <f t="shared" si="68"/>
        <v>13.658960601983551</v>
      </c>
      <c r="P257">
        <f t="shared" si="78"/>
        <v>2.508</v>
      </c>
      <c r="Q257">
        <f t="shared" si="60"/>
        <v>14.524827570000001</v>
      </c>
      <c r="R257" s="17">
        <f>PUSHArm!M257</f>
        <v>127.5</v>
      </c>
      <c r="S257" s="10">
        <f>PULLArm!N257</f>
        <v>89.401687016568218</v>
      </c>
      <c r="T257" s="10">
        <f>PULLArm!O257</f>
        <v>1.1366527914641245</v>
      </c>
      <c r="U257" s="10">
        <f t="shared" si="69"/>
        <v>27.794869793222514</v>
      </c>
      <c r="V257" s="10">
        <f t="shared" si="61"/>
        <v>3.4708765426891874</v>
      </c>
      <c r="W257" s="10">
        <f t="shared" si="62"/>
        <v>73.401687016568218</v>
      </c>
      <c r="X257" s="10">
        <f t="shared" si="63"/>
        <v>20.598312983431782</v>
      </c>
      <c r="Y257" s="10">
        <f t="shared" si="70"/>
        <v>15.598312983431782</v>
      </c>
      <c r="Z257" s="10">
        <f t="shared" si="71"/>
        <v>78.401687016568218</v>
      </c>
      <c r="AA257" s="10">
        <f t="shared" si="64"/>
        <v>10.598312983431782</v>
      </c>
      <c r="AB257" s="10">
        <f t="shared" si="65"/>
        <v>3.4708765426891874</v>
      </c>
      <c r="AC257" s="10">
        <f t="shared" si="66"/>
        <v>3.4708765426891874</v>
      </c>
      <c r="AD257" s="10">
        <f>IF(R257&lt;=$H$10,$L$2+ABS($H$43/$H$46-SQRT(4*$H$43*$H$43/$H$46/$H$46-8*(R257-$H$9)/$H$46)/2),#REF!)</f>
        <v>4.7788542133600895</v>
      </c>
      <c r="AE257" s="10">
        <f t="shared" si="72"/>
        <v>-27.349280576293218</v>
      </c>
      <c r="AF257" s="10">
        <f t="shared" si="73"/>
        <v>1.2597742638893892</v>
      </c>
      <c r="AG257" s="10">
        <f t="shared" si="74"/>
        <v>1.2597742638893892</v>
      </c>
      <c r="AH257">
        <f t="shared" si="75"/>
        <v>3.4978347165764516</v>
      </c>
      <c r="AI257" s="10">
        <f t="shared" si="76"/>
        <v>-11.762499999999998</v>
      </c>
      <c r="AJ257" t="e">
        <f t="shared" si="77"/>
        <v>#NUM!</v>
      </c>
    </row>
    <row r="258" spans="14:36" x14ac:dyDescent="0.3">
      <c r="N258">
        <f t="shared" si="67"/>
        <v>19.30133714642897</v>
      </c>
      <c r="O258">
        <f t="shared" si="68"/>
        <v>13.623269501791059</v>
      </c>
      <c r="P258">
        <f t="shared" si="78"/>
        <v>2.508</v>
      </c>
      <c r="Q258">
        <f t="shared" ref="Q258:Q321" si="79">(R258/360*2*3.1415*$B$19+$E$10)*$E$9*$B$19/1000</f>
        <v>14.542784383999999</v>
      </c>
      <c r="R258" s="17">
        <f>PUSHArm!M258</f>
        <v>128</v>
      </c>
      <c r="S258" s="10">
        <f>PULLArm!N258</f>
        <v>89.841575084195227</v>
      </c>
      <c r="T258" s="10">
        <f>PULLArm!O258</f>
        <v>1.1319911572244634</v>
      </c>
      <c r="U258" s="10">
        <f t="shared" si="69"/>
        <v>27.383369184491375</v>
      </c>
      <c r="V258" s="10">
        <f t="shared" ref="V258:V321" si="80">IF(R258&lt;=$H$7,SQRT(2*R258/$H$34),AB258)</f>
        <v>3.4868533193296205</v>
      </c>
      <c r="W258" s="10">
        <f t="shared" ref="W258:W321" si="81">ABS(S258-$E$19)</f>
        <v>73.841575084195227</v>
      </c>
      <c r="X258" s="10">
        <f t="shared" ref="X258:X321" si="82">ABS(S258-$E$20)</f>
        <v>20.158424915804773</v>
      </c>
      <c r="Y258" s="10">
        <f t="shared" si="70"/>
        <v>15.158424915804773</v>
      </c>
      <c r="Z258" s="10">
        <f t="shared" si="71"/>
        <v>78.841575084195227</v>
      </c>
      <c r="AA258" s="10">
        <f t="shared" ref="AA258:AA321" si="83">ABS(S258-$E$20+10)</f>
        <v>10.158424915804773</v>
      </c>
      <c r="AB258" s="10">
        <f t="shared" ref="AB258:AB321" si="84">IF(R258&lt;=$H$8,$J$2+ABS(SQRT(4*$H$35*$H$35/$H$38/$H$38+8*(R258-$H$7)/$H$38)/2-ABS($H$35/$H$38)),AC258)</f>
        <v>3.4868533193296205</v>
      </c>
      <c r="AC258" s="10">
        <f t="shared" ref="AC258:AC321" si="85">IF(R258&lt;=$H$9,$K$2+ABS(-$H$39/$H$42-SQRT(4*$H$39*$H$39/$H$42/$H$42+8*(R258-$H$8)/$H$42)/2),AD258)</f>
        <v>3.4868533193296205</v>
      </c>
      <c r="AD258" s="10">
        <f>IF(R258&lt;=$H$10,$L$2+ABS($H$43/$H$46-SQRT(4*$H$43*$H$43/$H$46/$H$46-8*(R258-$H$9)/$H$46)/2),#REF!)</f>
        <v>4.7503639135920608</v>
      </c>
      <c r="AE258" s="10">
        <f t="shared" si="72"/>
        <v>-27.155317418243278</v>
      </c>
      <c r="AF258" s="10">
        <f t="shared" si="73"/>
        <v>1.2435998952152416</v>
      </c>
      <c r="AG258" s="10">
        <f t="shared" si="74"/>
        <v>1.2435998952152416</v>
      </c>
      <c r="AH258">
        <f t="shared" si="75"/>
        <v>3.5030862002849195</v>
      </c>
      <c r="AI258" s="10">
        <f t="shared" si="76"/>
        <v>-11.833823529411763</v>
      </c>
      <c r="AJ258" t="e">
        <f t="shared" si="77"/>
        <v>#NUM!</v>
      </c>
    </row>
    <row r="259" spans="14:36" x14ac:dyDescent="0.3">
      <c r="N259">
        <f t="shared" ref="N259:N322" si="86">(Q259+P259)*T259</f>
        <v>19.24148351009498</v>
      </c>
      <c r="O259">
        <f t="shared" ref="O259:O322" si="87">(Q259-P259)*T259</f>
        <v>13.586978578123462</v>
      </c>
      <c r="P259">
        <f t="shared" si="78"/>
        <v>2.508</v>
      </c>
      <c r="Q259">
        <f t="shared" si="79"/>
        <v>14.560741198000001</v>
      </c>
      <c r="R259" s="17">
        <f>PUSHArm!M259</f>
        <v>128.5</v>
      </c>
      <c r="S259" s="10">
        <f>PULLArm!N259</f>
        <v>90.283274647667042</v>
      </c>
      <c r="T259" s="10">
        <f>PULLArm!O259</f>
        <v>1.127293646724784</v>
      </c>
      <c r="U259" s="10">
        <f t="shared" ref="U259:U322" si="88">IF(R259&lt;=$H$7,V259*$H$34/T259,IF(R259&lt;$H$8,((V259-$J$2)*$H$38+$H$35)/T259,IF(R259&lt;=$H$9,((V259-$K$2)*$H$42+$H$39)/T259,IF(R259&lt;=$H$10,($H$43-(V259-$L$2)*$H$46)/T259))))</f>
        <v>26.958978557964407</v>
      </c>
      <c r="V259" s="10">
        <f t="shared" si="80"/>
        <v>3.5031430373009185</v>
      </c>
      <c r="W259" s="10">
        <f t="shared" si="81"/>
        <v>74.283274647667042</v>
      </c>
      <c r="X259" s="10">
        <f t="shared" si="82"/>
        <v>19.716725352332958</v>
      </c>
      <c r="Y259" s="10">
        <f t="shared" ref="Y259:Y322" si="89">ABS(S259-$E$20+5)</f>
        <v>14.716725352332958</v>
      </c>
      <c r="Z259" s="10">
        <f t="shared" ref="Z259:Z322" si="90">ABS(S259-$E$21)</f>
        <v>79.283274647667042</v>
      </c>
      <c r="AA259" s="10">
        <f t="shared" si="83"/>
        <v>9.7167253523329578</v>
      </c>
      <c r="AB259" s="10">
        <f t="shared" si="84"/>
        <v>3.5031430373009185</v>
      </c>
      <c r="AC259" s="10">
        <f t="shared" si="85"/>
        <v>3.5031430373009185</v>
      </c>
      <c r="AD259" s="10">
        <f>IF(R259&lt;=$H$10,$L$2+ABS($H$43/$H$46-SQRT(4*$H$43*$H$43/$H$46/$H$46-8*(R259-$H$9)/$H$46)/2),#REF!)</f>
        <v>4.7215240003520371</v>
      </c>
      <c r="AE259" s="10">
        <f t="shared" ref="AE259:AE322" si="91">IF(R259&gt;=$H$12,AF259*$H$49/T259,IF(R259&gt;=$H$13,((AF259-$I$28)*$H$53+$H$50)/T259,IF(R259&gt;=$H$14,((AF259-$I$29)*$H$57+$H$54)/T259,IF(R259&gt;=$H$15,($H$58-(AF259-$I$30)*$H$61)/T259,(IF(R259&gt;=$H$16,($H$62+(AF259-$I$31)*$H$65)/T259))))))</f>
        <v>-26.957092324300859</v>
      </c>
      <c r="AF259" s="10">
        <f t="shared" ref="AF259:AF322" si="92">IF(R259&gt;=$H$12,SQRT(2*(R259-$H$11)/$H$49),AG259)</f>
        <v>1.2272408168746418</v>
      </c>
      <c r="AG259" s="10">
        <f t="shared" ref="AG259:AG322" si="93">IF(R259&gt;=$H$13,$J$4+ABS(SQRT(4*$H$50*$H$50/$H$53/$H$53+8*(R259-$H$12)/$H$53)/2-ABS($H$50/$H$53)),AH259)</f>
        <v>1.2272408168746418</v>
      </c>
      <c r="AH259">
        <f t="shared" ref="AH259:AH322" si="94">IF(R259&gt;=$H$14,$I$29+ABS(SQRT(4*$H$54*$H$54/$H$57/$H$57+8*(R259-$H$13)/$H$57)/2-ABS($H$54/$H$57)),AI259)</f>
        <v>3.5083259334210704</v>
      </c>
      <c r="AI259" s="10">
        <f t="shared" ref="AI259:AI322" si="95">IF(R259&gt;=$H$15,$I$30+(R259-$H$14)/$H$58,AJ259)</f>
        <v>-11.905147058823527</v>
      </c>
      <c r="AJ259" t="e">
        <f t="shared" ref="AJ259:AJ322" si="96">IF(R259&gt;=$H$16,$I$31+SQRT(2*(R259-$H$15)/-$H$65),AK259)</f>
        <v>#NUM!</v>
      </c>
    </row>
    <row r="260" spans="14:36" x14ac:dyDescent="0.3">
      <c r="N260">
        <f t="shared" si="86"/>
        <v>19.180848456454843</v>
      </c>
      <c r="O260">
        <f t="shared" si="87"/>
        <v>13.550086106116099</v>
      </c>
      <c r="P260">
        <f t="shared" ref="P260:P323" si="97">P259</f>
        <v>2.508</v>
      </c>
      <c r="Q260">
        <f t="shared" si="79"/>
        <v>14.578698011999997</v>
      </c>
      <c r="R260" s="17">
        <f>PUSHArm!M260</f>
        <v>129</v>
      </c>
      <c r="S260" s="10">
        <f>PULLArm!N260</f>
        <v>90.72681480373258</v>
      </c>
      <c r="T260" s="10">
        <f>PULLArm!O260</f>
        <v>1.122560277180771</v>
      </c>
      <c r="U260" s="10">
        <f t="shared" si="88"/>
        <v>26.520859516163128</v>
      </c>
      <c r="V260" s="10">
        <f t="shared" si="80"/>
        <v>3.51976483932481</v>
      </c>
      <c r="W260" s="10">
        <f t="shared" si="81"/>
        <v>74.72681480373258</v>
      </c>
      <c r="X260" s="10">
        <f t="shared" si="82"/>
        <v>19.27318519626742</v>
      </c>
      <c r="Y260" s="10">
        <f t="shared" si="89"/>
        <v>14.27318519626742</v>
      </c>
      <c r="Z260" s="10">
        <f t="shared" si="90"/>
        <v>79.72681480373258</v>
      </c>
      <c r="AA260" s="10">
        <f t="shared" si="83"/>
        <v>9.2731851962674199</v>
      </c>
      <c r="AB260" s="10">
        <f t="shared" si="84"/>
        <v>3.51976483932481</v>
      </c>
      <c r="AC260" s="10">
        <f t="shared" si="85"/>
        <v>3.51976483932481</v>
      </c>
      <c r="AD260" s="10">
        <f>IF(R260&lt;=$H$10,$L$2+ABS($H$43/$H$46-SQRT(4*$H$43*$H$43/$H$46/$H$46-8*(R260-$H$9)/$H$46)/2),#REF!)</f>
        <v>4.6923212781164123</v>
      </c>
      <c r="AE260" s="10">
        <f t="shared" si="91"/>
        <v>-26.754408580407265</v>
      </c>
      <c r="AF260" s="10">
        <f t="shared" si="92"/>
        <v>1.2106905524170348</v>
      </c>
      <c r="AG260" s="10">
        <f t="shared" si="93"/>
        <v>1.2106905524170348</v>
      </c>
      <c r="AH260">
        <f t="shared" si="94"/>
        <v>3.5135539945119305</v>
      </c>
      <c r="AI260" s="10">
        <f t="shared" si="95"/>
        <v>-11.976470588235292</v>
      </c>
      <c r="AJ260" t="e">
        <f t="shared" si="96"/>
        <v>#NUM!</v>
      </c>
    </row>
    <row r="261" spans="14:36" x14ac:dyDescent="0.3">
      <c r="N261">
        <f t="shared" si="86"/>
        <v>19.119430533338821</v>
      </c>
      <c r="O261">
        <f t="shared" si="87"/>
        <v>13.512590492962811</v>
      </c>
      <c r="P261">
        <f t="shared" si="97"/>
        <v>2.508</v>
      </c>
      <c r="Q261">
        <f t="shared" si="79"/>
        <v>14.596654826</v>
      </c>
      <c r="R261" s="17">
        <f>PUSHArm!M261</f>
        <v>129.5</v>
      </c>
      <c r="S261" s="10">
        <f>PULLArm!N261</f>
        <v>91.172225184060409</v>
      </c>
      <c r="T261" s="10">
        <f>PULLArm!O261</f>
        <v>1.1177910766299857</v>
      </c>
      <c r="U261" s="10">
        <f t="shared" si="88"/>
        <v>26.068088800639533</v>
      </c>
      <c r="V261" s="10">
        <f t="shared" si="80"/>
        <v>3.5367399031640301</v>
      </c>
      <c r="W261" s="10">
        <f t="shared" si="81"/>
        <v>75.172225184060409</v>
      </c>
      <c r="X261" s="10">
        <f t="shared" si="82"/>
        <v>18.827774815939591</v>
      </c>
      <c r="Y261" s="10">
        <f t="shared" si="89"/>
        <v>13.827774815939591</v>
      </c>
      <c r="Z261" s="10">
        <f t="shared" si="90"/>
        <v>80.172225184060409</v>
      </c>
      <c r="AA261" s="10">
        <f t="shared" si="83"/>
        <v>8.8277748159395912</v>
      </c>
      <c r="AB261" s="10">
        <f t="shared" si="84"/>
        <v>3.5367399031640301</v>
      </c>
      <c r="AC261" s="10">
        <f t="shared" si="85"/>
        <v>3.5367399031640301</v>
      </c>
      <c r="AD261" s="10">
        <f>IF(R261&lt;=$H$10,$L$2+ABS($H$43/$H$46-SQRT(4*$H$43*$H$43/$H$46/$H$46-8*(R261-$H$9)/$H$46)/2),#REF!)</f>
        <v>4.6627416997969515</v>
      </c>
      <c r="AE261" s="10">
        <f t="shared" si="91"/>
        <v>-26.54705761066003</v>
      </c>
      <c r="AF261" s="10">
        <f t="shared" si="92"/>
        <v>1.1939422378339604</v>
      </c>
      <c r="AG261" s="10">
        <f t="shared" si="93"/>
        <v>1.1939422378339604</v>
      </c>
      <c r="AH261">
        <f t="shared" si="94"/>
        <v>3.5187704612137667</v>
      </c>
      <c r="AI261" s="10">
        <f t="shared" si="95"/>
        <v>-12.047794117647058</v>
      </c>
      <c r="AJ261" t="e">
        <f t="shared" si="96"/>
        <v>#NUM!</v>
      </c>
    </row>
    <row r="262" spans="14:36" x14ac:dyDescent="0.3">
      <c r="N262">
        <f t="shared" si="86"/>
        <v>19.057228482414565</v>
      </c>
      <c r="O262">
        <f t="shared" si="87"/>
        <v>13.47449028350092</v>
      </c>
      <c r="P262">
        <f t="shared" si="97"/>
        <v>2.508</v>
      </c>
      <c r="Q262">
        <f t="shared" si="79"/>
        <v>14.614611640000003</v>
      </c>
      <c r="R262" s="17">
        <f>PUSHArm!M262</f>
        <v>130</v>
      </c>
      <c r="S262" s="10">
        <f>PULLArm!N262</f>
        <v>91.619535965523653</v>
      </c>
      <c r="T262" s="10">
        <f>PULLArm!O262</f>
        <v>1.112986084312928</v>
      </c>
      <c r="U262" s="10">
        <f t="shared" si="88"/>
        <v>25.599645612085506</v>
      </c>
      <c r="V262" s="10">
        <f t="shared" si="80"/>
        <v>3.5540917580318676</v>
      </c>
      <c r="W262" s="10">
        <f t="shared" si="81"/>
        <v>75.619535965523653</v>
      </c>
      <c r="X262" s="10">
        <f t="shared" si="82"/>
        <v>18.380464034476347</v>
      </c>
      <c r="Y262" s="10">
        <f t="shared" si="89"/>
        <v>13.380464034476347</v>
      </c>
      <c r="Z262" s="10">
        <f t="shared" si="90"/>
        <v>80.619535965523653</v>
      </c>
      <c r="AA262" s="10">
        <f t="shared" si="83"/>
        <v>8.380464034476347</v>
      </c>
      <c r="AB262" s="10">
        <f t="shared" si="84"/>
        <v>3.5540917580318676</v>
      </c>
      <c r="AC262" s="10">
        <f t="shared" si="85"/>
        <v>3.5540917580318676</v>
      </c>
      <c r="AD262" s="10">
        <f>IF(R262&lt;=$H$10,$L$2+ABS($H$43/$H$46-SQRT(4*$H$43*$H$43/$H$46/$H$46-8*(R262-$H$9)/$H$46)/2),#REF!)</f>
        <v>4.6327702877579542</v>
      </c>
      <c r="AE262" s="10">
        <f t="shared" si="91"/>
        <v>-26.334818018542599</v>
      </c>
      <c r="AF262" s="10">
        <f t="shared" si="92"/>
        <v>1.1769885882916591</v>
      </c>
      <c r="AG262" s="10">
        <f t="shared" si="93"/>
        <v>1.1769885882916591</v>
      </c>
      <c r="AH262">
        <f t="shared" si="94"/>
        <v>3.5239754103255434</v>
      </c>
      <c r="AI262" s="10">
        <f t="shared" si="95"/>
        <v>-12.119117647058822</v>
      </c>
      <c r="AJ262" t="e">
        <f t="shared" si="96"/>
        <v>#NUM!</v>
      </c>
    </row>
    <row r="263" spans="14:36" x14ac:dyDescent="0.3">
      <c r="N263">
        <f t="shared" si="86"/>
        <v>18.994241246878698</v>
      </c>
      <c r="O263">
        <f t="shared" si="87"/>
        <v>13.435784165946252</v>
      </c>
      <c r="P263">
        <f t="shared" si="97"/>
        <v>2.508</v>
      </c>
      <c r="Q263">
        <f t="shared" si="79"/>
        <v>14.632568453999999</v>
      </c>
      <c r="R263" s="17">
        <f>PUSHArm!M263</f>
        <v>130.5</v>
      </c>
      <c r="S263" s="10">
        <f>PULLArm!N263</f>
        <v>92.068777880626897</v>
      </c>
      <c r="T263" s="10">
        <f>PULLArm!O263</f>
        <v>1.1081453510630865</v>
      </c>
      <c r="U263" s="10">
        <f t="shared" si="88"/>
        <v>25.114396333928237</v>
      </c>
      <c r="V263" s="10">
        <f t="shared" si="80"/>
        <v>3.5718466672114473</v>
      </c>
      <c r="W263" s="10">
        <f t="shared" si="81"/>
        <v>76.068777880626897</v>
      </c>
      <c r="X263" s="10">
        <f t="shared" si="82"/>
        <v>17.931222119373103</v>
      </c>
      <c r="Y263" s="10">
        <f t="shared" si="89"/>
        <v>12.931222119373103</v>
      </c>
      <c r="Z263" s="10">
        <f t="shared" si="90"/>
        <v>81.068777880626897</v>
      </c>
      <c r="AA263" s="10">
        <f t="shared" si="83"/>
        <v>7.9312221193731034</v>
      </c>
      <c r="AB263" s="10">
        <f t="shared" si="84"/>
        <v>3.5718466672114473</v>
      </c>
      <c r="AC263" s="10">
        <f t="shared" si="85"/>
        <v>3.5718466672114473</v>
      </c>
      <c r="AD263" s="10">
        <f>IF(R263&lt;=$H$10,$L$2+ABS($H$43/$H$46-SQRT(4*$H$43*$H$43/$H$46/$H$46-8*(R263-$H$9)/$H$46)/2),#REF!)</f>
        <v>4.6023910451573933</v>
      </c>
      <c r="AE263" s="10">
        <f t="shared" si="91"/>
        <v>-26.117454525437914</v>
      </c>
      <c r="AF263" s="10">
        <f t="shared" si="92"/>
        <v>1.159821861099565</v>
      </c>
      <c r="AG263" s="10">
        <f t="shared" si="93"/>
        <v>1.159821861099565</v>
      </c>
      <c r="AH263">
        <f t="shared" si="94"/>
        <v>3.5291689178021164</v>
      </c>
      <c r="AI263" s="10">
        <f t="shared" si="95"/>
        <v>-12.190441176470586</v>
      </c>
      <c r="AJ263" t="e">
        <f t="shared" si="96"/>
        <v>#NUM!</v>
      </c>
    </row>
    <row r="264" spans="14:36" x14ac:dyDescent="0.3">
      <c r="N264">
        <f t="shared" si="86"/>
        <v>18.930467979288682</v>
      </c>
      <c r="O264">
        <f t="shared" si="87"/>
        <v>13.39647097773984</v>
      </c>
      <c r="P264">
        <f t="shared" si="97"/>
        <v>2.508</v>
      </c>
      <c r="Q264">
        <f t="shared" si="79"/>
        <v>14.650525268000001</v>
      </c>
      <c r="R264" s="17">
        <f>PUSHArm!M264</f>
        <v>131</v>
      </c>
      <c r="S264" s="10">
        <f>PULLArm!N264</f>
        <v>92.519982228071328</v>
      </c>
      <c r="T264" s="10">
        <f>PULLArm!O264</f>
        <v>1.1032689397027196</v>
      </c>
      <c r="U264" s="10">
        <f t="shared" si="88"/>
        <v>24.611075971106889</v>
      </c>
      <c r="V264" s="10">
        <f t="shared" si="80"/>
        <v>3.5900340946492597</v>
      </c>
      <c r="W264" s="10">
        <f t="shared" si="81"/>
        <v>76.519982228071328</v>
      </c>
      <c r="X264" s="10">
        <f t="shared" si="82"/>
        <v>17.480017771928672</v>
      </c>
      <c r="Y264" s="10">
        <f t="shared" si="89"/>
        <v>12.480017771928672</v>
      </c>
      <c r="Z264" s="10">
        <f t="shared" si="90"/>
        <v>81.519982228071328</v>
      </c>
      <c r="AA264" s="10">
        <f t="shared" si="83"/>
        <v>7.4800177719286722</v>
      </c>
      <c r="AB264" s="10">
        <f t="shared" si="84"/>
        <v>3.5900340946492597</v>
      </c>
      <c r="AC264" s="10">
        <f t="shared" si="85"/>
        <v>3.5900340946492597</v>
      </c>
      <c r="AD264" s="10">
        <f>IF(R264&lt;=$H$10,$L$2+ABS($H$43/$H$46-SQRT(4*$H$43*$H$43/$H$46/$H$46-8*(R264-$H$9)/$H$46)/2),#REF!)</f>
        <v>4.5715868561225479</v>
      </c>
      <c r="AE264" s="10">
        <f t="shared" si="91"/>
        <v>-25.894716792428945</v>
      </c>
      <c r="AF264" s="10">
        <f t="shared" si="92"/>
        <v>1.1424338143806549</v>
      </c>
      <c r="AG264" s="10">
        <f t="shared" si="93"/>
        <v>1.1424338143806549</v>
      </c>
      <c r="AH264">
        <f t="shared" si="94"/>
        <v>3.5343510587671609</v>
      </c>
      <c r="AI264" s="10">
        <f t="shared" si="95"/>
        <v>-12.261764705882349</v>
      </c>
      <c r="AJ264" t="e">
        <f t="shared" si="96"/>
        <v>#NUM!</v>
      </c>
    </row>
    <row r="265" spans="14:36" x14ac:dyDescent="0.3">
      <c r="N265">
        <f t="shared" si="86"/>
        <v>18.865908049602098</v>
      </c>
      <c r="O265">
        <f t="shared" si="87"/>
        <v>13.356549711553786</v>
      </c>
      <c r="P265">
        <f t="shared" si="97"/>
        <v>2.508</v>
      </c>
      <c r="Q265">
        <f t="shared" si="79"/>
        <v>14.668482081999997</v>
      </c>
      <c r="R265" s="17">
        <f>PUSHArm!M265</f>
        <v>131.5</v>
      </c>
      <c r="S265" s="10">
        <f>PULLArm!N265</f>
        <v>92.973180883455143</v>
      </c>
      <c r="T265" s="10">
        <f>PULLArm!O265</f>
        <v>1.0983569254482282</v>
      </c>
      <c r="U265" s="10">
        <f t="shared" si="88"/>
        <v>24.088265387728008</v>
      </c>
      <c r="V265" s="10">
        <f t="shared" si="80"/>
        <v>3.6086872792111788</v>
      </c>
      <c r="W265" s="10">
        <f t="shared" si="81"/>
        <v>76.973180883455143</v>
      </c>
      <c r="X265" s="10">
        <f t="shared" si="82"/>
        <v>17.026819116544857</v>
      </c>
      <c r="Y265" s="10">
        <f t="shared" si="89"/>
        <v>12.026819116544857</v>
      </c>
      <c r="Z265" s="10">
        <f t="shared" si="90"/>
        <v>81.973180883455143</v>
      </c>
      <c r="AA265" s="10">
        <f t="shared" si="83"/>
        <v>7.026819116544857</v>
      </c>
      <c r="AB265" s="10">
        <f t="shared" si="84"/>
        <v>3.6086872792111788</v>
      </c>
      <c r="AC265" s="10">
        <f t="shared" si="85"/>
        <v>3.6086872792111788</v>
      </c>
      <c r="AD265" s="10">
        <f>IF(R265&lt;=$H$10,$L$2+ABS($H$43/$H$46-SQRT(4*$H$43*$H$43/$H$46/$H$46-8*(R265-$H$9)/$H$46)/2),#REF!)</f>
        <v>4.540339372991804</v>
      </c>
      <c r="AE265" s="10">
        <f t="shared" si="91"/>
        <v>-25.666338108846336</v>
      </c>
      <c r="AF265" s="10">
        <f t="shared" si="92"/>
        <v>1.1248156608177355</v>
      </c>
      <c r="AG265" s="10">
        <f t="shared" si="93"/>
        <v>1.1248156608177355</v>
      </c>
      <c r="AH265">
        <f t="shared" si="94"/>
        <v>3.5395219075258546</v>
      </c>
      <c r="AI265" s="10">
        <f t="shared" si="95"/>
        <v>-12.333088235294117</v>
      </c>
      <c r="AJ265" t="e">
        <f t="shared" si="96"/>
        <v>#NUM!</v>
      </c>
    </row>
    <row r="266" spans="14:36" x14ac:dyDescent="0.3">
      <c r="N266">
        <f t="shared" si="86"/>
        <v>18.800561053359544</v>
      </c>
      <c r="O266">
        <f t="shared" si="87"/>
        <v>13.316019521411697</v>
      </c>
      <c r="P266">
        <f t="shared" si="97"/>
        <v>2.508</v>
      </c>
      <c r="Q266">
        <f t="shared" si="79"/>
        <v>14.686438896</v>
      </c>
      <c r="R266" s="17">
        <f>PUSHArm!M266</f>
        <v>132</v>
      </c>
      <c r="S266" s="10">
        <f>PULLArm!N266</f>
        <v>93.428406310104094</v>
      </c>
      <c r="T266" s="10">
        <f>PULLArm!O266</f>
        <v>1.0934093963213409</v>
      </c>
      <c r="U266" s="10">
        <f t="shared" si="88"/>
        <v>23.544363107685037</v>
      </c>
      <c r="V266" s="10">
        <f t="shared" si="80"/>
        <v>3.6278439486163361</v>
      </c>
      <c r="W266" s="10">
        <f t="shared" si="81"/>
        <v>77.428406310104094</v>
      </c>
      <c r="X266" s="10">
        <f t="shared" si="82"/>
        <v>16.571593689895906</v>
      </c>
      <c r="Y266" s="10">
        <f t="shared" si="89"/>
        <v>11.571593689895906</v>
      </c>
      <c r="Z266" s="10">
        <f t="shared" si="90"/>
        <v>82.428406310104094</v>
      </c>
      <c r="AA266" s="10">
        <f t="shared" si="83"/>
        <v>6.5715936898959058</v>
      </c>
      <c r="AB266" s="10">
        <f t="shared" si="84"/>
        <v>3.6278439486163361</v>
      </c>
      <c r="AC266" s="10">
        <f t="shared" si="85"/>
        <v>3.6278439486163361</v>
      </c>
      <c r="AD266" s="10">
        <f>IF(R266&lt;=$H$10,$L$2+ABS($H$43/$H$46-SQRT(4*$H$43*$H$43/$H$46/$H$46-8*(R266-$H$9)/$H$46)/2),#REF!)</f>
        <v>4.5086288885135009</v>
      </c>
      <c r="AE266" s="10">
        <f t="shared" si="91"/>
        <v>-25.432033928351188</v>
      </c>
      <c r="AF266" s="10">
        <f t="shared" si="92"/>
        <v>1.1069580157390608</v>
      </c>
      <c r="AG266" s="10">
        <f t="shared" si="93"/>
        <v>1.1069580157390608</v>
      </c>
      <c r="AH266">
        <f t="shared" si="94"/>
        <v>3.5446815375773055</v>
      </c>
      <c r="AI266" s="10">
        <f t="shared" si="95"/>
        <v>-12.40441176470588</v>
      </c>
      <c r="AJ266" t="e">
        <f t="shared" si="96"/>
        <v>#NUM!</v>
      </c>
    </row>
    <row r="267" spans="14:36" x14ac:dyDescent="0.3">
      <c r="N267">
        <f t="shared" si="86"/>
        <v>18.734426820073917</v>
      </c>
      <c r="O267">
        <f t="shared" si="87"/>
        <v>13.274879728968218</v>
      </c>
      <c r="P267">
        <f t="shared" si="97"/>
        <v>2.508</v>
      </c>
      <c r="Q267">
        <f t="shared" si="79"/>
        <v>14.70439571</v>
      </c>
      <c r="R267" s="17">
        <f>PUSHArm!M267</f>
        <v>132.5</v>
      </c>
      <c r="S267" s="10">
        <f>PULLArm!N267</f>
        <v>93.885691570027959</v>
      </c>
      <c r="T267" s="10">
        <f>PULLArm!O267</f>
        <v>1.0884264535697175</v>
      </c>
      <c r="U267" s="10">
        <f t="shared" si="88"/>
        <v>22.97754998587456</v>
      </c>
      <c r="V267" s="10">
        <f t="shared" si="80"/>
        <v>3.647547216963452</v>
      </c>
      <c r="W267" s="10">
        <f t="shared" si="81"/>
        <v>77.885691570027959</v>
      </c>
      <c r="X267" s="10">
        <f t="shared" si="82"/>
        <v>16.114308429972041</v>
      </c>
      <c r="Y267" s="10">
        <f t="shared" si="89"/>
        <v>11.114308429972041</v>
      </c>
      <c r="Z267" s="10">
        <f t="shared" si="90"/>
        <v>82.885691570027959</v>
      </c>
      <c r="AA267" s="10">
        <f t="shared" si="83"/>
        <v>6.1143084299720414</v>
      </c>
      <c r="AB267" s="10">
        <f t="shared" si="84"/>
        <v>3.647547216963452</v>
      </c>
      <c r="AC267" s="10">
        <f t="shared" si="85"/>
        <v>3.647547216963452</v>
      </c>
      <c r="AD267" s="10">
        <f>IF(R267&lt;=$H$10,$L$2+ABS($H$43/$H$46-SQRT(4*$H$43*$H$43/$H$46/$H$46-8*(R267-$H$9)/$H$46)/2),#REF!)</f>
        <v>4.4764341904737606</v>
      </c>
      <c r="AE267" s="10">
        <f t="shared" si="91"/>
        <v>-25.191500229723115</v>
      </c>
      <c r="AF267" s="10">
        <f t="shared" si="92"/>
        <v>1.0888508386728168</v>
      </c>
      <c r="AG267" s="10">
        <f t="shared" si="93"/>
        <v>1.0888508386728168</v>
      </c>
      <c r="AH267">
        <f t="shared" si="94"/>
        <v>3.5498300216267422</v>
      </c>
      <c r="AI267" s="10">
        <f t="shared" si="95"/>
        <v>-12.475735294117644</v>
      </c>
      <c r="AJ267" t="e">
        <f t="shared" si="96"/>
        <v>#NUM!</v>
      </c>
    </row>
    <row r="268" spans="14:36" x14ac:dyDescent="0.3">
      <c r="N268">
        <f t="shared" si="86"/>
        <v>18.667505421748057</v>
      </c>
      <c r="O268">
        <f t="shared" si="87"/>
        <v>13.233129829892739</v>
      </c>
      <c r="P268">
        <f t="shared" si="97"/>
        <v>2.508</v>
      </c>
      <c r="Q268">
        <f t="shared" si="79"/>
        <v>14.722352524</v>
      </c>
      <c r="R268" s="17">
        <f>PUSHArm!M268</f>
        <v>133</v>
      </c>
      <c r="S268" s="10">
        <f>PULLArm!N268</f>
        <v>94.345070334996549</v>
      </c>
      <c r="T268" s="10">
        <f>PULLArm!O268</f>
        <v>1.0834082120923678</v>
      </c>
      <c r="U268" s="10">
        <f t="shared" si="88"/>
        <v>22.385744394882483</v>
      </c>
      <c r="V268" s="10">
        <f t="shared" si="80"/>
        <v>3.6678467270784703</v>
      </c>
      <c r="W268" s="10">
        <f t="shared" si="81"/>
        <v>78.345070334996549</v>
      </c>
      <c r="X268" s="10">
        <f t="shared" si="82"/>
        <v>15.654929665003451</v>
      </c>
      <c r="Y268" s="10">
        <f t="shared" si="89"/>
        <v>10.654929665003451</v>
      </c>
      <c r="Z268" s="10">
        <f t="shared" si="90"/>
        <v>83.345070334996549</v>
      </c>
      <c r="AA268" s="10">
        <f t="shared" si="83"/>
        <v>5.6549296650034506</v>
      </c>
      <c r="AB268" s="10">
        <f t="shared" si="84"/>
        <v>3.6678467270784703</v>
      </c>
      <c r="AC268" s="10">
        <f t="shared" si="85"/>
        <v>3.6678467270784703</v>
      </c>
      <c r="AD268" s="10">
        <f>IF(R268&lt;=$H$10,$L$2+ABS($H$43/$H$46-SQRT(4*$H$43*$H$43/$H$46/$H$46-8*(R268-$H$9)/$H$46)/2),#REF!)</f>
        <v>4.4437323957072161</v>
      </c>
      <c r="AE268" s="10">
        <f t="shared" si="91"/>
        <v>-24.944411675537591</v>
      </c>
      <c r="AF268" s="10">
        <f t="shared" si="92"/>
        <v>1.0704833673372329</v>
      </c>
      <c r="AG268" s="10">
        <f t="shared" si="93"/>
        <v>1.0704833673372329</v>
      </c>
      <c r="AH268">
        <f t="shared" si="94"/>
        <v>3.5549674315974662</v>
      </c>
      <c r="AI268" s="10">
        <f t="shared" si="95"/>
        <v>-12.547058823529408</v>
      </c>
      <c r="AJ268" t="e">
        <f t="shared" si="96"/>
        <v>#NUM!</v>
      </c>
    </row>
    <row r="269" spans="14:36" x14ac:dyDescent="0.3">
      <c r="N269">
        <f t="shared" si="86"/>
        <v>18.599797181613866</v>
      </c>
      <c r="O269">
        <f t="shared" si="87"/>
        <v>13.190769500423567</v>
      </c>
      <c r="P269">
        <f t="shared" si="97"/>
        <v>2.508</v>
      </c>
      <c r="Q269">
        <f t="shared" si="79"/>
        <v>14.740309337999999</v>
      </c>
      <c r="R269" s="17">
        <f>PUSHArm!M269</f>
        <v>133.5</v>
      </c>
      <c r="S269" s="10">
        <f>PULLArm!N269</f>
        <v>94.806576897730054</v>
      </c>
      <c r="T269" s="10">
        <f>PULLArm!O269</f>
        <v>1.0783548008752595</v>
      </c>
      <c r="U269" s="10">
        <f t="shared" si="88"/>
        <v>21.766544589078073</v>
      </c>
      <c r="V269" s="10">
        <f t="shared" si="80"/>
        <v>3.688800124616245</v>
      </c>
      <c r="W269" s="10">
        <f t="shared" si="81"/>
        <v>78.806576897730054</v>
      </c>
      <c r="X269" s="10">
        <f t="shared" si="82"/>
        <v>15.193423102269946</v>
      </c>
      <c r="Y269" s="10">
        <f t="shared" si="89"/>
        <v>10.193423102269946</v>
      </c>
      <c r="Z269" s="10">
        <f t="shared" si="90"/>
        <v>83.806576897730054</v>
      </c>
      <c r="AA269" s="10">
        <f t="shared" si="83"/>
        <v>5.1934231022699464</v>
      </c>
      <c r="AB269" s="10">
        <f t="shared" si="84"/>
        <v>3.688800124616245</v>
      </c>
      <c r="AC269" s="10">
        <f t="shared" si="85"/>
        <v>3.688800124616245</v>
      </c>
      <c r="AD269" s="10">
        <f>IF(R269&lt;=$H$10,$L$2+ABS($H$43/$H$46-SQRT(4*$H$43*$H$43/$H$46/$H$46-8*(R269-$H$9)/$H$46)/2),#REF!)</f>
        <v>4.4104987598001379</v>
      </c>
      <c r="AE269" s="10">
        <f t="shared" si="91"/>
        <v>-24.690419536587594</v>
      </c>
      <c r="AF269" s="10">
        <f t="shared" si="92"/>
        <v>1.0518440428341553</v>
      </c>
      <c r="AG269" s="10">
        <f t="shared" si="93"/>
        <v>1.0518440428341553</v>
      </c>
      <c r="AH269">
        <f t="shared" si="94"/>
        <v>3.560093838642576</v>
      </c>
      <c r="AI269" s="10">
        <f t="shared" si="95"/>
        <v>-12.618382352941175</v>
      </c>
      <c r="AJ269" t="e">
        <f t="shared" si="96"/>
        <v>#NUM!</v>
      </c>
    </row>
    <row r="270" spans="14:36" x14ac:dyDescent="0.3">
      <c r="N270">
        <f t="shared" si="86"/>
        <v>18.531302683006341</v>
      </c>
      <c r="O270">
        <f t="shared" si="87"/>
        <v>13.147798604031349</v>
      </c>
      <c r="P270">
        <f t="shared" si="97"/>
        <v>2.508</v>
      </c>
      <c r="Q270">
        <f t="shared" si="79"/>
        <v>14.758266151999999</v>
      </c>
      <c r="R270" s="17">
        <f>PUSHArm!M270</f>
        <v>134</v>
      </c>
      <c r="S270" s="10">
        <f>PULLArm!N270</f>
        <v>95.270246183195439</v>
      </c>
      <c r="T270" s="10">
        <f>PULLArm!O270</f>
        <v>1.0732663634320156</v>
      </c>
      <c r="U270" s="10">
        <f t="shared" si="88"/>
        <v>21.117153418571259</v>
      </c>
      <c r="V270" s="10">
        <f t="shared" si="80"/>
        <v>3.7104749898710692</v>
      </c>
      <c r="W270" s="10">
        <f t="shared" si="81"/>
        <v>79.270246183195439</v>
      </c>
      <c r="X270" s="10">
        <f t="shared" si="82"/>
        <v>14.729753816804561</v>
      </c>
      <c r="Y270" s="10">
        <f t="shared" si="89"/>
        <v>9.7297538168045605</v>
      </c>
      <c r="Z270" s="10">
        <f t="shared" si="90"/>
        <v>84.270246183195439</v>
      </c>
      <c r="AA270" s="10">
        <f t="shared" si="83"/>
        <v>4.7297538168045605</v>
      </c>
      <c r="AB270" s="10">
        <f t="shared" si="84"/>
        <v>3.7104749898710692</v>
      </c>
      <c r="AC270" s="10">
        <f t="shared" si="85"/>
        <v>3.7104749898710692</v>
      </c>
      <c r="AD270" s="10">
        <f>IF(R270&lt;=$H$10,$L$2+ABS($H$43/$H$46-SQRT(4*$H$43*$H$43/$H$46/$H$46-8*(R270-$H$9)/$H$46)/2),#REF!)</f>
        <v>4.3767064579882948</v>
      </c>
      <c r="AE270" s="10">
        <f t="shared" si="91"/>
        <v>-24.429149343898178</v>
      </c>
      <c r="AF270" s="10">
        <f t="shared" si="92"/>
        <v>1.0329204245694741</v>
      </c>
      <c r="AG270" s="10">
        <f t="shared" si="93"/>
        <v>1.0329204245694741</v>
      </c>
      <c r="AH270">
        <f t="shared" si="94"/>
        <v>3.5652093131564642</v>
      </c>
      <c r="AI270" s="10">
        <f t="shared" si="95"/>
        <v>-12.689705882352939</v>
      </c>
      <c r="AJ270" t="e">
        <f t="shared" si="96"/>
        <v>#NUM!</v>
      </c>
    </row>
    <row r="271" spans="14:36" x14ac:dyDescent="0.3">
      <c r="N271">
        <f t="shared" si="86"/>
        <v>18.462022778410219</v>
      </c>
      <c r="O271">
        <f t="shared" si="87"/>
        <v>13.104217198218905</v>
      </c>
      <c r="P271">
        <f t="shared" si="97"/>
        <v>2.508</v>
      </c>
      <c r="Q271">
        <f t="shared" si="79"/>
        <v>14.776222966000001</v>
      </c>
      <c r="R271" s="17">
        <f>PUSHArm!M271</f>
        <v>134.5</v>
      </c>
      <c r="S271" s="10">
        <f>PULLArm!N271</f>
        <v>95.736113760001942</v>
      </c>
      <c r="T271" s="10">
        <f>PULLArm!O271</f>
        <v>1.0681430582518567</v>
      </c>
      <c r="U271" s="10">
        <f t="shared" si="88"/>
        <v>20.434278249639501</v>
      </c>
      <c r="V271" s="10">
        <f t="shared" si="80"/>
        <v>3.7329514139977702</v>
      </c>
      <c r="W271" s="10">
        <f t="shared" si="81"/>
        <v>79.736113760001942</v>
      </c>
      <c r="X271" s="10">
        <f t="shared" si="82"/>
        <v>14.263886239998058</v>
      </c>
      <c r="Y271" s="10">
        <f t="shared" si="89"/>
        <v>9.2638862399980582</v>
      </c>
      <c r="Z271" s="10">
        <f t="shared" si="90"/>
        <v>84.736113760001942</v>
      </c>
      <c r="AA271" s="10">
        <f t="shared" si="83"/>
        <v>4.2638862399980582</v>
      </c>
      <c r="AB271" s="10">
        <f t="shared" si="84"/>
        <v>3.7329514139977702</v>
      </c>
      <c r="AC271" s="10">
        <f t="shared" si="85"/>
        <v>3.7329514139977702</v>
      </c>
      <c r="AD271" s="10">
        <f>IF(R271&lt;=$H$10,$L$2+ABS($H$43/$H$46-SQRT(4*$H$43*$H$43/$H$46/$H$46-8*(R271-$H$9)/$H$46)/2),#REF!)</f>
        <v>4.3423263317340286</v>
      </c>
      <c r="AE271" s="10">
        <f t="shared" si="91"/>
        <v>-24.160198222301929</v>
      </c>
      <c r="AF271" s="10">
        <f t="shared" si="92"/>
        <v>1.0136990931215655</v>
      </c>
      <c r="AG271" s="10">
        <f t="shared" si="93"/>
        <v>1.0136990931215655</v>
      </c>
      <c r="AH271">
        <f t="shared" si="94"/>
        <v>3.5703139247860953</v>
      </c>
      <c r="AI271" s="10">
        <f t="shared" si="95"/>
        <v>-12.761029411764703</v>
      </c>
      <c r="AJ271" t="e">
        <f t="shared" si="96"/>
        <v>#NUM!</v>
      </c>
    </row>
    <row r="272" spans="14:36" x14ac:dyDescent="0.3">
      <c r="N272">
        <f t="shared" si="86"/>
        <v>18.391958598693968</v>
      </c>
      <c r="O272">
        <f t="shared" si="87"/>
        <v>13.060025541467985</v>
      </c>
      <c r="P272">
        <f t="shared" si="97"/>
        <v>2.508</v>
      </c>
      <c r="Q272">
        <f t="shared" si="79"/>
        <v>14.794179779999999</v>
      </c>
      <c r="R272" s="17">
        <f>PUSHArm!M272</f>
        <v>135</v>
      </c>
      <c r="S272" s="10">
        <f>PULLArm!N272</f>
        <v>96.204215851886815</v>
      </c>
      <c r="T272" s="10">
        <f>PULLArm!O272</f>
        <v>1.0629850592555783</v>
      </c>
      <c r="U272" s="10">
        <f t="shared" si="88"/>
        <v>19.713995244921286</v>
      </c>
      <c r="V272" s="10">
        <f t="shared" si="80"/>
        <v>3.7563255036354053</v>
      </c>
      <c r="W272" s="10">
        <f t="shared" si="81"/>
        <v>80.204215851886815</v>
      </c>
      <c r="X272" s="10">
        <f t="shared" si="82"/>
        <v>13.795784148113185</v>
      </c>
      <c r="Y272" s="10">
        <f t="shared" si="89"/>
        <v>8.7957841481131851</v>
      </c>
      <c r="Z272" s="10">
        <f t="shared" si="90"/>
        <v>85.204215851886815</v>
      </c>
      <c r="AA272" s="10">
        <f t="shared" si="83"/>
        <v>3.7957841481131851</v>
      </c>
      <c r="AB272" s="10">
        <f t="shared" si="84"/>
        <v>3.7563255036354053</v>
      </c>
      <c r="AC272" s="10">
        <f t="shared" si="85"/>
        <v>3.7563255036354053</v>
      </c>
      <c r="AD272" s="10">
        <f>IF(R272&lt;=$H$10,$L$2+ABS($H$43/$H$46-SQRT(4*$H$43*$H$43/$H$46/$H$46-8*(R272-$H$9)/$H$46)/2),#REF!)</f>
        <v>4.3073265941736629</v>
      </c>
      <c r="AE272" s="10">
        <f t="shared" si="91"/>
        <v>-23.883131850003743</v>
      </c>
      <c r="AF272" s="10">
        <f t="shared" si="92"/>
        <v>0.99416553890304071</v>
      </c>
      <c r="AG272" s="10">
        <f t="shared" si="93"/>
        <v>0.99416553890304071</v>
      </c>
      <c r="AH272">
        <f t="shared" si="94"/>
        <v>3.5754077424420694</v>
      </c>
      <c r="AI272" s="10">
        <f t="shared" si="95"/>
        <v>-12.83235294117647</v>
      </c>
      <c r="AJ272" t="e">
        <f t="shared" si="96"/>
        <v>#NUM!</v>
      </c>
    </row>
    <row r="273" spans="14:36" x14ac:dyDescent="0.3">
      <c r="N273">
        <f t="shared" si="86"/>
        <v>18.321111562482088</v>
      </c>
      <c r="O273">
        <f t="shared" si="87"/>
        <v>13.015224100298594</v>
      </c>
      <c r="P273">
        <f t="shared" si="97"/>
        <v>2.508</v>
      </c>
      <c r="Q273">
        <f t="shared" si="79"/>
        <v>14.812136594000002</v>
      </c>
      <c r="R273" s="17">
        <f>PUSHArm!M273</f>
        <v>135.5</v>
      </c>
      <c r="S273" s="10">
        <f>PULLArm!N273</f>
        <v>96.674589349281177</v>
      </c>
      <c r="T273" s="10">
        <f>PULLArm!O273</f>
        <v>1.0577925562566777</v>
      </c>
      <c r="U273" s="10">
        <f t="shared" si="88"/>
        <v>18.951561039218543</v>
      </c>
      <c r="V273" s="10">
        <f t="shared" si="80"/>
        <v>3.7807142588718303</v>
      </c>
      <c r="W273" s="10">
        <f t="shared" si="81"/>
        <v>80.674589349281177</v>
      </c>
      <c r="X273" s="10">
        <f t="shared" si="82"/>
        <v>13.325410650718823</v>
      </c>
      <c r="Y273" s="10">
        <f t="shared" si="89"/>
        <v>8.3254106507188226</v>
      </c>
      <c r="Z273" s="10">
        <f t="shared" si="90"/>
        <v>85.674589349281177</v>
      </c>
      <c r="AA273" s="10">
        <f t="shared" si="83"/>
        <v>3.3254106507188226</v>
      </c>
      <c r="AB273" s="10">
        <f t="shared" si="84"/>
        <v>3.7807142588718303</v>
      </c>
      <c r="AC273" s="10">
        <f t="shared" si="85"/>
        <v>3.7807142588718303</v>
      </c>
      <c r="AD273" s="10">
        <f>IF(R273&lt;=$H$10,$L$2+ABS($H$43/$H$46-SQRT(4*$H$43*$H$43/$H$46/$H$46-8*(R273-$H$9)/$H$46)/2),#REF!)</f>
        <v>4.2716724859699262</v>
      </c>
      <c r="AE273" s="10">
        <f t="shared" si="91"/>
        <v>-23.597480976684594</v>
      </c>
      <c r="AF273" s="10">
        <f t="shared" si="92"/>
        <v>0.97430403399045484</v>
      </c>
      <c r="AG273" s="10">
        <f t="shared" si="93"/>
        <v>0.97430403399045484</v>
      </c>
      <c r="AH273">
        <f t="shared" si="94"/>
        <v>3.5804908343094759</v>
      </c>
      <c r="AI273" s="10">
        <f t="shared" si="95"/>
        <v>-12.903676470588234</v>
      </c>
      <c r="AJ273" t="e">
        <f t="shared" si="96"/>
        <v>#NUM!</v>
      </c>
    </row>
    <row r="274" spans="14:36" x14ac:dyDescent="0.3">
      <c r="N274">
        <f t="shared" si="86"/>
        <v>18.249483385705847</v>
      </c>
      <c r="O274">
        <f t="shared" si="87"/>
        <v>12.969813556469425</v>
      </c>
      <c r="P274">
        <f t="shared" si="97"/>
        <v>2.508</v>
      </c>
      <c r="Q274">
        <f t="shared" si="79"/>
        <v>14.830093408</v>
      </c>
      <c r="R274" s="17">
        <f>PUSHArm!M274</f>
        <v>136</v>
      </c>
      <c r="S274" s="10">
        <f>PULLArm!N274</f>
        <v>97.147271820945946</v>
      </c>
      <c r="T274" s="10">
        <f>PULLArm!O274</f>
        <v>1.0525657554299093</v>
      </c>
      <c r="U274" s="10">
        <f t="shared" si="88"/>
        <v>18.141144356896117</v>
      </c>
      <c r="V274" s="10">
        <f t="shared" si="80"/>
        <v>3.8062625458615171</v>
      </c>
      <c r="W274" s="10">
        <f t="shared" si="81"/>
        <v>81.147271820945946</v>
      </c>
      <c r="X274" s="10">
        <f t="shared" si="82"/>
        <v>12.852728179054054</v>
      </c>
      <c r="Y274" s="10">
        <f t="shared" si="89"/>
        <v>7.8527281790540542</v>
      </c>
      <c r="Z274" s="10">
        <f t="shared" si="90"/>
        <v>86.147271820945946</v>
      </c>
      <c r="AA274" s="10">
        <f t="shared" si="83"/>
        <v>2.8527281790540542</v>
      </c>
      <c r="AB274" s="10">
        <f t="shared" si="84"/>
        <v>3.8062625458615171</v>
      </c>
      <c r="AC274" s="10">
        <f t="shared" si="85"/>
        <v>3.8062625458615171</v>
      </c>
      <c r="AD274" s="10">
        <f>IF(R274&lt;=$H$10,$L$2+ABS($H$43/$H$46-SQRT(4*$H$43*$H$43/$H$46/$H$46-8*(R274-$H$9)/$H$46)/2),#REF!)</f>
        <v>4.2353258709644939</v>
      </c>
      <c r="AE274" s="10">
        <f t="shared" si="91"/>
        <v>-23.302737417522753</v>
      </c>
      <c r="AF274" s="10">
        <f t="shared" si="92"/>
        <v>0.95409748390322424</v>
      </c>
      <c r="AG274" s="10">
        <f t="shared" si="93"/>
        <v>0.95409748390322424</v>
      </c>
      <c r="AH274">
        <f t="shared" si="94"/>
        <v>3.585563267858543</v>
      </c>
      <c r="AI274" s="10">
        <f t="shared" si="95"/>
        <v>-12.974999999999998</v>
      </c>
      <c r="AJ274" t="e">
        <f t="shared" si="96"/>
        <v>#NUM!</v>
      </c>
    </row>
    <row r="275" spans="14:36" x14ac:dyDescent="0.3">
      <c r="N275">
        <f t="shared" si="86"/>
        <v>18.177076091302986</v>
      </c>
      <c r="O275">
        <f t="shared" si="87"/>
        <v>12.923794814298864</v>
      </c>
      <c r="P275">
        <f t="shared" si="97"/>
        <v>2.508</v>
      </c>
      <c r="Q275">
        <f t="shared" si="79"/>
        <v>14.848050221999999</v>
      </c>
      <c r="R275" s="17">
        <f>PUSHArm!M275</f>
        <v>136.5</v>
      </c>
      <c r="S275" s="10">
        <f>PULLArm!N275</f>
        <v>97.622301525665705</v>
      </c>
      <c r="T275" s="10">
        <f>PULLArm!O275</f>
        <v>1.04730487978551</v>
      </c>
      <c r="U275" s="10">
        <f t="shared" si="88"/>
        <v>17.275431330338161</v>
      </c>
      <c r="V275" s="10">
        <f t="shared" si="80"/>
        <v>3.833153381094168</v>
      </c>
      <c r="W275" s="10">
        <f t="shared" si="81"/>
        <v>81.622301525665705</v>
      </c>
      <c r="X275" s="10">
        <f t="shared" si="82"/>
        <v>12.377698474334295</v>
      </c>
      <c r="Y275" s="10">
        <f t="shared" si="89"/>
        <v>7.377698474334295</v>
      </c>
      <c r="Z275" s="10">
        <f t="shared" si="90"/>
        <v>86.622301525665705</v>
      </c>
      <c r="AA275" s="10">
        <f t="shared" si="83"/>
        <v>2.377698474334295</v>
      </c>
      <c r="AB275" s="10">
        <f t="shared" si="84"/>
        <v>3.833153381094168</v>
      </c>
      <c r="AC275" s="10">
        <f t="shared" si="85"/>
        <v>3.833153381094168</v>
      </c>
      <c r="AD275" s="10">
        <f>IF(R275&lt;=$H$10,$L$2+ABS($H$43/$H$46-SQRT(4*$H$43*$H$43/$H$46/$H$46-8*(R275-$H$9)/$H$46)/2),#REF!)</f>
        <v>4.1982447582368518</v>
      </c>
      <c r="AE275" s="10">
        <f t="shared" si="91"/>
        <v>-22.998349421518864</v>
      </c>
      <c r="AF275" s="10">
        <f t="shared" si="92"/>
        <v>0.93352725535927672</v>
      </c>
      <c r="AG275" s="10">
        <f t="shared" si="93"/>
        <v>0.93352725535927672</v>
      </c>
      <c r="AH275">
        <f t="shared" si="94"/>
        <v>3.5906251098550848</v>
      </c>
      <c r="AI275" s="10">
        <f t="shared" si="95"/>
        <v>-13.046323529411762</v>
      </c>
      <c r="AJ275" t="e">
        <f t="shared" si="96"/>
        <v>#NUM!</v>
      </c>
    </row>
    <row r="276" spans="14:36" x14ac:dyDescent="0.3">
      <c r="N276">
        <f t="shared" si="86"/>
        <v>18.103892019081375</v>
      </c>
      <c r="O276">
        <f t="shared" si="87"/>
        <v>12.877169008117344</v>
      </c>
      <c r="P276">
        <f t="shared" si="97"/>
        <v>2.508</v>
      </c>
      <c r="Q276">
        <f t="shared" si="79"/>
        <v>14.866007035999996</v>
      </c>
      <c r="R276" s="17">
        <f>PUSHArm!M276</f>
        <v>137</v>
      </c>
      <c r="S276" s="10">
        <f>PULLArm!N276</f>
        <v>98.099717423987883</v>
      </c>
      <c r="T276" s="10">
        <f>PULLArm!O276</f>
        <v>1.0420101696499267</v>
      </c>
      <c r="U276" s="10">
        <f t="shared" si="88"/>
        <v>16.345022857276174</v>
      </c>
      <c r="V276" s="10">
        <f t="shared" si="80"/>
        <v>3.8616236802564754</v>
      </c>
      <c r="W276" s="10">
        <f t="shared" si="81"/>
        <v>82.099717423987883</v>
      </c>
      <c r="X276" s="10">
        <f t="shared" si="82"/>
        <v>11.900282576012117</v>
      </c>
      <c r="Y276" s="10">
        <f t="shared" si="89"/>
        <v>6.9002825760121169</v>
      </c>
      <c r="Z276" s="10">
        <f t="shared" si="90"/>
        <v>87.099717423987883</v>
      </c>
      <c r="AA276" s="10">
        <f t="shared" si="83"/>
        <v>1.9002825760121169</v>
      </c>
      <c r="AB276" s="10">
        <f t="shared" si="84"/>
        <v>3.8616236802564754</v>
      </c>
      <c r="AC276" s="10">
        <f t="shared" si="85"/>
        <v>3.8616236802564754</v>
      </c>
      <c r="AD276" s="10">
        <f>IF(R276&lt;=$H$10,$L$2+ABS($H$43/$H$46-SQRT(4*$H$43*$H$43/$H$46/$H$46-8*(R276-$H$9)/$H$46)/2),#REF!)</f>
        <v>4.1603827335045782</v>
      </c>
      <c r="AE276" s="10">
        <f t="shared" si="91"/>
        <v>-22.683716288064016</v>
      </c>
      <c r="AF276" s="10">
        <f t="shared" si="92"/>
        <v>0.91257297506988555</v>
      </c>
      <c r="AG276" s="10">
        <f t="shared" si="93"/>
        <v>0.91257297506988555</v>
      </c>
      <c r="AH276">
        <f t="shared" si="94"/>
        <v>3.5956764263707566</v>
      </c>
      <c r="AI276" s="10">
        <f t="shared" si="95"/>
        <v>-13.117647058823529</v>
      </c>
      <c r="AJ276" t="e">
        <f t="shared" si="96"/>
        <v>#NUM!</v>
      </c>
    </row>
    <row r="277" spans="14:36" x14ac:dyDescent="0.3">
      <c r="N277">
        <f t="shared" si="86"/>
        <v>18.029933835713866</v>
      </c>
      <c r="O277">
        <f t="shared" si="87"/>
        <v>12.829937509827944</v>
      </c>
      <c r="P277">
        <f t="shared" si="97"/>
        <v>2.508</v>
      </c>
      <c r="Q277">
        <f t="shared" si="79"/>
        <v>14.883963849999999</v>
      </c>
      <c r="R277" s="17">
        <f>PUSHArm!M277</f>
        <v>137.5</v>
      </c>
      <c r="S277" s="10">
        <f>PULLArm!N277</f>
        <v>98.579559189992892</v>
      </c>
      <c r="T277" s="10">
        <f>PULLArm!O277</f>
        <v>1.0366818831511007</v>
      </c>
      <c r="U277" s="10">
        <f t="shared" si="88"/>
        <v>15.337471286589766</v>
      </c>
      <c r="V277" s="10">
        <f t="shared" si="80"/>
        <v>3.8919895046397901</v>
      </c>
      <c r="W277" s="10">
        <f t="shared" si="81"/>
        <v>82.579559189992892</v>
      </c>
      <c r="X277" s="10">
        <f t="shared" si="82"/>
        <v>11.420440810007108</v>
      </c>
      <c r="Y277" s="10">
        <f t="shared" si="89"/>
        <v>6.4204408100071078</v>
      </c>
      <c r="Z277" s="10">
        <f t="shared" si="90"/>
        <v>87.579559189992892</v>
      </c>
      <c r="AA277" s="10">
        <f t="shared" si="83"/>
        <v>1.4204408100071078</v>
      </c>
      <c r="AB277" s="10">
        <f t="shared" si="84"/>
        <v>3.8919895046397901</v>
      </c>
      <c r="AC277" s="10">
        <f t="shared" si="85"/>
        <v>3.8919895046397901</v>
      </c>
      <c r="AD277" s="10">
        <f>IF(R277&lt;=$H$10,$L$2+ABS($H$43/$H$46-SQRT(4*$H$43*$H$43/$H$46/$H$46-8*(R277-$H$9)/$H$46)/2),#REF!)</f>
        <v>4.1216882779167054</v>
      </c>
      <c r="AE277" s="10">
        <f t="shared" si="91"/>
        <v>-22.358182074319402</v>
      </c>
      <c r="AF277" s="10">
        <f t="shared" si="92"/>
        <v>0.89121229339001695</v>
      </c>
      <c r="AG277" s="10">
        <f t="shared" si="93"/>
        <v>0.89121229339001695</v>
      </c>
      <c r="AH277">
        <f t="shared" si="94"/>
        <v>3.6007172827931155</v>
      </c>
      <c r="AI277" s="10">
        <f t="shared" si="95"/>
        <v>-13.188970588235293</v>
      </c>
      <c r="AJ277" t="e">
        <f t="shared" si="96"/>
        <v>#NUM!</v>
      </c>
    </row>
    <row r="278" spans="14:36" x14ac:dyDescent="0.3">
      <c r="N278">
        <f t="shared" si="86"/>
        <v>17.955204544914725</v>
      </c>
      <c r="O278">
        <f t="shared" si="87"/>
        <v>12.782101936611404</v>
      </c>
      <c r="P278">
        <f t="shared" si="97"/>
        <v>2.508</v>
      </c>
      <c r="Q278">
        <f t="shared" si="79"/>
        <v>14.901920664</v>
      </c>
      <c r="R278" s="17">
        <f>PUSHArm!M278</f>
        <v>138</v>
      </c>
      <c r="S278" s="10">
        <f>PULLArm!N278</f>
        <v>99.061867223080341</v>
      </c>
      <c r="T278" s="10">
        <f>PULLArm!O278</f>
        <v>1.0313202967111881</v>
      </c>
      <c r="U278" s="10">
        <f t="shared" si="88"/>
        <v>14.235649957386144</v>
      </c>
      <c r="V278" s="10">
        <f t="shared" si="80"/>
        <v>3.9246889126929148</v>
      </c>
      <c r="W278" s="10">
        <f t="shared" si="81"/>
        <v>83.061867223080341</v>
      </c>
      <c r="X278" s="10">
        <f t="shared" si="82"/>
        <v>10.938132776919659</v>
      </c>
      <c r="Y278" s="10">
        <f t="shared" si="89"/>
        <v>5.9381327769196588</v>
      </c>
      <c r="Z278" s="10">
        <f t="shared" si="90"/>
        <v>88.061867223080341</v>
      </c>
      <c r="AA278" s="10">
        <f t="shared" si="83"/>
        <v>0.9381327769196588</v>
      </c>
      <c r="AB278" s="10">
        <f t="shared" si="84"/>
        <v>3.9246889126929148</v>
      </c>
      <c r="AC278" s="10">
        <f t="shared" si="85"/>
        <v>3.9246889126929148</v>
      </c>
      <c r="AD278" s="10">
        <f>IF(R278&lt;=$H$10,$L$2+ABS($H$43/$H$46-SQRT(4*$H$43*$H$43/$H$46/$H$46-8*(R278-$H$9)/$H$46)/2),#REF!)</f>
        <v>4.0821039457211103</v>
      </c>
      <c r="AE278" s="10">
        <f t="shared" si="91"/>
        <v>-22.021028194990052</v>
      </c>
      <c r="AF278" s="10">
        <f t="shared" si="92"/>
        <v>0.86942060501678464</v>
      </c>
      <c r="AG278" s="10">
        <f t="shared" si="93"/>
        <v>0.86942060501678464</v>
      </c>
      <c r="AH278">
        <f t="shared" si="94"/>
        <v>3.6057477438354977</v>
      </c>
      <c r="AI278" s="10">
        <f t="shared" si="95"/>
        <v>-13.260294117647057</v>
      </c>
      <c r="AJ278" t="e">
        <f t="shared" si="96"/>
        <v>#NUM!</v>
      </c>
    </row>
    <row r="279" spans="14:36" x14ac:dyDescent="0.3">
      <c r="N279">
        <f t="shared" si="86"/>
        <v>17.879707497702881</v>
      </c>
      <c r="O279">
        <f t="shared" si="87"/>
        <v>12.733664158708178</v>
      </c>
      <c r="P279">
        <f t="shared" si="97"/>
        <v>2.508</v>
      </c>
      <c r="Q279">
        <f t="shared" si="79"/>
        <v>14.919877477999998</v>
      </c>
      <c r="R279" s="17">
        <f>PUSHArm!M279</f>
        <v>138.5</v>
      </c>
      <c r="S279" s="10">
        <f>PULLArm!N279</f>
        <v>99.546682659753571</v>
      </c>
      <c r="T279" s="10">
        <f>PULLArm!O279</f>
        <v>1.0259257055412081</v>
      </c>
      <c r="U279" s="10">
        <f t="shared" si="88"/>
        <v>13.014782767513243</v>
      </c>
      <c r="V279" s="10">
        <f t="shared" si="80"/>
        <v>3.9603602463872112</v>
      </c>
      <c r="W279" s="10">
        <f t="shared" si="81"/>
        <v>83.546682659753571</v>
      </c>
      <c r="X279" s="10">
        <f t="shared" si="82"/>
        <v>10.453317340246429</v>
      </c>
      <c r="Y279" s="10">
        <f t="shared" si="89"/>
        <v>5.4533173402464286</v>
      </c>
      <c r="Z279" s="10">
        <f t="shared" si="90"/>
        <v>88.546682659753571</v>
      </c>
      <c r="AA279" s="10">
        <f t="shared" si="83"/>
        <v>0.45331734024642856</v>
      </c>
      <c r="AB279" s="10">
        <f t="shared" si="84"/>
        <v>3.9603602463872112</v>
      </c>
      <c r="AC279" s="10">
        <f t="shared" si="85"/>
        <v>3.9603602463872112</v>
      </c>
      <c r="AD279" s="10">
        <f>IF(R279&lt;=$H$10,$L$2+ABS($H$43/$H$46-SQRT(4*$H$43*$H$43/$H$46/$H$46-8*(R279-$H$9)/$H$46)/2),#REF!)</f>
        <v>4.0415653633362467</v>
      </c>
      <c r="AE279" s="10">
        <f t="shared" si="91"/>
        <v>-21.671464662566017</v>
      </c>
      <c r="AF279" s="10">
        <f t="shared" si="92"/>
        <v>0.84717071679206712</v>
      </c>
      <c r="AG279" s="10">
        <f t="shared" si="93"/>
        <v>0.84717071679206712</v>
      </c>
      <c r="AH279">
        <f t="shared" si="94"/>
        <v>3.6107678735467079</v>
      </c>
      <c r="AI279" s="10">
        <f t="shared" si="95"/>
        <v>-13.33161764705882</v>
      </c>
      <c r="AJ279" t="e">
        <f t="shared" si="96"/>
        <v>#NUM!</v>
      </c>
    </row>
    <row r="280" spans="14:36" x14ac:dyDescent="0.3">
      <c r="N280">
        <f t="shared" si="86"/>
        <v>17.803446402858697</v>
      </c>
      <c r="O280">
        <f t="shared" si="87"/>
        <v>12.684626307353732</v>
      </c>
      <c r="P280">
        <f t="shared" si="97"/>
        <v>2.508</v>
      </c>
      <c r="Q280">
        <f t="shared" si="79"/>
        <v>14.937834292</v>
      </c>
      <c r="R280" s="17">
        <f>PUSHArm!M280</f>
        <v>139</v>
      </c>
      <c r="S280" s="10">
        <f>PULLArm!N280</f>
        <v>100.03404738538566</v>
      </c>
      <c r="T280" s="10">
        <f>PULLArm!O280</f>
        <v>1.0204984241437329</v>
      </c>
      <c r="U280" s="10">
        <f t="shared" si="88"/>
        <v>11.636470688295175</v>
      </c>
      <c r="V280" s="10">
        <f t="shared" si="80"/>
        <v>4.0000000000000009</v>
      </c>
      <c r="W280" s="10">
        <f t="shared" si="81"/>
        <v>84.034047385385662</v>
      </c>
      <c r="X280" s="10">
        <f t="shared" si="82"/>
        <v>9.9659526146143378</v>
      </c>
      <c r="Y280" s="10">
        <f t="shared" si="89"/>
        <v>4.9659526146143378</v>
      </c>
      <c r="Z280" s="10">
        <f t="shared" si="90"/>
        <v>89.034047385385662</v>
      </c>
      <c r="AA280" s="10">
        <f t="shared" si="83"/>
        <v>3.404738538566221E-2</v>
      </c>
      <c r="AB280" s="10">
        <f t="shared" si="84"/>
        <v>4.0000000000000009</v>
      </c>
      <c r="AC280" s="10">
        <f t="shared" si="85"/>
        <v>4.0000000000000009</v>
      </c>
      <c r="AD280" s="10">
        <f>IF(R280&lt;=$H$10,$L$2+ABS($H$43/$H$46-SQRT(4*$H$43*$H$43/$H$46/$H$46-8*(R280-$H$9)/$H$46)/2),#REF!)</f>
        <v>4</v>
      </c>
      <c r="AE280" s="10">
        <f t="shared" si="91"/>
        <v>-21.308619644590031</v>
      </c>
      <c r="AF280" s="10">
        <f t="shared" si="92"/>
        <v>0.82443244982437192</v>
      </c>
      <c r="AG280" s="10">
        <f t="shared" si="93"/>
        <v>0.82443244982437192</v>
      </c>
      <c r="AH280">
        <f t="shared" si="94"/>
        <v>3.6157777353205378</v>
      </c>
      <c r="AI280" s="10">
        <f t="shared" si="95"/>
        <v>-13.402941176470588</v>
      </c>
      <c r="AJ280" t="e">
        <f t="shared" si="96"/>
        <v>#NUM!</v>
      </c>
    </row>
    <row r="281" spans="14:36" x14ac:dyDescent="0.3">
      <c r="N281">
        <f t="shared" si="86"/>
        <v>17.72642533746437</v>
      </c>
      <c r="O281">
        <f t="shared" si="87"/>
        <v>12.634990782788972</v>
      </c>
      <c r="P281">
        <f t="shared" si="97"/>
        <v>2.508</v>
      </c>
      <c r="Q281">
        <f t="shared" si="79"/>
        <v>14.955791106000001</v>
      </c>
      <c r="R281" s="17">
        <f>PUSHArm!M281</f>
        <v>139.5</v>
      </c>
      <c r="S281" s="10">
        <f>PULLArm!N281</f>
        <v>100.52400404594546</v>
      </c>
      <c r="T281" s="10">
        <f>PULLArm!O281</f>
        <v>1.0150387868172641</v>
      </c>
      <c r="U281" s="10">
        <f t="shared" si="88"/>
        <v>11.387029151672849</v>
      </c>
      <c r="V281" s="10">
        <f t="shared" si="80"/>
        <v>4.0426743571446799</v>
      </c>
      <c r="W281" s="10">
        <f t="shared" si="81"/>
        <v>84.52400404594546</v>
      </c>
      <c r="X281" s="10">
        <f t="shared" si="82"/>
        <v>9.4759959540545395</v>
      </c>
      <c r="Y281" s="10">
        <f t="shared" si="89"/>
        <v>4.4759959540545395</v>
      </c>
      <c r="Z281" s="10">
        <f t="shared" si="90"/>
        <v>89.52400404594546</v>
      </c>
      <c r="AA281" s="10">
        <f t="shared" si="83"/>
        <v>0.52400404594546046</v>
      </c>
      <c r="AB281" s="10">
        <f t="shared" si="84"/>
        <v>4.0426743571446799</v>
      </c>
      <c r="AC281" s="10">
        <f t="shared" si="85"/>
        <v>4.0426743571446799</v>
      </c>
      <c r="AD281" s="10">
        <f>IF(R281&lt;=$H$10,$L$2+ABS($H$43/$H$46-SQRT(4*$H$43*$H$43/$H$46/$H$46-8*(R281-$H$9)/$H$46)/2),#REF!)</f>
        <v>4.0426743571446799</v>
      </c>
      <c r="AE281" s="10">
        <f t="shared" si="91"/>
        <v>-20.931526919114418</v>
      </c>
      <c r="AF281" s="10">
        <f t="shared" si="92"/>
        <v>0.80117215932422126</v>
      </c>
      <c r="AG281" s="10">
        <f t="shared" si="93"/>
        <v>0.80117215932422126</v>
      </c>
      <c r="AH281">
        <f t="shared" si="94"/>
        <v>3.6207773919051043</v>
      </c>
      <c r="AI281" s="10">
        <f t="shared" si="95"/>
        <v>-13.474264705882351</v>
      </c>
      <c r="AJ281" t="e">
        <f t="shared" si="96"/>
        <v>#NUM!</v>
      </c>
    </row>
    <row r="282" spans="14:36" x14ac:dyDescent="0.3">
      <c r="N282">
        <f t="shared" si="86"/>
        <v>17.64864875759395</v>
      </c>
      <c r="O282">
        <f t="shared" si="87"/>
        <v>12.58476026239299</v>
      </c>
      <c r="P282">
        <f t="shared" si="97"/>
        <v>2.508</v>
      </c>
      <c r="Q282">
        <f t="shared" si="79"/>
        <v>14.973747919999999</v>
      </c>
      <c r="R282" s="17">
        <f>PUSHArm!M282</f>
        <v>140</v>
      </c>
      <c r="S282" s="10">
        <f>PULLArm!N282</f>
        <v>101.01659605966327</v>
      </c>
      <c r="T282" s="10">
        <f>PULLArm!O282</f>
        <v>1.0095471481660598</v>
      </c>
      <c r="U282" s="10">
        <f t="shared" si="88"/>
        <v>11.1264000821183</v>
      </c>
      <c r="V282" s="10">
        <f t="shared" si="80"/>
        <v>4.0865515153169323</v>
      </c>
      <c r="W282" s="10">
        <f t="shared" si="81"/>
        <v>85.016596059663271</v>
      </c>
      <c r="X282" s="10">
        <f t="shared" si="82"/>
        <v>8.9834039403367285</v>
      </c>
      <c r="Y282" s="10">
        <f t="shared" si="89"/>
        <v>3.9834039403367285</v>
      </c>
      <c r="Z282" s="10">
        <f t="shared" si="90"/>
        <v>90.016596059663271</v>
      </c>
      <c r="AA282" s="10">
        <f t="shared" si="83"/>
        <v>1.0165960596632715</v>
      </c>
      <c r="AB282" s="10">
        <f t="shared" si="84"/>
        <v>4.0865515153169323</v>
      </c>
      <c r="AC282" s="10">
        <f t="shared" si="85"/>
        <v>4.0865515153169323</v>
      </c>
      <c r="AD282" s="10">
        <f>IF(R282&lt;=$H$10,$L$2+ABS($H$43/$H$46-SQRT(4*$H$43*$H$43/$H$46/$H$46-8*(R282-$H$9)/$H$46)/2),#REF!)</f>
        <v>4.0865515153169323</v>
      </c>
      <c r="AE282" s="10">
        <f t="shared" si="91"/>
        <v>-20.53911067927519</v>
      </c>
      <c r="AF282" s="10">
        <f t="shared" si="92"/>
        <v>0.77735215034507221</v>
      </c>
      <c r="AG282" s="10">
        <f t="shared" si="93"/>
        <v>0.77735215034507221</v>
      </c>
      <c r="AH282">
        <f t="shared" si="94"/>
        <v>3.6257669054120174</v>
      </c>
      <c r="AI282" s="10">
        <f t="shared" si="95"/>
        <v>-13.545588235294115</v>
      </c>
      <c r="AJ282" t="e">
        <f t="shared" si="96"/>
        <v>#NUM!</v>
      </c>
    </row>
    <row r="283" spans="14:36" x14ac:dyDescent="0.3">
      <c r="N283">
        <f t="shared" si="86"/>
        <v>17.570121509095095</v>
      </c>
      <c r="O283">
        <f t="shared" si="87"/>
        <v>12.533937708896985</v>
      </c>
      <c r="P283">
        <f t="shared" si="97"/>
        <v>2.508</v>
      </c>
      <c r="Q283">
        <f t="shared" si="79"/>
        <v>14.991704733999999</v>
      </c>
      <c r="R283" s="17">
        <f>PUSHArm!M283</f>
        <v>140.5</v>
      </c>
      <c r="S283" s="10">
        <f>PULLArm!N283</f>
        <v>101.51186762861208</v>
      </c>
      <c r="T283" s="10">
        <f>PULLArm!O283</f>
        <v>1.0040238836120638</v>
      </c>
      <c r="U283" s="10">
        <f t="shared" si="88"/>
        <v>10.853573840940799</v>
      </c>
      <c r="V283" s="10">
        <f t="shared" si="80"/>
        <v>4.1317393032284047</v>
      </c>
      <c r="W283" s="10">
        <f t="shared" si="81"/>
        <v>85.51186762861208</v>
      </c>
      <c r="X283" s="10">
        <f t="shared" si="82"/>
        <v>8.4881323713879198</v>
      </c>
      <c r="Y283" s="10">
        <f t="shared" si="89"/>
        <v>3.4881323713879198</v>
      </c>
      <c r="Z283" s="10">
        <f t="shared" si="90"/>
        <v>90.51186762861208</v>
      </c>
      <c r="AA283" s="10">
        <f t="shared" si="83"/>
        <v>1.5118676286120802</v>
      </c>
      <c r="AB283" s="10">
        <f t="shared" si="84"/>
        <v>4.1317393032284047</v>
      </c>
      <c r="AC283" s="10">
        <f t="shared" si="85"/>
        <v>4.1317393032284047</v>
      </c>
      <c r="AD283" s="10">
        <f>IF(R283&lt;=$H$10,$L$2+ABS($H$43/$H$46-SQRT(4*$H$43*$H$43/$H$46/$H$46-8*(R283-$H$9)/$H$46)/2),#REF!)</f>
        <v>4.1317393032284047</v>
      </c>
      <c r="AE283" s="10">
        <f t="shared" si="91"/>
        <v>-20.130166958975902</v>
      </c>
      <c r="AF283" s="10">
        <f t="shared" si="92"/>
        <v>0.75292996044318883</v>
      </c>
      <c r="AG283" s="10">
        <f t="shared" si="93"/>
        <v>0.75292996044318883</v>
      </c>
      <c r="AH283">
        <f t="shared" si="94"/>
        <v>3.6307463373253857</v>
      </c>
      <c r="AI283" s="10">
        <f t="shared" si="95"/>
        <v>-13.616911764705879</v>
      </c>
      <c r="AJ283" t="e">
        <f t="shared" si="96"/>
        <v>#NUM!</v>
      </c>
    </row>
    <row r="284" spans="14:36" x14ac:dyDescent="0.3">
      <c r="N284">
        <f t="shared" si="86"/>
        <v>17.490848838508622</v>
      </c>
      <c r="O284">
        <f t="shared" si="87"/>
        <v>12.482526378712276</v>
      </c>
      <c r="P284">
        <f t="shared" si="97"/>
        <v>2.508</v>
      </c>
      <c r="Q284">
        <f t="shared" si="79"/>
        <v>15.009661548</v>
      </c>
      <c r="R284" s="17">
        <f>PUSHArm!M284</f>
        <v>141</v>
      </c>
      <c r="S284" s="10">
        <f>PULLArm!N284</f>
        <v>102.00986375017963</v>
      </c>
      <c r="T284" s="10">
        <f>PULLArm!O284</f>
        <v>0.99846938991155243</v>
      </c>
      <c r="U284" s="10">
        <f t="shared" si="88"/>
        <v>10.567388937199663</v>
      </c>
      <c r="V284" s="10">
        <f t="shared" si="80"/>
        <v>4.1783626933781779</v>
      </c>
      <c r="W284" s="10">
        <f t="shared" si="81"/>
        <v>86.009863750179633</v>
      </c>
      <c r="X284" s="10">
        <f t="shared" si="82"/>
        <v>7.9901362498203667</v>
      </c>
      <c r="Y284" s="10">
        <f t="shared" si="89"/>
        <v>2.9901362498203667</v>
      </c>
      <c r="Z284" s="10">
        <f t="shared" si="90"/>
        <v>91.009863750179633</v>
      </c>
      <c r="AA284" s="10">
        <f t="shared" si="83"/>
        <v>2.0098637501796333</v>
      </c>
      <c r="AB284" s="10">
        <f t="shared" si="84"/>
        <v>4.1783626933781779</v>
      </c>
      <c r="AC284" s="10">
        <f t="shared" si="85"/>
        <v>4.1783626933781779</v>
      </c>
      <c r="AD284" s="10">
        <f>IF(R284&lt;=$H$10,$L$2+ABS($H$43/$H$46-SQRT(4*$H$43*$H$43/$H$46/$H$46-8*(R284-$H$9)/$H$46)/2),#REF!)</f>
        <v>4.1783626933781779</v>
      </c>
      <c r="AE284" s="10">
        <f t="shared" si="91"/>
        <v>-19.703340701240588</v>
      </c>
      <c r="AF284" s="10">
        <f t="shared" si="92"/>
        <v>0.72785747021828273</v>
      </c>
      <c r="AG284" s="10">
        <f t="shared" si="93"/>
        <v>0.72785747021828273</v>
      </c>
      <c r="AH284">
        <f t="shared" si="94"/>
        <v>3.6357157485106542</v>
      </c>
      <c r="AI284" s="10">
        <f t="shared" si="95"/>
        <v>-13.688235294117646</v>
      </c>
      <c r="AJ284" t="e">
        <f t="shared" si="96"/>
        <v>#NUM!</v>
      </c>
    </row>
    <row r="285" spans="14:36" x14ac:dyDescent="0.3">
      <c r="N285">
        <f t="shared" si="86"/>
        <v>17.410836404050826</v>
      </c>
      <c r="O285">
        <f t="shared" si="87"/>
        <v>12.430529830319125</v>
      </c>
      <c r="P285">
        <f t="shared" si="97"/>
        <v>2.508</v>
      </c>
      <c r="Q285">
        <f t="shared" si="79"/>
        <v>15.027618362000002</v>
      </c>
      <c r="R285" s="17">
        <f>PUSHArm!M285</f>
        <v>141.5</v>
      </c>
      <c r="S285" s="10">
        <f>PULLArm!N285</f>
        <v>102.51063022840316</v>
      </c>
      <c r="T285" s="10">
        <f>PULLArm!O285</f>
        <v>0.99288408567218933</v>
      </c>
      <c r="U285" s="10">
        <f t="shared" si="88"/>
        <v>10.266497032265884</v>
      </c>
      <c r="V285" s="10">
        <f t="shared" si="80"/>
        <v>4.2265678795536763</v>
      </c>
      <c r="W285" s="10">
        <f t="shared" si="81"/>
        <v>86.510630228403159</v>
      </c>
      <c r="X285" s="10">
        <f t="shared" si="82"/>
        <v>7.4893697715968415</v>
      </c>
      <c r="Y285" s="10">
        <f t="shared" si="89"/>
        <v>2.4893697715968415</v>
      </c>
      <c r="Z285" s="10">
        <f t="shared" si="90"/>
        <v>91.510630228403159</v>
      </c>
      <c r="AA285" s="10">
        <f t="shared" si="83"/>
        <v>2.5106302284031585</v>
      </c>
      <c r="AB285" s="10">
        <f t="shared" si="84"/>
        <v>4.2265678795536763</v>
      </c>
      <c r="AC285" s="10">
        <f t="shared" si="85"/>
        <v>4.2265678795536763</v>
      </c>
      <c r="AD285" s="10">
        <f>IF(R285&lt;=$H$10,$L$2+ABS($H$43/$H$46-SQRT(4*$H$43*$H$43/$H$46/$H$46-8*(R285-$H$9)/$H$46)/2),#REF!)</f>
        <v>4.2265678795536763</v>
      </c>
      <c r="AE285" s="10">
        <f t="shared" si="91"/>
        <v>-19.257097135425539</v>
      </c>
      <c r="AF285" s="10">
        <f t="shared" si="92"/>
        <v>0.70207978839499596</v>
      </c>
      <c r="AG285" s="10">
        <f t="shared" si="93"/>
        <v>0.70207978839499596</v>
      </c>
      <c r="AH285">
        <f t="shared" si="94"/>
        <v>3.6406751992232862</v>
      </c>
      <c r="AI285" s="10">
        <f t="shared" si="95"/>
        <v>-13.75955882352941</v>
      </c>
      <c r="AJ285" t="e">
        <f t="shared" si="96"/>
        <v>#NUM!</v>
      </c>
    </row>
    <row r="286" spans="14:36" x14ac:dyDescent="0.3">
      <c r="N286">
        <f t="shared" si="86"/>
        <v>17.330090286706369</v>
      </c>
      <c r="O286">
        <f t="shared" si="87"/>
        <v>12.377951932750394</v>
      </c>
      <c r="P286">
        <f t="shared" si="97"/>
        <v>2.508</v>
      </c>
      <c r="Q286">
        <f t="shared" si="79"/>
        <v>15.045575175999996</v>
      </c>
      <c r="R286" s="17">
        <f>PUSHArm!M286</f>
        <v>142</v>
      </c>
      <c r="S286" s="10">
        <f>PULLArm!N286</f>
        <v>103.01421368513819</v>
      </c>
      <c r="T286" s="10">
        <f>PULLArm!O286</f>
        <v>0.98726841187320158</v>
      </c>
      <c r="U286" s="10">
        <f t="shared" si="88"/>
        <v>9.9493166299137368</v>
      </c>
      <c r="V286" s="10">
        <f t="shared" si="80"/>
        <v>4.2765276930103822</v>
      </c>
      <c r="W286" s="10">
        <f t="shared" si="81"/>
        <v>87.014213685138188</v>
      </c>
      <c r="X286" s="10">
        <f t="shared" si="82"/>
        <v>6.9857863148618122</v>
      </c>
      <c r="Y286" s="10">
        <f t="shared" si="89"/>
        <v>1.9857863148618122</v>
      </c>
      <c r="Z286" s="10">
        <f t="shared" si="90"/>
        <v>92.014213685138188</v>
      </c>
      <c r="AA286" s="10">
        <f t="shared" si="83"/>
        <v>3.0142136851381878</v>
      </c>
      <c r="AB286" s="10">
        <f t="shared" si="84"/>
        <v>4.2765276930103822</v>
      </c>
      <c r="AC286" s="10">
        <f t="shared" si="85"/>
        <v>4.2765276930103822</v>
      </c>
      <c r="AD286" s="10">
        <f>IF(R286&lt;=$H$10,$L$2+ABS($H$43/$H$46-SQRT(4*$H$43*$H$43/$H$46/$H$46-8*(R286-$H$9)/$H$46)/2),#REF!)</f>
        <v>4.2765276930103822</v>
      </c>
      <c r="AE286" s="10">
        <f t="shared" si="91"/>
        <v>-18.789685615415511</v>
      </c>
      <c r="AF286" s="10">
        <f t="shared" si="92"/>
        <v>0.67553383739408601</v>
      </c>
      <c r="AG286" s="10">
        <f t="shared" si="93"/>
        <v>0.67553383739408601</v>
      </c>
      <c r="AH286">
        <f t="shared" si="94"/>
        <v>3.6456247491172848</v>
      </c>
      <c r="AI286" s="10">
        <f t="shared" si="95"/>
        <v>-13.830882352941174</v>
      </c>
      <c r="AJ286" t="e">
        <f t="shared" si="96"/>
        <v>#NUM!</v>
      </c>
    </row>
    <row r="287" spans="14:36" x14ac:dyDescent="0.3">
      <c r="N287">
        <f t="shared" si="86"/>
        <v>17.248617001400323</v>
      </c>
      <c r="O287">
        <f t="shared" si="87"/>
        <v>12.324796874147774</v>
      </c>
      <c r="P287">
        <f t="shared" si="97"/>
        <v>2.508</v>
      </c>
      <c r="Q287">
        <f t="shared" si="79"/>
        <v>15.06353199</v>
      </c>
      <c r="R287" s="17">
        <f>PUSHArm!M287</f>
        <v>142.5</v>
      </c>
      <c r="S287" s="10">
        <f>PULLArm!N287</f>
        <v>103.52066157102904</v>
      </c>
      <c r="T287" s="10">
        <f>PULLArm!O287</f>
        <v>0.98162283238687165</v>
      </c>
      <c r="U287" s="10">
        <f t="shared" si="88"/>
        <v>9.6139705931056216</v>
      </c>
      <c r="V287" s="10">
        <f t="shared" si="80"/>
        <v>4.3284489372175585</v>
      </c>
      <c r="W287" s="10">
        <f t="shared" si="81"/>
        <v>87.520661571029038</v>
      </c>
      <c r="X287" s="10">
        <f t="shared" si="82"/>
        <v>6.4793384289709621</v>
      </c>
      <c r="Y287" s="10">
        <f t="shared" si="89"/>
        <v>1.4793384289709621</v>
      </c>
      <c r="Z287" s="10">
        <f t="shared" si="90"/>
        <v>92.520661571029038</v>
      </c>
      <c r="AA287" s="10">
        <f t="shared" si="83"/>
        <v>3.5206615710290379</v>
      </c>
      <c r="AB287" s="10">
        <f t="shared" si="84"/>
        <v>4.3284489372175585</v>
      </c>
      <c r="AC287" s="10">
        <f t="shared" si="85"/>
        <v>4.3284489372175585</v>
      </c>
      <c r="AD287" s="10">
        <f>IF(R287&lt;=$H$10,$L$2+ABS($H$43/$H$46-SQRT(4*$H$43*$H$43/$H$46/$H$46-8*(R287-$H$9)/$H$46)/2),#REF!)</f>
        <v>4.3284489372175585</v>
      </c>
      <c r="AE287" s="10">
        <f t="shared" si="91"/>
        <v>-18.299093313446086</v>
      </c>
      <c r="AF287" s="10">
        <f t="shared" si="92"/>
        <v>0.64814653475736717</v>
      </c>
      <c r="AG287" s="10">
        <f t="shared" si="93"/>
        <v>0.64814653475736717</v>
      </c>
      <c r="AH287">
        <f t="shared" si="94"/>
        <v>3.6505644572535676</v>
      </c>
      <c r="AI287" s="10">
        <f t="shared" si="95"/>
        <v>-13.902205882352938</v>
      </c>
      <c r="AJ287" t="e">
        <f t="shared" si="96"/>
        <v>#NUM!</v>
      </c>
    </row>
    <row r="288" spans="14:36" x14ac:dyDescent="0.3">
      <c r="N288">
        <f t="shared" si="86"/>
        <v>17.166423508224167</v>
      </c>
      <c r="O288">
        <f t="shared" si="87"/>
        <v>12.271069170372629</v>
      </c>
      <c r="P288">
        <f t="shared" si="97"/>
        <v>2.508</v>
      </c>
      <c r="Q288">
        <f t="shared" si="79"/>
        <v>15.081488803999997</v>
      </c>
      <c r="R288" s="17">
        <f>PUSHArm!M288</f>
        <v>143</v>
      </c>
      <c r="S288" s="10">
        <f>PULLArm!N288</f>
        <v>104.03002217624665</v>
      </c>
      <c r="T288" s="10">
        <f>PULLArm!O288</f>
        <v>0.97594783449990752</v>
      </c>
      <c r="U288" s="10">
        <f t="shared" si="88"/>
        <v>9.2581999414759295</v>
      </c>
      <c r="V288" s="10">
        <f t="shared" si="80"/>
        <v>4.3825825435957082</v>
      </c>
      <c r="W288" s="10">
        <f t="shared" si="81"/>
        <v>88.030022176246646</v>
      </c>
      <c r="X288" s="10">
        <f t="shared" si="82"/>
        <v>5.9699778237533536</v>
      </c>
      <c r="Y288" s="10">
        <f t="shared" si="89"/>
        <v>0.96997782375335362</v>
      </c>
      <c r="Z288" s="10">
        <f t="shared" si="90"/>
        <v>93.030022176246646</v>
      </c>
      <c r="AA288" s="10">
        <f t="shared" si="83"/>
        <v>4.0300221762466464</v>
      </c>
      <c r="AB288" s="10">
        <f t="shared" si="84"/>
        <v>4.3825825435957082</v>
      </c>
      <c r="AC288" s="10">
        <f t="shared" si="85"/>
        <v>4.3825825435957082</v>
      </c>
      <c r="AD288" s="10">
        <f>IF(R288&lt;=$H$10,$L$2+ABS($H$43/$H$46-SQRT(4*$H$43*$H$43/$H$46/$H$46-8*(R288-$H$9)/$H$46)/2),#REF!)</f>
        <v>4.3825825435957082</v>
      </c>
      <c r="AE288" s="10">
        <f t="shared" si="91"/>
        <v>-17.782985022871937</v>
      </c>
      <c r="AF288" s="10">
        <f t="shared" si="92"/>
        <v>0.61983241963213076</v>
      </c>
      <c r="AG288" s="10">
        <f t="shared" si="93"/>
        <v>0.61983241963213076</v>
      </c>
      <c r="AH288">
        <f t="shared" si="94"/>
        <v>3.6554943821081869</v>
      </c>
      <c r="AI288" s="10">
        <f t="shared" si="95"/>
        <v>-13.973529411764705</v>
      </c>
      <c r="AJ288" t="e">
        <f t="shared" si="96"/>
        <v>#NUM!</v>
      </c>
    </row>
    <row r="289" spans="14:36" x14ac:dyDescent="0.3">
      <c r="N289">
        <f t="shared" si="86"/>
        <v>17.083517223743822</v>
      </c>
      <c r="O289">
        <f t="shared" si="87"/>
        <v>12.21677367369147</v>
      </c>
      <c r="P289">
        <f t="shared" si="97"/>
        <v>2.508</v>
      </c>
      <c r="Q289">
        <f t="shared" si="79"/>
        <v>15.099445617999999</v>
      </c>
      <c r="R289" s="17">
        <f>PUSHArm!M289</f>
        <v>143.5</v>
      </c>
      <c r="S289" s="10">
        <f>PULLArm!N289</f>
        <v>104.54234464095728</v>
      </c>
      <c r="T289" s="10">
        <f>PULLArm!O289</f>
        <v>0.97024392943627391</v>
      </c>
      <c r="U289" s="10">
        <f t="shared" si="88"/>
        <v>8.8792418160882995</v>
      </c>
      <c r="V289" s="10">
        <f t="shared" si="80"/>
        <v>4.4392379998239813</v>
      </c>
      <c r="W289" s="10">
        <f t="shared" si="81"/>
        <v>88.542344640957282</v>
      </c>
      <c r="X289" s="10">
        <f t="shared" si="82"/>
        <v>5.4576553590427181</v>
      </c>
      <c r="Y289" s="10">
        <f t="shared" si="89"/>
        <v>0.45765535904271815</v>
      </c>
      <c r="Z289" s="10">
        <f t="shared" si="90"/>
        <v>93.542344640957282</v>
      </c>
      <c r="AA289" s="10">
        <f t="shared" si="83"/>
        <v>4.5423446409572819</v>
      </c>
      <c r="AB289" s="10">
        <f t="shared" si="84"/>
        <v>4.4392379998239813</v>
      </c>
      <c r="AC289" s="10">
        <f t="shared" si="85"/>
        <v>4.4392379998239813</v>
      </c>
      <c r="AD289" s="10">
        <f>IF(R289&lt;=$H$10,$L$2+ABS($H$43/$H$46-SQRT(4*$H$43*$H$43/$H$46/$H$46-8*(R289-$H$9)/$H$46)/2),#REF!)</f>
        <v>4.4392379998239813</v>
      </c>
      <c r="AE289" s="10">
        <f t="shared" si="91"/>
        <v>-17.238623561298503</v>
      </c>
      <c r="AF289" s="10">
        <f t="shared" si="92"/>
        <v>0.5904905021407334</v>
      </c>
      <c r="AG289" s="10">
        <f t="shared" si="93"/>
        <v>0.5904905021407334</v>
      </c>
      <c r="AH289">
        <f t="shared" si="94"/>
        <v>3.6604145815804081</v>
      </c>
      <c r="AI289" s="10">
        <f t="shared" si="95"/>
        <v>-14.044852941176469</v>
      </c>
      <c r="AJ289" t="e">
        <f t="shared" si="96"/>
        <v>#NUM!</v>
      </c>
    </row>
    <row r="290" spans="14:36" x14ac:dyDescent="0.3">
      <c r="N290">
        <f t="shared" si="86"/>
        <v>16.999906032308548</v>
      </c>
      <c r="O290">
        <f t="shared" si="87"/>
        <v>12.161915581478107</v>
      </c>
      <c r="P290">
        <f t="shared" si="97"/>
        <v>2.508</v>
      </c>
      <c r="Q290">
        <f t="shared" si="79"/>
        <v>15.117402431999999</v>
      </c>
      <c r="R290" s="17">
        <f>PUSHArm!M290</f>
        <v>144</v>
      </c>
      <c r="S290" s="10">
        <f>PULLArm!N290</f>
        <v>105.05767896548174</v>
      </c>
      <c r="T290" s="10">
        <f>PULLArm!O290</f>
        <v>0.9645116528768829</v>
      </c>
      <c r="U290" s="10">
        <f t="shared" si="88"/>
        <v>8.4736514014745765</v>
      </c>
      <c r="V290" s="10">
        <f t="shared" si="80"/>
        <v>4.4988044774213041</v>
      </c>
      <c r="W290" s="10">
        <f t="shared" si="81"/>
        <v>89.057678965481742</v>
      </c>
      <c r="X290" s="10">
        <f t="shared" si="82"/>
        <v>4.9423210345182582</v>
      </c>
      <c r="Y290" s="10">
        <f t="shared" si="89"/>
        <v>5.7678965481741784E-2</v>
      </c>
      <c r="Z290" s="10">
        <f t="shared" si="90"/>
        <v>94.057678965481742</v>
      </c>
      <c r="AA290" s="10">
        <f t="shared" si="83"/>
        <v>5.0576789654817418</v>
      </c>
      <c r="AB290" s="10">
        <f t="shared" si="84"/>
        <v>4.4988044774213041</v>
      </c>
      <c r="AC290" s="10">
        <f t="shared" si="85"/>
        <v>4.4988044774213041</v>
      </c>
      <c r="AD290" s="10">
        <f>IF(R290&lt;=$H$10,$L$2+ABS($H$43/$H$46-SQRT(4*$H$43*$H$43/$H$46/$H$46-8*(R290-$H$9)/$H$46)/2),#REF!)</f>
        <v>4.4988044774213041</v>
      </c>
      <c r="AE290" s="10">
        <f t="shared" si="91"/>
        <v>-16.662762469993755</v>
      </c>
      <c r="AF290" s="10">
        <f t="shared" si="92"/>
        <v>0.56000000000000005</v>
      </c>
      <c r="AG290" s="10">
        <f t="shared" si="93"/>
        <v>0.56000000000000016</v>
      </c>
      <c r="AH290">
        <f t="shared" si="94"/>
        <v>3.6653251130006406</v>
      </c>
      <c r="AI290" s="10">
        <f t="shared" si="95"/>
        <v>-14.116176470588233</v>
      </c>
      <c r="AJ290" t="e">
        <f t="shared" si="96"/>
        <v>#NUM!</v>
      </c>
    </row>
    <row r="291" spans="14:36" x14ac:dyDescent="0.3">
      <c r="N291">
        <f t="shared" si="86"/>
        <v>16.915598297448323</v>
      </c>
      <c r="O291">
        <f t="shared" si="87"/>
        <v>12.106500444995016</v>
      </c>
      <c r="P291">
        <f t="shared" si="97"/>
        <v>2.508</v>
      </c>
      <c r="Q291">
        <f t="shared" si="79"/>
        <v>15.135359245999998</v>
      </c>
      <c r="R291" s="17">
        <f>PUSHArm!M291</f>
        <v>144.5</v>
      </c>
      <c r="S291" s="10">
        <f>PULLArm!N291</f>
        <v>105.57607602010377</v>
      </c>
      <c r="T291" s="10">
        <f>PULLArm!O291</f>
        <v>0.95875156548112184</v>
      </c>
      <c r="U291" s="10">
        <f t="shared" si="88"/>
        <v>8.0370325130519404</v>
      </c>
      <c r="V291" s="10">
        <f t="shared" si="80"/>
        <v>4.5617829047631195</v>
      </c>
      <c r="W291" s="10">
        <f t="shared" si="81"/>
        <v>89.57607602010377</v>
      </c>
      <c r="X291" s="10">
        <f t="shared" si="82"/>
        <v>4.4239239798962302</v>
      </c>
      <c r="Y291" s="10">
        <f t="shared" si="89"/>
        <v>0.57607602010376979</v>
      </c>
      <c r="Z291" s="10">
        <f t="shared" si="90"/>
        <v>94.57607602010377</v>
      </c>
      <c r="AA291" s="10">
        <f t="shared" si="83"/>
        <v>5.5760760201037698</v>
      </c>
      <c r="AB291" s="10">
        <f t="shared" si="84"/>
        <v>4.5617829047631195</v>
      </c>
      <c r="AC291" s="10">
        <f t="shared" si="85"/>
        <v>4.5617829047631195</v>
      </c>
      <c r="AD291" s="10">
        <f>IF(R291&lt;=$H$10,$L$2+ABS($H$43/$H$46-SQRT(4*$H$43*$H$43/$H$46/$H$46-8*(R291-$H$9)/$H$46)/2),#REF!)</f>
        <v>4.5617829047631195</v>
      </c>
      <c r="AE291" s="10">
        <f t="shared" si="91"/>
        <v>-15.804186103914645</v>
      </c>
      <c r="AF291" s="10">
        <f t="shared" si="92"/>
        <v>0.5279730632859555</v>
      </c>
      <c r="AG291" s="10">
        <f t="shared" si="93"/>
        <v>0.59178555932891652</v>
      </c>
      <c r="AH291">
        <f t="shared" si="94"/>
        <v>3.6702260331382357</v>
      </c>
      <c r="AI291" s="10">
        <f t="shared" si="95"/>
        <v>-14.187499999999996</v>
      </c>
      <c r="AJ291" t="e">
        <f t="shared" si="96"/>
        <v>#NUM!</v>
      </c>
    </row>
    <row r="292" spans="14:36" x14ac:dyDescent="0.3">
      <c r="N292">
        <f t="shared" si="86"/>
        <v>16.830602873245908</v>
      </c>
      <c r="O292">
        <f t="shared" si="87"/>
        <v>12.050534178172601</v>
      </c>
      <c r="P292">
        <f t="shared" si="97"/>
        <v>2.508</v>
      </c>
      <c r="Q292">
        <f t="shared" si="79"/>
        <v>15.153316060000002</v>
      </c>
      <c r="R292" s="17">
        <f>PUSHArm!M292</f>
        <v>145</v>
      </c>
      <c r="S292" s="10">
        <f>PULLArm!N292</f>
        <v>106.09758755448034</v>
      </c>
      <c r="T292" s="10">
        <f>PULLArm!O292</f>
        <v>0.95296425340376967</v>
      </c>
      <c r="U292" s="10">
        <f t="shared" si="88"/>
        <v>7.5636117471609836</v>
      </c>
      <c r="V292" s="10">
        <f t="shared" si="80"/>
        <v>4.6288368341329855</v>
      </c>
      <c r="W292" s="10">
        <f t="shared" si="81"/>
        <v>90.097587554480342</v>
      </c>
      <c r="X292" s="10">
        <f t="shared" si="82"/>
        <v>3.9024124455196585</v>
      </c>
      <c r="Y292" s="10">
        <f t="shared" si="89"/>
        <v>1.0975875544803415</v>
      </c>
      <c r="Z292" s="10">
        <f t="shared" si="90"/>
        <v>95.097587554480342</v>
      </c>
      <c r="AA292" s="10">
        <f t="shared" si="83"/>
        <v>6.0975875544803415</v>
      </c>
      <c r="AB292" s="10">
        <f t="shared" si="84"/>
        <v>4.6288368341329855</v>
      </c>
      <c r="AC292" s="10">
        <f t="shared" si="85"/>
        <v>4.6288368341329855</v>
      </c>
      <c r="AD292" s="10">
        <f>IF(R292&lt;=$H$10,$L$2+ABS($H$43/$H$46-SQRT(4*$H$43*$H$43/$H$46/$H$46-8*(R292-$H$9)/$H$46)/2),#REF!)</f>
        <v>4.6288368341329855</v>
      </c>
      <c r="AE292" s="10">
        <f t="shared" si="91"/>
        <v>-14.873241768745187</v>
      </c>
      <c r="AF292" s="10">
        <f t="shared" si="92"/>
        <v>0.49387357806539028</v>
      </c>
      <c r="AG292" s="10">
        <f t="shared" si="93"/>
        <v>0.62504670904529114</v>
      </c>
      <c r="AH292">
        <f t="shared" si="94"/>
        <v>3.6751173982091401</v>
      </c>
      <c r="AI292" s="10">
        <f t="shared" si="95"/>
        <v>-14.258823529411764</v>
      </c>
      <c r="AJ292" t="e">
        <f t="shared" si="96"/>
        <v>#NUM!</v>
      </c>
    </row>
    <row r="293" spans="14:36" x14ac:dyDescent="0.3">
      <c r="N293">
        <f t="shared" si="86"/>
        <v>16.744929115730631</v>
      </c>
      <c r="O293">
        <f t="shared" si="87"/>
        <v>11.994023066419722</v>
      </c>
      <c r="P293">
        <f t="shared" si="97"/>
        <v>2.508</v>
      </c>
      <c r="Q293">
        <f t="shared" si="79"/>
        <v>15.171272874000001</v>
      </c>
      <c r="R293" s="17">
        <f>PUSHArm!M293</f>
        <v>145.5</v>
      </c>
      <c r="S293" s="10">
        <f>PULLArm!N293</f>
        <v>106.62226620660618</v>
      </c>
      <c r="T293" s="10">
        <f>PULLArm!O293</f>
        <v>0.94715032880998951</v>
      </c>
      <c r="U293" s="10">
        <f t="shared" si="88"/>
        <v>7.045527731488856</v>
      </c>
      <c r="V293" s="10">
        <f t="shared" si="80"/>
        <v>4.7008776208815739</v>
      </c>
      <c r="W293" s="10">
        <f t="shared" si="81"/>
        <v>90.622266206606184</v>
      </c>
      <c r="X293" s="10">
        <f t="shared" si="82"/>
        <v>3.3777337933938156</v>
      </c>
      <c r="Y293" s="10">
        <f t="shared" si="89"/>
        <v>1.6222662066061844</v>
      </c>
      <c r="Z293" s="10">
        <f t="shared" si="90"/>
        <v>95.622266206606184</v>
      </c>
      <c r="AA293" s="10">
        <f t="shared" si="83"/>
        <v>6.6222662066061844</v>
      </c>
      <c r="AB293" s="10">
        <f t="shared" si="84"/>
        <v>4.7008776208815739</v>
      </c>
      <c r="AC293" s="10">
        <f t="shared" si="85"/>
        <v>4.7008776208815739</v>
      </c>
      <c r="AD293" s="10">
        <f>IF(R293&lt;=$H$10,$L$2+ABS($H$43/$H$46-SQRT(4*$H$43*$H$43/$H$46/$H$46-8*(R293-$H$9)/$H$46)/2),#REF!)</f>
        <v>4.7008776208815739</v>
      </c>
      <c r="AE293" s="10">
        <f t="shared" si="91"/>
        <v>-13.854470700213515</v>
      </c>
      <c r="AF293" s="10">
        <f t="shared" si="92"/>
        <v>0.45723808531952664</v>
      </c>
      <c r="AG293" s="10">
        <f t="shared" si="93"/>
        <v>0.66001028486769153</v>
      </c>
      <c r="AH293">
        <f t="shared" si="94"/>
        <v>3.6799992638834205</v>
      </c>
      <c r="AI293" s="10">
        <f t="shared" si="95"/>
        <v>-14.330147058823528</v>
      </c>
      <c r="AJ293" t="e">
        <f t="shared" si="96"/>
        <v>#NUM!</v>
      </c>
    </row>
    <row r="294" spans="14:36" x14ac:dyDescent="0.3">
      <c r="N294">
        <f t="shared" si="86"/>
        <v>16.658586894253347</v>
      </c>
      <c r="O294">
        <f t="shared" si="87"/>
        <v>11.936973775436558</v>
      </c>
      <c r="P294">
        <f t="shared" si="97"/>
        <v>2.508</v>
      </c>
      <c r="Q294">
        <f t="shared" si="79"/>
        <v>15.189229688000001</v>
      </c>
      <c r="R294" s="17">
        <f>PUSHArm!M294</f>
        <v>146</v>
      </c>
      <c r="S294" s="10">
        <f>PULLArm!N294</f>
        <v>107.15016551127961</v>
      </c>
      <c r="T294" s="10">
        <f>PULLArm!O294</f>
        <v>0.94131043038612261</v>
      </c>
      <c r="U294" s="10">
        <f t="shared" si="88"/>
        <v>6.4715595077458019</v>
      </c>
      <c r="V294" s="10">
        <f t="shared" si="80"/>
        <v>4.7792173183318765</v>
      </c>
      <c r="W294" s="10">
        <f t="shared" si="81"/>
        <v>91.15016551127961</v>
      </c>
      <c r="X294" s="10">
        <f t="shared" si="82"/>
        <v>2.8498344887203899</v>
      </c>
      <c r="Y294" s="10">
        <f t="shared" si="89"/>
        <v>2.1501655112796101</v>
      </c>
      <c r="Z294" s="10">
        <f t="shared" si="90"/>
        <v>96.15016551127961</v>
      </c>
      <c r="AA294" s="10">
        <f t="shared" si="83"/>
        <v>7.1501655112796101</v>
      </c>
      <c r="AB294" s="10">
        <f t="shared" si="84"/>
        <v>4.7792173183318765</v>
      </c>
      <c r="AC294" s="10">
        <f t="shared" si="85"/>
        <v>4.7792173183318765</v>
      </c>
      <c r="AD294" s="10">
        <f>IF(R294&lt;=$H$10,$L$2+ABS($H$43/$H$46-SQRT(4*$H$43*$H$43/$H$46/$H$46-8*(R294-$H$9)/$H$46)/2),#REF!)</f>
        <v>4.7792173183318765</v>
      </c>
      <c r="AE294" s="10">
        <f t="shared" si="91"/>
        <v>-12.725807775055834</v>
      </c>
      <c r="AF294" s="10">
        <f t="shared" si="92"/>
        <v>0.41739935579996079</v>
      </c>
      <c r="AG294" s="10">
        <f t="shared" si="93"/>
        <v>0.69696798154555828</v>
      </c>
      <c r="AH294">
        <f t="shared" si="94"/>
        <v>3.6848716852926562</v>
      </c>
      <c r="AI294" s="10">
        <f t="shared" si="95"/>
        <v>-14.401470588235291</v>
      </c>
      <c r="AJ294" t="e">
        <f t="shared" si="96"/>
        <v>#NUM!</v>
      </c>
    </row>
    <row r="295" spans="14:36" x14ac:dyDescent="0.3">
      <c r="N295">
        <f t="shared" si="86"/>
        <v>16.571586602843098</v>
      </c>
      <c r="O295">
        <f t="shared" si="87"/>
        <v>11.879393360029843</v>
      </c>
      <c r="P295">
        <f t="shared" si="97"/>
        <v>2.508</v>
      </c>
      <c r="Q295">
        <f t="shared" si="79"/>
        <v>15.207186502000001</v>
      </c>
      <c r="R295" s="17">
        <f>PUSHArm!M295</f>
        <v>146.5</v>
      </c>
      <c r="S295" s="10">
        <f>PULLArm!N295</f>
        <v>107.68133990801385</v>
      </c>
      <c r="T295" s="10">
        <f>PULLArm!O295</f>
        <v>0.93544522384634265</v>
      </c>
      <c r="U295" s="10">
        <f t="shared" si="88"/>
        <v>5.8246314594694404</v>
      </c>
      <c r="V295" s="10">
        <f t="shared" si="80"/>
        <v>4.8658696516142026</v>
      </c>
      <c r="W295" s="10">
        <f t="shared" si="81"/>
        <v>91.681339908013854</v>
      </c>
      <c r="X295" s="10">
        <f t="shared" si="82"/>
        <v>2.3186600919861462</v>
      </c>
      <c r="Y295" s="10">
        <f t="shared" si="89"/>
        <v>2.6813399080138538</v>
      </c>
      <c r="Z295" s="10">
        <f t="shared" si="90"/>
        <v>96.681339908013854</v>
      </c>
      <c r="AA295" s="10">
        <f t="shared" si="83"/>
        <v>7.6813399080138538</v>
      </c>
      <c r="AB295" s="10">
        <f t="shared" si="84"/>
        <v>4.8658696516142026</v>
      </c>
      <c r="AC295" s="10">
        <f t="shared" si="85"/>
        <v>4.8658696516142026</v>
      </c>
      <c r="AD295" s="10">
        <f>IF(R295&lt;=$H$10,$L$2+ABS($H$43/$H$46-SQRT(4*$H$43*$H$43/$H$46/$H$46-8*(R295-$H$9)/$H$46)/2),#REF!)</f>
        <v>4.8658696516142026</v>
      </c>
      <c r="AE295" s="10">
        <f t="shared" si="91"/>
        <v>-11.453675149712083</v>
      </c>
      <c r="AF295" s="10">
        <f t="shared" si="92"/>
        <v>0.37333333333333335</v>
      </c>
      <c r="AG295" s="10">
        <f t="shared" si="93"/>
        <v>0.73630572985035725</v>
      </c>
      <c r="AH295">
        <f t="shared" si="94"/>
        <v>3.6897347170372039</v>
      </c>
      <c r="AI295" s="10">
        <f t="shared" si="95"/>
        <v>-14.472794117647055</v>
      </c>
      <c r="AJ295" t="e">
        <f t="shared" si="96"/>
        <v>#NUM!</v>
      </c>
    </row>
    <row r="296" spans="14:36" x14ac:dyDescent="0.3">
      <c r="N296">
        <f t="shared" si="86"/>
        <v>16.483939171514258</v>
      </c>
      <c r="O296">
        <f t="shared" si="87"/>
        <v>11.821289272908121</v>
      </c>
      <c r="P296">
        <f t="shared" si="97"/>
        <v>2.508</v>
      </c>
      <c r="Q296">
        <f t="shared" si="79"/>
        <v>15.225143316</v>
      </c>
      <c r="R296" s="17">
        <f>PUSHArm!M296</f>
        <v>147</v>
      </c>
      <c r="S296" s="10">
        <f>PULLArm!N296</f>
        <v>108.21584474833375</v>
      </c>
      <c r="T296" s="10">
        <f>PULLArm!O296</f>
        <v>0.9295554024334407</v>
      </c>
      <c r="U296" s="10">
        <f t="shared" si="88"/>
        <v>5.0762402216064668</v>
      </c>
      <c r="V296" s="10">
        <f t="shared" si="80"/>
        <v>4.9642244686087791</v>
      </c>
      <c r="W296" s="10">
        <f t="shared" si="81"/>
        <v>92.215844748333751</v>
      </c>
      <c r="X296" s="10">
        <f t="shared" si="82"/>
        <v>1.7841552516662489</v>
      </c>
      <c r="Y296" s="10">
        <f t="shared" si="89"/>
        <v>3.2158447483337511</v>
      </c>
      <c r="Z296" s="10">
        <f t="shared" si="90"/>
        <v>97.215844748333751</v>
      </c>
      <c r="AA296" s="10">
        <f t="shared" si="83"/>
        <v>8.2158447483337511</v>
      </c>
      <c r="AB296" s="10">
        <f t="shared" si="84"/>
        <v>4.9642244686087791</v>
      </c>
      <c r="AC296" s="10">
        <f t="shared" si="85"/>
        <v>4.9642244686087791</v>
      </c>
      <c r="AD296" s="10">
        <f>IF(R296&lt;=$H$10,$L$2+ABS($H$43/$H$46-SQRT(4*$H$43*$H$43/$H$46/$H$46-8*(R296-$H$9)/$H$46)/2),#REF!)</f>
        <v>4.9642244686087791</v>
      </c>
      <c r="AE296" s="10">
        <f t="shared" si="91"/>
        <v>-9.9820232206552344</v>
      </c>
      <c r="AF296" s="10">
        <f t="shared" si="92"/>
        <v>0.32331615074619047</v>
      </c>
      <c r="AG296" s="10">
        <f t="shared" si="93"/>
        <v>0.77855277793128186</v>
      </c>
      <c r="AH296">
        <f t="shared" si="94"/>
        <v>3.6945884131933338</v>
      </c>
      <c r="AI296" s="10">
        <f t="shared" si="95"/>
        <v>-14.544117647058822</v>
      </c>
      <c r="AJ296" t="e">
        <f t="shared" si="96"/>
        <v>#NUM!</v>
      </c>
    </row>
    <row r="297" spans="14:36" x14ac:dyDescent="0.3">
      <c r="N297">
        <f t="shared" si="86"/>
        <v>16.395656077505038</v>
      </c>
      <c r="O297">
        <f t="shared" si="87"/>
        <v>11.762669373442924</v>
      </c>
      <c r="P297">
        <f t="shared" si="97"/>
        <v>2.508</v>
      </c>
      <c r="Q297">
        <f t="shared" si="79"/>
        <v>15.243100129999998</v>
      </c>
      <c r="R297" s="17">
        <f>PUSHArm!M297</f>
        <v>147.5</v>
      </c>
      <c r="S297" s="10">
        <f>PULLArm!N297</f>
        <v>108.75373630239397</v>
      </c>
      <c r="T297" s="10">
        <f>PULLArm!O297</f>
        <v>0.92364168741270225</v>
      </c>
      <c r="U297" s="10">
        <f t="shared" si="88"/>
        <v>4.1712698813410274</v>
      </c>
      <c r="V297" s="10">
        <f t="shared" si="80"/>
        <v>5.08089145238156</v>
      </c>
      <c r="W297" s="10">
        <f t="shared" si="81"/>
        <v>92.753736302393975</v>
      </c>
      <c r="X297" s="10">
        <f t="shared" si="82"/>
        <v>1.2462636976060253</v>
      </c>
      <c r="Y297" s="10">
        <f t="shared" si="89"/>
        <v>3.7537363023939747</v>
      </c>
      <c r="Z297" s="10">
        <f t="shared" si="90"/>
        <v>97.753736302393975</v>
      </c>
      <c r="AA297" s="10">
        <f t="shared" si="83"/>
        <v>8.7537363023939747</v>
      </c>
      <c r="AB297" s="10">
        <f t="shared" si="84"/>
        <v>5.08089145238156</v>
      </c>
      <c r="AC297" s="10">
        <f t="shared" si="85"/>
        <v>5.08089145238156</v>
      </c>
      <c r="AD297" s="10">
        <f>IF(R297&lt;=$H$10,$L$2+ABS($H$43/$H$46-SQRT(4*$H$43*$H$43/$H$46/$H$46-8*(R297-$H$9)/$H$46)/2),#REF!)</f>
        <v>5.08089145238156</v>
      </c>
      <c r="AE297" s="10">
        <f t="shared" si="91"/>
        <v>-8.2024709228573407</v>
      </c>
      <c r="AF297" s="10">
        <f t="shared" si="92"/>
        <v>0.26398653164297775</v>
      </c>
      <c r="AG297" s="10">
        <f t="shared" si="93"/>
        <v>0.8244695316396784</v>
      </c>
      <c r="AH297">
        <f t="shared" si="94"/>
        <v>3.6994328273202473</v>
      </c>
      <c r="AI297" s="10">
        <f t="shared" si="95"/>
        <v>-14.615441176470586</v>
      </c>
      <c r="AJ297" t="e">
        <f t="shared" si="96"/>
        <v>#NUM!</v>
      </c>
    </row>
    <row r="298" spans="14:36" x14ac:dyDescent="0.3">
      <c r="N298">
        <f t="shared" si="86"/>
        <v>16.306749356444705</v>
      </c>
      <c r="O298">
        <f t="shared" si="87"/>
        <v>11.703541936393867</v>
      </c>
      <c r="P298">
        <f t="shared" si="97"/>
        <v>2.508</v>
      </c>
      <c r="Q298">
        <f t="shared" si="79"/>
        <v>15.261056943999998</v>
      </c>
      <c r="R298" s="17">
        <f>PUSHArm!M298</f>
        <v>148</v>
      </c>
      <c r="S298" s="10">
        <f>PULLArm!N298</f>
        <v>109.29507176485085</v>
      </c>
      <c r="T298" s="10">
        <f>PULLArm!O298</f>
        <v>0.91770482855877933</v>
      </c>
      <c r="U298" s="10">
        <f t="shared" si="88"/>
        <v>2.9686144770441603</v>
      </c>
      <c r="V298" s="10">
        <f t="shared" si="80"/>
        <v>5.2329348258071011</v>
      </c>
      <c r="W298" s="10">
        <f t="shared" si="81"/>
        <v>93.295071764850846</v>
      </c>
      <c r="X298" s="10">
        <f t="shared" si="82"/>
        <v>0.70492823514915415</v>
      </c>
      <c r="Y298" s="10">
        <f t="shared" si="89"/>
        <v>4.2950717648508459</v>
      </c>
      <c r="Z298" s="10">
        <f t="shared" si="90"/>
        <v>98.295071764850846</v>
      </c>
      <c r="AA298" s="10">
        <f t="shared" si="83"/>
        <v>9.2950717648508459</v>
      </c>
      <c r="AB298" s="10">
        <f t="shared" si="84"/>
        <v>5.2329348258071011</v>
      </c>
      <c r="AC298" s="10">
        <f t="shared" si="85"/>
        <v>5.2329348258071011</v>
      </c>
      <c r="AD298" s="10">
        <f>IF(R298&lt;=$H$10,$L$2+ABS($H$43/$H$46-SQRT(4*$H$43*$H$43/$H$46/$H$46-8*(R298-$H$9)/$H$46)/2),#REF!)</f>
        <v>5.2329348258071011</v>
      </c>
      <c r="AE298" s="10">
        <f t="shared" si="91"/>
        <v>-5.8375445899702259</v>
      </c>
      <c r="AF298" s="10">
        <f t="shared" si="92"/>
        <v>0.18666666666666668</v>
      </c>
      <c r="AG298" s="10">
        <f t="shared" si="93"/>
        <v>0.87521977647087323</v>
      </c>
      <c r="AH298">
        <f t="shared" si="94"/>
        <v>3.7042680124669731</v>
      </c>
      <c r="AI298" s="10">
        <f t="shared" si="95"/>
        <v>-14.68676470588235</v>
      </c>
      <c r="AJ298" t="e">
        <f t="shared" si="96"/>
        <v>#NUM!</v>
      </c>
    </row>
    <row r="299" spans="14:36" x14ac:dyDescent="0.3">
      <c r="N299">
        <f t="shared" si="86"/>
        <v>16.217231613412743</v>
      </c>
      <c r="O299">
        <f t="shared" si="87"/>
        <v>11.643915660570924</v>
      </c>
      <c r="P299">
        <f t="shared" si="97"/>
        <v>2.508</v>
      </c>
      <c r="Q299">
        <f t="shared" si="79"/>
        <v>15.279013757999998</v>
      </c>
      <c r="R299" s="17">
        <f>PUSHArm!M299</f>
        <v>148.5</v>
      </c>
      <c r="S299" s="10">
        <f>PULLArm!N299</f>
        <v>109.83990925991473</v>
      </c>
      <c r="T299" s="10">
        <f>PULLArm!O299</f>
        <v>0.91174560463353671</v>
      </c>
      <c r="U299" s="10">
        <f t="shared" si="88"/>
        <v>1.9483031564646062E-15</v>
      </c>
      <c r="V299" s="10">
        <f t="shared" si="80"/>
        <v>5.6</v>
      </c>
      <c r="W299" s="10">
        <f t="shared" si="81"/>
        <v>93.839909259914734</v>
      </c>
      <c r="X299" s="10">
        <f t="shared" si="82"/>
        <v>0.16009074008526625</v>
      </c>
      <c r="Y299" s="10">
        <f t="shared" si="89"/>
        <v>4.8399092599147338</v>
      </c>
      <c r="Z299" s="10">
        <f t="shared" si="90"/>
        <v>98.839909259914734</v>
      </c>
      <c r="AA299" s="10">
        <f t="shared" si="83"/>
        <v>9.8399092599147338</v>
      </c>
      <c r="AB299" s="10">
        <f t="shared" si="84"/>
        <v>5.6</v>
      </c>
      <c r="AC299" s="10">
        <f t="shared" si="85"/>
        <v>5.6</v>
      </c>
      <c r="AD299" s="10">
        <f>IF(R299&lt;=$H$10,$L$2+ABS($H$43/$H$46-SQRT(4*$H$43*$H$43/$H$46/$H$46-8*(R299-$H$9)/$H$46)/2),#REF!)</f>
        <v>5.6</v>
      </c>
      <c r="AE299" s="10">
        <f t="shared" si="91"/>
        <v>0</v>
      </c>
      <c r="AF299" s="10">
        <f t="shared" si="92"/>
        <v>0</v>
      </c>
      <c r="AG299" s="10">
        <f t="shared" si="93"/>
        <v>0.93275437105682957</v>
      </c>
      <c r="AH299">
        <f t="shared" si="94"/>
        <v>3.7090940211791428</v>
      </c>
      <c r="AI299" s="10">
        <f t="shared" si="95"/>
        <v>-14.758088235294114</v>
      </c>
      <c r="AJ299" t="e">
        <f t="shared" si="96"/>
        <v>#NUM!</v>
      </c>
    </row>
    <row r="300" spans="14:36" x14ac:dyDescent="0.3">
      <c r="N300">
        <f t="shared" si="86"/>
        <v>16.127116033884434</v>
      </c>
      <c r="O300">
        <f t="shared" si="87"/>
        <v>11.583799677429612</v>
      </c>
      <c r="P300">
        <f t="shared" si="97"/>
        <v>2.508</v>
      </c>
      <c r="Q300">
        <f t="shared" si="79"/>
        <v>15.296970571999998</v>
      </c>
      <c r="R300" s="17">
        <f>PUSHArm!M300</f>
        <v>149</v>
      </c>
      <c r="S300" s="10">
        <f>PULLArm!N300</f>
        <v>110.38830784550591</v>
      </c>
      <c r="T300" s="10">
        <f>PULLArm!O300</f>
        <v>0.90576482385462909</v>
      </c>
      <c r="U300" s="10" t="b">
        <f t="shared" si="88"/>
        <v>0</v>
      </c>
      <c r="V300" s="10" t="e">
        <f t="shared" si="80"/>
        <v>#REF!</v>
      </c>
      <c r="W300" s="10">
        <f t="shared" si="81"/>
        <v>94.388307845505906</v>
      </c>
      <c r="X300" s="10">
        <f t="shared" si="82"/>
        <v>0.38830784550590636</v>
      </c>
      <c r="Y300" s="10">
        <f t="shared" si="89"/>
        <v>5.3883078455059064</v>
      </c>
      <c r="Z300" s="10">
        <f t="shared" si="90"/>
        <v>99.388307845505906</v>
      </c>
      <c r="AA300" s="10">
        <f t="shared" si="83"/>
        <v>10.388307845505906</v>
      </c>
      <c r="AB300" s="10" t="e">
        <f t="shared" si="84"/>
        <v>#REF!</v>
      </c>
      <c r="AC300" s="10" t="e">
        <f t="shared" si="85"/>
        <v>#REF!</v>
      </c>
      <c r="AD300" s="10" t="e">
        <f>IF(R300&lt;=$H$10,$L$2+ABS($H$43/$H$46-SQRT(4*$H$43*$H$43/$H$46/$H$46-8*(R300-$H$9)/$H$46)/2),#REF!)</f>
        <v>#REF!</v>
      </c>
      <c r="AE300" s="10" t="e">
        <f t="shared" si="91"/>
        <v>#NUM!</v>
      </c>
      <c r="AF300" s="10" t="e">
        <f t="shared" si="92"/>
        <v>#NUM!</v>
      </c>
      <c r="AG300" s="10">
        <f t="shared" si="93"/>
        <v>1.0008502986213876</v>
      </c>
      <c r="AH300">
        <f t="shared" si="94"/>
        <v>3.7139109055056538</v>
      </c>
      <c r="AI300" s="10">
        <f t="shared" si="95"/>
        <v>-14.829411764705881</v>
      </c>
      <c r="AJ300" t="e">
        <f t="shared" si="96"/>
        <v>#NUM!</v>
      </c>
    </row>
    <row r="301" spans="14:36" x14ac:dyDescent="0.3">
      <c r="N301">
        <f t="shared" si="86"/>
        <v>16.036416394525361</v>
      </c>
      <c r="O301">
        <f t="shared" si="87"/>
        <v>11.523203559571874</v>
      </c>
      <c r="P301">
        <f t="shared" si="97"/>
        <v>2.508</v>
      </c>
      <c r="Q301">
        <f t="shared" si="79"/>
        <v>15.314927385999999</v>
      </c>
      <c r="R301" s="17">
        <f>PUSHArm!M301</f>
        <v>149.5</v>
      </c>
      <c r="S301" s="10">
        <f>PULLArm!N301</f>
        <v>110.94032751643127</v>
      </c>
      <c r="T301" s="10">
        <f>PULLArm!O301</f>
        <v>0.89976332435276873</v>
      </c>
      <c r="U301" s="10" t="b">
        <f t="shared" si="88"/>
        <v>0</v>
      </c>
      <c r="V301" s="10" t="e">
        <f t="shared" si="80"/>
        <v>#REF!</v>
      </c>
      <c r="W301" s="10">
        <f t="shared" si="81"/>
        <v>94.940327516431267</v>
      </c>
      <c r="X301" s="10">
        <f t="shared" si="82"/>
        <v>0.94032751643126744</v>
      </c>
      <c r="Y301" s="10">
        <f t="shared" si="89"/>
        <v>5.9403275164312674</v>
      </c>
      <c r="Z301" s="10">
        <f t="shared" si="90"/>
        <v>99.940327516431267</v>
      </c>
      <c r="AA301" s="10">
        <f t="shared" si="83"/>
        <v>10.940327516431267</v>
      </c>
      <c r="AB301" s="10" t="e">
        <f t="shared" si="84"/>
        <v>#REF!</v>
      </c>
      <c r="AC301" s="10" t="e">
        <f t="shared" si="85"/>
        <v>#REF!</v>
      </c>
      <c r="AD301" s="10" t="e">
        <f>IF(R301&lt;=$H$10,$L$2+ABS($H$43/$H$46-SQRT(4*$H$43*$H$43/$H$46/$H$46-8*(R301-$H$9)/$H$46)/2),#REF!)</f>
        <v>#REF!</v>
      </c>
      <c r="AE301" s="10" t="e">
        <f t="shared" si="91"/>
        <v>#NUM!</v>
      </c>
      <c r="AF301" s="10" t="e">
        <f t="shared" si="92"/>
        <v>#NUM!</v>
      </c>
      <c r="AG301" s="10">
        <f t="shared" si="93"/>
        <v>1.0891099039553491</v>
      </c>
      <c r="AH301">
        <f t="shared" si="94"/>
        <v>3.7187187170052205</v>
      </c>
      <c r="AI301" s="10">
        <f t="shared" si="95"/>
        <v>-14.900735294117645</v>
      </c>
      <c r="AJ301" t="e">
        <f t="shared" si="96"/>
        <v>#NUM!</v>
      </c>
    </row>
    <row r="302" spans="14:36" x14ac:dyDescent="0.3">
      <c r="N302">
        <f t="shared" si="86"/>
        <v>15.945147073821596</v>
      </c>
      <c r="O302">
        <f t="shared" si="87"/>
        <v>11.462137329142621</v>
      </c>
      <c r="P302">
        <f t="shared" si="97"/>
        <v>2.508</v>
      </c>
      <c r="Q302">
        <f t="shared" si="79"/>
        <v>15.332884200000001</v>
      </c>
      <c r="R302" s="17">
        <f>PUSHArm!M302</f>
        <v>150</v>
      </c>
      <c r="S302" s="10">
        <f>PULLArm!N302</f>
        <v>111.49602920649478</v>
      </c>
      <c r="T302" s="10">
        <f>PULLArm!O302</f>
        <v>0.8937419746170201</v>
      </c>
      <c r="U302" s="10" t="b">
        <f t="shared" si="88"/>
        <v>0</v>
      </c>
      <c r="V302" s="10" t="e">
        <f t="shared" si="80"/>
        <v>#REF!</v>
      </c>
      <c r="W302" s="10">
        <f t="shared" si="81"/>
        <v>95.496029206494782</v>
      </c>
      <c r="X302" s="10">
        <f t="shared" si="82"/>
        <v>1.4960292064947822</v>
      </c>
      <c r="Y302" s="10">
        <f t="shared" si="89"/>
        <v>6.4960292064947822</v>
      </c>
      <c r="Z302" s="10">
        <f t="shared" si="90"/>
        <v>100.49602920649478</v>
      </c>
      <c r="AA302" s="10">
        <f t="shared" si="83"/>
        <v>11.496029206494782</v>
      </c>
      <c r="AB302" s="10" t="e">
        <f t="shared" si="84"/>
        <v>#REF!</v>
      </c>
      <c r="AC302" s="10" t="e">
        <f t="shared" si="85"/>
        <v>#REF!</v>
      </c>
      <c r="AD302" s="10" t="e">
        <f>IF(R302&lt;=$H$10,$L$2+ABS($H$43/$H$46-SQRT(4*$H$43*$H$43/$H$46/$H$46-8*(R302-$H$9)/$H$46)/2),#REF!)</f>
        <v>#REF!</v>
      </c>
      <c r="AE302" s="10" t="e">
        <f t="shared" si="91"/>
        <v>#NUM!</v>
      </c>
      <c r="AF302" s="10" t="e">
        <f t="shared" si="92"/>
        <v>#NUM!</v>
      </c>
      <c r="AG302" s="10">
        <f t="shared" si="93"/>
        <v>1.2672046575436395</v>
      </c>
      <c r="AH302">
        <f t="shared" si="94"/>
        <v>3.7235175067528101</v>
      </c>
      <c r="AI302" s="10">
        <f t="shared" si="95"/>
        <v>-14.972058823529409</v>
      </c>
      <c r="AJ302" t="e">
        <f t="shared" si="96"/>
        <v>#NUM!</v>
      </c>
    </row>
    <row r="303" spans="14:36" x14ac:dyDescent="0.3">
      <c r="N303">
        <f t="shared" si="86"/>
        <v>15.853323062528478</v>
      </c>
      <c r="O303">
        <f t="shared" si="87"/>
        <v>11.400611466109378</v>
      </c>
      <c r="P303">
        <f t="shared" si="97"/>
        <v>2.508</v>
      </c>
      <c r="Q303">
        <f t="shared" si="79"/>
        <v>15.350841014</v>
      </c>
      <c r="R303" s="17">
        <f>PUSHArm!M303</f>
        <v>150.5</v>
      </c>
      <c r="S303" s="10">
        <f>PULLArm!N303</f>
        <v>112.0554747894487</v>
      </c>
      <c r="T303" s="10">
        <f>PULLArm!O303</f>
        <v>0.88770167392725285</v>
      </c>
      <c r="U303" s="10" t="b">
        <f t="shared" si="88"/>
        <v>0</v>
      </c>
      <c r="V303" s="10" t="e">
        <f t="shared" si="80"/>
        <v>#REF!</v>
      </c>
      <c r="W303" s="10">
        <f t="shared" si="81"/>
        <v>96.055474789448695</v>
      </c>
      <c r="X303" s="10">
        <f t="shared" si="82"/>
        <v>2.0554747894486951</v>
      </c>
      <c r="Y303" s="10">
        <f t="shared" si="89"/>
        <v>7.0554747894486951</v>
      </c>
      <c r="Z303" s="10">
        <f t="shared" si="90"/>
        <v>101.0554747894487</v>
      </c>
      <c r="AA303" s="10">
        <f t="shared" si="83"/>
        <v>12.055474789448695</v>
      </c>
      <c r="AB303" s="10" t="e">
        <f t="shared" si="84"/>
        <v>#REF!</v>
      </c>
      <c r="AC303" s="10" t="e">
        <f t="shared" si="85"/>
        <v>#REF!</v>
      </c>
      <c r="AD303" s="10" t="e">
        <f>IF(R303&lt;=$H$10,$L$2+ABS($H$43/$H$46-SQRT(4*$H$43*$H$43/$H$46/$H$46-8*(R303-$H$9)/$H$46)/2),#REF!)</f>
        <v>#REF!</v>
      </c>
      <c r="AE303" s="10" t="e">
        <f t="shared" si="91"/>
        <v>#NUM!</v>
      </c>
      <c r="AF303" s="10" t="e">
        <f t="shared" si="92"/>
        <v>#NUM!</v>
      </c>
      <c r="AG303" s="10" t="e">
        <f t="shared" si="93"/>
        <v>#NUM!</v>
      </c>
      <c r="AH303">
        <f t="shared" si="94"/>
        <v>3.728307325345976</v>
      </c>
      <c r="AI303" s="10">
        <f t="shared" si="95"/>
        <v>-15.043382352941173</v>
      </c>
      <c r="AJ303" t="e">
        <f t="shared" si="96"/>
        <v>#NUM!</v>
      </c>
    </row>
    <row r="304" spans="14:36" x14ac:dyDescent="0.3">
      <c r="N304">
        <f t="shared" si="86"/>
        <v>15.760959973902947</v>
      </c>
      <c r="O304">
        <f t="shared" si="87"/>
        <v>11.338636916399208</v>
      </c>
      <c r="P304">
        <f t="shared" si="97"/>
        <v>2.508</v>
      </c>
      <c r="Q304">
        <f t="shared" si="79"/>
        <v>15.368797828000002</v>
      </c>
      <c r="R304" s="17">
        <f>PUSHArm!M304</f>
        <v>151</v>
      </c>
      <c r="S304" s="10">
        <f>PULLArm!N304</f>
        <v>112.61872707868677</v>
      </c>
      <c r="T304" s="10">
        <f>PULLArm!O304</f>
        <v>0.881643352771878</v>
      </c>
      <c r="U304" s="10" t="b">
        <f t="shared" si="88"/>
        <v>0</v>
      </c>
      <c r="V304" s="10" t="e">
        <f t="shared" si="80"/>
        <v>#REF!</v>
      </c>
      <c r="W304" s="10">
        <f t="shared" si="81"/>
        <v>96.618727078686774</v>
      </c>
      <c r="X304" s="10">
        <f t="shared" si="82"/>
        <v>2.6187270786867742</v>
      </c>
      <c r="Y304" s="10">
        <f t="shared" si="89"/>
        <v>7.6187270786867742</v>
      </c>
      <c r="Z304" s="10">
        <f t="shared" si="90"/>
        <v>101.61872707868677</v>
      </c>
      <c r="AA304" s="10">
        <f t="shared" si="83"/>
        <v>12.618727078686774</v>
      </c>
      <c r="AB304" s="10" t="e">
        <f t="shared" si="84"/>
        <v>#REF!</v>
      </c>
      <c r="AC304" s="10" t="e">
        <f t="shared" si="85"/>
        <v>#REF!</v>
      </c>
      <c r="AD304" s="10" t="e">
        <f>IF(R304&lt;=$H$10,$L$2+ABS($H$43/$H$46-SQRT(4*$H$43*$H$43/$H$46/$H$46-8*(R304-$H$9)/$H$46)/2),#REF!)</f>
        <v>#REF!</v>
      </c>
      <c r="AE304" s="10" t="e">
        <f t="shared" si="91"/>
        <v>#NUM!</v>
      </c>
      <c r="AF304" s="10" t="e">
        <f t="shared" si="92"/>
        <v>#NUM!</v>
      </c>
      <c r="AG304" s="10" t="e">
        <f t="shared" si="93"/>
        <v>#NUM!</v>
      </c>
      <c r="AH304">
        <f t="shared" si="94"/>
        <v>3.7330882229110793</v>
      </c>
      <c r="AI304" s="10">
        <f t="shared" si="95"/>
        <v>-15.11470588235294</v>
      </c>
      <c r="AJ304" t="e">
        <f t="shared" si="96"/>
        <v>#NUM!</v>
      </c>
    </row>
    <row r="305" spans="14:36" x14ac:dyDescent="0.3">
      <c r="N305">
        <f t="shared" si="86"/>
        <v>15.668074053696422</v>
      </c>
      <c r="O305">
        <f t="shared" si="87"/>
        <v>11.276225099875978</v>
      </c>
      <c r="P305">
        <f t="shared" si="97"/>
        <v>2.508</v>
      </c>
      <c r="Q305">
        <f t="shared" si="79"/>
        <v>15.386754642</v>
      </c>
      <c r="R305" s="17">
        <f>PUSHArm!M305</f>
        <v>151.5</v>
      </c>
      <c r="S305" s="10">
        <f>PULLArm!N305</f>
        <v>113.1858498255753</v>
      </c>
      <c r="T305" s="10">
        <f>PULLArm!O305</f>
        <v>0.87556797324969005</v>
      </c>
      <c r="U305" s="10" t="b">
        <f t="shared" si="88"/>
        <v>0</v>
      </c>
      <c r="V305" s="10" t="e">
        <f t="shared" si="80"/>
        <v>#REF!</v>
      </c>
      <c r="W305" s="10">
        <f t="shared" si="81"/>
        <v>97.185849825575303</v>
      </c>
      <c r="X305" s="10">
        <f t="shared" si="82"/>
        <v>3.1858498255753034</v>
      </c>
      <c r="Y305" s="10">
        <f t="shared" si="89"/>
        <v>8.1858498255753034</v>
      </c>
      <c r="Z305" s="10">
        <f t="shared" si="90"/>
        <v>102.1858498255753</v>
      </c>
      <c r="AA305" s="10">
        <f t="shared" si="83"/>
        <v>13.185849825575303</v>
      </c>
      <c r="AB305" s="10" t="e">
        <f t="shared" si="84"/>
        <v>#REF!</v>
      </c>
      <c r="AC305" s="10" t="e">
        <f t="shared" si="85"/>
        <v>#REF!</v>
      </c>
      <c r="AD305" s="10" t="e">
        <f>IF(R305&lt;=$H$10,$L$2+ABS($H$43/$H$46-SQRT(4*$H$43*$H$43/$H$46/$H$46-8*(R305-$H$9)/$H$46)/2),#REF!)</f>
        <v>#REF!</v>
      </c>
      <c r="AE305" s="10" t="e">
        <f t="shared" si="91"/>
        <v>#NUM!</v>
      </c>
      <c r="AF305" s="10" t="e">
        <f t="shared" si="92"/>
        <v>#NUM!</v>
      </c>
      <c r="AG305" s="10" t="e">
        <f t="shared" si="93"/>
        <v>#NUM!</v>
      </c>
      <c r="AH305">
        <f t="shared" si="94"/>
        <v>3.7378602491094117</v>
      </c>
      <c r="AI305" s="10">
        <f t="shared" si="95"/>
        <v>-15.186029411764704</v>
      </c>
      <c r="AJ305" t="e">
        <f t="shared" si="96"/>
        <v>#NUM!</v>
      </c>
    </row>
    <row r="306" spans="14:36" x14ac:dyDescent="0.3">
      <c r="N306">
        <f t="shared" si="86"/>
        <v>15.57468218988314</v>
      </c>
      <c r="O306">
        <f t="shared" si="87"/>
        <v>11.21338791813926</v>
      </c>
      <c r="P306">
        <f t="shared" si="97"/>
        <v>2.508</v>
      </c>
      <c r="Q306">
        <f t="shared" si="79"/>
        <v>15.404711456000001</v>
      </c>
      <c r="R306" s="17">
        <f>PUSHArm!M306</f>
        <v>152</v>
      </c>
      <c r="S306" s="10">
        <f>PULLArm!N306</f>
        <v>113.75690771631135</v>
      </c>
      <c r="T306" s="10">
        <f>PULLArm!O306</f>
        <v>0.86947652945452214</v>
      </c>
      <c r="U306" s="10" t="b">
        <f t="shared" si="88"/>
        <v>0</v>
      </c>
      <c r="V306" s="10" t="e">
        <f t="shared" si="80"/>
        <v>#REF!</v>
      </c>
      <c r="W306" s="10">
        <f t="shared" si="81"/>
        <v>97.756907716311346</v>
      </c>
      <c r="X306" s="10">
        <f t="shared" si="82"/>
        <v>3.7569077163113462</v>
      </c>
      <c r="Y306" s="10">
        <f t="shared" si="89"/>
        <v>8.7569077163113462</v>
      </c>
      <c r="Z306" s="10">
        <f t="shared" si="90"/>
        <v>102.75690771631135</v>
      </c>
      <c r="AA306" s="10">
        <f t="shared" si="83"/>
        <v>13.756907716311346</v>
      </c>
      <c r="AB306" s="10" t="e">
        <f t="shared" si="84"/>
        <v>#REF!</v>
      </c>
      <c r="AC306" s="10" t="e">
        <f t="shared" si="85"/>
        <v>#REF!</v>
      </c>
      <c r="AD306" s="10" t="e">
        <f>IF(R306&lt;=$H$10,$L$2+ABS($H$43/$H$46-SQRT(4*$H$43*$H$43/$H$46/$H$46-8*(R306-$H$9)/$H$46)/2),#REF!)</f>
        <v>#REF!</v>
      </c>
      <c r="AE306" s="10" t="e">
        <f t="shared" si="91"/>
        <v>#NUM!</v>
      </c>
      <c r="AF306" s="10" t="e">
        <f t="shared" si="92"/>
        <v>#NUM!</v>
      </c>
      <c r="AG306" s="10" t="e">
        <f t="shared" si="93"/>
        <v>#NUM!</v>
      </c>
      <c r="AH306">
        <f t="shared" si="94"/>
        <v>3.7426234531432128</v>
      </c>
      <c r="AI306" s="10">
        <f t="shared" si="95"/>
        <v>-15.257352941176467</v>
      </c>
      <c r="AJ306" t="e">
        <f t="shared" si="96"/>
        <v>#NUM!</v>
      </c>
    </row>
    <row r="307" spans="14:36" x14ac:dyDescent="0.3">
      <c r="N307">
        <f t="shared" si="86"/>
        <v>15.480801922110471</v>
      </c>
      <c r="O307">
        <f t="shared" si="87"/>
        <v>11.15013776213457</v>
      </c>
      <c r="P307">
        <f t="shared" si="97"/>
        <v>2.508</v>
      </c>
      <c r="Q307">
        <f t="shared" si="79"/>
        <v>15.422668269999999</v>
      </c>
      <c r="R307" s="17">
        <f>PUSHArm!M307</f>
        <v>152.5</v>
      </c>
      <c r="S307" s="10">
        <f>PULLArm!N307</f>
        <v>114.33196636719141</v>
      </c>
      <c r="T307" s="10">
        <f>PULLArm!O307</f>
        <v>0.86337004784208593</v>
      </c>
      <c r="U307" s="10" t="b">
        <f t="shared" si="88"/>
        <v>0</v>
      </c>
      <c r="V307" s="10" t="e">
        <f t="shared" si="80"/>
        <v>#REF!</v>
      </c>
      <c r="W307" s="10">
        <f t="shared" si="81"/>
        <v>98.331966367191413</v>
      </c>
      <c r="X307" s="10">
        <f t="shared" si="82"/>
        <v>4.3319663671914128</v>
      </c>
      <c r="Y307" s="10">
        <f t="shared" si="89"/>
        <v>9.3319663671914128</v>
      </c>
      <c r="Z307" s="10">
        <f t="shared" si="90"/>
        <v>103.33196636719141</v>
      </c>
      <c r="AA307" s="10">
        <f t="shared" si="83"/>
        <v>14.331966367191413</v>
      </c>
      <c r="AB307" s="10" t="e">
        <f t="shared" si="84"/>
        <v>#REF!</v>
      </c>
      <c r="AC307" s="10" t="e">
        <f t="shared" si="85"/>
        <v>#REF!</v>
      </c>
      <c r="AD307" s="10" t="e">
        <f>IF(R307&lt;=$H$10,$L$2+ABS($H$43/$H$46-SQRT(4*$H$43*$H$43/$H$46/$H$46-8*(R307-$H$9)/$H$46)/2),#REF!)</f>
        <v>#REF!</v>
      </c>
      <c r="AE307" s="10" t="e">
        <f t="shared" si="91"/>
        <v>#NUM!</v>
      </c>
      <c r="AF307" s="10" t="e">
        <f t="shared" si="92"/>
        <v>#NUM!</v>
      </c>
      <c r="AG307" s="10" t="e">
        <f t="shared" si="93"/>
        <v>#NUM!</v>
      </c>
      <c r="AH307">
        <f t="shared" si="94"/>
        <v>3.7473778837615881</v>
      </c>
      <c r="AI307" s="10">
        <f t="shared" si="95"/>
        <v>-15.328676470588231</v>
      </c>
      <c r="AJ307" t="e">
        <f t="shared" si="96"/>
        <v>#NUM!</v>
      </c>
    </row>
    <row r="308" spans="14:36" x14ac:dyDescent="0.3">
      <c r="N308">
        <f t="shared" si="86"/>
        <v>15.386451450811867</v>
      </c>
      <c r="O308">
        <f t="shared" si="87"/>
        <v>11.086487519531595</v>
      </c>
      <c r="P308">
        <f t="shared" si="97"/>
        <v>2.508</v>
      </c>
      <c r="Q308">
        <f t="shared" si="79"/>
        <v>15.440625083999999</v>
      </c>
      <c r="R308" s="17">
        <f>PUSHArm!M308</f>
        <v>153</v>
      </c>
      <c r="S308" s="10">
        <f>PULLArm!N308</f>
        <v>114.91109231816655</v>
      </c>
      <c r="T308" s="10">
        <f>PULLArm!O308</f>
        <v>0.8572495875758116</v>
      </c>
      <c r="U308" s="10" t="b">
        <f t="shared" si="88"/>
        <v>0</v>
      </c>
      <c r="V308" s="10" t="e">
        <f t="shared" si="80"/>
        <v>#REF!</v>
      </c>
      <c r="W308" s="10">
        <f t="shared" si="81"/>
        <v>98.911092318166553</v>
      </c>
      <c r="X308" s="10">
        <f t="shared" si="82"/>
        <v>4.9110923181665527</v>
      </c>
      <c r="Y308" s="10">
        <f t="shared" si="89"/>
        <v>9.9110923181665527</v>
      </c>
      <c r="Z308" s="10">
        <f t="shared" si="90"/>
        <v>103.91109231816655</v>
      </c>
      <c r="AA308" s="10">
        <f t="shared" si="83"/>
        <v>14.911092318166553</v>
      </c>
      <c r="AB308" s="10" t="e">
        <f t="shared" si="84"/>
        <v>#REF!</v>
      </c>
      <c r="AC308" s="10" t="e">
        <f t="shared" si="85"/>
        <v>#REF!</v>
      </c>
      <c r="AD308" s="10" t="e">
        <f>IF(R308&lt;=$H$10,$L$2+ABS($H$43/$H$46-SQRT(4*$H$43*$H$43/$H$46/$H$46-8*(R308-$H$9)/$H$46)/2),#REF!)</f>
        <v>#REF!</v>
      </c>
      <c r="AE308" s="10" t="e">
        <f t="shared" si="91"/>
        <v>#NUM!</v>
      </c>
      <c r="AF308" s="10" t="e">
        <f t="shared" si="92"/>
        <v>#NUM!</v>
      </c>
      <c r="AG308" s="10" t="e">
        <f t="shared" si="93"/>
        <v>#NUM!</v>
      </c>
      <c r="AH308">
        <f t="shared" si="94"/>
        <v>3.7521235892663318</v>
      </c>
      <c r="AI308" s="10">
        <f t="shared" si="95"/>
        <v>-15.399999999999999</v>
      </c>
      <c r="AJ308" t="e">
        <f t="shared" si="96"/>
        <v>#NUM!</v>
      </c>
    </row>
    <row r="309" spans="14:36" x14ac:dyDescent="0.3">
      <c r="N309">
        <f t="shared" si="86"/>
        <v>15.291649645989519</v>
      </c>
      <c r="O309">
        <f t="shared" si="87"/>
        <v>11.022450581874722</v>
      </c>
      <c r="P309">
        <f t="shared" si="97"/>
        <v>2.508</v>
      </c>
      <c r="Q309">
        <f t="shared" si="79"/>
        <v>15.458581898</v>
      </c>
      <c r="R309" s="17">
        <f>PUSHArm!M309</f>
        <v>153.5</v>
      </c>
      <c r="S309" s="10">
        <f>PULLArm!N309</f>
        <v>115.49435302455421</v>
      </c>
      <c r="T309" s="10">
        <f>PULLArm!O309</f>
        <v>0.85111624085223192</v>
      </c>
      <c r="U309" s="10" t="b">
        <f t="shared" si="88"/>
        <v>0</v>
      </c>
      <c r="V309" s="10" t="e">
        <f t="shared" si="80"/>
        <v>#REF!</v>
      </c>
      <c r="W309" s="10">
        <f t="shared" si="81"/>
        <v>99.494353024554215</v>
      </c>
      <c r="X309" s="10">
        <f t="shared" si="82"/>
        <v>5.4943530245542149</v>
      </c>
      <c r="Y309" s="10">
        <f t="shared" si="89"/>
        <v>10.494353024554215</v>
      </c>
      <c r="Z309" s="10">
        <f t="shared" si="90"/>
        <v>104.49435302455421</v>
      </c>
      <c r="AA309" s="10">
        <f t="shared" si="83"/>
        <v>15.494353024554215</v>
      </c>
      <c r="AB309" s="10" t="e">
        <f t="shared" si="84"/>
        <v>#REF!</v>
      </c>
      <c r="AC309" s="10" t="e">
        <f t="shared" si="85"/>
        <v>#REF!</v>
      </c>
      <c r="AD309" s="10" t="e">
        <f>IF(R309&lt;=$H$10,$L$2+ABS($H$43/$H$46-SQRT(4*$H$43*$H$43/$H$46/$H$46-8*(R309-$H$9)/$H$46)/2),#REF!)</f>
        <v>#REF!</v>
      </c>
      <c r="AE309" s="10" t="e">
        <f t="shared" si="91"/>
        <v>#NUM!</v>
      </c>
      <c r="AF309" s="10" t="e">
        <f t="shared" si="92"/>
        <v>#NUM!</v>
      </c>
      <c r="AG309" s="10" t="e">
        <f t="shared" si="93"/>
        <v>#NUM!</v>
      </c>
      <c r="AH309">
        <f t="shared" si="94"/>
        <v>3.7568606175176518</v>
      </c>
      <c r="AI309" s="10">
        <f t="shared" si="95"/>
        <v>-15.471323529411762</v>
      </c>
      <c r="AJ309" t="e">
        <f t="shared" si="96"/>
        <v>#NUM!</v>
      </c>
    </row>
    <row r="310" spans="14:36" x14ac:dyDescent="0.3">
      <c r="N310">
        <f t="shared" si="86"/>
        <v>15.196416055618208</v>
      </c>
      <c r="O310">
        <f t="shared" si="87"/>
        <v>10.958040851470193</v>
      </c>
      <c r="P310">
        <f t="shared" si="97"/>
        <v>2.508</v>
      </c>
      <c r="Q310">
        <f t="shared" si="79"/>
        <v>15.476538712</v>
      </c>
      <c r="R310" s="17">
        <f>PUSHArm!M310</f>
        <v>154</v>
      </c>
      <c r="S310" s="10">
        <f>PULLArm!N310</f>
        <v>116.08181684676885</v>
      </c>
      <c r="T310" s="10">
        <f>PULLArm!O310</f>
        <v>0.84497113320335293</v>
      </c>
      <c r="U310" s="10" t="b">
        <f t="shared" si="88"/>
        <v>0</v>
      </c>
      <c r="V310" s="10" t="e">
        <f t="shared" si="80"/>
        <v>#REF!</v>
      </c>
      <c r="W310" s="10">
        <f t="shared" si="81"/>
        <v>100.08181684676885</v>
      </c>
      <c r="X310" s="10">
        <f t="shared" si="82"/>
        <v>6.0818168467688452</v>
      </c>
      <c r="Y310" s="10">
        <f t="shared" si="89"/>
        <v>11.081816846768845</v>
      </c>
      <c r="Z310" s="10">
        <f t="shared" si="90"/>
        <v>105.08181684676885</v>
      </c>
      <c r="AA310" s="10">
        <f t="shared" si="83"/>
        <v>16.081816846768845</v>
      </c>
      <c r="AB310" s="10" t="e">
        <f t="shared" si="84"/>
        <v>#REF!</v>
      </c>
      <c r="AC310" s="10" t="e">
        <f t="shared" si="85"/>
        <v>#REF!</v>
      </c>
      <c r="AD310" s="10" t="e">
        <f>IF(R310&lt;=$H$10,$L$2+ABS($H$43/$H$46-SQRT(4*$H$43*$H$43/$H$46/$H$46-8*(R310-$H$9)/$H$46)/2),#REF!)</f>
        <v>#REF!</v>
      </c>
      <c r="AE310" s="10" t="e">
        <f t="shared" si="91"/>
        <v>#NUM!</v>
      </c>
      <c r="AF310" s="10" t="e">
        <f t="shared" si="92"/>
        <v>#NUM!</v>
      </c>
      <c r="AG310" s="10" t="e">
        <f t="shared" si="93"/>
        <v>#NUM!</v>
      </c>
      <c r="AH310">
        <f t="shared" si="94"/>
        <v>3.7615890159397987</v>
      </c>
      <c r="AI310" s="10">
        <f t="shared" si="95"/>
        <v>-15.542647058823526</v>
      </c>
      <c r="AJ310" t="e">
        <f t="shared" si="96"/>
        <v>#NUM!</v>
      </c>
    </row>
    <row r="311" spans="14:36" x14ac:dyDescent="0.3">
      <c r="N311">
        <f t="shared" si="86"/>
        <v>15.100770913631845</v>
      </c>
      <c r="O311">
        <f t="shared" si="87"/>
        <v>10.893272747981289</v>
      </c>
      <c r="P311">
        <f t="shared" si="97"/>
        <v>2.508</v>
      </c>
      <c r="Q311">
        <f t="shared" si="79"/>
        <v>15.494495525999998</v>
      </c>
      <c r="R311" s="17">
        <f>PUSHArm!M311</f>
        <v>154.5</v>
      </c>
      <c r="S311" s="10">
        <f>PULLArm!N311</f>
        <v>116.6735530379266</v>
      </c>
      <c r="T311" s="10">
        <f>PULLArm!O311</f>
        <v>0.83881542377403429</v>
      </c>
      <c r="U311" s="10" t="b">
        <f t="shared" si="88"/>
        <v>0</v>
      </c>
      <c r="V311" s="10" t="e">
        <f t="shared" si="80"/>
        <v>#REF!</v>
      </c>
      <c r="W311" s="10">
        <f t="shared" si="81"/>
        <v>100.6735530379266</v>
      </c>
      <c r="X311" s="10">
        <f t="shared" si="82"/>
        <v>6.6735530379265953</v>
      </c>
      <c r="Y311" s="10">
        <f t="shared" si="89"/>
        <v>11.673553037926595</v>
      </c>
      <c r="Z311" s="10">
        <f t="shared" si="90"/>
        <v>105.6735530379266</v>
      </c>
      <c r="AA311" s="10">
        <f t="shared" si="83"/>
        <v>16.673553037926595</v>
      </c>
      <c r="AB311" s="10" t="e">
        <f t="shared" si="84"/>
        <v>#REF!</v>
      </c>
      <c r="AC311" s="10" t="e">
        <f t="shared" si="85"/>
        <v>#REF!</v>
      </c>
      <c r="AD311" s="10" t="e">
        <f>IF(R311&lt;=$H$10,$L$2+ABS($H$43/$H$46-SQRT(4*$H$43*$H$43/$H$46/$H$46-8*(R311-$H$9)/$H$46)/2),#REF!)</f>
        <v>#REF!</v>
      </c>
      <c r="AE311" s="10" t="e">
        <f t="shared" si="91"/>
        <v>#NUM!</v>
      </c>
      <c r="AF311" s="10" t="e">
        <f t="shared" si="92"/>
        <v>#NUM!</v>
      </c>
      <c r="AG311" s="10" t="e">
        <f t="shared" si="93"/>
        <v>#NUM!</v>
      </c>
      <c r="AH311">
        <f t="shared" si="94"/>
        <v>3.766308831526608</v>
      </c>
      <c r="AI311" s="10">
        <f t="shared" si="95"/>
        <v>-15.613970588235293</v>
      </c>
      <c r="AJ311" t="e">
        <f t="shared" si="96"/>
        <v>#NUM!</v>
      </c>
    </row>
    <row r="312" spans="14:36" x14ac:dyDescent="0.3">
      <c r="N312">
        <f t="shared" si="86"/>
        <v>15.004735147493761</v>
      </c>
      <c r="O312">
        <f t="shared" si="87"/>
        <v>10.828161214731498</v>
      </c>
      <c r="P312">
        <f t="shared" si="97"/>
        <v>2.508</v>
      </c>
      <c r="Q312">
        <f t="shared" si="79"/>
        <v>15.512452339999998</v>
      </c>
      <c r="R312" s="17">
        <f>PUSHArm!M312</f>
        <v>155</v>
      </c>
      <c r="S312" s="10">
        <f>PULLArm!N312</f>
        <v>117.26963172917237</v>
      </c>
      <c r="T312" s="10">
        <f>PULLArm!O312</f>
        <v>0.83265030557461372</v>
      </c>
      <c r="U312" s="10" t="b">
        <f t="shared" si="88"/>
        <v>0</v>
      </c>
      <c r="V312" s="10" t="e">
        <f t="shared" si="80"/>
        <v>#REF!</v>
      </c>
      <c r="W312" s="10">
        <f t="shared" si="81"/>
        <v>101.26963172917237</v>
      </c>
      <c r="X312" s="10">
        <f t="shared" si="82"/>
        <v>7.2696317291723744</v>
      </c>
      <c r="Y312" s="10">
        <f t="shared" si="89"/>
        <v>12.269631729172374</v>
      </c>
      <c r="Z312" s="10">
        <f t="shared" si="90"/>
        <v>106.26963172917237</v>
      </c>
      <c r="AA312" s="10">
        <f t="shared" si="83"/>
        <v>17.269631729172374</v>
      </c>
      <c r="AB312" s="10" t="e">
        <f t="shared" si="84"/>
        <v>#REF!</v>
      </c>
      <c r="AC312" s="10" t="e">
        <f t="shared" si="85"/>
        <v>#REF!</v>
      </c>
      <c r="AD312" s="10" t="e">
        <f>IF(R312&lt;=$H$10,$L$2+ABS($H$43/$H$46-SQRT(4*$H$43*$H$43/$H$46/$H$46-8*(R312-$H$9)/$H$46)/2),#REF!)</f>
        <v>#REF!</v>
      </c>
      <c r="AE312" s="10" t="e">
        <f t="shared" si="91"/>
        <v>#NUM!</v>
      </c>
      <c r="AF312" s="10" t="e">
        <f t="shared" si="92"/>
        <v>#NUM!</v>
      </c>
      <c r="AG312" s="10" t="e">
        <f t="shared" si="93"/>
        <v>#NUM!</v>
      </c>
      <c r="AH312">
        <f t="shared" si="94"/>
        <v>3.7710201108469481</v>
      </c>
      <c r="AI312" s="10">
        <f t="shared" si="95"/>
        <v>-15.685294117647057</v>
      </c>
      <c r="AJ312" t="e">
        <f t="shared" si="96"/>
        <v>#NUM!</v>
      </c>
    </row>
    <row r="313" spans="14:36" x14ac:dyDescent="0.3">
      <c r="N313">
        <f t="shared" si="86"/>
        <v>14.908330385278468</v>
      </c>
      <c r="O313">
        <f t="shared" si="87"/>
        <v>10.7627217246625</v>
      </c>
      <c r="P313">
        <f t="shared" si="97"/>
        <v>2.508</v>
      </c>
      <c r="Q313">
        <f t="shared" si="79"/>
        <v>15.530409154000001</v>
      </c>
      <c r="R313" s="17">
        <f>PUSHArm!M313</f>
        <v>155.5</v>
      </c>
      <c r="S313" s="10">
        <f>PULLArm!N313</f>
        <v>117.87012391256856</v>
      </c>
      <c r="T313" s="10">
        <f>PULLArm!O313</f>
        <v>0.82647700570493821</v>
      </c>
      <c r="U313" s="10" t="b">
        <f t="shared" si="88"/>
        <v>0</v>
      </c>
      <c r="V313" s="10" t="e">
        <f t="shared" si="80"/>
        <v>#REF!</v>
      </c>
      <c r="W313" s="10">
        <f t="shared" si="81"/>
        <v>101.87012391256856</v>
      </c>
      <c r="X313" s="10">
        <f t="shared" si="82"/>
        <v>7.8701239125685589</v>
      </c>
      <c r="Y313" s="10">
        <f t="shared" si="89"/>
        <v>12.870123912568559</v>
      </c>
      <c r="Z313" s="10">
        <f t="shared" si="90"/>
        <v>106.87012391256856</v>
      </c>
      <c r="AA313" s="10">
        <f t="shared" si="83"/>
        <v>17.870123912568559</v>
      </c>
      <c r="AB313" s="10" t="e">
        <f t="shared" si="84"/>
        <v>#REF!</v>
      </c>
      <c r="AC313" s="10" t="e">
        <f t="shared" si="85"/>
        <v>#REF!</v>
      </c>
      <c r="AD313" s="10" t="e">
        <f>IF(R313&lt;=$H$10,$L$2+ABS($H$43/$H$46-SQRT(4*$H$43*$H$43/$H$46/$H$46-8*(R313-$H$9)/$H$46)/2),#REF!)</f>
        <v>#REF!</v>
      </c>
      <c r="AE313" s="10" t="e">
        <f t="shared" si="91"/>
        <v>#NUM!</v>
      </c>
      <c r="AF313" s="10" t="e">
        <f t="shared" si="92"/>
        <v>#NUM!</v>
      </c>
      <c r="AG313" s="10" t="e">
        <f t="shared" si="93"/>
        <v>#NUM!</v>
      </c>
      <c r="AH313">
        <f t="shared" si="94"/>
        <v>3.7757229000500807</v>
      </c>
      <c r="AI313" s="10">
        <f t="shared" si="95"/>
        <v>-15.756617647058821</v>
      </c>
      <c r="AJ313" t="e">
        <f t="shared" si="96"/>
        <v>#NUM!</v>
      </c>
    </row>
    <row r="314" spans="14:36" x14ac:dyDescent="0.3">
      <c r="N314">
        <f t="shared" si="86"/>
        <v>14.811578962266287</v>
      </c>
      <c r="O314">
        <f t="shared" si="87"/>
        <v>10.69697028594708</v>
      </c>
      <c r="P314">
        <f t="shared" si="97"/>
        <v>2.508</v>
      </c>
      <c r="Q314">
        <f t="shared" si="79"/>
        <v>15.548365967999999</v>
      </c>
      <c r="R314" s="17">
        <f>PUSHArm!M314</f>
        <v>156</v>
      </c>
      <c r="S314" s="10">
        <f>PULLArm!N314</f>
        <v>118.47510142137841</v>
      </c>
      <c r="T314" s="10">
        <f>PULLArm!O314</f>
        <v>0.82029678555008168</v>
      </c>
      <c r="U314" s="10" t="b">
        <f t="shared" si="88"/>
        <v>0</v>
      </c>
      <c r="V314" s="10" t="e">
        <f t="shared" si="80"/>
        <v>#REF!</v>
      </c>
      <c r="W314" s="10">
        <f t="shared" si="81"/>
        <v>102.47510142137841</v>
      </c>
      <c r="X314" s="10">
        <f t="shared" si="82"/>
        <v>8.4751014213784117</v>
      </c>
      <c r="Y314" s="10">
        <f t="shared" si="89"/>
        <v>13.475101421378412</v>
      </c>
      <c r="Z314" s="10">
        <f t="shared" si="90"/>
        <v>107.47510142137841</v>
      </c>
      <c r="AA314" s="10">
        <f t="shared" si="83"/>
        <v>18.475101421378412</v>
      </c>
      <c r="AB314" s="10" t="e">
        <f t="shared" si="84"/>
        <v>#REF!</v>
      </c>
      <c r="AC314" s="10" t="e">
        <f t="shared" si="85"/>
        <v>#REF!</v>
      </c>
      <c r="AD314" s="10" t="e">
        <f>IF(R314&lt;=$H$10,$L$2+ABS($H$43/$H$46-SQRT(4*$H$43*$H$43/$H$46/$H$46-8*(R314-$H$9)/$H$46)/2),#REF!)</f>
        <v>#REF!</v>
      </c>
      <c r="AE314" s="10" t="e">
        <f t="shared" si="91"/>
        <v>#NUM!</v>
      </c>
      <c r="AF314" s="10" t="e">
        <f t="shared" si="92"/>
        <v>#NUM!</v>
      </c>
      <c r="AG314" s="10" t="e">
        <f t="shared" si="93"/>
        <v>#NUM!</v>
      </c>
      <c r="AH314">
        <f t="shared" si="94"/>
        <v>3.7804172448709354</v>
      </c>
      <c r="AI314" s="10">
        <f t="shared" si="95"/>
        <v>-15.827941176470585</v>
      </c>
      <c r="AJ314" t="e">
        <f t="shared" si="96"/>
        <v>#NUM!</v>
      </c>
    </row>
    <row r="315" spans="14:36" x14ac:dyDescent="0.3">
      <c r="N315">
        <f t="shared" si="86"/>
        <v>14.714503927001848</v>
      </c>
      <c r="O315">
        <f t="shared" si="87"/>
        <v>10.630923447220569</v>
      </c>
      <c r="P315">
        <f t="shared" si="97"/>
        <v>2.508</v>
      </c>
      <c r="Q315">
        <f t="shared" si="79"/>
        <v>15.566322782</v>
      </c>
      <c r="R315" s="17">
        <f>PUSHArm!M315</f>
        <v>156.5</v>
      </c>
      <c r="S315" s="10">
        <f>PULLArm!N315</f>
        <v>119.08463690756797</v>
      </c>
      <c r="T315" s="10">
        <f>PULLArm!O315</f>
        <v>0.81411094094523118</v>
      </c>
      <c r="U315" s="10" t="b">
        <f t="shared" si="88"/>
        <v>0</v>
      </c>
      <c r="V315" s="10" t="e">
        <f t="shared" si="80"/>
        <v>#REF!</v>
      </c>
      <c r="W315" s="10">
        <f t="shared" si="81"/>
        <v>103.08463690756797</v>
      </c>
      <c r="X315" s="10">
        <f t="shared" si="82"/>
        <v>9.0846369075679689</v>
      </c>
      <c r="Y315" s="10">
        <f t="shared" si="89"/>
        <v>14.084636907567969</v>
      </c>
      <c r="Z315" s="10">
        <f t="shared" si="90"/>
        <v>108.08463690756797</v>
      </c>
      <c r="AA315" s="10">
        <f t="shared" si="83"/>
        <v>19.084636907567969</v>
      </c>
      <c r="AB315" s="10" t="e">
        <f t="shared" si="84"/>
        <v>#REF!</v>
      </c>
      <c r="AC315" s="10" t="e">
        <f t="shared" si="85"/>
        <v>#REF!</v>
      </c>
      <c r="AD315" s="10" t="e">
        <f>IF(R315&lt;=$H$10,$L$2+ABS($H$43/$H$46-SQRT(4*$H$43*$H$43/$H$46/$H$46-8*(R315-$H$9)/$H$46)/2),#REF!)</f>
        <v>#REF!</v>
      </c>
      <c r="AE315" s="10" t="e">
        <f t="shared" si="91"/>
        <v>#NUM!</v>
      </c>
      <c r="AF315" s="10" t="e">
        <f t="shared" si="92"/>
        <v>#NUM!</v>
      </c>
      <c r="AG315" s="10" t="e">
        <f t="shared" si="93"/>
        <v>#NUM!</v>
      </c>
      <c r="AH315">
        <f t="shared" si="94"/>
        <v>3.7851031906352999</v>
      </c>
      <c r="AI315" s="10">
        <f t="shared" si="95"/>
        <v>-15.899264705882352</v>
      </c>
      <c r="AJ315" t="e">
        <f t="shared" si="96"/>
        <v>#NUM!</v>
      </c>
    </row>
    <row r="316" spans="14:36" x14ac:dyDescent="0.3">
      <c r="N316">
        <f t="shared" si="86"/>
        <v>14.617129046776926</v>
      </c>
      <c r="O316">
        <f t="shared" si="87"/>
        <v>10.564598302401119</v>
      </c>
      <c r="P316">
        <f t="shared" si="97"/>
        <v>2.508</v>
      </c>
      <c r="Q316">
        <f t="shared" si="79"/>
        <v>15.584279596</v>
      </c>
      <c r="R316" s="17">
        <f>PUSHArm!M316</f>
        <v>157</v>
      </c>
      <c r="S316" s="10">
        <f>PULLArm!N316</f>
        <v>119.69880381634268</v>
      </c>
      <c r="T316" s="10">
        <f>PULLArm!O316</f>
        <v>0.80792080230777596</v>
      </c>
      <c r="U316" s="10" t="b">
        <f t="shared" si="88"/>
        <v>0</v>
      </c>
      <c r="V316" s="10" t="e">
        <f t="shared" si="80"/>
        <v>#REF!</v>
      </c>
      <c r="W316" s="10">
        <f t="shared" si="81"/>
        <v>103.69880381634268</v>
      </c>
      <c r="X316" s="10">
        <f t="shared" si="82"/>
        <v>9.6988038163426751</v>
      </c>
      <c r="Y316" s="10">
        <f t="shared" si="89"/>
        <v>14.698803816342675</v>
      </c>
      <c r="Z316" s="10">
        <f t="shared" si="90"/>
        <v>108.69880381634268</v>
      </c>
      <c r="AA316" s="10">
        <f t="shared" si="83"/>
        <v>19.698803816342675</v>
      </c>
      <c r="AB316" s="10" t="e">
        <f t="shared" si="84"/>
        <v>#REF!</v>
      </c>
      <c r="AC316" s="10" t="e">
        <f t="shared" si="85"/>
        <v>#REF!</v>
      </c>
      <c r="AD316" s="10" t="e">
        <f>IF(R316&lt;=$H$10,$L$2+ABS($H$43/$H$46-SQRT(4*$H$43*$H$43/$H$46/$H$46-8*(R316-$H$9)/$H$46)/2),#REF!)</f>
        <v>#REF!</v>
      </c>
      <c r="AE316" s="10" t="e">
        <f t="shared" si="91"/>
        <v>#NUM!</v>
      </c>
      <c r="AF316" s="10" t="e">
        <f t="shared" si="92"/>
        <v>#NUM!</v>
      </c>
      <c r="AG316" s="10" t="e">
        <f t="shared" si="93"/>
        <v>#NUM!</v>
      </c>
      <c r="AH316">
        <f t="shared" si="94"/>
        <v>3.7897807822649239</v>
      </c>
      <c r="AI316" s="10">
        <f t="shared" si="95"/>
        <v>-15.970588235294116</v>
      </c>
      <c r="AJ316" t="e">
        <f t="shared" si="96"/>
        <v>#NUM!</v>
      </c>
    </row>
    <row r="317" spans="14:36" x14ac:dyDescent="0.3">
      <c r="N317">
        <f t="shared" si="86"/>
        <v>14.51947881252535</v>
      </c>
      <c r="O317">
        <f t="shared" si="87"/>
        <v>10.498012495088849</v>
      </c>
      <c r="P317">
        <f t="shared" si="97"/>
        <v>2.508</v>
      </c>
      <c r="Q317">
        <f t="shared" si="79"/>
        <v>15.60223641</v>
      </c>
      <c r="R317" s="17">
        <f>PUSHArm!M317</f>
        <v>157.5</v>
      </c>
      <c r="S317" s="10">
        <f>PULLArm!N317</f>
        <v>120.31767635752713</v>
      </c>
      <c r="T317" s="10">
        <f>PULLArm!O317</f>
        <v>0.80172773473614478</v>
      </c>
      <c r="U317" s="10" t="b">
        <f t="shared" si="88"/>
        <v>0</v>
      </c>
      <c r="V317" s="10" t="e">
        <f t="shared" si="80"/>
        <v>#REF!</v>
      </c>
      <c r="W317" s="10">
        <f t="shared" si="81"/>
        <v>104.31767635752713</v>
      </c>
      <c r="X317" s="10">
        <f t="shared" si="82"/>
        <v>10.317676357527134</v>
      </c>
      <c r="Y317" s="10">
        <f t="shared" si="89"/>
        <v>15.317676357527134</v>
      </c>
      <c r="Z317" s="10">
        <f t="shared" si="90"/>
        <v>109.31767635752713</v>
      </c>
      <c r="AA317" s="10">
        <f t="shared" si="83"/>
        <v>20.317676357527134</v>
      </c>
      <c r="AB317" s="10" t="e">
        <f t="shared" si="84"/>
        <v>#REF!</v>
      </c>
      <c r="AC317" s="10" t="e">
        <f t="shared" si="85"/>
        <v>#REF!</v>
      </c>
      <c r="AD317" s="10" t="e">
        <f>IF(R317&lt;=$H$10,$L$2+ABS($H$43/$H$46-SQRT(4*$H$43*$H$43/$H$46/$H$46-8*(R317-$H$9)/$H$46)/2),#REF!)</f>
        <v>#REF!</v>
      </c>
      <c r="AE317" s="10" t="e">
        <f t="shared" si="91"/>
        <v>#NUM!</v>
      </c>
      <c r="AF317" s="10" t="e">
        <f t="shared" si="92"/>
        <v>#NUM!</v>
      </c>
      <c r="AG317" s="10" t="e">
        <f t="shared" si="93"/>
        <v>#NUM!</v>
      </c>
      <c r="AH317">
        <f t="shared" si="94"/>
        <v>3.7944500642825458</v>
      </c>
      <c r="AI317" s="10">
        <f t="shared" si="95"/>
        <v>-16.04191176470588</v>
      </c>
      <c r="AJ317" t="e">
        <f t="shared" si="96"/>
        <v>#NUM!</v>
      </c>
    </row>
    <row r="318" spans="14:36" x14ac:dyDescent="0.3">
      <c r="N318">
        <f t="shared" si="86"/>
        <v>14.421578443073406</v>
      </c>
      <c r="O318">
        <f t="shared" si="87"/>
        <v>10.431184222501729</v>
      </c>
      <c r="P318">
        <f t="shared" si="97"/>
        <v>2.508</v>
      </c>
      <c r="Q318">
        <f t="shared" si="79"/>
        <v>15.620193223999999</v>
      </c>
      <c r="R318" s="17">
        <f>PUSHArm!M318</f>
        <v>158</v>
      </c>
      <c r="S318" s="10">
        <f>PULLArm!N318</f>
        <v>120.94132947358723</v>
      </c>
      <c r="T318" s="10">
        <f>PULLArm!O318</f>
        <v>0.79553313807250303</v>
      </c>
      <c r="U318" s="10" t="b">
        <f t="shared" si="88"/>
        <v>0</v>
      </c>
      <c r="V318" s="10" t="e">
        <f t="shared" si="80"/>
        <v>#REF!</v>
      </c>
      <c r="W318" s="10">
        <f t="shared" si="81"/>
        <v>104.94132947358723</v>
      </c>
      <c r="X318" s="10">
        <f t="shared" si="82"/>
        <v>10.941329473587231</v>
      </c>
      <c r="Y318" s="10">
        <f t="shared" si="89"/>
        <v>15.941329473587231</v>
      </c>
      <c r="Z318" s="10">
        <f t="shared" si="90"/>
        <v>109.94132947358723</v>
      </c>
      <c r="AA318" s="10">
        <f t="shared" si="83"/>
        <v>20.941329473587231</v>
      </c>
      <c r="AB318" s="10" t="e">
        <f t="shared" si="84"/>
        <v>#REF!</v>
      </c>
      <c r="AC318" s="10" t="e">
        <f t="shared" si="85"/>
        <v>#REF!</v>
      </c>
      <c r="AD318" s="10" t="e">
        <f>IF(R318&lt;=$H$10,$L$2+ABS($H$43/$H$46-SQRT(4*$H$43*$H$43/$H$46/$H$46-8*(R318-$H$9)/$H$46)/2),#REF!)</f>
        <v>#REF!</v>
      </c>
      <c r="AE318" s="10" t="e">
        <f t="shared" si="91"/>
        <v>#NUM!</v>
      </c>
      <c r="AF318" s="10" t="e">
        <f t="shared" si="92"/>
        <v>#NUM!</v>
      </c>
      <c r="AG318" s="10" t="e">
        <f t="shared" si="93"/>
        <v>#NUM!</v>
      </c>
      <c r="AH318">
        <f t="shared" si="94"/>
        <v>3.7991110808168345</v>
      </c>
      <c r="AI318" s="10">
        <f t="shared" si="95"/>
        <v>-16.113235294117644</v>
      </c>
      <c r="AJ318" t="e">
        <f t="shared" si="96"/>
        <v>#NUM!</v>
      </c>
    </row>
    <row r="319" spans="14:36" x14ac:dyDescent="0.3">
      <c r="N319">
        <f t="shared" si="86"/>
        <v>14.323453888723099</v>
      </c>
      <c r="O319">
        <f t="shared" si="87"/>
        <v>10.36413223893067</v>
      </c>
      <c r="P319">
        <f t="shared" si="97"/>
        <v>2.508</v>
      </c>
      <c r="Q319">
        <f t="shared" si="79"/>
        <v>15.638150037999997</v>
      </c>
      <c r="R319" s="17">
        <f>PUSHArm!M319</f>
        <v>158.5</v>
      </c>
      <c r="S319" s="10">
        <f>PULLArm!N319</f>
        <v>121.56983880408659</v>
      </c>
      <c r="T319" s="10">
        <f>PULLArm!O319</f>
        <v>0.78933844692831479</v>
      </c>
      <c r="U319" s="10" t="b">
        <f t="shared" si="88"/>
        <v>0</v>
      </c>
      <c r="V319" s="10" t="e">
        <f t="shared" si="80"/>
        <v>#REF!</v>
      </c>
      <c r="W319" s="10">
        <f t="shared" si="81"/>
        <v>105.56983880408659</v>
      </c>
      <c r="X319" s="10">
        <f t="shared" si="82"/>
        <v>11.569838804086586</v>
      </c>
      <c r="Y319" s="10">
        <f t="shared" si="89"/>
        <v>16.569838804086586</v>
      </c>
      <c r="Z319" s="10">
        <f t="shared" si="90"/>
        <v>110.56983880408659</v>
      </c>
      <c r="AA319" s="10">
        <f t="shared" si="83"/>
        <v>21.569838804086586</v>
      </c>
      <c r="AB319" s="10" t="e">
        <f t="shared" si="84"/>
        <v>#REF!</v>
      </c>
      <c r="AC319" s="10" t="e">
        <f t="shared" si="85"/>
        <v>#REF!</v>
      </c>
      <c r="AD319" s="10" t="e">
        <f>IF(R319&lt;=$H$10,$L$2+ABS($H$43/$H$46-SQRT(4*$H$43*$H$43/$H$46/$H$46-8*(R319-$H$9)/$H$46)/2),#REF!)</f>
        <v>#REF!</v>
      </c>
      <c r="AE319" s="10" t="e">
        <f t="shared" si="91"/>
        <v>#NUM!</v>
      </c>
      <c r="AF319" s="10" t="e">
        <f t="shared" si="92"/>
        <v>#NUM!</v>
      </c>
      <c r="AG319" s="10" t="e">
        <f t="shared" si="93"/>
        <v>#NUM!</v>
      </c>
      <c r="AH319">
        <f t="shared" si="94"/>
        <v>3.8037638756072569</v>
      </c>
      <c r="AI319" s="10">
        <f t="shared" si="95"/>
        <v>-16.184558823529411</v>
      </c>
      <c r="AJ319" t="e">
        <f t="shared" si="96"/>
        <v>#NUM!</v>
      </c>
    </row>
    <row r="320" spans="14:36" x14ac:dyDescent="0.3">
      <c r="N320">
        <f t="shared" si="86"/>
        <v>14.225131834127673</v>
      </c>
      <c r="O320">
        <f t="shared" si="87"/>
        <v>10.296875858683007</v>
      </c>
      <c r="P320">
        <f t="shared" si="97"/>
        <v>2.508</v>
      </c>
      <c r="Q320">
        <f t="shared" si="79"/>
        <v>15.656106852000001</v>
      </c>
      <c r="R320" s="17">
        <f>PUSHArm!M320</f>
        <v>159</v>
      </c>
      <c r="S320" s="10">
        <f>PULLArm!N320</f>
        <v>122.20328064636062</v>
      </c>
      <c r="T320" s="10">
        <f>PULLArm!O320</f>
        <v>0.78314513067078673</v>
      </c>
      <c r="U320" s="10" t="b">
        <f t="shared" si="88"/>
        <v>0</v>
      </c>
      <c r="V320" s="10" t="e">
        <f t="shared" si="80"/>
        <v>#REF!</v>
      </c>
      <c r="W320" s="10">
        <f t="shared" si="81"/>
        <v>106.20328064636062</v>
      </c>
      <c r="X320" s="10">
        <f t="shared" si="82"/>
        <v>12.203280646360625</v>
      </c>
      <c r="Y320" s="10">
        <f t="shared" si="89"/>
        <v>17.203280646360625</v>
      </c>
      <c r="Z320" s="10">
        <f t="shared" si="90"/>
        <v>111.20328064636062</v>
      </c>
      <c r="AA320" s="10">
        <f t="shared" si="83"/>
        <v>22.203280646360625</v>
      </c>
      <c r="AB320" s="10" t="e">
        <f t="shared" si="84"/>
        <v>#REF!</v>
      </c>
      <c r="AC320" s="10" t="e">
        <f t="shared" si="85"/>
        <v>#REF!</v>
      </c>
      <c r="AD320" s="10" t="e">
        <f>IF(R320&lt;=$H$10,$L$2+ABS($H$43/$H$46-SQRT(4*$H$43*$H$43/$H$46/$H$46-8*(R320-$H$9)/$H$46)/2),#REF!)</f>
        <v>#REF!</v>
      </c>
      <c r="AE320" s="10" t="e">
        <f t="shared" si="91"/>
        <v>#NUM!</v>
      </c>
      <c r="AF320" s="10" t="e">
        <f t="shared" si="92"/>
        <v>#NUM!</v>
      </c>
      <c r="AG320" s="10" t="e">
        <f t="shared" si="93"/>
        <v>#NUM!</v>
      </c>
      <c r="AH320">
        <f t="shared" si="94"/>
        <v>3.8084084920088674</v>
      </c>
      <c r="AI320" s="10">
        <f t="shared" si="95"/>
        <v>-16.255882352941175</v>
      </c>
      <c r="AJ320" t="e">
        <f t="shared" si="96"/>
        <v>#NUM!</v>
      </c>
    </row>
    <row r="321" spans="14:36" x14ac:dyDescent="0.3">
      <c r="N321">
        <f t="shared" si="86"/>
        <v>14.126639700423778</v>
      </c>
      <c r="O321">
        <f t="shared" si="87"/>
        <v>10.229434958487328</v>
      </c>
      <c r="P321">
        <f t="shared" si="97"/>
        <v>2.508</v>
      </c>
      <c r="Q321">
        <f t="shared" si="79"/>
        <v>15.674063665999999</v>
      </c>
      <c r="R321" s="17">
        <f>PUSHArm!M321</f>
        <v>159.5</v>
      </c>
      <c r="S321" s="10">
        <f>PULLArm!N321</f>
        <v>122.84173191218377</v>
      </c>
      <c r="T321" s="10">
        <f>PULLArm!O321</f>
        <v>0.77695469336851131</v>
      </c>
      <c r="U321" s="10" t="b">
        <f t="shared" si="88"/>
        <v>0</v>
      </c>
      <c r="V321" s="10" t="e">
        <f t="shared" si="80"/>
        <v>#REF!</v>
      </c>
      <c r="W321" s="10">
        <f t="shared" si="81"/>
        <v>106.84173191218377</v>
      </c>
      <c r="X321" s="10">
        <f t="shared" si="82"/>
        <v>12.841731912183775</v>
      </c>
      <c r="Y321" s="10">
        <f t="shared" si="89"/>
        <v>17.841731912183775</v>
      </c>
      <c r="Z321" s="10">
        <f t="shared" si="90"/>
        <v>111.84173191218377</v>
      </c>
      <c r="AA321" s="10">
        <f t="shared" si="83"/>
        <v>22.841731912183775</v>
      </c>
      <c r="AB321" s="10" t="e">
        <f t="shared" si="84"/>
        <v>#REF!</v>
      </c>
      <c r="AC321" s="10" t="e">
        <f t="shared" si="85"/>
        <v>#REF!</v>
      </c>
      <c r="AD321" s="10" t="e">
        <f>IF(R321&lt;=$H$10,$L$2+ABS($H$43/$H$46-SQRT(4*$H$43*$H$43/$H$46/$H$46-8*(R321-$H$9)/$H$46)/2),#REF!)</f>
        <v>#REF!</v>
      </c>
      <c r="AE321" s="10" t="e">
        <f t="shared" si="91"/>
        <v>#NUM!</v>
      </c>
      <c r="AF321" s="10" t="e">
        <f t="shared" si="92"/>
        <v>#NUM!</v>
      </c>
      <c r="AG321" s="10" t="e">
        <f t="shared" si="93"/>
        <v>#NUM!</v>
      </c>
      <c r="AH321">
        <f t="shared" si="94"/>
        <v>3.8130449729970191</v>
      </c>
      <c r="AI321" s="10">
        <f t="shared" si="95"/>
        <v>-16.327205882352938</v>
      </c>
      <c r="AJ321" t="e">
        <f t="shared" si="96"/>
        <v>#NUM!</v>
      </c>
    </row>
    <row r="322" spans="14:36" x14ac:dyDescent="0.3">
      <c r="N322">
        <f t="shared" si="86"/>
        <v>14.028005646597419</v>
      </c>
      <c r="O322">
        <f t="shared" si="87"/>
        <v>10.161829979341652</v>
      </c>
      <c r="P322">
        <f t="shared" si="97"/>
        <v>2.508</v>
      </c>
      <c r="Q322">
        <f t="shared" ref="Q322:Q358" si="98">(R322/360*2*3.1415*$B$19+$E$10)*$E$9*$B$19/1000</f>
        <v>15.69202048</v>
      </c>
      <c r="R322" s="17">
        <f>PUSHArm!M322</f>
        <v>160</v>
      </c>
      <c r="S322" s="10">
        <f>PULLArm!N322</f>
        <v>123.48527008019745</v>
      </c>
      <c r="T322" s="10">
        <f>PULLArm!O322</f>
        <v>0.77076867369532875</v>
      </c>
      <c r="U322" s="10" t="b">
        <f t="shared" si="88"/>
        <v>0</v>
      </c>
      <c r="V322" s="10" t="e">
        <f t="shared" ref="V322:V358" si="99">IF(R322&lt;=$H$7,SQRT(2*R322/$H$34),AB322)</f>
        <v>#REF!</v>
      </c>
      <c r="W322" s="10">
        <f t="shared" ref="W322:W358" si="100">ABS(S322-$E$19)</f>
        <v>107.48527008019745</v>
      </c>
      <c r="X322" s="10">
        <f t="shared" ref="X322:X358" si="101">ABS(S322-$E$20)</f>
        <v>13.485270080197452</v>
      </c>
      <c r="Y322" s="10">
        <f t="shared" si="89"/>
        <v>18.485270080197452</v>
      </c>
      <c r="Z322" s="10">
        <f t="shared" si="90"/>
        <v>112.48527008019745</v>
      </c>
      <c r="AA322" s="10">
        <f t="shared" ref="AA322:AA358" si="102">ABS(S322-$E$20+10)</f>
        <v>23.485270080197452</v>
      </c>
      <c r="AB322" s="10" t="e">
        <f t="shared" ref="AB322:AB358" si="103">IF(R322&lt;=$H$8,$J$2+ABS(SQRT(4*$H$35*$H$35/$H$38/$H$38+8*(R322-$H$7)/$H$38)/2-ABS($H$35/$H$38)),AC322)</f>
        <v>#REF!</v>
      </c>
      <c r="AC322" s="10" t="e">
        <f t="shared" ref="AC322:AC358" si="104">IF(R322&lt;=$H$9,$K$2+ABS(-$H$39/$H$42-SQRT(4*$H$39*$H$39/$H$42/$H$42+8*(R322-$H$8)/$H$42)/2),AD322)</f>
        <v>#REF!</v>
      </c>
      <c r="AD322" s="10" t="e">
        <f>IF(R322&lt;=$H$10,$L$2+ABS($H$43/$H$46-SQRT(4*$H$43*$H$43/$H$46/$H$46-8*(R322-$H$9)/$H$46)/2),#REF!)</f>
        <v>#REF!</v>
      </c>
      <c r="AE322" s="10" t="e">
        <f t="shared" si="91"/>
        <v>#NUM!</v>
      </c>
      <c r="AF322" s="10" t="e">
        <f t="shared" si="92"/>
        <v>#NUM!</v>
      </c>
      <c r="AG322" s="10" t="e">
        <f t="shared" si="93"/>
        <v>#NUM!</v>
      </c>
      <c r="AH322">
        <f t="shared" si="94"/>
        <v>3.817673361172004</v>
      </c>
      <c r="AI322" s="10">
        <f t="shared" si="95"/>
        <v>-16.398529411764702</v>
      </c>
      <c r="AJ322" t="e">
        <f t="shared" si="96"/>
        <v>#NUM!</v>
      </c>
    </row>
    <row r="323" spans="14:36" x14ac:dyDescent="0.3">
      <c r="N323">
        <f t="shared" ref="N323:N358" si="105">(Q323+P323)*T323</f>
        <v>13.929258570019924</v>
      </c>
      <c r="O323">
        <f t="shared" ref="O323:O358" si="106">(Q323-P323)*T323</f>
        <v>10.094081927757282</v>
      </c>
      <c r="P323">
        <f t="shared" si="97"/>
        <v>2.508</v>
      </c>
      <c r="Q323">
        <f t="shared" si="98"/>
        <v>15.709977294</v>
      </c>
      <c r="R323" s="17">
        <f>PUSHArm!M323</f>
        <v>160.5</v>
      </c>
      <c r="S323" s="10">
        <f>PULLArm!N323</f>
        <v>124.13397314385834</v>
      </c>
      <c r="T323" s="10">
        <f>PULLArm!O323</f>
        <v>0.76458864478920252</v>
      </c>
      <c r="U323" s="10" t="b">
        <f t="shared" ref="U323:U358" si="107">IF(R323&lt;=$H$7,V323*$H$34/T323,IF(R323&lt;$H$8,((V323-$J$2)*$H$38+$H$35)/T323,IF(R323&lt;=$H$9,((V323-$K$2)*$H$42+$H$39)/T323,IF(R323&lt;=$H$10,($H$43-(V323-$L$2)*$H$46)/T323))))</f>
        <v>0</v>
      </c>
      <c r="V323" s="10" t="e">
        <f t="shared" si="99"/>
        <v>#REF!</v>
      </c>
      <c r="W323" s="10">
        <f t="shared" si="100"/>
        <v>108.13397314385834</v>
      </c>
      <c r="X323" s="10">
        <f t="shared" si="101"/>
        <v>14.133973143858341</v>
      </c>
      <c r="Y323" s="10">
        <f t="shared" ref="Y323:Y358" si="108">ABS(S323-$E$20+5)</f>
        <v>19.133973143858341</v>
      </c>
      <c r="Z323" s="10">
        <f t="shared" ref="Z323:Z358" si="109">ABS(S323-$E$21)</f>
        <v>113.13397314385834</v>
      </c>
      <c r="AA323" s="10">
        <f t="shared" si="102"/>
        <v>24.133973143858341</v>
      </c>
      <c r="AB323" s="10" t="e">
        <f t="shared" si="103"/>
        <v>#REF!</v>
      </c>
      <c r="AC323" s="10" t="e">
        <f t="shared" si="104"/>
        <v>#REF!</v>
      </c>
      <c r="AD323" s="10" t="e">
        <f>IF(R323&lt;=$H$10,$L$2+ABS($H$43/$H$46-SQRT(4*$H$43*$H$43/$H$46/$H$46-8*(R323-$H$9)/$H$46)/2),#REF!)</f>
        <v>#REF!</v>
      </c>
      <c r="AE323" s="10" t="e">
        <f t="shared" ref="AE323:AE358" si="110">IF(R323&gt;=$H$12,AF323*$H$49/T323,IF(R323&gt;=$H$13,((AF323-$I$28)*$H$53+$H$50)/T323,IF(R323&gt;=$H$14,((AF323-$I$29)*$H$57+$H$54)/T323,IF(R323&gt;=$H$15,($H$58-(AF323-$I$30)*$H$61)/T323,(IF(R323&gt;=$H$16,($H$62+(AF323-$I$31)*$H$65)/T323))))))</f>
        <v>#NUM!</v>
      </c>
      <c r="AF323" s="10" t="e">
        <f t="shared" ref="AF323:AF358" si="111">IF(R323&gt;=$H$12,SQRT(2*(R323-$H$11)/$H$49),AG323)</f>
        <v>#NUM!</v>
      </c>
      <c r="AG323" s="10" t="e">
        <f t="shared" ref="AG323:AG358" si="112">IF(R323&gt;=$H$13,$J$4+ABS(SQRT(4*$H$50*$H$50/$H$53/$H$53+8*(R323-$H$12)/$H$53)/2-ABS($H$50/$H$53)),AH323)</f>
        <v>#NUM!</v>
      </c>
      <c r="AH323">
        <f t="shared" ref="AH323:AH358" si="113">IF(R323&gt;=$H$14,$I$29+ABS(SQRT(4*$H$54*$H$54/$H$57/$H$57+8*(R323-$H$13)/$H$57)/2-ABS($H$54/$H$57)),AI323)</f>
        <v>3.8222936987636205</v>
      </c>
      <c r="AI323" s="10">
        <f t="shared" ref="AI323:AI358" si="114">IF(R323&gt;=$H$15,$I$30+(R323-$H$14)/$H$58,AJ323)</f>
        <v>-16.46985294117647</v>
      </c>
      <c r="AJ323" t="e">
        <f t="shared" ref="AJ323:AJ358" si="115">IF(R323&gt;=$H$16,$I$31+SQRT(2*(R323-$H$15)/-$H$65),AK323)</f>
        <v>#NUM!</v>
      </c>
    </row>
    <row r="324" spans="14:36" x14ac:dyDescent="0.3">
      <c r="N324">
        <f t="shared" si="105"/>
        <v>13.830428106149483</v>
      </c>
      <c r="O324">
        <f t="shared" si="106"/>
        <v>10.026212376393579</v>
      </c>
      <c r="P324">
        <f t="shared" ref="P324:P358" si="116">P323</f>
        <v>2.508</v>
      </c>
      <c r="Q324">
        <f t="shared" si="98"/>
        <v>15.727934108000001</v>
      </c>
      <c r="R324" s="17">
        <f>PUSHArm!M324</f>
        <v>161</v>
      </c>
      <c r="S324" s="10">
        <f>PULLArm!N324</f>
        <v>124.78791955466052</v>
      </c>
      <c r="T324" s="10">
        <f>PULLArm!O324</f>
        <v>0.7584162140661691</v>
      </c>
      <c r="U324" s="10" t="b">
        <f t="shared" si="107"/>
        <v>0</v>
      </c>
      <c r="V324" s="10" t="e">
        <f t="shared" si="99"/>
        <v>#REF!</v>
      </c>
      <c r="W324" s="10">
        <f t="shared" si="100"/>
        <v>108.78791955466052</v>
      </c>
      <c r="X324" s="10">
        <f t="shared" si="101"/>
        <v>14.787919554660519</v>
      </c>
      <c r="Y324" s="10">
        <f t="shared" si="108"/>
        <v>19.787919554660519</v>
      </c>
      <c r="Z324" s="10">
        <f t="shared" si="109"/>
        <v>113.78791955466052</v>
      </c>
      <c r="AA324" s="10">
        <f t="shared" si="102"/>
        <v>24.787919554660519</v>
      </c>
      <c r="AB324" s="10" t="e">
        <f t="shared" si="103"/>
        <v>#REF!</v>
      </c>
      <c r="AC324" s="10" t="e">
        <f t="shared" si="104"/>
        <v>#REF!</v>
      </c>
      <c r="AD324" s="10" t="e">
        <f>IF(R324&lt;=$H$10,$L$2+ABS($H$43/$H$46-SQRT(4*$H$43*$H$43/$H$46/$H$46-8*(R324-$H$9)/$H$46)/2),#REF!)</f>
        <v>#REF!</v>
      </c>
      <c r="AE324" s="10" t="e">
        <f t="shared" si="110"/>
        <v>#NUM!</v>
      </c>
      <c r="AF324" s="10" t="e">
        <f t="shared" si="111"/>
        <v>#NUM!</v>
      </c>
      <c r="AG324" s="10" t="e">
        <f t="shared" si="112"/>
        <v>#NUM!</v>
      </c>
      <c r="AH324">
        <f t="shared" si="113"/>
        <v>3.8269060276356681</v>
      </c>
      <c r="AI324" s="10">
        <f t="shared" si="114"/>
        <v>-16.541176470588233</v>
      </c>
      <c r="AJ324" t="e">
        <f t="shared" si="115"/>
        <v>#NUM!</v>
      </c>
    </row>
    <row r="325" spans="14:36" x14ac:dyDescent="0.3">
      <c r="N325">
        <f t="shared" si="105"/>
        <v>13.731544627341114</v>
      </c>
      <c r="O325">
        <f t="shared" si="106"/>
        <v>9.9582434640406134</v>
      </c>
      <c r="P325">
        <f t="shared" si="116"/>
        <v>2.508</v>
      </c>
      <c r="Q325">
        <f t="shared" si="98"/>
        <v>15.745890922000003</v>
      </c>
      <c r="R325" s="17">
        <f>PUSHArm!M325</f>
        <v>161.5</v>
      </c>
      <c r="S325" s="10">
        <f>PULLArm!N325</f>
        <v>125.44718816037677</v>
      </c>
      <c r="T325" s="10">
        <f>PULLArm!O325</f>
        <v>0.75225302298654284</v>
      </c>
      <c r="U325" s="10" t="b">
        <f t="shared" si="107"/>
        <v>0</v>
      </c>
      <c r="V325" s="10" t="e">
        <f t="shared" si="99"/>
        <v>#REF!</v>
      </c>
      <c r="W325" s="10">
        <f t="shared" si="100"/>
        <v>109.44718816037677</v>
      </c>
      <c r="X325" s="10">
        <f t="shared" si="101"/>
        <v>15.447188160376768</v>
      </c>
      <c r="Y325" s="10">
        <f t="shared" si="108"/>
        <v>20.447188160376768</v>
      </c>
      <c r="Z325" s="10">
        <f t="shared" si="109"/>
        <v>114.44718816037677</v>
      </c>
      <c r="AA325" s="10">
        <f t="shared" si="102"/>
        <v>25.447188160376768</v>
      </c>
      <c r="AB325" s="10" t="e">
        <f t="shared" si="103"/>
        <v>#REF!</v>
      </c>
      <c r="AC325" s="10" t="e">
        <f t="shared" si="104"/>
        <v>#REF!</v>
      </c>
      <c r="AD325" s="10" t="e">
        <f>IF(R325&lt;=$H$10,$L$2+ABS($H$43/$H$46-SQRT(4*$H$43*$H$43/$H$46/$H$46-8*(R325-$H$9)/$H$46)/2),#REF!)</f>
        <v>#REF!</v>
      </c>
      <c r="AE325" s="10" t="e">
        <f t="shared" si="110"/>
        <v>#NUM!</v>
      </c>
      <c r="AF325" s="10" t="e">
        <f t="shared" si="111"/>
        <v>#NUM!</v>
      </c>
      <c r="AG325" s="10" t="e">
        <f t="shared" si="112"/>
        <v>#NUM!</v>
      </c>
      <c r="AH325">
        <f t="shared" si="113"/>
        <v>3.8315103892903726</v>
      </c>
      <c r="AI325" s="10">
        <f t="shared" si="114"/>
        <v>-16.612499999999997</v>
      </c>
      <c r="AJ325" t="e">
        <f t="shared" si="115"/>
        <v>#NUM!</v>
      </c>
    </row>
    <row r="326" spans="14:36" x14ac:dyDescent="0.3">
      <c r="N326">
        <f t="shared" si="105"/>
        <v>13.632639240736651</v>
      </c>
      <c r="O326">
        <f t="shared" si="106"/>
        <v>9.8901978949275389</v>
      </c>
      <c r="P326">
        <f t="shared" si="116"/>
        <v>2.508</v>
      </c>
      <c r="Q326">
        <f t="shared" si="98"/>
        <v>15.763847735999999</v>
      </c>
      <c r="R326" s="17">
        <f>PUSHArm!M326</f>
        <v>162</v>
      </c>
      <c r="S326" s="10">
        <f>PULLArm!N326</f>
        <v>126.11185813805919</v>
      </c>
      <c r="T326" s="10">
        <f>PULLArm!O326</f>
        <v>0.74610074677215188</v>
      </c>
      <c r="U326" s="10" t="b">
        <f t="shared" si="107"/>
        <v>0</v>
      </c>
      <c r="V326" s="10" t="e">
        <f t="shared" si="99"/>
        <v>#REF!</v>
      </c>
      <c r="W326" s="10">
        <f t="shared" si="100"/>
        <v>110.11185813805919</v>
      </c>
      <c r="X326" s="10">
        <f t="shared" si="101"/>
        <v>16.111858138059191</v>
      </c>
      <c r="Y326" s="10">
        <f t="shared" si="108"/>
        <v>21.111858138059191</v>
      </c>
      <c r="Z326" s="10">
        <f t="shared" si="109"/>
        <v>115.11185813805919</v>
      </c>
      <c r="AA326" s="10">
        <f t="shared" si="102"/>
        <v>26.111858138059191</v>
      </c>
      <c r="AB326" s="10" t="e">
        <f t="shared" si="103"/>
        <v>#REF!</v>
      </c>
      <c r="AC326" s="10" t="e">
        <f t="shared" si="104"/>
        <v>#REF!</v>
      </c>
      <c r="AD326" s="10" t="e">
        <f>IF(R326&lt;=$H$10,$L$2+ABS($H$43/$H$46-SQRT(4*$H$43*$H$43/$H$46/$H$46-8*(R326-$H$9)/$H$46)/2),#REF!)</f>
        <v>#REF!</v>
      </c>
      <c r="AE326" s="10" t="e">
        <f t="shared" si="110"/>
        <v>#NUM!</v>
      </c>
      <c r="AF326" s="10" t="e">
        <f t="shared" si="111"/>
        <v>#NUM!</v>
      </c>
      <c r="AG326" s="10" t="e">
        <f t="shared" si="112"/>
        <v>#NUM!</v>
      </c>
      <c r="AH326">
        <f t="shared" si="113"/>
        <v>3.8361068248727443</v>
      </c>
      <c r="AI326" s="10">
        <f t="shared" si="114"/>
        <v>-16.683823529411761</v>
      </c>
      <c r="AJ326" t="e">
        <f t="shared" si="115"/>
        <v>#NUM!</v>
      </c>
    </row>
    <row r="327" spans="14:36" x14ac:dyDescent="0.3">
      <c r="N327">
        <f t="shared" si="105"/>
        <v>13.533743785210117</v>
      </c>
      <c r="O327">
        <f t="shared" si="106"/>
        <v>9.8220989373369925</v>
      </c>
      <c r="P327">
        <f t="shared" si="116"/>
        <v>2.508</v>
      </c>
      <c r="Q327">
        <f t="shared" si="98"/>
        <v>15.78180455</v>
      </c>
      <c r="R327" s="17">
        <f>PUSHArm!M327</f>
        <v>162.5</v>
      </c>
      <c r="S327" s="10">
        <f>PULLArm!N327</f>
        <v>126.78200892153333</v>
      </c>
      <c r="T327" s="10">
        <f>PULLArm!O327</f>
        <v>0.73996109407358956</v>
      </c>
      <c r="U327" s="10" t="b">
        <f t="shared" si="107"/>
        <v>0</v>
      </c>
      <c r="V327" s="10" t="e">
        <f t="shared" si="99"/>
        <v>#REF!</v>
      </c>
      <c r="W327" s="10">
        <f t="shared" si="100"/>
        <v>110.78200892153333</v>
      </c>
      <c r="X327" s="10">
        <f t="shared" si="101"/>
        <v>16.782008921533333</v>
      </c>
      <c r="Y327" s="10">
        <f t="shared" si="108"/>
        <v>21.782008921533333</v>
      </c>
      <c r="Z327" s="10">
        <f t="shared" si="109"/>
        <v>115.78200892153333</v>
      </c>
      <c r="AA327" s="10">
        <f t="shared" si="102"/>
        <v>26.782008921533333</v>
      </c>
      <c r="AB327" s="10" t="e">
        <f t="shared" si="103"/>
        <v>#REF!</v>
      </c>
      <c r="AC327" s="10" t="e">
        <f t="shared" si="104"/>
        <v>#REF!</v>
      </c>
      <c r="AD327" s="10" t="e">
        <f>IF(R327&lt;=$H$10,$L$2+ABS($H$43/$H$46-SQRT(4*$H$43*$H$43/$H$46/$H$46-8*(R327-$H$9)/$H$46)/2),#REF!)</f>
        <v>#REF!</v>
      </c>
      <c r="AE327" s="10" t="e">
        <f t="shared" si="110"/>
        <v>#NUM!</v>
      </c>
      <c r="AF327" s="10" t="e">
        <f t="shared" si="111"/>
        <v>#NUM!</v>
      </c>
      <c r="AG327" s="10" t="e">
        <f t="shared" si="112"/>
        <v>#NUM!</v>
      </c>
      <c r="AH327">
        <f t="shared" si="113"/>
        <v>3.8406953751748651</v>
      </c>
      <c r="AI327" s="10">
        <f t="shared" si="114"/>
        <v>-16.755147058823528</v>
      </c>
      <c r="AJ327" t="e">
        <f t="shared" si="115"/>
        <v>#NUM!</v>
      </c>
    </row>
    <row r="328" spans="14:36" x14ac:dyDescent="0.3">
      <c r="N328">
        <f t="shared" si="105"/>
        <v>13.434890827307228</v>
      </c>
      <c r="O328">
        <f t="shared" si="106"/>
        <v>9.7539704214794476</v>
      </c>
      <c r="P328">
        <f t="shared" si="116"/>
        <v>2.508</v>
      </c>
      <c r="Q328">
        <f t="shared" si="98"/>
        <v>15.799761363999998</v>
      </c>
      <c r="R328" s="17">
        <f>PUSHArm!M328</f>
        <v>163</v>
      </c>
      <c r="S328" s="10">
        <f>PULLArm!N328</f>
        <v>127.4577201231148</v>
      </c>
      <c r="T328" s="10">
        <f>PULLArm!O328</f>
        <v>0.73383580658448599</v>
      </c>
      <c r="U328" s="10" t="b">
        <f t="shared" si="107"/>
        <v>0</v>
      </c>
      <c r="V328" s="10" t="e">
        <f t="shared" si="99"/>
        <v>#REF!</v>
      </c>
      <c r="W328" s="10">
        <f t="shared" si="100"/>
        <v>111.4577201231148</v>
      </c>
      <c r="X328" s="10">
        <f t="shared" si="101"/>
        <v>17.457720123114797</v>
      </c>
      <c r="Y328" s="10">
        <f t="shared" si="108"/>
        <v>22.457720123114797</v>
      </c>
      <c r="Z328" s="10">
        <f t="shared" si="109"/>
        <v>116.4577201231148</v>
      </c>
      <c r="AA328" s="10">
        <f t="shared" si="102"/>
        <v>27.457720123114797</v>
      </c>
      <c r="AB328" s="10" t="e">
        <f t="shared" si="103"/>
        <v>#REF!</v>
      </c>
      <c r="AC328" s="10" t="e">
        <f t="shared" si="104"/>
        <v>#REF!</v>
      </c>
      <c r="AD328" s="10" t="e">
        <f>IF(R328&lt;=$H$10,$L$2+ABS($H$43/$H$46-SQRT(4*$H$43*$H$43/$H$46/$H$46-8*(R328-$H$9)/$H$46)/2),#REF!)</f>
        <v>#REF!</v>
      </c>
      <c r="AE328" s="10" t="e">
        <f t="shared" si="110"/>
        <v>#NUM!</v>
      </c>
      <c r="AF328" s="10" t="e">
        <f t="shared" si="111"/>
        <v>#NUM!</v>
      </c>
      <c r="AG328" s="10" t="e">
        <f t="shared" si="112"/>
        <v>#NUM!</v>
      </c>
      <c r="AH328">
        <f t="shared" si="113"/>
        <v>3.8452760806401165</v>
      </c>
      <c r="AI328" s="10">
        <f t="shared" si="114"/>
        <v>-16.826470588235292</v>
      </c>
      <c r="AJ328" t="e">
        <f t="shared" si="115"/>
        <v>#NUM!</v>
      </c>
    </row>
    <row r="329" spans="14:36" x14ac:dyDescent="0.3">
      <c r="N329">
        <f t="shared" si="105"/>
        <v>13.336113656169323</v>
      </c>
      <c r="O329">
        <f t="shared" si="106"/>
        <v>9.6858367366185565</v>
      </c>
      <c r="P329">
        <f t="shared" si="116"/>
        <v>2.508</v>
      </c>
      <c r="Q329">
        <f t="shared" si="98"/>
        <v>15.817718178</v>
      </c>
      <c r="R329" s="17">
        <f>PUSHArm!M329</f>
        <v>163.5</v>
      </c>
      <c r="S329" s="10">
        <f>PULLArm!N329</f>
        <v>128.13907144927475</v>
      </c>
      <c r="T329" s="10">
        <f>PULLArm!O329</f>
        <v>0.72772665860262487</v>
      </c>
      <c r="U329" s="10" t="b">
        <f t="shared" si="107"/>
        <v>0</v>
      </c>
      <c r="V329" s="10" t="e">
        <f t="shared" si="99"/>
        <v>#REF!</v>
      </c>
      <c r="W329" s="10">
        <f t="shared" si="100"/>
        <v>112.13907144927475</v>
      </c>
      <c r="X329" s="10">
        <f t="shared" si="101"/>
        <v>18.139071449274752</v>
      </c>
      <c r="Y329" s="10">
        <f t="shared" si="108"/>
        <v>23.139071449274752</v>
      </c>
      <c r="Z329" s="10">
        <f t="shared" si="109"/>
        <v>117.13907144927475</v>
      </c>
      <c r="AA329" s="10">
        <f t="shared" si="102"/>
        <v>28.139071449274752</v>
      </c>
      <c r="AB329" s="10" t="e">
        <f t="shared" si="103"/>
        <v>#REF!</v>
      </c>
      <c r="AC329" s="10" t="e">
        <f t="shared" si="104"/>
        <v>#REF!</v>
      </c>
      <c r="AD329" s="10" t="e">
        <f>IF(R329&lt;=$H$10,$L$2+ABS($H$43/$H$46-SQRT(4*$H$43*$H$43/$H$46/$H$46-8*(R329-$H$9)/$H$46)/2),#REF!)</f>
        <v>#REF!</v>
      </c>
      <c r="AE329" s="10" t="e">
        <f t="shared" si="110"/>
        <v>#NUM!</v>
      </c>
      <c r="AF329" s="10" t="e">
        <f t="shared" si="111"/>
        <v>#NUM!</v>
      </c>
      <c r="AG329" s="10" t="e">
        <f t="shared" si="112"/>
        <v>#NUM!</v>
      </c>
      <c r="AH329">
        <f t="shared" si="113"/>
        <v>3.8498489813673338</v>
      </c>
      <c r="AI329" s="10">
        <f t="shared" si="114"/>
        <v>-16.897794117647056</v>
      </c>
      <c r="AJ329" t="e">
        <f t="shared" si="115"/>
        <v>#NUM!</v>
      </c>
    </row>
    <row r="330" spans="14:36" x14ac:dyDescent="0.3">
      <c r="N330">
        <f t="shared" si="105"/>
        <v>13.237446277410763</v>
      </c>
      <c r="O330">
        <f t="shared" si="106"/>
        <v>9.617722827423222</v>
      </c>
      <c r="P330">
        <f t="shared" si="116"/>
        <v>2.508</v>
      </c>
      <c r="Q330">
        <f t="shared" si="98"/>
        <v>15.835674991999996</v>
      </c>
      <c r="R330" s="17">
        <f>PUSHArm!M330</f>
        <v>164</v>
      </c>
      <c r="S330" s="10">
        <f>PULLArm!N330</f>
        <v>128.8261426099769</v>
      </c>
      <c r="T330" s="10">
        <f>PULLArm!O330</f>
        <v>0.72163545653659089</v>
      </c>
      <c r="U330" s="10" t="b">
        <f t="shared" si="107"/>
        <v>0</v>
      </c>
      <c r="V330" s="10" t="e">
        <f t="shared" si="99"/>
        <v>#REF!</v>
      </c>
      <c r="W330" s="10">
        <f t="shared" si="100"/>
        <v>112.8261426099769</v>
      </c>
      <c r="X330" s="10">
        <f t="shared" si="101"/>
        <v>18.826142609976898</v>
      </c>
      <c r="Y330" s="10">
        <f t="shared" si="108"/>
        <v>23.826142609976898</v>
      </c>
      <c r="Z330" s="10">
        <f t="shared" si="109"/>
        <v>117.8261426099769</v>
      </c>
      <c r="AA330" s="10">
        <f t="shared" si="102"/>
        <v>28.826142609976898</v>
      </c>
      <c r="AB330" s="10" t="e">
        <f t="shared" si="103"/>
        <v>#REF!</v>
      </c>
      <c r="AC330" s="10" t="e">
        <f t="shared" si="104"/>
        <v>#REF!</v>
      </c>
      <c r="AD330" s="10" t="e">
        <f>IF(R330&lt;=$H$10,$L$2+ABS($H$43/$H$46-SQRT(4*$H$43*$H$43/$H$46/$H$46-8*(R330-$H$9)/$H$46)/2),#REF!)</f>
        <v>#REF!</v>
      </c>
      <c r="AE330" s="10" t="e">
        <f t="shared" si="110"/>
        <v>#NUM!</v>
      </c>
      <c r="AF330" s="10" t="e">
        <f t="shared" si="111"/>
        <v>#NUM!</v>
      </c>
      <c r="AG330" s="10" t="e">
        <f t="shared" si="112"/>
        <v>#NUM!</v>
      </c>
      <c r="AH330">
        <f t="shared" si="113"/>
        <v>3.8544141171149047</v>
      </c>
      <c r="AI330" s="10">
        <f t="shared" si="114"/>
        <v>-16.96911764705882</v>
      </c>
      <c r="AJ330" t="e">
        <f t="shared" si="115"/>
        <v>#NUM!</v>
      </c>
    </row>
    <row r="331" spans="14:36" x14ac:dyDescent="0.3">
      <c r="N331">
        <f t="shared" si="105"/>
        <v>13.13892340588743</v>
      </c>
      <c r="O331">
        <f t="shared" si="106"/>
        <v>9.5496541894991722</v>
      </c>
      <c r="P331">
        <f t="shared" si="116"/>
        <v>2.508</v>
      </c>
      <c r="Q331">
        <f t="shared" si="98"/>
        <v>15.853631805999999</v>
      </c>
      <c r="R331" s="17">
        <f>PUSHArm!M331</f>
        <v>164.5</v>
      </c>
      <c r="S331" s="10">
        <f>PULLArm!N331</f>
        <v>129.51901322140679</v>
      </c>
      <c r="T331" s="10">
        <f>PULLArm!O331</f>
        <v>0.71556403835491611</v>
      </c>
      <c r="U331" s="10" t="b">
        <f t="shared" si="107"/>
        <v>0</v>
      </c>
      <c r="V331" s="10" t="e">
        <f t="shared" si="99"/>
        <v>#REF!</v>
      </c>
      <c r="W331" s="10">
        <f t="shared" si="100"/>
        <v>113.51901322140679</v>
      </c>
      <c r="X331" s="10">
        <f t="shared" si="101"/>
        <v>19.519013221406794</v>
      </c>
      <c r="Y331" s="10">
        <f t="shared" si="108"/>
        <v>24.519013221406794</v>
      </c>
      <c r="Z331" s="10">
        <f t="shared" si="109"/>
        <v>118.51901322140679</v>
      </c>
      <c r="AA331" s="10">
        <f t="shared" si="102"/>
        <v>29.519013221406794</v>
      </c>
      <c r="AB331" s="10" t="e">
        <f t="shared" si="103"/>
        <v>#REF!</v>
      </c>
      <c r="AC331" s="10" t="e">
        <f t="shared" si="104"/>
        <v>#REF!</v>
      </c>
      <c r="AD331" s="10" t="e">
        <f>IF(R331&lt;=$H$10,$L$2+ABS($H$43/$H$46-SQRT(4*$H$43*$H$43/$H$46/$H$46-8*(R331-$H$9)/$H$46)/2),#REF!)</f>
        <v>#REF!</v>
      </c>
      <c r="AE331" s="10" t="e">
        <f t="shared" si="110"/>
        <v>#NUM!</v>
      </c>
      <c r="AF331" s="10" t="e">
        <f t="shared" si="111"/>
        <v>#NUM!</v>
      </c>
      <c r="AG331" s="10" t="e">
        <f t="shared" si="112"/>
        <v>#NUM!</v>
      </c>
      <c r="AH331">
        <f t="shared" si="113"/>
        <v>3.8589715273048015</v>
      </c>
      <c r="AI331" s="10">
        <f t="shared" si="114"/>
        <v>-17.040441176470587</v>
      </c>
      <c r="AJ331" t="e">
        <f t="shared" si="115"/>
        <v>#NUM!</v>
      </c>
    </row>
    <row r="332" spans="14:36" x14ac:dyDescent="0.3">
      <c r="N332">
        <f t="shared" si="105"/>
        <v>13.040580457357612</v>
      </c>
      <c r="O332">
        <f t="shared" si="106"/>
        <v>9.4816568640989818</v>
      </c>
      <c r="P332">
        <f t="shared" si="116"/>
        <v>2.508</v>
      </c>
      <c r="Q332">
        <f t="shared" si="98"/>
        <v>15.871588619999999</v>
      </c>
      <c r="R332" s="17">
        <f>PUSHArm!M332</f>
        <v>165</v>
      </c>
      <c r="S332" s="10">
        <f>PULLArm!N332</f>
        <v>130.21776270181599</v>
      </c>
      <c r="T332" s="10">
        <f>PULLArm!O332</f>
        <v>0.70951427297819525</v>
      </c>
      <c r="U332" s="10" t="b">
        <f t="shared" si="107"/>
        <v>0</v>
      </c>
      <c r="V332" s="10" t="e">
        <f t="shared" si="99"/>
        <v>#REF!</v>
      </c>
      <c r="W332" s="10">
        <f t="shared" si="100"/>
        <v>114.21776270181599</v>
      </c>
      <c r="X332" s="10">
        <f t="shared" si="101"/>
        <v>20.217762701815985</v>
      </c>
      <c r="Y332" s="10">
        <f t="shared" si="108"/>
        <v>25.217762701815985</v>
      </c>
      <c r="Z332" s="10">
        <f t="shared" si="109"/>
        <v>119.21776270181599</v>
      </c>
      <c r="AA332" s="10">
        <f t="shared" si="102"/>
        <v>30.217762701815985</v>
      </c>
      <c r="AB332" s="10" t="e">
        <f t="shared" si="103"/>
        <v>#REF!</v>
      </c>
      <c r="AC332" s="10" t="e">
        <f t="shared" si="104"/>
        <v>#REF!</v>
      </c>
      <c r="AD332" s="10" t="e">
        <f>IF(R332&lt;=$H$10,$L$2+ABS($H$43/$H$46-SQRT(4*$H$43*$H$43/$H$46/$H$46-8*(R332-$H$9)/$H$46)/2),#REF!)</f>
        <v>#REF!</v>
      </c>
      <c r="AE332" s="10" t="e">
        <f t="shared" si="110"/>
        <v>#NUM!</v>
      </c>
      <c r="AF332" s="10" t="e">
        <f t="shared" si="111"/>
        <v>#NUM!</v>
      </c>
      <c r="AG332" s="10" t="e">
        <f t="shared" si="112"/>
        <v>#NUM!</v>
      </c>
      <c r="AH332">
        <f t="shared" si="113"/>
        <v>3.863521251026552</v>
      </c>
      <c r="AI332" s="10">
        <f t="shared" si="114"/>
        <v>-17.111764705882351</v>
      </c>
      <c r="AJ332" t="e">
        <f t="shared" si="115"/>
        <v>#NUM!</v>
      </c>
    </row>
    <row r="333" spans="14:36" x14ac:dyDescent="0.3">
      <c r="N333">
        <f t="shared" si="105"/>
        <v>12.942453538991472</v>
      </c>
      <c r="O333">
        <f t="shared" si="106"/>
        <v>9.4137574319768085</v>
      </c>
      <c r="P333">
        <f t="shared" si="116"/>
        <v>2.508</v>
      </c>
      <c r="Q333">
        <f t="shared" si="98"/>
        <v>15.889545433999999</v>
      </c>
      <c r="R333" s="17">
        <f>PUSHArm!M333</f>
        <v>165.5</v>
      </c>
      <c r="S333" s="10">
        <f>PULLArm!N333</f>
        <v>130.92247016020332</v>
      </c>
      <c r="T333" s="10">
        <f>PULLArm!O333</f>
        <v>0.70348805961217409</v>
      </c>
      <c r="U333" s="10" t="b">
        <f t="shared" si="107"/>
        <v>0</v>
      </c>
      <c r="V333" s="10" t="e">
        <f t="shared" si="99"/>
        <v>#REF!</v>
      </c>
      <c r="W333" s="10">
        <f t="shared" si="100"/>
        <v>114.92247016020332</v>
      </c>
      <c r="X333" s="10">
        <f t="shared" si="101"/>
        <v>20.922470160203318</v>
      </c>
      <c r="Y333" s="10">
        <f t="shared" si="108"/>
        <v>25.922470160203318</v>
      </c>
      <c r="Z333" s="10">
        <f t="shared" si="109"/>
        <v>119.92247016020332</v>
      </c>
      <c r="AA333" s="10">
        <f t="shared" si="102"/>
        <v>30.922470160203318</v>
      </c>
      <c r="AB333" s="10" t="e">
        <f t="shared" si="103"/>
        <v>#REF!</v>
      </c>
      <c r="AC333" s="10" t="e">
        <f t="shared" si="104"/>
        <v>#REF!</v>
      </c>
      <c r="AD333" s="10" t="e">
        <f>IF(R333&lt;=$H$10,$L$2+ABS($H$43/$H$46-SQRT(4*$H$43*$H$43/$H$46/$H$46-8*(R333-$H$9)/$H$46)/2),#REF!)</f>
        <v>#REF!</v>
      </c>
      <c r="AE333" s="10" t="e">
        <f t="shared" si="110"/>
        <v>#NUM!</v>
      </c>
      <c r="AF333" s="10" t="e">
        <f t="shared" si="111"/>
        <v>#NUM!</v>
      </c>
      <c r="AG333" s="10" t="e">
        <f t="shared" si="112"/>
        <v>#NUM!</v>
      </c>
      <c r="AH333">
        <f t="shared" si="113"/>
        <v>3.8680633270411526</v>
      </c>
      <c r="AI333" s="10">
        <f t="shared" si="114"/>
        <v>-17.183088235294115</v>
      </c>
      <c r="AJ333" t="e">
        <f t="shared" si="115"/>
        <v>#NUM!</v>
      </c>
    </row>
    <row r="334" spans="14:36" x14ac:dyDescent="0.3">
      <c r="N334">
        <f t="shared" si="105"/>
        <v>12.844579438697867</v>
      </c>
      <c r="O334">
        <f t="shared" si="106"/>
        <v>9.3459830063629479</v>
      </c>
      <c r="P334">
        <f t="shared" si="116"/>
        <v>2.508</v>
      </c>
      <c r="Q334">
        <f t="shared" si="98"/>
        <v>15.907502248</v>
      </c>
      <c r="R334" s="17">
        <f>PUSHArm!M334</f>
        <v>166</v>
      </c>
      <c r="S334" s="10">
        <f>PULLArm!N334</f>
        <v>131.63321427755997</v>
      </c>
      <c r="T334" s="10">
        <f>PULLArm!O334</f>
        <v>0.69748732702051841</v>
      </c>
      <c r="U334" s="10" t="b">
        <f t="shared" si="107"/>
        <v>0</v>
      </c>
      <c r="V334" s="10" t="e">
        <f t="shared" si="99"/>
        <v>#REF!</v>
      </c>
      <c r="W334" s="10">
        <f t="shared" si="100"/>
        <v>115.63321427755997</v>
      </c>
      <c r="X334" s="10">
        <f t="shared" si="101"/>
        <v>21.633214277559972</v>
      </c>
      <c r="Y334" s="10">
        <f t="shared" si="108"/>
        <v>26.633214277559972</v>
      </c>
      <c r="Z334" s="10">
        <f t="shared" si="109"/>
        <v>120.63321427755997</v>
      </c>
      <c r="AA334" s="10">
        <f t="shared" si="102"/>
        <v>31.633214277559972</v>
      </c>
      <c r="AB334" s="10" t="e">
        <f t="shared" si="103"/>
        <v>#REF!</v>
      </c>
      <c r="AC334" s="10" t="e">
        <f t="shared" si="104"/>
        <v>#REF!</v>
      </c>
      <c r="AD334" s="10" t="e">
        <f>IF(R334&lt;=$H$10,$L$2+ABS($H$43/$H$46-SQRT(4*$H$43*$H$43/$H$46/$H$46-8*(R334-$H$9)/$H$46)/2),#REF!)</f>
        <v>#REF!</v>
      </c>
      <c r="AE334" s="10" t="e">
        <f t="shared" si="110"/>
        <v>#NUM!</v>
      </c>
      <c r="AF334" s="10" t="e">
        <f t="shared" si="111"/>
        <v>#NUM!</v>
      </c>
      <c r="AG334" s="10" t="e">
        <f t="shared" si="112"/>
        <v>#NUM!</v>
      </c>
      <c r="AH334">
        <f t="shared" si="113"/>
        <v>3.8725977937849185</v>
      </c>
      <c r="AI334" s="10">
        <f t="shared" si="114"/>
        <v>-17.254411764705878</v>
      </c>
      <c r="AJ334" t="e">
        <f t="shared" si="115"/>
        <v>#NUM!</v>
      </c>
    </row>
    <row r="335" spans="14:36" x14ac:dyDescent="0.3">
      <c r="N335">
        <f t="shared" si="105"/>
        <v>12.746995613236505</v>
      </c>
      <c r="O335">
        <f t="shared" si="106"/>
        <v>9.2783612250330236</v>
      </c>
      <c r="P335">
        <f t="shared" si="116"/>
        <v>2.508</v>
      </c>
      <c r="Q335">
        <f t="shared" si="98"/>
        <v>15.925459062000002</v>
      </c>
      <c r="R335" s="17">
        <f>PUSHArm!M335</f>
        <v>166.5</v>
      </c>
      <c r="S335" s="10">
        <f>PULLArm!N335</f>
        <v>132.35007318041039</v>
      </c>
      <c r="T335" s="10">
        <f>PULLArm!O335</f>
        <v>0.69151403273594148</v>
      </c>
      <c r="U335" s="10" t="b">
        <f t="shared" si="107"/>
        <v>0</v>
      </c>
      <c r="V335" s="10" t="e">
        <f t="shared" si="99"/>
        <v>#REF!</v>
      </c>
      <c r="W335" s="10">
        <f t="shared" si="100"/>
        <v>116.35007318041039</v>
      </c>
      <c r="X335" s="10">
        <f t="shared" si="101"/>
        <v>22.350073180410391</v>
      </c>
      <c r="Y335" s="10">
        <f t="shared" si="108"/>
        <v>27.350073180410391</v>
      </c>
      <c r="Z335" s="10">
        <f t="shared" si="109"/>
        <v>121.35007318041039</v>
      </c>
      <c r="AA335" s="10">
        <f t="shared" si="102"/>
        <v>32.350073180410391</v>
      </c>
      <c r="AB335" s="10" t="e">
        <f t="shared" si="103"/>
        <v>#REF!</v>
      </c>
      <c r="AC335" s="10" t="e">
        <f t="shared" si="104"/>
        <v>#REF!</v>
      </c>
      <c r="AD335" s="10" t="e">
        <f>IF(R335&lt;=$H$10,$L$2+ABS($H$43/$H$46-SQRT(4*$H$43*$H$43/$H$46/$H$46-8*(R335-$H$9)/$H$46)/2),#REF!)</f>
        <v>#REF!</v>
      </c>
      <c r="AE335" s="10" t="e">
        <f t="shared" si="110"/>
        <v>#NUM!</v>
      </c>
      <c r="AF335" s="10" t="e">
        <f t="shared" si="111"/>
        <v>#NUM!</v>
      </c>
      <c r="AG335" s="10" t="e">
        <f t="shared" si="112"/>
        <v>#NUM!</v>
      </c>
      <c r="AH335">
        <f t="shared" si="113"/>
        <v>3.8771246893732831</v>
      </c>
      <c r="AI335" s="10">
        <f t="shared" si="114"/>
        <v>-17.325735294117646</v>
      </c>
      <c r="AJ335" t="e">
        <f t="shared" si="115"/>
        <v>#NUM!</v>
      </c>
    </row>
    <row r="336" spans="14:36" x14ac:dyDescent="0.3">
      <c r="N336">
        <f t="shared" si="105"/>
        <v>12.649740175112663</v>
      </c>
      <c r="O336">
        <f t="shared" si="106"/>
        <v>9.2109202414675266</v>
      </c>
      <c r="P336">
        <f t="shared" si="116"/>
        <v>2.508</v>
      </c>
      <c r="Q336">
        <f t="shared" si="98"/>
        <v>15.943415876000001</v>
      </c>
      <c r="R336" s="17">
        <f>PUSHArm!M336</f>
        <v>167</v>
      </c>
      <c r="S336" s="10">
        <f>PULLArm!N336</f>
        <v>133.07312430638939</v>
      </c>
      <c r="T336" s="10">
        <f>PULLArm!O336</f>
        <v>0.68557016220995515</v>
      </c>
      <c r="U336" s="10" t="b">
        <f t="shared" si="107"/>
        <v>0</v>
      </c>
      <c r="V336" s="10" t="e">
        <f t="shared" si="99"/>
        <v>#REF!</v>
      </c>
      <c r="W336" s="10">
        <f t="shared" si="100"/>
        <v>117.07312430638939</v>
      </c>
      <c r="X336" s="10">
        <f t="shared" si="101"/>
        <v>23.073124306389388</v>
      </c>
      <c r="Y336" s="10">
        <f t="shared" si="108"/>
        <v>28.073124306389388</v>
      </c>
      <c r="Z336" s="10">
        <f t="shared" si="109"/>
        <v>122.07312430638939</v>
      </c>
      <c r="AA336" s="10">
        <f t="shared" si="102"/>
        <v>33.073124306389388</v>
      </c>
      <c r="AB336" s="10" t="e">
        <f t="shared" si="103"/>
        <v>#REF!</v>
      </c>
      <c r="AC336" s="10" t="e">
        <f t="shared" si="104"/>
        <v>#REF!</v>
      </c>
      <c r="AD336" s="10" t="e">
        <f>IF(R336&lt;=$H$10,$L$2+ABS($H$43/$H$46-SQRT(4*$H$43*$H$43/$H$46/$H$46-8*(R336-$H$9)/$H$46)/2),#REF!)</f>
        <v>#REF!</v>
      </c>
      <c r="AE336" s="10" t="e">
        <f t="shared" si="110"/>
        <v>#NUM!</v>
      </c>
      <c r="AF336" s="10" t="e">
        <f t="shared" si="111"/>
        <v>#NUM!</v>
      </c>
      <c r="AG336" s="10" t="e">
        <f t="shared" si="112"/>
        <v>#NUM!</v>
      </c>
      <c r="AH336">
        <f t="shared" si="113"/>
        <v>3.8816440516045305</v>
      </c>
      <c r="AI336" s="10">
        <f t="shared" si="114"/>
        <v>-17.397058823529409</v>
      </c>
      <c r="AJ336" t="e">
        <f t="shared" si="115"/>
        <v>#NUM!</v>
      </c>
    </row>
    <row r="337" spans="14:36" x14ac:dyDescent="0.3">
      <c r="N337">
        <f t="shared" si="105"/>
        <v>12.552851878202807</v>
      </c>
      <c r="O337">
        <f t="shared" si="106"/>
        <v>9.1436887150620851</v>
      </c>
      <c r="P337">
        <f t="shared" si="116"/>
        <v>2.508</v>
      </c>
      <c r="Q337">
        <f t="shared" si="98"/>
        <v>15.961372690000001</v>
      </c>
      <c r="R337" s="17">
        <f>PUSHArm!M337</f>
        <v>167.5</v>
      </c>
      <c r="S337" s="10">
        <f>PULLArm!N337</f>
        <v>133.80244426160482</v>
      </c>
      <c r="T337" s="10">
        <f>PULLArm!O337</f>
        <v>0.67965772789886814</v>
      </c>
      <c r="U337" s="10" t="b">
        <f t="shared" si="107"/>
        <v>0</v>
      </c>
      <c r="V337" s="10" t="e">
        <f t="shared" si="99"/>
        <v>#REF!</v>
      </c>
      <c r="W337" s="10">
        <f t="shared" si="100"/>
        <v>117.80244426160482</v>
      </c>
      <c r="X337" s="10">
        <f t="shared" si="101"/>
        <v>23.802444261604819</v>
      </c>
      <c r="Y337" s="10">
        <f t="shared" si="108"/>
        <v>28.802444261604819</v>
      </c>
      <c r="Z337" s="10">
        <f t="shared" si="109"/>
        <v>122.80244426160482</v>
      </c>
      <c r="AA337" s="10">
        <f t="shared" si="102"/>
        <v>33.802444261604819</v>
      </c>
      <c r="AB337" s="10" t="e">
        <f t="shared" si="103"/>
        <v>#REF!</v>
      </c>
      <c r="AC337" s="10" t="e">
        <f t="shared" si="104"/>
        <v>#REF!</v>
      </c>
      <c r="AD337" s="10" t="e">
        <f>IF(R337&lt;=$H$10,$L$2+ABS($H$43/$H$46-SQRT(4*$H$43*$H$43/$H$46/$H$46-8*(R337-$H$9)/$H$46)/2),#REF!)</f>
        <v>#REF!</v>
      </c>
      <c r="AE337" s="10" t="e">
        <f t="shared" si="110"/>
        <v>#NUM!</v>
      </c>
      <c r="AF337" s="10" t="e">
        <f t="shared" si="111"/>
        <v>#NUM!</v>
      </c>
      <c r="AG337" s="10" t="e">
        <f t="shared" si="112"/>
        <v>#NUM!</v>
      </c>
      <c r="AH337">
        <f t="shared" si="113"/>
        <v>3.8861559179634817</v>
      </c>
      <c r="AI337" s="10">
        <f t="shared" si="114"/>
        <v>-17.468382352941173</v>
      </c>
      <c r="AJ337" t="e">
        <f t="shared" si="115"/>
        <v>#NUM!</v>
      </c>
    </row>
    <row r="338" spans="14:36" x14ac:dyDescent="0.3">
      <c r="N338">
        <f t="shared" si="105"/>
        <v>12.45637010210114</v>
      </c>
      <c r="O338">
        <f t="shared" si="106"/>
        <v>9.076695800378948</v>
      </c>
      <c r="P338">
        <f t="shared" si="116"/>
        <v>2.508</v>
      </c>
      <c r="Q338">
        <f t="shared" si="98"/>
        <v>15.979329503999999</v>
      </c>
      <c r="R338" s="17">
        <f>PUSHArm!M338</f>
        <v>168</v>
      </c>
      <c r="S338" s="10">
        <f>PULLArm!N338</f>
        <v>134.53810866954987</v>
      </c>
      <c r="T338" s="10">
        <f>PULLArm!O338</f>
        <v>0.67377876828592398</v>
      </c>
      <c r="U338" s="10" t="b">
        <f t="shared" si="107"/>
        <v>0</v>
      </c>
      <c r="V338" s="10" t="e">
        <f t="shared" si="99"/>
        <v>#REF!</v>
      </c>
      <c r="W338" s="10">
        <f t="shared" si="100"/>
        <v>118.53810866954987</v>
      </c>
      <c r="X338" s="10">
        <f t="shared" si="101"/>
        <v>24.538108669549871</v>
      </c>
      <c r="Y338" s="10">
        <f t="shared" si="108"/>
        <v>29.538108669549871</v>
      </c>
      <c r="Z338" s="10">
        <f t="shared" si="109"/>
        <v>123.53810866954987</v>
      </c>
      <c r="AA338" s="10">
        <f t="shared" si="102"/>
        <v>34.538108669549871</v>
      </c>
      <c r="AB338" s="10" t="e">
        <f t="shared" si="103"/>
        <v>#REF!</v>
      </c>
      <c r="AC338" s="10" t="e">
        <f t="shared" si="104"/>
        <v>#REF!</v>
      </c>
      <c r="AD338" s="10" t="e">
        <f>IF(R338&lt;=$H$10,$L$2+ABS($H$43/$H$46-SQRT(4*$H$43*$H$43/$H$46/$H$46-8*(R338-$H$9)/$H$46)/2),#REF!)</f>
        <v>#REF!</v>
      </c>
      <c r="AE338" s="10" t="e">
        <f t="shared" si="110"/>
        <v>#NUM!</v>
      </c>
      <c r="AF338" s="10" t="e">
        <f t="shared" si="111"/>
        <v>#NUM!</v>
      </c>
      <c r="AG338" s="10" t="e">
        <f t="shared" si="112"/>
        <v>#NUM!</v>
      </c>
      <c r="AH338">
        <f t="shared" si="113"/>
        <v>3.8906603256251207</v>
      </c>
      <c r="AI338" s="10">
        <f t="shared" si="114"/>
        <v>-17.539705882352937</v>
      </c>
      <c r="AJ338" t="e">
        <f t="shared" si="115"/>
        <v>#NUM!</v>
      </c>
    </row>
    <row r="339" spans="14:36" x14ac:dyDescent="0.3">
      <c r="N339">
        <f t="shared" si="105"/>
        <v>12.360334835165949</v>
      </c>
      <c r="O339">
        <f t="shared" si="106"/>
        <v>9.0099711354221697</v>
      </c>
      <c r="P339">
        <f t="shared" si="116"/>
        <v>2.508</v>
      </c>
      <c r="Q339">
        <f t="shared" si="98"/>
        <v>15.997286317999999</v>
      </c>
      <c r="R339" s="17">
        <f>PUSHArm!M339</f>
        <v>168.5</v>
      </c>
      <c r="S339" s="10">
        <f>PULLArm!N339</f>
        <v>135.28019201134467</v>
      </c>
      <c r="T339" s="10">
        <f>PULLArm!O339</f>
        <v>0.66793534683887124</v>
      </c>
      <c r="U339" s="10" t="b">
        <f t="shared" si="107"/>
        <v>0</v>
      </c>
      <c r="V339" s="10" t="e">
        <f t="shared" si="99"/>
        <v>#REF!</v>
      </c>
      <c r="W339" s="10">
        <f t="shared" si="100"/>
        <v>119.28019201134467</v>
      </c>
      <c r="X339" s="10">
        <f t="shared" si="101"/>
        <v>25.280192011344667</v>
      </c>
      <c r="Y339" s="10">
        <f t="shared" si="108"/>
        <v>30.280192011344667</v>
      </c>
      <c r="Z339" s="10">
        <f t="shared" si="109"/>
        <v>124.28019201134467</v>
      </c>
      <c r="AA339" s="10">
        <f t="shared" si="102"/>
        <v>35.280192011344667</v>
      </c>
      <c r="AB339" s="10" t="e">
        <f t="shared" si="103"/>
        <v>#REF!</v>
      </c>
      <c r="AC339" s="10" t="e">
        <f t="shared" si="104"/>
        <v>#REF!</v>
      </c>
      <c r="AD339" s="10" t="e">
        <f>IF(R339&lt;=$H$10,$L$2+ABS($H$43/$H$46-SQRT(4*$H$43*$H$43/$H$46/$H$46-8*(R339-$H$9)/$H$46)/2),#REF!)</f>
        <v>#REF!</v>
      </c>
      <c r="AE339" s="10" t="e">
        <f t="shared" si="110"/>
        <v>#NUM!</v>
      </c>
      <c r="AF339" s="10" t="e">
        <f t="shared" si="111"/>
        <v>#NUM!</v>
      </c>
      <c r="AG339" s="10" t="e">
        <f t="shared" si="112"/>
        <v>#NUM!</v>
      </c>
      <c r="AH339">
        <f t="shared" si="113"/>
        <v>3.895157311458167</v>
      </c>
      <c r="AI339" s="10">
        <f t="shared" si="114"/>
        <v>-17.611029411764704</v>
      </c>
      <c r="AJ339" t="e">
        <f t="shared" si="115"/>
        <v>#NUM!</v>
      </c>
    </row>
    <row r="340" spans="14:36" x14ac:dyDescent="0.3">
      <c r="N340">
        <f t="shared" si="105"/>
        <v>12.26478665625609</v>
      </c>
      <c r="O340">
        <f t="shared" si="106"/>
        <v>8.9435448289272248</v>
      </c>
      <c r="P340">
        <f t="shared" si="116"/>
        <v>2.508</v>
      </c>
      <c r="Q340">
        <f t="shared" si="98"/>
        <v>16.015243131999998</v>
      </c>
      <c r="R340" s="17">
        <f>PUSHArm!M340</f>
        <v>169</v>
      </c>
      <c r="S340" s="10">
        <f>PULLArm!N340</f>
        <v>136.02876745710651</v>
      </c>
      <c r="T340" s="10">
        <f>PULLArm!O340</f>
        <v>0.66212955090288406</v>
      </c>
      <c r="U340" s="10" t="b">
        <f t="shared" si="107"/>
        <v>0</v>
      </c>
      <c r="V340" s="10" t="e">
        <f t="shared" si="99"/>
        <v>#REF!</v>
      </c>
      <c r="W340" s="10">
        <f t="shared" si="100"/>
        <v>120.02876745710651</v>
      </c>
      <c r="X340" s="10">
        <f t="shared" si="101"/>
        <v>26.028767457106511</v>
      </c>
      <c r="Y340" s="10">
        <f t="shared" si="108"/>
        <v>31.028767457106511</v>
      </c>
      <c r="Z340" s="10">
        <f t="shared" si="109"/>
        <v>125.02876745710651</v>
      </c>
      <c r="AA340" s="10">
        <f t="shared" si="102"/>
        <v>36.028767457106511</v>
      </c>
      <c r="AB340" s="10" t="e">
        <f t="shared" si="103"/>
        <v>#REF!</v>
      </c>
      <c r="AC340" s="10" t="e">
        <f t="shared" si="104"/>
        <v>#REF!</v>
      </c>
      <c r="AD340" s="10" t="e">
        <f>IF(R340&lt;=$H$10,$L$2+ABS($H$43/$H$46-SQRT(4*$H$43*$H$43/$H$46/$H$46-8*(R340-$H$9)/$H$46)/2),#REF!)</f>
        <v>#REF!</v>
      </c>
      <c r="AE340" s="10" t="e">
        <f t="shared" si="110"/>
        <v>#NUM!</v>
      </c>
      <c r="AF340" s="10" t="e">
        <f t="shared" si="111"/>
        <v>#NUM!</v>
      </c>
      <c r="AG340" s="10" t="e">
        <f t="shared" si="112"/>
        <v>#NUM!</v>
      </c>
      <c r="AH340">
        <f t="shared" si="113"/>
        <v>3.8996469120285986</v>
      </c>
      <c r="AI340" s="10">
        <f t="shared" si="114"/>
        <v>-17.682352941176468</v>
      </c>
      <c r="AJ340" t="e">
        <f t="shared" si="115"/>
        <v>#NUM!</v>
      </c>
    </row>
    <row r="341" spans="14:36" x14ac:dyDescent="0.3">
      <c r="N341">
        <f t="shared" si="105"/>
        <v>12.169766715115223</v>
      </c>
      <c r="O341">
        <f t="shared" si="106"/>
        <v>8.8774474466318907</v>
      </c>
      <c r="P341">
        <f t="shared" si="116"/>
        <v>2.508</v>
      </c>
      <c r="Q341">
        <f t="shared" si="98"/>
        <v>16.033199946</v>
      </c>
      <c r="R341" s="17">
        <f>PUSHArm!M341</f>
        <v>169.5</v>
      </c>
      <c r="S341" s="10">
        <f>PULLArm!N341</f>
        <v>136.78390668827086</v>
      </c>
      <c r="T341" s="10">
        <f>PULLArm!O341</f>
        <v>0.65636349052698062</v>
      </c>
      <c r="U341" s="10" t="b">
        <f t="shared" si="107"/>
        <v>0</v>
      </c>
      <c r="V341" s="10" t="e">
        <f t="shared" si="99"/>
        <v>#REF!</v>
      </c>
      <c r="W341" s="10">
        <f t="shared" si="100"/>
        <v>120.78390668827086</v>
      </c>
      <c r="X341" s="10">
        <f t="shared" si="101"/>
        <v>26.783906688270861</v>
      </c>
      <c r="Y341" s="10">
        <f t="shared" si="108"/>
        <v>31.783906688270861</v>
      </c>
      <c r="Z341" s="10">
        <f t="shared" si="109"/>
        <v>125.78390668827086</v>
      </c>
      <c r="AA341" s="10">
        <f t="shared" si="102"/>
        <v>36.783906688270861</v>
      </c>
      <c r="AB341" s="10" t="e">
        <f t="shared" si="103"/>
        <v>#REF!</v>
      </c>
      <c r="AC341" s="10" t="e">
        <f t="shared" si="104"/>
        <v>#REF!</v>
      </c>
      <c r="AD341" s="10" t="e">
        <f>IF(R341&lt;=$H$10,$L$2+ABS($H$43/$H$46-SQRT(4*$H$43*$H$43/$H$46/$H$46-8*(R341-$H$9)/$H$46)/2),#REF!)</f>
        <v>#REF!</v>
      </c>
      <c r="AE341" s="10" t="e">
        <f t="shared" si="110"/>
        <v>#NUM!</v>
      </c>
      <c r="AF341" s="10" t="e">
        <f t="shared" si="111"/>
        <v>#NUM!</v>
      </c>
      <c r="AG341" s="10" t="e">
        <f t="shared" si="112"/>
        <v>#NUM!</v>
      </c>
      <c r="AH341">
        <f t="shared" si="113"/>
        <v>3.9041291636031188</v>
      </c>
      <c r="AI341" s="10">
        <f t="shared" si="114"/>
        <v>-17.753676470588232</v>
      </c>
      <c r="AJ341" t="e">
        <f t="shared" si="115"/>
        <v>#NUM!</v>
      </c>
    </row>
    <row r="342" spans="14:36" x14ac:dyDescent="0.3">
      <c r="N342">
        <f t="shared" si="105"/>
        <v>12.075316711436956</v>
      </c>
      <c r="O342">
        <f t="shared" si="106"/>
        <v>8.8117099965504249</v>
      </c>
      <c r="P342">
        <f t="shared" si="116"/>
        <v>2.508</v>
      </c>
      <c r="Q342">
        <f t="shared" si="98"/>
        <v>16.051156759999998</v>
      </c>
      <c r="R342" s="17">
        <f>PUSHArm!M342</f>
        <v>170</v>
      </c>
      <c r="S342" s="10">
        <f>PULLArm!N342</f>
        <v>137.5456797107139</v>
      </c>
      <c r="T342" s="10">
        <f>PULLArm!O342</f>
        <v>0.65063929722618274</v>
      </c>
      <c r="U342" s="10" t="b">
        <f t="shared" si="107"/>
        <v>0</v>
      </c>
      <c r="V342" s="10" t="e">
        <f t="shared" si="99"/>
        <v>#REF!</v>
      </c>
      <c r="W342" s="10">
        <f t="shared" si="100"/>
        <v>121.5456797107139</v>
      </c>
      <c r="X342" s="10">
        <f t="shared" si="101"/>
        <v>27.545679710713898</v>
      </c>
      <c r="Y342" s="10">
        <f t="shared" si="108"/>
        <v>32.545679710713898</v>
      </c>
      <c r="Z342" s="10">
        <f t="shared" si="109"/>
        <v>126.5456797107139</v>
      </c>
      <c r="AA342" s="10">
        <f t="shared" si="102"/>
        <v>37.545679710713898</v>
      </c>
      <c r="AB342" s="10" t="e">
        <f t="shared" si="103"/>
        <v>#REF!</v>
      </c>
      <c r="AC342" s="10" t="e">
        <f t="shared" si="104"/>
        <v>#REF!</v>
      </c>
      <c r="AD342" s="10" t="e">
        <f>IF(R342&lt;=$H$10,$L$2+ABS($H$43/$H$46-SQRT(4*$H$43*$H$43/$H$46/$H$46-8*(R342-$H$9)/$H$46)/2),#REF!)</f>
        <v>#REF!</v>
      </c>
      <c r="AE342" s="10" t="e">
        <f t="shared" si="110"/>
        <v>#NUM!</v>
      </c>
      <c r="AF342" s="10" t="e">
        <f t="shared" si="111"/>
        <v>#NUM!</v>
      </c>
      <c r="AG342" s="10" t="e">
        <f t="shared" si="112"/>
        <v>#NUM!</v>
      </c>
      <c r="AH342">
        <f t="shared" si="113"/>
        <v>3.9086041021525757</v>
      </c>
      <c r="AI342" s="10">
        <f t="shared" si="114"/>
        <v>-17.824999999999996</v>
      </c>
      <c r="AJ342" t="e">
        <f t="shared" si="115"/>
        <v>#NUM!</v>
      </c>
    </row>
    <row r="343" spans="14:36" x14ac:dyDescent="0.3">
      <c r="N343">
        <f t="shared" si="105"/>
        <v>11.981478872544731</v>
      </c>
      <c r="O343">
        <f t="shared" si="106"/>
        <v>8.74636391320049</v>
      </c>
      <c r="P343">
        <f t="shared" si="116"/>
        <v>2.508</v>
      </c>
      <c r="Q343">
        <f t="shared" si="98"/>
        <v>16.069113573999999</v>
      </c>
      <c r="R343" s="17">
        <f>PUSHArm!M343</f>
        <v>170.5</v>
      </c>
      <c r="S343" s="10">
        <f>PULLArm!N343</f>
        <v>138.31415465855613</v>
      </c>
      <c r="T343" s="10">
        <f>PULLArm!O343</f>
        <v>0.6449591226762843</v>
      </c>
      <c r="U343" s="10" t="b">
        <f t="shared" si="107"/>
        <v>0</v>
      </c>
      <c r="V343" s="10" t="e">
        <f t="shared" si="99"/>
        <v>#REF!</v>
      </c>
      <c r="W343" s="10">
        <f t="shared" si="100"/>
        <v>122.31415465855613</v>
      </c>
      <c r="X343" s="10">
        <f t="shared" si="101"/>
        <v>28.314154658556134</v>
      </c>
      <c r="Y343" s="10">
        <f t="shared" si="108"/>
        <v>33.314154658556134</v>
      </c>
      <c r="Z343" s="10">
        <f t="shared" si="109"/>
        <v>127.31415465855613</v>
      </c>
      <c r="AA343" s="10">
        <f t="shared" si="102"/>
        <v>38.314154658556134</v>
      </c>
      <c r="AB343" s="10" t="e">
        <f t="shared" si="103"/>
        <v>#REF!</v>
      </c>
      <c r="AC343" s="10" t="e">
        <f t="shared" si="104"/>
        <v>#REF!</v>
      </c>
      <c r="AD343" s="10" t="e">
        <f>IF(R343&lt;=$H$10,$L$2+ABS($H$43/$H$46-SQRT(4*$H$43*$H$43/$H$46/$H$46-8*(R343-$H$9)/$H$46)/2),#REF!)</f>
        <v>#REF!</v>
      </c>
      <c r="AE343" s="10" t="e">
        <f t="shared" si="110"/>
        <v>#NUM!</v>
      </c>
      <c r="AF343" s="10" t="e">
        <f t="shared" si="111"/>
        <v>#NUM!</v>
      </c>
      <c r="AG343" s="10" t="e">
        <f t="shared" si="112"/>
        <v>#NUM!</v>
      </c>
      <c r="AH343">
        <f t="shared" si="113"/>
        <v>3.9130717633553291</v>
      </c>
      <c r="AI343" s="10">
        <f t="shared" si="114"/>
        <v>-17.896323529411763</v>
      </c>
      <c r="AJ343" t="e">
        <f t="shared" si="115"/>
        <v>#NUM!</v>
      </c>
    </row>
    <row r="344" spans="14:36" x14ac:dyDescent="0.3">
      <c r="N344">
        <f t="shared" si="105"/>
        <v>11.88829592972191</v>
      </c>
      <c r="O344">
        <f t="shared" si="106"/>
        <v>8.6814410408064386</v>
      </c>
      <c r="P344">
        <f t="shared" si="116"/>
        <v>2.508</v>
      </c>
      <c r="Q344">
        <f t="shared" si="98"/>
        <v>16.087070387999997</v>
      </c>
      <c r="R344" s="17">
        <f>PUSHArm!M344</f>
        <v>171</v>
      </c>
      <c r="S344" s="10">
        <f>PULLArm!N344</f>
        <v>139.08939758856576</v>
      </c>
      <c r="T344" s="10">
        <f>PULLArm!O344</f>
        <v>0.63932513734359475</v>
      </c>
      <c r="U344" s="10" t="b">
        <f t="shared" si="107"/>
        <v>0</v>
      </c>
      <c r="V344" s="10" t="e">
        <f t="shared" si="99"/>
        <v>#REF!</v>
      </c>
      <c r="W344" s="10">
        <f t="shared" si="100"/>
        <v>123.08939758856576</v>
      </c>
      <c r="X344" s="10">
        <f t="shared" si="101"/>
        <v>29.08939758856576</v>
      </c>
      <c r="Y344" s="10">
        <f t="shared" si="108"/>
        <v>34.08939758856576</v>
      </c>
      <c r="Z344" s="10">
        <f t="shared" si="109"/>
        <v>128.08939758856576</v>
      </c>
      <c r="AA344" s="10">
        <f t="shared" si="102"/>
        <v>39.08939758856576</v>
      </c>
      <c r="AB344" s="10" t="e">
        <f t="shared" si="103"/>
        <v>#REF!</v>
      </c>
      <c r="AC344" s="10" t="e">
        <f t="shared" si="104"/>
        <v>#REF!</v>
      </c>
      <c r="AD344" s="10" t="e">
        <f>IF(R344&lt;=$H$10,$L$2+ABS($H$43/$H$46-SQRT(4*$H$43*$H$43/$H$46/$H$46-8*(R344-$H$9)/$H$46)/2),#REF!)</f>
        <v>#REF!</v>
      </c>
      <c r="AE344" s="10" t="e">
        <f t="shared" si="110"/>
        <v>#NUM!</v>
      </c>
      <c r="AF344" s="10" t="e">
        <f t="shared" si="111"/>
        <v>#NUM!</v>
      </c>
      <c r="AG344" s="10" t="e">
        <f t="shared" si="112"/>
        <v>#NUM!</v>
      </c>
      <c r="AH344">
        <f t="shared" si="113"/>
        <v>3.9175321826005702</v>
      </c>
      <c r="AI344" s="10">
        <f t="shared" si="114"/>
        <v>-17.967647058823527</v>
      </c>
      <c r="AJ344" t="e">
        <f t="shared" si="115"/>
        <v>#NUM!</v>
      </c>
    </row>
    <row r="345" spans="14:36" x14ac:dyDescent="0.3">
      <c r="N345">
        <f t="shared" si="105"/>
        <v>11.795811093174583</v>
      </c>
      <c r="O345">
        <f t="shared" si="106"/>
        <v>8.6169736154640244</v>
      </c>
      <c r="P345">
        <f t="shared" si="116"/>
        <v>2.508</v>
      </c>
      <c r="Q345">
        <f t="shared" si="98"/>
        <v>16.105027201999999</v>
      </c>
      <c r="R345" s="17">
        <f>PUSHArm!M345</f>
        <v>171.5</v>
      </c>
      <c r="S345" s="10">
        <f>PULLArm!N345</f>
        <v>139.87147226511846</v>
      </c>
      <c r="T345" s="10">
        <f>PULLArm!O345</f>
        <v>0.63373952904915465</v>
      </c>
      <c r="U345" s="10" t="b">
        <f t="shared" si="107"/>
        <v>0</v>
      </c>
      <c r="V345" s="10" t="e">
        <f t="shared" si="99"/>
        <v>#REF!</v>
      </c>
      <c r="W345" s="10">
        <f t="shared" si="100"/>
        <v>123.87147226511846</v>
      </c>
      <c r="X345" s="10">
        <f t="shared" si="101"/>
        <v>29.871472265118456</v>
      </c>
      <c r="Y345" s="10">
        <f t="shared" si="108"/>
        <v>34.871472265118456</v>
      </c>
      <c r="Z345" s="10">
        <f t="shared" si="109"/>
        <v>128.87147226511846</v>
      </c>
      <c r="AA345" s="10">
        <f t="shared" si="102"/>
        <v>39.871472265118456</v>
      </c>
      <c r="AB345" s="10" t="e">
        <f t="shared" si="103"/>
        <v>#REF!</v>
      </c>
      <c r="AC345" s="10" t="e">
        <f t="shared" si="104"/>
        <v>#REF!</v>
      </c>
      <c r="AD345" s="10" t="e">
        <f>IF(R345&lt;=$H$10,$L$2+ABS($H$43/$H$46-SQRT(4*$H$43*$H$43/$H$46/$H$46-8*(R345-$H$9)/$H$46)/2),#REF!)</f>
        <v>#REF!</v>
      </c>
      <c r="AE345" s="10" t="e">
        <f t="shared" si="110"/>
        <v>#NUM!</v>
      </c>
      <c r="AF345" s="10" t="e">
        <f t="shared" si="111"/>
        <v>#NUM!</v>
      </c>
      <c r="AG345" s="10" t="e">
        <f t="shared" si="112"/>
        <v>#NUM!</v>
      </c>
      <c r="AH345">
        <f t="shared" si="113"/>
        <v>3.9219853949915913</v>
      </c>
      <c r="AI345" s="10">
        <f t="shared" si="114"/>
        <v>-18.038970588235291</v>
      </c>
      <c r="AJ345" t="e">
        <f t="shared" si="115"/>
        <v>#NUM!</v>
      </c>
    </row>
    <row r="346" spans="14:36" x14ac:dyDescent="0.3">
      <c r="N346">
        <f t="shared" si="105"/>
        <v>11.704068025623409</v>
      </c>
      <c r="O346">
        <f t="shared" si="106"/>
        <v>8.5529942462615782</v>
      </c>
      <c r="P346">
        <f t="shared" si="116"/>
        <v>2.508</v>
      </c>
      <c r="Q346">
        <f t="shared" si="98"/>
        <v>16.122984016000004</v>
      </c>
      <c r="R346" s="17">
        <f>PUSHArm!M346</f>
        <v>172</v>
      </c>
      <c r="S346" s="10">
        <f>PULLArm!N346</f>
        <v>140.66043993571679</v>
      </c>
      <c r="T346" s="10">
        <f>PULLArm!O346</f>
        <v>0.62820450146766993</v>
      </c>
      <c r="U346" s="10" t="b">
        <f t="shared" si="107"/>
        <v>0</v>
      </c>
      <c r="V346" s="10" t="e">
        <f t="shared" si="99"/>
        <v>#REF!</v>
      </c>
      <c r="W346" s="10">
        <f t="shared" si="100"/>
        <v>124.66043993571679</v>
      </c>
      <c r="X346" s="10">
        <f t="shared" si="101"/>
        <v>30.660439935716795</v>
      </c>
      <c r="Y346" s="10">
        <f t="shared" si="108"/>
        <v>35.660439935716795</v>
      </c>
      <c r="Z346" s="10">
        <f t="shared" si="109"/>
        <v>129.66043993571679</v>
      </c>
      <c r="AA346" s="10">
        <f t="shared" si="102"/>
        <v>40.660439935716795</v>
      </c>
      <c r="AB346" s="10" t="e">
        <f t="shared" si="103"/>
        <v>#REF!</v>
      </c>
      <c r="AC346" s="10" t="e">
        <f t="shared" si="104"/>
        <v>#REF!</v>
      </c>
      <c r="AD346" s="10" t="e">
        <f>IF(R346&lt;=$H$10,$L$2+ABS($H$43/$H$46-SQRT(4*$H$43*$H$43/$H$46/$H$46-8*(R346-$H$9)/$H$46)/2),#REF!)</f>
        <v>#REF!</v>
      </c>
      <c r="AE346" s="10" t="e">
        <f t="shared" si="110"/>
        <v>#NUM!</v>
      </c>
      <c r="AF346" s="10" t="e">
        <f t="shared" si="111"/>
        <v>#NUM!</v>
      </c>
      <c r="AG346" s="10" t="e">
        <f t="shared" si="112"/>
        <v>#NUM!</v>
      </c>
      <c r="AH346">
        <f t="shared" si="113"/>
        <v>3.9264314353490102</v>
      </c>
      <c r="AI346" s="10">
        <f t="shared" si="114"/>
        <v>-18.110294117647054</v>
      </c>
      <c r="AJ346" t="e">
        <f t="shared" si="115"/>
        <v>#NUM!</v>
      </c>
    </row>
    <row r="347" spans="14:36" x14ac:dyDescent="0.3">
      <c r="N347">
        <f t="shared" si="105"/>
        <v>11.613110814518661</v>
      </c>
      <c r="O347">
        <f t="shared" si="106"/>
        <v>8.4895358953512225</v>
      </c>
      <c r="P347">
        <f t="shared" si="116"/>
        <v>2.508</v>
      </c>
      <c r="Q347">
        <f t="shared" si="98"/>
        <v>16.140940829999998</v>
      </c>
      <c r="R347" s="17">
        <f>PUSHArm!M347</f>
        <v>172.5</v>
      </c>
      <c r="S347" s="10">
        <f>PULLArm!N347</f>
        <v>141.4563590971234</v>
      </c>
      <c r="T347" s="10">
        <f>PULLArm!O347</f>
        <v>0.62272227256129176</v>
      </c>
      <c r="U347" s="10" t="b">
        <f t="shared" si="107"/>
        <v>0</v>
      </c>
      <c r="V347" s="10" t="e">
        <f t="shared" si="99"/>
        <v>#REF!</v>
      </c>
      <c r="W347" s="10">
        <f t="shared" si="100"/>
        <v>125.4563590971234</v>
      </c>
      <c r="X347" s="10">
        <f t="shared" si="101"/>
        <v>31.456359097123396</v>
      </c>
      <c r="Y347" s="10">
        <f t="shared" si="108"/>
        <v>36.456359097123396</v>
      </c>
      <c r="Z347" s="10">
        <f t="shared" si="109"/>
        <v>130.4563590971234</v>
      </c>
      <c r="AA347" s="10">
        <f t="shared" si="102"/>
        <v>41.456359097123396</v>
      </c>
      <c r="AB347" s="10" t="e">
        <f t="shared" si="103"/>
        <v>#REF!</v>
      </c>
      <c r="AC347" s="10" t="e">
        <f t="shared" si="104"/>
        <v>#REF!</v>
      </c>
      <c r="AD347" s="10" t="e">
        <f>IF(R347&lt;=$H$10,$L$2+ABS($H$43/$H$46-SQRT(4*$H$43*$H$43/$H$46/$H$46-8*(R347-$H$9)/$H$46)/2),#REF!)</f>
        <v>#REF!</v>
      </c>
      <c r="AE347" s="10" t="e">
        <f t="shared" si="110"/>
        <v>#NUM!</v>
      </c>
      <c r="AF347" s="10" t="e">
        <f t="shared" si="111"/>
        <v>#NUM!</v>
      </c>
      <c r="AG347" s="10" t="e">
        <f t="shared" si="112"/>
        <v>#NUM!</v>
      </c>
      <c r="AH347">
        <f t="shared" si="113"/>
        <v>3.9308703382139445</v>
      </c>
      <c r="AI347" s="10">
        <f t="shared" si="114"/>
        <v>-18.181617647058822</v>
      </c>
      <c r="AJ347" t="e">
        <f t="shared" si="115"/>
        <v>#NUM!</v>
      </c>
    </row>
    <row r="348" spans="14:36" x14ac:dyDescent="0.3">
      <c r="N348">
        <f t="shared" si="105"/>
        <v>11.522983942905434</v>
      </c>
      <c r="O348">
        <f t="shared" si="106"/>
        <v>8.4266318569876244</v>
      </c>
      <c r="P348">
        <f t="shared" si="116"/>
        <v>2.508</v>
      </c>
      <c r="Q348">
        <f t="shared" si="98"/>
        <v>16.158897644</v>
      </c>
      <c r="R348" s="17">
        <f>PUSHArm!M348</f>
        <v>173</v>
      </c>
      <c r="S348" s="10">
        <f>PULLArm!N348</f>
        <v>142.25928525221894</v>
      </c>
      <c r="T348" s="10">
        <f>PULLArm!O348</f>
        <v>0.61729507295012165</v>
      </c>
      <c r="U348" s="10" t="b">
        <f t="shared" si="107"/>
        <v>0</v>
      </c>
      <c r="V348" s="10" t="e">
        <f t="shared" si="99"/>
        <v>#REF!</v>
      </c>
      <c r="W348" s="10">
        <f t="shared" si="100"/>
        <v>126.25928525221894</v>
      </c>
      <c r="X348" s="10">
        <f t="shared" si="101"/>
        <v>32.259285252218945</v>
      </c>
      <c r="Y348" s="10">
        <f t="shared" si="108"/>
        <v>37.259285252218945</v>
      </c>
      <c r="Z348" s="10">
        <f t="shared" si="109"/>
        <v>131.25928525221894</v>
      </c>
      <c r="AA348" s="10">
        <f t="shared" si="102"/>
        <v>42.259285252218945</v>
      </c>
      <c r="AB348" s="10" t="e">
        <f t="shared" si="103"/>
        <v>#REF!</v>
      </c>
      <c r="AC348" s="10" t="e">
        <f t="shared" si="104"/>
        <v>#REF!</v>
      </c>
      <c r="AD348" s="10" t="e">
        <f>IF(R348&lt;=$H$10,$L$2+ABS($H$43/$H$46-SQRT(4*$H$43*$H$43/$H$46/$H$46-8*(R348-$H$9)/$H$46)/2),#REF!)</f>
        <v>#REF!</v>
      </c>
      <c r="AE348" s="10" t="e">
        <f t="shared" si="110"/>
        <v>#NUM!</v>
      </c>
      <c r="AF348" s="10" t="e">
        <f t="shared" si="111"/>
        <v>#NUM!</v>
      </c>
      <c r="AG348" s="10" t="e">
        <f t="shared" si="112"/>
        <v>#NUM!</v>
      </c>
      <c r="AH348">
        <f t="shared" si="113"/>
        <v>3.9353021378511452</v>
      </c>
      <c r="AI348" s="10">
        <f t="shared" si="114"/>
        <v>-18.252941176470586</v>
      </c>
      <c r="AJ348" t="e">
        <f t="shared" si="115"/>
        <v>#NUM!</v>
      </c>
    </row>
    <row r="349" spans="14:36" x14ac:dyDescent="0.3">
      <c r="N349">
        <f t="shared" si="105"/>
        <v>11.433732258937173</v>
      </c>
      <c r="O349">
        <f t="shared" si="106"/>
        <v>8.3643157355307771</v>
      </c>
      <c r="P349">
        <f t="shared" si="116"/>
        <v>2.508</v>
      </c>
      <c r="Q349">
        <f t="shared" si="98"/>
        <v>16.176854457999998</v>
      </c>
      <c r="R349" s="17">
        <f>PUSHArm!M349</f>
        <v>173.5</v>
      </c>
      <c r="S349" s="10">
        <f>PULLArm!N349</f>
        <v>143.06927065775676</v>
      </c>
      <c r="T349" s="10">
        <f>PULLArm!O349</f>
        <v>0.61192514421977606</v>
      </c>
      <c r="U349" s="10" t="b">
        <f t="shared" si="107"/>
        <v>0</v>
      </c>
      <c r="V349" s="10" t="e">
        <f t="shared" si="99"/>
        <v>#REF!</v>
      </c>
      <c r="W349" s="10">
        <f t="shared" si="100"/>
        <v>127.06927065775676</v>
      </c>
      <c r="X349" s="10">
        <f t="shared" si="101"/>
        <v>33.069270657756761</v>
      </c>
      <c r="Y349" s="10">
        <f t="shared" si="108"/>
        <v>38.069270657756761</v>
      </c>
      <c r="Z349" s="10">
        <f t="shared" si="109"/>
        <v>132.06927065775676</v>
      </c>
      <c r="AA349" s="10">
        <f t="shared" si="102"/>
        <v>43.069270657756761</v>
      </c>
      <c r="AB349" s="10" t="e">
        <f t="shared" si="103"/>
        <v>#REF!</v>
      </c>
      <c r="AC349" s="10" t="e">
        <f t="shared" si="104"/>
        <v>#REF!</v>
      </c>
      <c r="AD349" s="10" t="e">
        <f>IF(R349&lt;=$H$10,$L$2+ABS($H$43/$H$46-SQRT(4*$H$43*$H$43/$H$46/$H$46-8*(R349-$H$9)/$H$46)/2),#REF!)</f>
        <v>#REF!</v>
      </c>
      <c r="AE349" s="10" t="e">
        <f t="shared" si="110"/>
        <v>#NUM!</v>
      </c>
      <c r="AF349" s="10" t="e">
        <f t="shared" si="111"/>
        <v>#NUM!</v>
      </c>
      <c r="AG349" s="10" t="e">
        <f t="shared" si="112"/>
        <v>#NUM!</v>
      </c>
      <c r="AH349">
        <f t="shared" si="113"/>
        <v>3.9397268682520807</v>
      </c>
      <c r="AI349" s="10">
        <f t="shared" si="114"/>
        <v>-18.324264705882349</v>
      </c>
      <c r="AJ349" t="e">
        <f t="shared" si="115"/>
        <v>#NUM!</v>
      </c>
    </row>
    <row r="350" spans="14:36" x14ac:dyDescent="0.3">
      <c r="N350">
        <f t="shared" si="105"/>
        <v>11.345400944034385</v>
      </c>
      <c r="O350">
        <f t="shared" si="106"/>
        <v>8.3026214224084409</v>
      </c>
      <c r="P350">
        <f t="shared" si="116"/>
        <v>2.508</v>
      </c>
      <c r="Q350">
        <f t="shared" si="98"/>
        <v>16.194811271999999</v>
      </c>
      <c r="R350" s="17">
        <f>PUSHArm!M350</f>
        <v>174</v>
      </c>
      <c r="S350" s="10">
        <f>PULLArm!N350</f>
        <v>143.88636406325412</v>
      </c>
      <c r="T350" s="10">
        <f>PULLArm!O350</f>
        <v>0.6066147371662568</v>
      </c>
      <c r="U350" s="10" t="b">
        <f t="shared" si="107"/>
        <v>0</v>
      </c>
      <c r="V350" s="10" t="e">
        <f t="shared" si="99"/>
        <v>#REF!</v>
      </c>
      <c r="W350" s="10">
        <f t="shared" si="100"/>
        <v>127.88636406325412</v>
      </c>
      <c r="X350" s="10">
        <f t="shared" si="101"/>
        <v>33.886364063254121</v>
      </c>
      <c r="Y350" s="10">
        <f t="shared" si="108"/>
        <v>38.886364063254121</v>
      </c>
      <c r="Z350" s="10">
        <f t="shared" si="109"/>
        <v>132.88636406325412</v>
      </c>
      <c r="AA350" s="10">
        <f t="shared" si="102"/>
        <v>43.886364063254121</v>
      </c>
      <c r="AB350" s="10" t="e">
        <f t="shared" si="103"/>
        <v>#REF!</v>
      </c>
      <c r="AC350" s="10" t="e">
        <f t="shared" si="104"/>
        <v>#REF!</v>
      </c>
      <c r="AD350" s="10" t="e">
        <f>IF(R350&lt;=$H$10,$L$2+ABS($H$43/$H$46-SQRT(4*$H$43*$H$43/$H$46/$H$46-8*(R350-$H$9)/$H$46)/2),#REF!)</f>
        <v>#REF!</v>
      </c>
      <c r="AE350" s="10" t="e">
        <f t="shared" si="110"/>
        <v>#NUM!</v>
      </c>
      <c r="AF350" s="10" t="e">
        <f t="shared" si="111"/>
        <v>#NUM!</v>
      </c>
      <c r="AG350" s="10" t="e">
        <f t="shared" si="112"/>
        <v>#NUM!</v>
      </c>
      <c r="AH350">
        <f t="shared" si="113"/>
        <v>3.9441445631379795</v>
      </c>
      <c r="AI350" s="10">
        <f t="shared" si="114"/>
        <v>-18.395588235294117</v>
      </c>
      <c r="AJ350" t="e">
        <f t="shared" si="115"/>
        <v>#NUM!</v>
      </c>
    </row>
    <row r="351" spans="14:36" x14ac:dyDescent="0.3">
      <c r="N351">
        <f t="shared" si="105"/>
        <v>11.258035479742228</v>
      </c>
      <c r="O351">
        <f t="shared" si="106"/>
        <v>8.2415830720754002</v>
      </c>
      <c r="P351">
        <f t="shared" si="116"/>
        <v>2.508</v>
      </c>
      <c r="Q351">
        <f t="shared" si="98"/>
        <v>16.212768086000001</v>
      </c>
      <c r="R351" s="17">
        <f>PUSHArm!M351</f>
        <v>174.5</v>
      </c>
      <c r="S351" s="10">
        <f>PULLArm!N351</f>
        <v>144.71061044133538</v>
      </c>
      <c r="T351" s="10">
        <f>PULLArm!O351</f>
        <v>0.60136610998142503</v>
      </c>
      <c r="U351" s="10" t="b">
        <f t="shared" si="107"/>
        <v>0</v>
      </c>
      <c r="V351" s="10" t="e">
        <f t="shared" si="99"/>
        <v>#REF!</v>
      </c>
      <c r="W351" s="10">
        <f t="shared" si="100"/>
        <v>128.71061044133538</v>
      </c>
      <c r="X351" s="10">
        <f t="shared" si="101"/>
        <v>34.710610441335376</v>
      </c>
      <c r="Y351" s="10">
        <f t="shared" si="108"/>
        <v>39.710610441335376</v>
      </c>
      <c r="Z351" s="10">
        <f t="shared" si="109"/>
        <v>133.71061044133538</v>
      </c>
      <c r="AA351" s="10">
        <f t="shared" si="102"/>
        <v>44.710610441335376</v>
      </c>
      <c r="AB351" s="10" t="e">
        <f t="shared" si="103"/>
        <v>#REF!</v>
      </c>
      <c r="AC351" s="10" t="e">
        <f t="shared" si="104"/>
        <v>#REF!</v>
      </c>
      <c r="AD351" s="10" t="e">
        <f>IF(R351&lt;=$H$10,$L$2+ABS($H$43/$H$46-SQRT(4*$H$43*$H$43/$H$46/$H$46-8*(R351-$H$9)/$H$46)/2),#REF!)</f>
        <v>#REF!</v>
      </c>
      <c r="AE351" s="10" t="e">
        <f t="shared" si="110"/>
        <v>#NUM!</v>
      </c>
      <c r="AF351" s="10" t="e">
        <f t="shared" si="111"/>
        <v>#NUM!</v>
      </c>
      <c r="AG351" s="10" t="e">
        <f t="shared" si="112"/>
        <v>#NUM!</v>
      </c>
      <c r="AH351">
        <f t="shared" si="113"/>
        <v>3.9485552559628276</v>
      </c>
      <c r="AI351" s="10">
        <f t="shared" si="114"/>
        <v>-18.46691176470588</v>
      </c>
      <c r="AJ351" t="e">
        <f t="shared" si="115"/>
        <v>#NUM!</v>
      </c>
    </row>
    <row r="352" spans="14:36" x14ac:dyDescent="0.3">
      <c r="N352">
        <f t="shared" si="105"/>
        <v>11.171681613272312</v>
      </c>
      <c r="O352">
        <f t="shared" si="106"/>
        <v>8.1812350769568187</v>
      </c>
      <c r="P352">
        <f t="shared" si="116"/>
        <v>2.508</v>
      </c>
      <c r="Q352">
        <f t="shared" si="98"/>
        <v>16.230724899999998</v>
      </c>
      <c r="R352" s="17">
        <f>PUSHArm!M352</f>
        <v>175</v>
      </c>
      <c r="S352" s="10">
        <f>PULLArm!N352</f>
        <v>145.54205070991893</v>
      </c>
      <c r="T352" s="10">
        <f>PULLArm!O352</f>
        <v>0.59618152637868727</v>
      </c>
      <c r="U352" s="10" t="b">
        <f t="shared" si="107"/>
        <v>0</v>
      </c>
      <c r="V352" s="10" t="e">
        <f t="shared" si="99"/>
        <v>#REF!</v>
      </c>
      <c r="W352" s="10">
        <f t="shared" si="100"/>
        <v>129.54205070991893</v>
      </c>
      <c r="X352" s="10">
        <f t="shared" si="101"/>
        <v>35.542050709918925</v>
      </c>
      <c r="Y352" s="10">
        <f t="shared" si="108"/>
        <v>40.542050709918925</v>
      </c>
      <c r="Z352" s="10">
        <f t="shared" si="109"/>
        <v>134.54205070991893</v>
      </c>
      <c r="AA352" s="10">
        <f t="shared" si="102"/>
        <v>45.542050709918925</v>
      </c>
      <c r="AB352" s="10" t="e">
        <f t="shared" si="103"/>
        <v>#REF!</v>
      </c>
      <c r="AC352" s="10" t="e">
        <f t="shared" si="104"/>
        <v>#REF!</v>
      </c>
      <c r="AD352" s="10" t="e">
        <f>IF(R352&lt;=$H$10,$L$2+ABS($H$43/$H$46-SQRT(4*$H$43*$H$43/$H$46/$H$46-8*(R352-$H$9)/$H$46)/2),#REF!)</f>
        <v>#REF!</v>
      </c>
      <c r="AE352" s="10" t="e">
        <f t="shared" si="110"/>
        <v>#NUM!</v>
      </c>
      <c r="AF352" s="10" t="e">
        <f t="shared" si="111"/>
        <v>#NUM!</v>
      </c>
      <c r="AG352" s="10" t="e">
        <f t="shared" si="112"/>
        <v>#NUM!</v>
      </c>
      <c r="AH352">
        <f t="shared" si="113"/>
        <v>3.9529589799163247</v>
      </c>
      <c r="AI352" s="10">
        <f t="shared" si="114"/>
        <v>-18.538235294117644</v>
      </c>
      <c r="AJ352" t="e">
        <f t="shared" si="115"/>
        <v>#NUM!</v>
      </c>
    </row>
    <row r="353" spans="14:36" x14ac:dyDescent="0.3">
      <c r="N353">
        <f t="shared" si="105"/>
        <v>11.086385321774271</v>
      </c>
      <c r="O353">
        <f t="shared" si="106"/>
        <v>8.1216120414070456</v>
      </c>
      <c r="P353">
        <f t="shared" si="116"/>
        <v>2.508</v>
      </c>
      <c r="Q353">
        <f t="shared" si="98"/>
        <v>16.248681714</v>
      </c>
      <c r="R353" s="17">
        <f>PUSHArm!M353</f>
        <v>175.5</v>
      </c>
      <c r="S353" s="10">
        <f>PULLArm!N353</f>
        <v>146.38072144672805</v>
      </c>
      <c r="T353" s="10">
        <f>PULLArm!O353</f>
        <v>0.59106325366172774</v>
      </c>
      <c r="U353" s="10" t="b">
        <f t="shared" si="107"/>
        <v>0</v>
      </c>
      <c r="V353" s="10" t="e">
        <f t="shared" si="99"/>
        <v>#REF!</v>
      </c>
      <c r="W353" s="10">
        <f t="shared" si="100"/>
        <v>130.38072144672805</v>
      </c>
      <c r="X353" s="10">
        <f t="shared" si="101"/>
        <v>36.380721446728046</v>
      </c>
      <c r="Y353" s="10">
        <f t="shared" si="108"/>
        <v>41.380721446728046</v>
      </c>
      <c r="Z353" s="10">
        <f t="shared" si="109"/>
        <v>135.38072144672805</v>
      </c>
      <c r="AA353" s="10">
        <f t="shared" si="102"/>
        <v>46.380721446728046</v>
      </c>
      <c r="AB353" s="10" t="e">
        <f t="shared" si="103"/>
        <v>#REF!</v>
      </c>
      <c r="AC353" s="10" t="e">
        <f t="shared" si="104"/>
        <v>#REF!</v>
      </c>
      <c r="AD353" s="10" t="e">
        <f>IF(R353&lt;=$H$10,$L$2+ABS($H$43/$H$46-SQRT(4*$H$43*$H$43/$H$46/$H$46-8*(R353-$H$9)/$H$46)/2),#REF!)</f>
        <v>#REF!</v>
      </c>
      <c r="AE353" s="10" t="e">
        <f t="shared" si="110"/>
        <v>#NUM!</v>
      </c>
      <c r="AF353" s="10" t="e">
        <f t="shared" si="111"/>
        <v>#NUM!</v>
      </c>
      <c r="AG353" s="10" t="e">
        <f t="shared" si="112"/>
        <v>#NUM!</v>
      </c>
      <c r="AH353">
        <f t="shared" si="113"/>
        <v>3.9573557679267992</v>
      </c>
      <c r="AI353" s="10">
        <f t="shared" si="114"/>
        <v>-18.609558823529408</v>
      </c>
      <c r="AJ353" t="e">
        <f t="shared" si="115"/>
        <v>#NUM!</v>
      </c>
    </row>
    <row r="354" spans="14:36" x14ac:dyDescent="0.3">
      <c r="N354">
        <f t="shared" si="105"/>
        <v>11.002192775359442</v>
      </c>
      <c r="O354">
        <f t="shared" si="106"/>
        <v>8.062748754698351</v>
      </c>
      <c r="P354">
        <f t="shared" si="116"/>
        <v>2.508</v>
      </c>
      <c r="Q354">
        <f t="shared" si="98"/>
        <v>16.266638527999998</v>
      </c>
      <c r="R354" s="17">
        <f>PUSHArm!M354</f>
        <v>176</v>
      </c>
      <c r="S354" s="10">
        <f>PULLArm!N354</f>
        <v>147.22665459669537</v>
      </c>
      <c r="T354" s="10">
        <f>PULLArm!O354</f>
        <v>0.58601356073785726</v>
      </c>
      <c r="U354" s="10" t="b">
        <f t="shared" si="107"/>
        <v>0</v>
      </c>
      <c r="V354" s="10" t="e">
        <f t="shared" si="99"/>
        <v>#REF!</v>
      </c>
      <c r="W354" s="10">
        <f t="shared" si="100"/>
        <v>131.22665459669537</v>
      </c>
      <c r="X354" s="10">
        <f t="shared" si="101"/>
        <v>37.226654596695369</v>
      </c>
      <c r="Y354" s="10">
        <f t="shared" si="108"/>
        <v>42.226654596695369</v>
      </c>
      <c r="Z354" s="10">
        <f t="shared" si="109"/>
        <v>136.22665459669537</v>
      </c>
      <c r="AA354" s="10">
        <f t="shared" si="102"/>
        <v>47.226654596695369</v>
      </c>
      <c r="AB354" s="10" t="e">
        <f t="shared" si="103"/>
        <v>#REF!</v>
      </c>
      <c r="AC354" s="10" t="e">
        <f t="shared" si="104"/>
        <v>#REF!</v>
      </c>
      <c r="AD354" s="10" t="e">
        <f>IF(R354&lt;=$H$10,$L$2+ABS($H$43/$H$46-SQRT(4*$H$43*$H$43/$H$46/$H$46-8*(R354-$H$9)/$H$46)/2),#REF!)</f>
        <v>#REF!</v>
      </c>
      <c r="AE354" s="10" t="e">
        <f t="shared" si="110"/>
        <v>#NUM!</v>
      </c>
      <c r="AF354" s="10" t="e">
        <f t="shared" si="111"/>
        <v>#NUM!</v>
      </c>
      <c r="AG354" s="10" t="e">
        <f t="shared" si="112"/>
        <v>#NUM!</v>
      </c>
      <c r="AH354">
        <f t="shared" si="113"/>
        <v>3.961745652664078</v>
      </c>
      <c r="AI354" s="10">
        <f t="shared" si="114"/>
        <v>-18.680882352941175</v>
      </c>
      <c r="AJ354" t="e">
        <f t="shared" si="115"/>
        <v>#NUM!</v>
      </c>
    </row>
    <row r="355" spans="14:36" x14ac:dyDescent="0.3">
      <c r="N355">
        <f t="shared" si="105"/>
        <v>10.91915029891063</v>
      </c>
      <c r="O355">
        <f t="shared" si="106"/>
        <v>8.0046801630626057</v>
      </c>
      <c r="P355">
        <f t="shared" si="116"/>
        <v>2.508</v>
      </c>
      <c r="Q355">
        <f t="shared" si="98"/>
        <v>16.284595341999999</v>
      </c>
      <c r="R355" s="17">
        <f>PUSHArm!M355</f>
        <v>176.5</v>
      </c>
      <c r="S355" s="10">
        <f>PULLArm!N355</f>
        <v>148.07987717292798</v>
      </c>
      <c r="T355" s="10">
        <f>PULLArm!O355</f>
        <v>0.58103471607815516</v>
      </c>
      <c r="U355" s="10" t="b">
        <f t="shared" si="107"/>
        <v>0</v>
      </c>
      <c r="V355" s="10" t="e">
        <f t="shared" si="99"/>
        <v>#REF!</v>
      </c>
      <c r="W355" s="10">
        <f t="shared" si="100"/>
        <v>132.07987717292798</v>
      </c>
      <c r="X355" s="10">
        <f t="shared" si="101"/>
        <v>38.079877172927979</v>
      </c>
      <c r="Y355" s="10">
        <f t="shared" si="108"/>
        <v>43.079877172927979</v>
      </c>
      <c r="Z355" s="10">
        <f t="shared" si="109"/>
        <v>137.07987717292798</v>
      </c>
      <c r="AA355" s="10">
        <f t="shared" si="102"/>
        <v>48.079877172927979</v>
      </c>
      <c r="AB355" s="10" t="e">
        <f t="shared" si="103"/>
        <v>#REF!</v>
      </c>
      <c r="AC355" s="10" t="e">
        <f t="shared" si="104"/>
        <v>#REF!</v>
      </c>
      <c r="AD355" s="10" t="e">
        <f>IF(R355&lt;=$H$10,$L$2+ABS($H$43/$H$46-SQRT(4*$H$43*$H$43/$H$46/$H$46-8*(R355-$H$9)/$H$46)/2),#REF!)</f>
        <v>#REF!</v>
      </c>
      <c r="AE355" s="10" t="e">
        <f t="shared" si="110"/>
        <v>#NUM!</v>
      </c>
      <c r="AF355" s="10" t="e">
        <f t="shared" si="111"/>
        <v>#NUM!</v>
      </c>
      <c r="AG355" s="10" t="e">
        <f t="shared" si="112"/>
        <v>#NUM!</v>
      </c>
      <c r="AH355">
        <f t="shared" si="113"/>
        <v>3.9661286665423212</v>
      </c>
      <c r="AI355" s="10">
        <f t="shared" si="114"/>
        <v>-18.752205882352939</v>
      </c>
      <c r="AJ355" t="e">
        <f t="shared" si="115"/>
        <v>#NUM!</v>
      </c>
    </row>
    <row r="356" spans="14:36" x14ac:dyDescent="0.3">
      <c r="N356">
        <f t="shared" si="105"/>
        <v>10.837304332715822</v>
      </c>
      <c r="O356">
        <f t="shared" si="106"/>
        <v>7.9474413408119204</v>
      </c>
      <c r="P356">
        <f t="shared" si="116"/>
        <v>2.508</v>
      </c>
      <c r="Q356">
        <f t="shared" si="98"/>
        <v>16.302552156000001</v>
      </c>
      <c r="R356" s="17">
        <f>PUSHArm!M356</f>
        <v>177</v>
      </c>
      <c r="S356" s="10">
        <f>PULLArm!N356</f>
        <v>148.94041095200211</v>
      </c>
      <c r="T356" s="10">
        <f>PULLArm!O356</f>
        <v>0.57612898562677484</v>
      </c>
      <c r="U356" s="10" t="b">
        <f t="shared" si="107"/>
        <v>0</v>
      </c>
      <c r="V356" s="10" t="e">
        <f t="shared" si="99"/>
        <v>#REF!</v>
      </c>
      <c r="W356" s="10">
        <f t="shared" si="100"/>
        <v>132.94041095200211</v>
      </c>
      <c r="X356" s="10">
        <f t="shared" si="101"/>
        <v>38.940410952002111</v>
      </c>
      <c r="Y356" s="10">
        <f t="shared" si="108"/>
        <v>43.940410952002111</v>
      </c>
      <c r="Z356" s="10">
        <f t="shared" si="109"/>
        <v>137.94041095200211</v>
      </c>
      <c r="AA356" s="10">
        <f t="shared" si="102"/>
        <v>48.940410952002111</v>
      </c>
      <c r="AB356" s="10" t="e">
        <f t="shared" si="103"/>
        <v>#REF!</v>
      </c>
      <c r="AC356" s="10" t="e">
        <f t="shared" si="104"/>
        <v>#REF!</v>
      </c>
      <c r="AD356" s="10" t="e">
        <f>IF(R356&lt;=$H$10,$L$2+ABS($H$43/$H$46-SQRT(4*$H$43*$H$43/$H$46/$H$46-8*(R356-$H$9)/$H$46)/2),#REF!)</f>
        <v>#REF!</v>
      </c>
      <c r="AE356" s="10" t="e">
        <f t="shared" si="110"/>
        <v>#NUM!</v>
      </c>
      <c r="AF356" s="10" t="e">
        <f t="shared" si="111"/>
        <v>#NUM!</v>
      </c>
      <c r="AG356" s="10" t="e">
        <f t="shared" si="112"/>
        <v>#NUM!</v>
      </c>
      <c r="AH356">
        <f t="shared" si="113"/>
        <v>3.9705048417228133</v>
      </c>
      <c r="AI356" s="10">
        <f t="shared" si="114"/>
        <v>-18.823529411764703</v>
      </c>
      <c r="AJ356" t="e">
        <f t="shared" si="115"/>
        <v>#NUM!</v>
      </c>
    </row>
    <row r="357" spans="14:36" x14ac:dyDescent="0.3">
      <c r="N357">
        <f t="shared" si="105"/>
        <v>10.756701391972989</v>
      </c>
      <c r="O357">
        <f t="shared" si="106"/>
        <v>7.8910674605711186</v>
      </c>
      <c r="P357">
        <f t="shared" si="116"/>
        <v>2.508</v>
      </c>
      <c r="Q357">
        <f t="shared" si="98"/>
        <v>16.320508970000002</v>
      </c>
      <c r="R357" s="17">
        <f>PUSHArm!M357</f>
        <v>177.5</v>
      </c>
      <c r="S357" s="10">
        <f>PULLArm!N357</f>
        <v>149.80827216446315</v>
      </c>
      <c r="T357" s="10">
        <f>PULLArm!O357</f>
        <v>0.57129863066225517</v>
      </c>
      <c r="U357" s="10" t="b">
        <f t="shared" si="107"/>
        <v>0</v>
      </c>
      <c r="V357" s="10" t="e">
        <f t="shared" si="99"/>
        <v>#REF!</v>
      </c>
      <c r="W357" s="10">
        <f t="shared" si="100"/>
        <v>133.80827216446315</v>
      </c>
      <c r="X357" s="10">
        <f t="shared" si="101"/>
        <v>39.808272164463148</v>
      </c>
      <c r="Y357" s="10">
        <f t="shared" si="108"/>
        <v>44.808272164463148</v>
      </c>
      <c r="Z357" s="10">
        <f t="shared" si="109"/>
        <v>138.80827216446315</v>
      </c>
      <c r="AA357" s="10">
        <f t="shared" si="102"/>
        <v>49.808272164463148</v>
      </c>
      <c r="AB357" s="10" t="e">
        <f t="shared" si="103"/>
        <v>#REF!</v>
      </c>
      <c r="AC357" s="10" t="e">
        <f t="shared" si="104"/>
        <v>#REF!</v>
      </c>
      <c r="AD357" s="10" t="e">
        <f>IF(R357&lt;=$H$10,$L$2+ABS($H$43/$H$46-SQRT(4*$H$43*$H$43/$H$46/$H$46-8*(R357-$H$9)/$H$46)/2),#REF!)</f>
        <v>#REF!</v>
      </c>
      <c r="AE357" s="10" t="e">
        <f t="shared" si="110"/>
        <v>#NUM!</v>
      </c>
      <c r="AF357" s="10" t="e">
        <f t="shared" si="111"/>
        <v>#NUM!</v>
      </c>
      <c r="AG357" s="10" t="e">
        <f t="shared" si="112"/>
        <v>#NUM!</v>
      </c>
      <c r="AH357">
        <f t="shared" si="113"/>
        <v>3.9748742101167176</v>
      </c>
      <c r="AI357" s="10">
        <f t="shared" si="114"/>
        <v>-18.894852941176467</v>
      </c>
      <c r="AJ357" t="e">
        <f t="shared" si="115"/>
        <v>#NUM!</v>
      </c>
    </row>
    <row r="358" spans="14:36" x14ac:dyDescent="0.3">
      <c r="N358">
        <f t="shared" si="105"/>
        <v>0</v>
      </c>
      <c r="O358">
        <f t="shared" si="106"/>
        <v>0</v>
      </c>
      <c r="P358">
        <f t="shared" si="116"/>
        <v>2.508</v>
      </c>
      <c r="Q358">
        <f t="shared" si="98"/>
        <v>16.338465784</v>
      </c>
      <c r="R358" s="17">
        <f>PUSHArm!M358</f>
        <v>178</v>
      </c>
      <c r="S358" s="10">
        <f>PULLArm!N358</f>
        <v>150.68347118151732</v>
      </c>
      <c r="T358" s="10">
        <f>PULLArm!O358</f>
        <v>0</v>
      </c>
      <c r="U358" s="10" t="b">
        <f t="shared" si="107"/>
        <v>0</v>
      </c>
      <c r="V358" s="10" t="e">
        <f t="shared" si="99"/>
        <v>#REF!</v>
      </c>
      <c r="W358" s="10">
        <f t="shared" si="100"/>
        <v>134.68347118151732</v>
      </c>
      <c r="X358" s="10">
        <f t="shared" si="101"/>
        <v>40.683471181517319</v>
      </c>
      <c r="Y358" s="10">
        <f t="shared" si="108"/>
        <v>45.683471181517319</v>
      </c>
      <c r="Z358" s="10">
        <f t="shared" si="109"/>
        <v>139.68347118151732</v>
      </c>
      <c r="AA358" s="10">
        <f t="shared" si="102"/>
        <v>50.683471181517319</v>
      </c>
      <c r="AB358" s="10" t="e">
        <f t="shared" si="103"/>
        <v>#REF!</v>
      </c>
      <c r="AC358" s="10" t="e">
        <f t="shared" si="104"/>
        <v>#REF!</v>
      </c>
      <c r="AD358" s="10" t="e">
        <f>IF(R358&lt;=$H$10,$L$2+ABS($H$43/$H$46-SQRT(4*$H$43*$H$43/$H$46/$H$46-8*(R358-$H$9)/$H$46)/2),#REF!)</f>
        <v>#REF!</v>
      </c>
      <c r="AE358" s="10" t="e">
        <f t="shared" si="110"/>
        <v>#NUM!</v>
      </c>
      <c r="AF358" s="10" t="e">
        <f t="shared" si="111"/>
        <v>#NUM!</v>
      </c>
      <c r="AG358" s="10" t="e">
        <f t="shared" si="112"/>
        <v>#NUM!</v>
      </c>
      <c r="AH358">
        <f t="shared" si="113"/>
        <v>3.979236803387789</v>
      </c>
      <c r="AI358" s="10">
        <f t="shared" si="114"/>
        <v>-18.966176470588234</v>
      </c>
      <c r="AJ358" t="e">
        <f t="shared" si="115"/>
        <v>#NUM!</v>
      </c>
    </row>
  </sheetData>
  <conditionalFormatting sqref="F9:F1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{B27F3AD8-7100-4F8F-9293-B57A7AB0B729}</x14:id>
        </ext>
      </extLst>
    </cfRule>
  </conditionalFormatting>
  <pageMargins left="0.7" right="0.7" top="0.75" bottom="0.75" header="0.3" footer="0.3"/>
  <pageSetup paperSize="9" orientation="portrait" verticalDpi="30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27F3AD8-7100-4F8F-9293-B57A7AB0B7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F9:F12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58"/>
  <sheetViews>
    <sheetView tabSelected="1" zoomScale="70" zoomScaleNormal="70" workbookViewId="0">
      <selection activeCell="U2" sqref="U2:U358"/>
    </sheetView>
  </sheetViews>
  <sheetFormatPr defaultRowHeight="14.4" x14ac:dyDescent="0.3"/>
  <cols>
    <col min="1" max="1" width="25" bestFit="1" customWidth="1"/>
    <col min="3" max="3" width="7.109375" bestFit="1" customWidth="1"/>
    <col min="4" max="4" width="25" bestFit="1" customWidth="1"/>
    <col min="5" max="5" width="10.6640625" customWidth="1"/>
    <col min="6" max="6" width="6.6640625" bestFit="1" customWidth="1"/>
    <col min="7" max="7" width="17" customWidth="1"/>
    <col min="9" max="9" width="10" bestFit="1" customWidth="1"/>
    <col min="10" max="10" width="12" bestFit="1" customWidth="1"/>
    <col min="11" max="11" width="12.109375" customWidth="1"/>
    <col min="13" max="13" width="12.44140625" customWidth="1"/>
    <col min="14" max="15" width="16.6640625" bestFit="1" customWidth="1"/>
    <col min="17" max="17" width="14.88671875" customWidth="1"/>
    <col min="18" max="18" width="13.88671875" style="17" customWidth="1"/>
    <col min="19" max="20" width="14.88671875" style="10" customWidth="1"/>
    <col min="21" max="21" width="14.33203125" style="10" customWidth="1"/>
    <col min="22" max="22" width="14.5546875" style="10" customWidth="1"/>
    <col min="23" max="30" width="9.109375" style="10" customWidth="1"/>
    <col min="31" max="33" width="9.109375" style="10"/>
  </cols>
  <sheetData>
    <row r="1" spans="1:36" x14ac:dyDescent="0.3">
      <c r="A1" s="3" t="s">
        <v>21</v>
      </c>
      <c r="D1" s="3" t="s">
        <v>23</v>
      </c>
      <c r="J1" t="s">
        <v>97</v>
      </c>
      <c r="K1" t="s">
        <v>98</v>
      </c>
      <c r="L1" t="s">
        <v>99</v>
      </c>
      <c r="M1" t="s">
        <v>15</v>
      </c>
      <c r="N1" t="s">
        <v>115</v>
      </c>
      <c r="O1" t="s">
        <v>114</v>
      </c>
      <c r="P1" t="s">
        <v>113</v>
      </c>
      <c r="Q1" t="s">
        <v>103</v>
      </c>
      <c r="R1" s="17" t="str">
        <f>PUSHArm!M1</f>
        <v>Shaft Degree</v>
      </c>
      <c r="S1" s="10" t="str">
        <f>PUSHArm!N1</f>
        <v>Door degree</v>
      </c>
      <c r="T1" s="10" t="str">
        <f>PUSHArm!O1</f>
        <v>GearRatio</v>
      </c>
      <c r="U1" s="10" t="s">
        <v>295</v>
      </c>
      <c r="V1" s="10" t="s">
        <v>286</v>
      </c>
      <c r="W1" s="16" t="s">
        <v>94</v>
      </c>
      <c r="X1" s="10" t="s">
        <v>95</v>
      </c>
      <c r="Y1" s="10" t="s">
        <v>257</v>
      </c>
      <c r="Z1" s="10" t="s">
        <v>263</v>
      </c>
      <c r="AA1" s="10" t="s">
        <v>96</v>
      </c>
      <c r="AB1" s="10" t="s">
        <v>287</v>
      </c>
      <c r="AC1" s="10" t="s">
        <v>288</v>
      </c>
      <c r="AD1" s="10" t="s">
        <v>289</v>
      </c>
      <c r="AE1" s="10" t="s">
        <v>294</v>
      </c>
      <c r="AF1" s="10" t="s">
        <v>285</v>
      </c>
      <c r="AG1" s="10" t="s">
        <v>290</v>
      </c>
      <c r="AH1" s="10" t="s">
        <v>291</v>
      </c>
      <c r="AI1" s="10" t="s">
        <v>292</v>
      </c>
      <c r="AJ1" s="10" t="s">
        <v>293</v>
      </c>
    </row>
    <row r="2" spans="1:36" x14ac:dyDescent="0.3">
      <c r="A2" t="s">
        <v>0</v>
      </c>
      <c r="B2" s="5">
        <v>24</v>
      </c>
      <c r="C2" t="s">
        <v>2</v>
      </c>
      <c r="D2" t="s">
        <v>12</v>
      </c>
      <c r="E2" s="1">
        <f>1000/((B6*B21*B12*B15))</f>
        <v>18.863213493228631</v>
      </c>
      <c r="F2" t="s">
        <v>16</v>
      </c>
      <c r="G2" t="s">
        <v>31</v>
      </c>
      <c r="H2" s="5">
        <v>4</v>
      </c>
      <c r="I2" t="s">
        <v>32</v>
      </c>
      <c r="J2">
        <f>H2/3</f>
        <v>1.3333333333333333</v>
      </c>
      <c r="K2">
        <f>H2/3*2</f>
        <v>2.6666666666666665</v>
      </c>
      <c r="L2">
        <f>H2</f>
        <v>4</v>
      </c>
      <c r="M2" s="18">
        <f>MAX(O2:O300)/MAX(N2:N300)*B12*B15</f>
        <v>0.4355840067309103</v>
      </c>
      <c r="N2">
        <f>(Q2+P2)*T3</f>
        <v>43.642195927146446</v>
      </c>
      <c r="O2">
        <f>(Q2-P2)*T2</f>
        <v>24.761471501769204</v>
      </c>
      <c r="P2" s="10">
        <f>$B$20*$B$19/1000</f>
        <v>2.1317999999999997</v>
      </c>
      <c r="Q2">
        <f t="shared" ref="Q2:Q65" si="0">(R2/360*2*3.1415*$B$19+$E$10)*$E$9*$B$19/1000</f>
        <v>7.6499999999999995</v>
      </c>
      <c r="R2" s="17">
        <f>PUSHArm!M2</f>
        <v>0</v>
      </c>
      <c r="S2" s="10">
        <f>PUSHArm!N2</f>
        <v>2.6544081112093369E-3</v>
      </c>
      <c r="T2" s="10">
        <f>PUSHArm!O2</f>
        <v>4.4872370522578384</v>
      </c>
      <c r="U2" s="10">
        <f>(SIN(2*3.1416*(V2/$I$25)-3.1416/2)*$K$23/2+$K$23/2)*T2</f>
        <v>8.2134100469977543E-10</v>
      </c>
      <c r="V2" s="10">
        <f t="shared" ref="V2:V65" si="1">IF(R2&lt;=$H$7,SQRT(2*R2/$H$34),AB2)</f>
        <v>0</v>
      </c>
      <c r="W2" s="10">
        <f t="shared" ref="W2:W65" si="2">ABS(S2-$E$19)</f>
        <v>9.9973455918887915</v>
      </c>
      <c r="X2" s="10">
        <f t="shared" ref="X2:X65" si="3">ABS(S2-$E$20)</f>
        <v>103.99734559188879</v>
      </c>
      <c r="Y2" s="10">
        <f>ABS(S2-$E$20+5)</f>
        <v>98.997345591888788</v>
      </c>
      <c r="Z2" s="10">
        <f>ABS(S2-$E$21)</f>
        <v>10.997345591888791</v>
      </c>
      <c r="AA2" s="10">
        <f t="shared" ref="AA2:AA65" si="4">ABS(S2-$E$20+10)</f>
        <v>93.997345591888788</v>
      </c>
      <c r="AB2" s="10">
        <f t="shared" ref="AB2:AB65" si="5">IF(R2&lt;=$H$8,$J$2+ABS(SQRT(4*$H$35*$H$35/$H$38/$H$38+8*(R2-$H$7)/$H$38)/2-ABS($H$35/$H$38)),AC2)</f>
        <v>2.0082990899601478</v>
      </c>
      <c r="AC2" s="10">
        <f t="shared" ref="AC2:AC65" si="6">IF(R2&lt;=$H$9,$K$2+ABS(-$H$39/$H$42-SQRT(4*$H$39*$H$39/$H$42/$H$42+8*(R2-$H$8)/$H$42)/2),AD2)</f>
        <v>4.0494033521390271</v>
      </c>
      <c r="AD2" s="10" t="b">
        <f>AC2=IF(R2&lt;=$H$10,$L$2+ABS($H$43/$H$46-SQRT(4*$H$43*$H$43/$H$46/$H$46-8*(R2-$H$9)/$H$46)/2),#REF!)</f>
        <v>0</v>
      </c>
      <c r="AE2" s="10">
        <f>IF(R2&gt;=$H$12,AF2*$H$49/T2,IF(R2&gt;=$H$13,((AF2-$I$28)*$H$53+$H$50)/T2,IF(R2&gt;=$H$14,((AF2-$I$29)*$H$57+$H$54)/T2,IF(R2&gt;=$H$15,($H$58-(AF2-$I$30)*$H$61)/T2,(IF(R2&gt;=$H$16,($H$62+(AF2-$I$31)*$H$65)/T2))))))</f>
        <v>0</v>
      </c>
      <c r="AF2" s="10">
        <f>IF(R2&gt;=$H$12,SQRT(2*(R2-$H$11)/$H$49),AG2)</f>
        <v>6.65</v>
      </c>
      <c r="AG2" s="10">
        <f>IF(R2&gt;=$H$13,$J$4+ABS(SQRT(4*$H$50*$H$50/$H$53/$H$53+8*(R2-$H$12)/$H$53)/2-ABS($H$50/$H$53)),AH2)</f>
        <v>6.65</v>
      </c>
      <c r="AH2">
        <f>IF(R2&gt;=$H$14,$I$29+ABS(SQRT(4*$H$54*$H$54/$H$57/$H$57+8*(R2-$H$13)/$H$57)/2-ABS($H$54/$H$57)),AI2)</f>
        <v>6.65</v>
      </c>
      <c r="AI2" s="10">
        <f>IF(R2&gt;=$H$15,$I$30+(R2-$H$14)/$H$58,AJ2)</f>
        <v>6.65</v>
      </c>
      <c r="AJ2">
        <f>IF(R2&gt;=$H$16,$I$31+SQRT(2*(R2-$H$15)/-$H$65),AK2)</f>
        <v>6.65</v>
      </c>
    </row>
    <row r="3" spans="1:36" x14ac:dyDescent="0.3">
      <c r="A3" t="s">
        <v>1</v>
      </c>
      <c r="B3" s="5">
        <v>2.7</v>
      </c>
      <c r="C3" t="s">
        <v>3</v>
      </c>
      <c r="D3" t="s">
        <v>19</v>
      </c>
      <c r="E3" s="1">
        <f>10*(B6*B21)/B19</f>
        <v>67.54225000000001</v>
      </c>
      <c r="F3" t="s">
        <v>9</v>
      </c>
      <c r="G3" t="s">
        <v>46</v>
      </c>
      <c r="H3" s="5">
        <v>1.8</v>
      </c>
      <c r="I3" t="s">
        <v>32</v>
      </c>
      <c r="J3" t="s">
        <v>278</v>
      </c>
      <c r="K3" t="s">
        <v>279</v>
      </c>
      <c r="L3" t="s">
        <v>280</v>
      </c>
      <c r="N3">
        <f t="shared" ref="N3:N66" si="7">(Q3+P3)*T3</f>
        <v>43.743461711582803</v>
      </c>
      <c r="O3">
        <f t="shared" ref="O3:O66" si="8">(Q3-P3)*T3</f>
        <v>24.721107282440762</v>
      </c>
      <c r="P3">
        <f>P2</f>
        <v>2.1317999999999997</v>
      </c>
      <c r="Q3">
        <f t="shared" si="0"/>
        <v>7.6726973374999989</v>
      </c>
      <c r="R3" s="17">
        <f>PUSHArm!M3</f>
        <v>0.5</v>
      </c>
      <c r="S3" s="10">
        <f>PUSHArm!N3</f>
        <v>0.11408155006450006</v>
      </c>
      <c r="T3" s="10">
        <f>PUSHArm!O3</f>
        <v>4.4615710735392717</v>
      </c>
      <c r="U3" s="10">
        <f t="shared" ref="U3:U66" si="9">(SIN(2*3.1416*(V3/$I$25)-3.1416/2)*$K$23/2+$K$23/2)*T3</f>
        <v>1.8254083062009279</v>
      </c>
      <c r="V3" s="10">
        <f t="shared" si="1"/>
        <v>0.1605144707810256</v>
      </c>
      <c r="W3" s="10">
        <f t="shared" si="2"/>
        <v>9.8859184499355006</v>
      </c>
      <c r="X3" s="10">
        <f t="shared" si="3"/>
        <v>103.8859184499355</v>
      </c>
      <c r="Y3" s="10">
        <f t="shared" ref="Y3:Y66" si="10">ABS(S3-$E$20+5)</f>
        <v>98.885918449935502</v>
      </c>
      <c r="Z3" s="10">
        <f t="shared" ref="Z3:Z66" si="11">ABS(S3-$E$21)</f>
        <v>10.885918449935501</v>
      </c>
      <c r="AA3" s="10">
        <f t="shared" si="4"/>
        <v>93.885918449935502</v>
      </c>
      <c r="AB3" s="10">
        <f t="shared" si="5"/>
        <v>1.9983955003178029</v>
      </c>
      <c r="AC3" s="10">
        <f t="shared" si="6"/>
        <v>4.0442899726321233</v>
      </c>
      <c r="AD3" s="10">
        <f>IF(R3&lt;=$H$10,$L$2+ABS($H$43/$H$46-SQRT(4*$H$43*$H$43/$H$46/$H$46-8*(R3-$H$9)/$H$46)/2),#REF!)</f>
        <v>9.0649306425682656</v>
      </c>
      <c r="AE3" s="10">
        <f t="shared" ref="AE3:AE66" si="12">IF(R3&gt;=$H$12,AF3*$H$49/T3,IF(R3&gt;=$H$13,((AF3-$I$28)*$H$53+$H$50)/T3,IF(R3&gt;=$H$14,((AF3-$I$29)*$H$57+$H$54)/T3,IF(R3&gt;=$H$15,($H$58-(AF3-$I$30)*$H$61)/T3,(IF(R3&gt;=$H$16,($H$62+(AF3-$I$31)*$H$65)/T3))))))</f>
        <v>-9.0657960787961137E-2</v>
      </c>
      <c r="AF3" s="10">
        <f t="shared" ref="AF3:AF66" si="13">IF(R3&gt;=$H$12,SQRT(2*(R3-$H$11)/$H$49),AG3)</f>
        <v>6.6223288583019873</v>
      </c>
      <c r="AG3" s="10">
        <f t="shared" ref="AG3:AG66" si="14">IF(R3&gt;=$H$13,$J$4+ABS(SQRT(4*$H$50*$H$50/$H$53/$H$53+8*(R3-$H$12)/$H$53)/2-ABS($H$50/$H$53)),AH3)</f>
        <v>6.6223288583019873</v>
      </c>
      <c r="AH3">
        <f t="shared" ref="AH3:AH66" si="15">IF(R3&gt;=$H$14,$I$29+ABS(SQRT(4*$H$54*$H$54/$H$57/$H$57+8*(R3-$H$13)/$H$57)/2-ABS($H$54/$H$57)),AI3)</f>
        <v>6.6223288583019873</v>
      </c>
      <c r="AI3" s="10">
        <f t="shared" ref="AI3:AI66" si="16">IF(R3&gt;=$H$15,$I$30+(R3-$H$14)/$H$58,AJ3)</f>
        <v>6.6223288583019873</v>
      </c>
      <c r="AJ3">
        <f t="shared" ref="AJ3:AJ66" si="17">IF(R3&gt;=$H$16,$I$31+SQRT(2*(R3-$H$15)/-$H$65),AK3)</f>
        <v>6.6223288583019873</v>
      </c>
    </row>
    <row r="4" spans="1:36" x14ac:dyDescent="0.3">
      <c r="A4" t="s">
        <v>4</v>
      </c>
      <c r="B4" s="5">
        <v>5300</v>
      </c>
      <c r="C4" t="s">
        <v>6</v>
      </c>
      <c r="D4" t="s">
        <v>17</v>
      </c>
      <c r="E4" s="1">
        <f>B4/B2</f>
        <v>220.83333333333334</v>
      </c>
      <c r="F4" t="s">
        <v>18</v>
      </c>
      <c r="G4" t="s">
        <v>245</v>
      </c>
      <c r="H4" s="5">
        <v>4</v>
      </c>
      <c r="I4" t="s">
        <v>32</v>
      </c>
      <c r="J4">
        <f>0.14*H4</f>
        <v>0.56000000000000005</v>
      </c>
      <c r="K4">
        <f>0.6667*H4-J4</f>
        <v>2.1067999999999998</v>
      </c>
      <c r="L4">
        <f>H4*0.3333</f>
        <v>1.3331999999999999</v>
      </c>
      <c r="N4">
        <f t="shared" si="7"/>
        <v>43.590148207194837</v>
      </c>
      <c r="O4">
        <f t="shared" si="8"/>
        <v>24.67824485709702</v>
      </c>
      <c r="P4">
        <f t="shared" ref="P4:P67" si="18">P3</f>
        <v>2.1317999999999997</v>
      </c>
      <c r="Q4">
        <f t="shared" si="0"/>
        <v>7.6953946749999993</v>
      </c>
      <c r="R4" s="17">
        <f>PUSHArm!M4</f>
        <v>1</v>
      </c>
      <c r="S4" s="10">
        <f>PUSHArm!N4</f>
        <v>0.22614969640994434</v>
      </c>
      <c r="T4" s="10">
        <f>PUSHArm!O4</f>
        <v>4.4356654822445387</v>
      </c>
      <c r="U4" s="10">
        <f t="shared" si="9"/>
        <v>3.6205225068479994</v>
      </c>
      <c r="V4" s="10">
        <f t="shared" si="1"/>
        <v>0.2270017415356663</v>
      </c>
      <c r="W4" s="10">
        <f t="shared" si="2"/>
        <v>9.7738503035900557</v>
      </c>
      <c r="X4" s="10">
        <f t="shared" si="3"/>
        <v>103.77385030359005</v>
      </c>
      <c r="Y4" s="10">
        <f t="shared" si="10"/>
        <v>98.773850303590052</v>
      </c>
      <c r="Z4" s="10">
        <f t="shared" si="11"/>
        <v>10.773850303590056</v>
      </c>
      <c r="AA4" s="10">
        <f t="shared" si="4"/>
        <v>93.773850303590052</v>
      </c>
      <c r="AB4" s="10">
        <f t="shared" si="5"/>
        <v>1.9884955714620436</v>
      </c>
      <c r="AC4" s="10">
        <f t="shared" si="6"/>
        <v>4.0391681408947253</v>
      </c>
      <c r="AD4" s="10">
        <f>IF(R4&lt;=$H$10,$L$2+ABS($H$43/$H$46-SQRT(4*$H$43*$H$43/$H$46/$H$46-8*(R4-$H$9)/$H$46)/2),#REF!)</f>
        <v>9.0541957952775185</v>
      </c>
      <c r="AE4" s="10">
        <f t="shared" si="12"/>
        <v>-0.1844875466392612</v>
      </c>
      <c r="AF4" s="10">
        <f t="shared" si="13"/>
        <v>6.59401661448896</v>
      </c>
      <c r="AG4" s="10">
        <f t="shared" si="14"/>
        <v>6.59401661448896</v>
      </c>
      <c r="AH4">
        <f t="shared" si="15"/>
        <v>6.59401661448896</v>
      </c>
      <c r="AI4" s="10">
        <f t="shared" si="16"/>
        <v>6.59401661448896</v>
      </c>
      <c r="AJ4">
        <f t="shared" si="17"/>
        <v>6.59401661448896</v>
      </c>
    </row>
    <row r="5" spans="1:36" x14ac:dyDescent="0.3">
      <c r="A5" t="s">
        <v>5</v>
      </c>
      <c r="B5" s="5">
        <v>1.2</v>
      </c>
      <c r="C5" t="s">
        <v>7</v>
      </c>
      <c r="E5" s="1"/>
      <c r="G5" t="s">
        <v>246</v>
      </c>
      <c r="H5" s="5">
        <v>1.4</v>
      </c>
      <c r="I5" t="s">
        <v>32</v>
      </c>
      <c r="N5">
        <f t="shared" si="7"/>
        <v>43.433382935296613</v>
      </c>
      <c r="O5">
        <f t="shared" si="8"/>
        <v>24.632915757796106</v>
      </c>
      <c r="P5">
        <f t="shared" si="18"/>
        <v>2.1317999999999997</v>
      </c>
      <c r="Q5">
        <f t="shared" si="0"/>
        <v>7.7180920124999997</v>
      </c>
      <c r="R5" s="17">
        <f>PUSHArm!M5</f>
        <v>1.5</v>
      </c>
      <c r="S5" s="10">
        <f>PUSHArm!N5</f>
        <v>0.33887235369811064</v>
      </c>
      <c r="T5" s="10">
        <f>PUSHArm!O5</f>
        <v>4.409528843583006</v>
      </c>
      <c r="U5" s="10">
        <f t="shared" si="9"/>
        <v>5.3852097635751601</v>
      </c>
      <c r="V5" s="10">
        <f t="shared" si="1"/>
        <v>0.27801921874276636</v>
      </c>
      <c r="W5" s="10">
        <f t="shared" si="2"/>
        <v>9.6611276463018889</v>
      </c>
      <c r="X5" s="10">
        <f t="shared" si="3"/>
        <v>103.66112764630189</v>
      </c>
      <c r="Y5" s="10">
        <f t="shared" si="10"/>
        <v>98.661127646301892</v>
      </c>
      <c r="Z5" s="10">
        <f t="shared" si="11"/>
        <v>10.661127646301889</v>
      </c>
      <c r="AA5" s="10">
        <f t="shared" si="4"/>
        <v>93.661127646301892</v>
      </c>
      <c r="AB5" s="10">
        <f t="shared" si="5"/>
        <v>1.9785992993363142</v>
      </c>
      <c r="AC5" s="10">
        <f t="shared" si="6"/>
        <v>4.0340378148740612</v>
      </c>
      <c r="AD5" s="10">
        <f>IF(R5&lt;=$H$10,$L$2+ABS($H$43/$H$46-SQRT(4*$H$43*$H$43/$H$46/$H$46-8*(R5-$H$9)/$H$46)/2),#REF!)</f>
        <v>9.0434441089795783</v>
      </c>
      <c r="AE5" s="10">
        <f t="shared" si="12"/>
        <v>-0.28171434331781198</v>
      </c>
      <c r="AF5" s="10">
        <f t="shared" si="13"/>
        <v>6.5650165292876812</v>
      </c>
      <c r="AG5" s="10">
        <f t="shared" si="14"/>
        <v>6.5650165292876812</v>
      </c>
      <c r="AH5">
        <f t="shared" si="15"/>
        <v>6.5650165292876812</v>
      </c>
      <c r="AI5" s="10">
        <f t="shared" si="16"/>
        <v>6.5650165292876812</v>
      </c>
      <c r="AJ5">
        <f t="shared" si="17"/>
        <v>6.5650165292876812</v>
      </c>
    </row>
    <row r="6" spans="1:36" x14ac:dyDescent="0.3">
      <c r="A6" t="s">
        <v>8</v>
      </c>
      <c r="B6" s="5">
        <v>4.3</v>
      </c>
      <c r="C6" t="s">
        <v>9</v>
      </c>
      <c r="D6" s="3" t="s">
        <v>24</v>
      </c>
      <c r="E6" s="1"/>
      <c r="G6" t="s">
        <v>275</v>
      </c>
      <c r="H6" s="5">
        <v>1.25</v>
      </c>
      <c r="I6" t="s">
        <v>32</v>
      </c>
      <c r="N6">
        <f t="shared" si="7"/>
        <v>43.273234990307685</v>
      </c>
      <c r="O6">
        <f t="shared" si="8"/>
        <v>24.585152445410195</v>
      </c>
      <c r="P6">
        <f t="shared" si="18"/>
        <v>2.1317999999999997</v>
      </c>
      <c r="Q6">
        <f t="shared" si="0"/>
        <v>7.74078935</v>
      </c>
      <c r="R6" s="17">
        <f>PUSHArm!M6</f>
        <v>2</v>
      </c>
      <c r="S6" s="10">
        <f>PUSHArm!N6</f>
        <v>0.45226315297310077</v>
      </c>
      <c r="T6" s="10">
        <f>PUSHArm!O6</f>
        <v>4.3831697497179585</v>
      </c>
      <c r="U6" s="10">
        <f t="shared" si="9"/>
        <v>7.1193879324576947</v>
      </c>
      <c r="V6" s="10">
        <f t="shared" si="1"/>
        <v>0.3210289415620512</v>
      </c>
      <c r="W6" s="10">
        <f t="shared" si="2"/>
        <v>9.5477368470268988</v>
      </c>
      <c r="X6" s="10">
        <f t="shared" si="3"/>
        <v>103.5477368470269</v>
      </c>
      <c r="Y6" s="10">
        <f t="shared" si="10"/>
        <v>98.547736847026897</v>
      </c>
      <c r="Z6" s="10">
        <f t="shared" si="11"/>
        <v>10.547736847026899</v>
      </c>
      <c r="AA6" s="10">
        <f t="shared" si="4"/>
        <v>93.547736847026897</v>
      </c>
      <c r="AB6" s="10">
        <f t="shared" si="5"/>
        <v>1.9687066798915585</v>
      </c>
      <c r="AC6" s="10">
        <f t="shared" si="6"/>
        <v>4.0288989521674878</v>
      </c>
      <c r="AD6" s="10">
        <f>IF(R6&lt;=$H$10,$L$2+ABS($H$43/$H$46-SQRT(4*$H$43*$H$43/$H$46/$H$46-8*(R6-$H$9)/$H$46)/2),#REF!)</f>
        <v>9.0326755041824249</v>
      </c>
      <c r="AE6" s="10">
        <f t="shared" si="12"/>
        <v>-0.38258953128213991</v>
      </c>
      <c r="AF6" s="10">
        <f t="shared" si="13"/>
        <v>6.5352758921739476</v>
      </c>
      <c r="AG6" s="10">
        <f t="shared" si="14"/>
        <v>6.5352758921739476</v>
      </c>
      <c r="AH6">
        <f t="shared" si="15"/>
        <v>6.5352758921739476</v>
      </c>
      <c r="AI6" s="10">
        <f t="shared" si="16"/>
        <v>6.5352758921739476</v>
      </c>
      <c r="AJ6">
        <f t="shared" si="17"/>
        <v>6.5352758921739476</v>
      </c>
    </row>
    <row r="7" spans="1:36" x14ac:dyDescent="0.3">
      <c r="A7" t="s">
        <v>10</v>
      </c>
      <c r="B7" s="5">
        <v>5.0999999999999996</v>
      </c>
      <c r="C7" t="s">
        <v>11</v>
      </c>
      <c r="D7" t="s">
        <v>30</v>
      </c>
      <c r="E7" s="19">
        <f>E3*B3</f>
        <v>182.36407500000004</v>
      </c>
      <c r="F7" t="s">
        <v>20</v>
      </c>
      <c r="G7" t="s">
        <v>33</v>
      </c>
      <c r="H7" s="10">
        <f>INDEX(R2:R360,MATCH(MIN(W2:W360),W2:W360,0))</f>
        <v>34.5</v>
      </c>
      <c r="I7" t="s">
        <v>34</v>
      </c>
      <c r="K7" t="s">
        <v>68</v>
      </c>
      <c r="L7">
        <f t="shared" ref="L7:L12" si="19">$E$9*(H7/360*2*3.1415*$B$19+$E$10)/1000*$B$19+P2</f>
        <v>11.3479162875</v>
      </c>
      <c r="M7" t="s">
        <v>60</v>
      </c>
      <c r="N7">
        <f t="shared" si="7"/>
        <v>43.109774478565157</v>
      </c>
      <c r="O7">
        <f t="shared" si="8"/>
        <v>24.534988292835422</v>
      </c>
      <c r="P7">
        <f t="shared" si="18"/>
        <v>2.1317999999999997</v>
      </c>
      <c r="Q7">
        <f t="shared" si="0"/>
        <v>7.7634866874999995</v>
      </c>
      <c r="R7" s="17">
        <f>PUSHArm!M7</f>
        <v>2.5</v>
      </c>
      <c r="S7" s="10">
        <f>PUSHArm!N7</f>
        <v>0.56633585116877827</v>
      </c>
      <c r="T7" s="10">
        <f>PUSHArm!O7</f>
        <v>4.3565968162420825</v>
      </c>
      <c r="U7" s="10">
        <f t="shared" si="9"/>
        <v>8.8229930767422431</v>
      </c>
      <c r="V7" s="10">
        <f t="shared" si="1"/>
        <v>0.358921268038777</v>
      </c>
      <c r="W7" s="10">
        <f t="shared" si="2"/>
        <v>9.4336641488312214</v>
      </c>
      <c r="X7" s="10">
        <f t="shared" si="3"/>
        <v>103.43366414883123</v>
      </c>
      <c r="Y7" s="10">
        <f t="shared" si="10"/>
        <v>98.433664148831227</v>
      </c>
      <c r="Z7" s="10">
        <f t="shared" si="11"/>
        <v>10.433664148831221</v>
      </c>
      <c r="AA7" s="10">
        <f t="shared" si="4"/>
        <v>93.433664148831227</v>
      </c>
      <c r="AB7" s="10">
        <f t="shared" si="5"/>
        <v>1.9588177090861809</v>
      </c>
      <c r="AC7" s="10">
        <f t="shared" si="6"/>
        <v>4.0237515100184016</v>
      </c>
      <c r="AD7" s="10">
        <f>IF(R7&lt;=$H$10,$L$2+ABS($H$43/$H$46-SQRT(4*$H$43*$H$43/$H$46/$H$46-8*(R7-$H$9)/$H$46)/2),#REF!)</f>
        <v>9.0218899007666362</v>
      </c>
      <c r="AE7" s="10">
        <f t="shared" si="12"/>
        <v>-0.48739448958038917</v>
      </c>
      <c r="AF7" s="10">
        <f t="shared" si="13"/>
        <v>6.5047348954338275</v>
      </c>
      <c r="AG7" s="10">
        <f t="shared" si="14"/>
        <v>6.5047348954338275</v>
      </c>
      <c r="AH7">
        <f t="shared" si="15"/>
        <v>6.5047348954338275</v>
      </c>
      <c r="AI7" s="10">
        <f t="shared" si="16"/>
        <v>6.5047348954338275</v>
      </c>
      <c r="AJ7">
        <f t="shared" si="17"/>
        <v>6.5047348954338275</v>
      </c>
    </row>
    <row r="8" spans="1:36" x14ac:dyDescent="0.3">
      <c r="G8" t="s">
        <v>38</v>
      </c>
      <c r="H8">
        <f>(H7+H35*J2/2+H39*J2/2)</f>
        <v>105.17592592592592</v>
      </c>
      <c r="I8" t="s">
        <v>34</v>
      </c>
      <c r="K8" t="s">
        <v>110</v>
      </c>
      <c r="L8">
        <f t="shared" si="19"/>
        <v>14.556226975231478</v>
      </c>
      <c r="M8" t="s">
        <v>60</v>
      </c>
      <c r="N8">
        <f t="shared" si="7"/>
        <v>42.943072485679437</v>
      </c>
      <c r="O8">
        <f t="shared" si="8"/>
        <v>24.482457567523944</v>
      </c>
      <c r="P8">
        <f t="shared" si="18"/>
        <v>2.1317999999999997</v>
      </c>
      <c r="Q8">
        <f t="shared" si="0"/>
        <v>7.786184024999999</v>
      </c>
      <c r="R8" s="17">
        <f>PUSHArm!M8</f>
        <v>3</v>
      </c>
      <c r="S8" s="10">
        <f>PUSHArm!N8</f>
        <v>0.68110433241448842</v>
      </c>
      <c r="T8" s="10">
        <f>PUSHArm!O8</f>
        <v>4.3298186786179507</v>
      </c>
      <c r="U8" s="10">
        <f t="shared" si="9"/>
        <v>10.495977764687188</v>
      </c>
      <c r="V8" s="10">
        <f t="shared" si="1"/>
        <v>0.39317854974639233</v>
      </c>
      <c r="W8" s="10">
        <f t="shared" si="2"/>
        <v>9.3188956675855117</v>
      </c>
      <c r="X8" s="10">
        <f t="shared" si="3"/>
        <v>103.31889566758551</v>
      </c>
      <c r="Y8" s="10">
        <f t="shared" si="10"/>
        <v>98.318895667585508</v>
      </c>
      <c r="Z8" s="10">
        <f t="shared" si="11"/>
        <v>10.318895667585512</v>
      </c>
      <c r="AA8" s="10">
        <f t="shared" si="4"/>
        <v>93.318895667585508</v>
      </c>
      <c r="AB8" s="10">
        <f t="shared" si="5"/>
        <v>1.9489323828860361</v>
      </c>
      <c r="AC8" s="10">
        <f t="shared" si="6"/>
        <v>4.0185954453120853</v>
      </c>
      <c r="AD8" s="10">
        <f>IF(R8&lt;=$H$10,$L$2+ABS($H$43/$H$46-SQRT(4*$H$43*$H$43/$H$46/$H$46-8*(R8-$H$9)/$H$46)/2),#REF!)</f>
        <v>9.0110872179784263</v>
      </c>
      <c r="AE8" s="10">
        <f t="shared" si="12"/>
        <v>-0.59644655439939664</v>
      </c>
      <c r="AF8" s="10">
        <f t="shared" si="13"/>
        <v>6.4733252195989008</v>
      </c>
      <c r="AG8" s="10">
        <f t="shared" si="14"/>
        <v>6.4733252195989008</v>
      </c>
      <c r="AH8">
        <f t="shared" si="15"/>
        <v>6.4733252195989008</v>
      </c>
      <c r="AI8" s="10">
        <f t="shared" si="16"/>
        <v>6.4733252195989008</v>
      </c>
      <c r="AJ8">
        <f t="shared" si="17"/>
        <v>6.4733252195989008</v>
      </c>
    </row>
    <row r="9" spans="1:36" x14ac:dyDescent="0.3">
      <c r="D9" s="3" t="s">
        <v>100</v>
      </c>
      <c r="E9" s="5">
        <v>25</v>
      </c>
      <c r="F9" t="s">
        <v>101</v>
      </c>
      <c r="G9" t="s">
        <v>104</v>
      </c>
      <c r="H9" s="10">
        <f>INDEX(R2:R360,MATCH(MIN(AA2:AA360),AA2:AA360,0))</f>
        <v>149.5</v>
      </c>
      <c r="I9" t="s">
        <v>34</v>
      </c>
      <c r="K9" t="s">
        <v>111</v>
      </c>
      <c r="L9">
        <f t="shared" si="19"/>
        <v>16.568303912499999</v>
      </c>
      <c r="M9" t="s">
        <v>60</v>
      </c>
      <c r="N9">
        <f t="shared" si="7"/>
        <v>42.773201043441603</v>
      </c>
      <c r="O9">
        <f t="shared" si="8"/>
        <v>24.427595413552105</v>
      </c>
      <c r="P9">
        <f t="shared" si="18"/>
        <v>2.1317999999999997</v>
      </c>
      <c r="Q9">
        <f t="shared" si="0"/>
        <v>7.8088813624999984</v>
      </c>
      <c r="R9" s="17">
        <f>PUSHArm!M9</f>
        <v>3.5</v>
      </c>
      <c r="S9" s="10">
        <f>PUSHArm!N9</f>
        <v>0.79658260924607083</v>
      </c>
      <c r="T9" s="10">
        <f>PUSHArm!O9</f>
        <v>4.3028439886221745</v>
      </c>
      <c r="U9" s="10">
        <f t="shared" si="9"/>
        <v>12.138310514323951</v>
      </c>
      <c r="V9" s="10">
        <f t="shared" si="1"/>
        <v>0.42468137151373742</v>
      </c>
      <c r="W9" s="10">
        <f t="shared" si="2"/>
        <v>9.2034173907539287</v>
      </c>
      <c r="X9" s="10">
        <f t="shared" si="3"/>
        <v>103.20341739075393</v>
      </c>
      <c r="Y9" s="10">
        <f t="shared" si="10"/>
        <v>98.203417390753927</v>
      </c>
      <c r="Z9" s="10">
        <f t="shared" si="11"/>
        <v>10.203417390753929</v>
      </c>
      <c r="AA9" s="10">
        <f t="shared" si="4"/>
        <v>93.203417390753927</v>
      </c>
      <c r="AB9" s="10">
        <f t="shared" si="5"/>
        <v>1.9390506972644073</v>
      </c>
      <c r="AC9" s="10">
        <f t="shared" si="6"/>
        <v>4.0134307145714949</v>
      </c>
      <c r="AD9" s="10">
        <f>IF(R9&lt;=$H$10,$L$2+ABS($H$43/$H$46-SQRT(4*$H$43*$H$43/$H$46/$H$46-8*(R9-$H$9)/$H$46)/2),#REF!)</f>
        <v>9.0002673744225952</v>
      </c>
      <c r="AE9" s="10">
        <f t="shared" si="12"/>
        <v>-0.71010631147955272</v>
      </c>
      <c r="AF9" s="10">
        <f t="shared" si="13"/>
        <v>6.4409682343207528</v>
      </c>
      <c r="AG9" s="10">
        <f t="shared" si="14"/>
        <v>6.4409682343207528</v>
      </c>
      <c r="AH9">
        <f t="shared" si="15"/>
        <v>6.4409682343207528</v>
      </c>
      <c r="AI9" s="10">
        <f t="shared" si="16"/>
        <v>6.4409682343207528</v>
      </c>
      <c r="AJ9">
        <f t="shared" si="17"/>
        <v>6.4409682343207528</v>
      </c>
    </row>
    <row r="10" spans="1:36" x14ac:dyDescent="0.3">
      <c r="A10" s="3" t="s">
        <v>13</v>
      </c>
      <c r="D10" t="s">
        <v>102</v>
      </c>
      <c r="E10" s="5">
        <v>30</v>
      </c>
      <c r="F10" t="s">
        <v>14</v>
      </c>
      <c r="G10" t="s">
        <v>105</v>
      </c>
      <c r="H10" s="10">
        <f>INDEX(R2:R360,MATCH(MIN(X2:X360),X2:X360,0))</f>
        <v>160.5</v>
      </c>
      <c r="I10" t="s">
        <v>34</v>
      </c>
      <c r="K10" t="s">
        <v>112</v>
      </c>
      <c r="L10">
        <f t="shared" si="19"/>
        <v>17.067645337499997</v>
      </c>
      <c r="M10" t="s">
        <v>60</v>
      </c>
      <c r="N10">
        <f t="shared" si="7"/>
        <v>42.600233095997936</v>
      </c>
      <c r="O10">
        <f t="shared" si="8"/>
        <v>24.370437833062002</v>
      </c>
      <c r="P10">
        <f t="shared" si="18"/>
        <v>2.1317999999999997</v>
      </c>
      <c r="Q10">
        <f t="shared" si="0"/>
        <v>7.8315786999999988</v>
      </c>
      <c r="R10" s="17">
        <f>PUSHArm!M10</f>
        <v>4</v>
      </c>
      <c r="S10" s="10">
        <f>PUSHArm!N10</f>
        <v>0.91278482371680891</v>
      </c>
      <c r="T10" s="10">
        <f>PUSHArm!O10</f>
        <v>4.275681410764598</v>
      </c>
      <c r="U10" s="10">
        <f t="shared" si="9"/>
        <v>13.74997548181206</v>
      </c>
      <c r="V10" s="10">
        <f t="shared" si="1"/>
        <v>0.45400348307133259</v>
      </c>
      <c r="W10" s="10">
        <f t="shared" si="2"/>
        <v>9.0872151762831912</v>
      </c>
      <c r="X10" s="10">
        <f t="shared" si="3"/>
        <v>103.08721517628319</v>
      </c>
      <c r="Y10" s="10">
        <f t="shared" si="10"/>
        <v>98.087215176283195</v>
      </c>
      <c r="Z10" s="10">
        <f t="shared" si="11"/>
        <v>10.087215176283191</v>
      </c>
      <c r="AA10" s="10">
        <f t="shared" si="4"/>
        <v>93.087215176283195</v>
      </c>
      <c r="AB10" s="10">
        <f t="shared" si="5"/>
        <v>1.9291726482019851</v>
      </c>
      <c r="AC10" s="10">
        <f t="shared" si="6"/>
        <v>4.0082572739529851</v>
      </c>
      <c r="AD10" s="10">
        <f>IF(R10&lt;=$H$10,$L$2+ABS($H$43/$H$46-SQRT(4*$H$43*$H$43/$H$46/$H$46-8*(R10-$H$9)/$H$46)/2),#REF!)</f>
        <v>8.9894302880553703</v>
      </c>
      <c r="AE10" s="10">
        <f t="shared" si="12"/>
        <v>-0.82878695897888666</v>
      </c>
      <c r="AF10" s="10">
        <f t="shared" si="13"/>
        <v>6.4075726786206069</v>
      </c>
      <c r="AG10" s="10">
        <f t="shared" si="14"/>
        <v>6.4075726786206069</v>
      </c>
      <c r="AH10">
        <f t="shared" si="15"/>
        <v>6.4075726786206069</v>
      </c>
      <c r="AI10" s="10">
        <f t="shared" si="16"/>
        <v>6.4075726786206069</v>
      </c>
      <c r="AJ10">
        <f t="shared" si="17"/>
        <v>6.4075726786206069</v>
      </c>
    </row>
    <row r="11" spans="1:36" x14ac:dyDescent="0.3">
      <c r="A11" t="s">
        <v>22</v>
      </c>
      <c r="B11" s="48">
        <v>1</v>
      </c>
      <c r="D11" t="s">
        <v>109</v>
      </c>
      <c r="E11">
        <f>E10+H10/360*2*B19*3.1415</f>
        <v>58.571942500000006</v>
      </c>
      <c r="F11" t="s">
        <v>14</v>
      </c>
      <c r="G11" t="s">
        <v>255</v>
      </c>
      <c r="H11">
        <f>INDEX(R2:R360,MATCH(MIN(X2:X360),X2:X360,0))</f>
        <v>160.5</v>
      </c>
      <c r="I11" t="s">
        <v>34</v>
      </c>
      <c r="K11" t="s">
        <v>256</v>
      </c>
      <c r="L11">
        <f t="shared" si="19"/>
        <v>17.067645337499997</v>
      </c>
      <c r="M11" t="s">
        <v>60</v>
      </c>
      <c r="N11">
        <f t="shared" si="7"/>
        <v>42.424242465252291</v>
      </c>
      <c r="O11">
        <f t="shared" si="8"/>
        <v>24.31102166705249</v>
      </c>
      <c r="P11">
        <f t="shared" si="18"/>
        <v>2.1317999999999997</v>
      </c>
      <c r="Q11">
        <f t="shared" si="0"/>
        <v>7.8542760374999991</v>
      </c>
      <c r="R11" s="17">
        <f>PUSHArm!M11</f>
        <v>4.5</v>
      </c>
      <c r="S11" s="10">
        <f>PUSHArm!N11</f>
        <v>1.0297252484035462</v>
      </c>
      <c r="T11" s="10">
        <f>PUSHArm!O11</f>
        <v>4.2483396186790046</v>
      </c>
      <c r="U11" s="10">
        <f t="shared" si="9"/>
        <v>15.330972222541494</v>
      </c>
      <c r="V11" s="10">
        <f t="shared" si="1"/>
        <v>0.48154341234307679</v>
      </c>
      <c r="W11" s="10">
        <f t="shared" si="2"/>
        <v>8.9702747515964543</v>
      </c>
      <c r="X11" s="10">
        <f t="shared" si="3"/>
        <v>102.97027475159645</v>
      </c>
      <c r="Y11" s="10">
        <f t="shared" si="10"/>
        <v>97.970274751596449</v>
      </c>
      <c r="Z11" s="10">
        <f t="shared" si="11"/>
        <v>9.9702747515964543</v>
      </c>
      <c r="AA11" s="10">
        <f t="shared" si="4"/>
        <v>92.970274751596449</v>
      </c>
      <c r="AB11" s="10">
        <f t="shared" si="5"/>
        <v>1.9192982316868499</v>
      </c>
      <c r="AC11" s="10">
        <f t="shared" si="6"/>
        <v>4.0030750792419685</v>
      </c>
      <c r="AD11" s="10">
        <f>IF(R11&lt;=$H$10,$L$2+ABS($H$43/$H$46-SQRT(4*$H$43*$H$43/$H$46/$H$46-8*(R11-$H$9)/$H$46)/2),#REF!)</f>
        <v>8.9785758761771568</v>
      </c>
      <c r="AE11" s="10">
        <f t="shared" si="12"/>
        <v>-0.95296651549889044</v>
      </c>
      <c r="AF11" s="10">
        <f t="shared" si="13"/>
        <v>6.373031623607651</v>
      </c>
      <c r="AG11" s="10">
        <f t="shared" si="14"/>
        <v>6.373031623607651</v>
      </c>
      <c r="AH11">
        <f t="shared" si="15"/>
        <v>6.373031623607651</v>
      </c>
      <c r="AI11" s="10">
        <f t="shared" si="16"/>
        <v>6.373031623607651</v>
      </c>
      <c r="AJ11">
        <f t="shared" si="17"/>
        <v>6.373031623607651</v>
      </c>
    </row>
    <row r="12" spans="1:36" x14ac:dyDescent="0.3">
      <c r="A12" t="s">
        <v>15</v>
      </c>
      <c r="B12" s="5">
        <v>0.81</v>
      </c>
      <c r="D12" t="s">
        <v>106</v>
      </c>
      <c r="E12" s="15">
        <f>E11*E9</f>
        <v>1464.2985625000001</v>
      </c>
      <c r="F12" t="s">
        <v>20</v>
      </c>
      <c r="G12" t="s">
        <v>259</v>
      </c>
      <c r="H12">
        <f>INDEX(R2:R360,MATCH(MIN(Y2:Y360),Y2:Y360,0))</f>
        <v>155</v>
      </c>
      <c r="I12" t="s">
        <v>34</v>
      </c>
      <c r="K12" t="s">
        <v>258</v>
      </c>
      <c r="L12">
        <f t="shared" si="19"/>
        <v>16.817974624999998</v>
      </c>
      <c r="M12" t="s">
        <v>60</v>
      </c>
      <c r="N12">
        <f t="shared" si="7"/>
        <v>42.24530381580368</v>
      </c>
      <c r="O12">
        <f t="shared" si="8"/>
        <v>24.249384575693949</v>
      </c>
      <c r="P12">
        <f t="shared" si="18"/>
        <v>2.1317999999999997</v>
      </c>
      <c r="Q12">
        <f t="shared" si="0"/>
        <v>7.8769733749999995</v>
      </c>
      <c r="R12" s="17">
        <f>PUSHArm!M12</f>
        <v>5</v>
      </c>
      <c r="S12" s="10">
        <f>PUSHArm!N12</f>
        <v>1.1474182873031697</v>
      </c>
      <c r="T12" s="10">
        <f>PUSHArm!O12</f>
        <v>4.2208272915164979</v>
      </c>
      <c r="U12" s="10">
        <f t="shared" si="9"/>
        <v>16.881315476607668</v>
      </c>
      <c r="V12" s="10">
        <f t="shared" si="1"/>
        <v>0.50759132508458726</v>
      </c>
      <c r="W12" s="10">
        <f t="shared" si="2"/>
        <v>8.8525817126968303</v>
      </c>
      <c r="X12" s="10">
        <f t="shared" si="3"/>
        <v>102.85258171269683</v>
      </c>
      <c r="Y12" s="10">
        <f t="shared" si="10"/>
        <v>97.852581712696832</v>
      </c>
      <c r="Z12" s="10">
        <f t="shared" si="11"/>
        <v>9.8525817126968303</v>
      </c>
      <c r="AA12" s="10">
        <f t="shared" si="4"/>
        <v>92.852581712696832</v>
      </c>
      <c r="AB12" s="10">
        <f t="shared" si="5"/>
        <v>1.9094274437144609</v>
      </c>
      <c r="AC12" s="10">
        <f t="shared" si="6"/>
        <v>3.9978840858484976</v>
      </c>
      <c r="AD12" s="10">
        <f>IF(R12&lt;=$H$10,$L$2+ABS($H$43/$H$46-SQRT(4*$H$43*$H$43/$H$46/$H$46-8*(R12-$H$9)/$H$46)/2),#REF!)</f>
        <v>8.9677040554251626</v>
      </c>
      <c r="AE12" s="10">
        <f t="shared" si="12"/>
        <v>-1.0832040174167248</v>
      </c>
      <c r="AF12" s="10">
        <f t="shared" si="13"/>
        <v>6.3372184261837683</v>
      </c>
      <c r="AG12" s="10">
        <f t="shared" si="14"/>
        <v>6.3372184261837683</v>
      </c>
      <c r="AH12">
        <f t="shared" si="15"/>
        <v>6.3372184261837683</v>
      </c>
      <c r="AI12" s="10">
        <f t="shared" si="16"/>
        <v>6.3372184261837683</v>
      </c>
      <c r="AJ12">
        <f t="shared" si="17"/>
        <v>6.3372184261837683</v>
      </c>
    </row>
    <row r="13" spans="1:36" x14ac:dyDescent="0.3">
      <c r="D13" s="3"/>
      <c r="G13" t="s">
        <v>266</v>
      </c>
      <c r="H13">
        <f>(H12+H50*K4/2+H54*K4/2)</f>
        <v>82.172041618370855</v>
      </c>
      <c r="I13" t="s">
        <v>34</v>
      </c>
      <c r="K13" t="s">
        <v>281</v>
      </c>
      <c r="L13">
        <f t="shared" ref="L13:L16" si="20">$E$9*(H13/360*2*3.1415*$B$19+$E$10)/1000*$B$19+P8</f>
        <v>13.511973123352417</v>
      </c>
      <c r="M13" t="s">
        <v>60</v>
      </c>
      <c r="N13">
        <f t="shared" si="7"/>
        <v>42.063492619242034</v>
      </c>
      <c r="O13">
        <f t="shared" si="8"/>
        <v>24.185565018065244</v>
      </c>
      <c r="P13">
        <f t="shared" si="18"/>
        <v>2.1317999999999997</v>
      </c>
      <c r="Q13">
        <f t="shared" si="0"/>
        <v>7.899670712499999</v>
      </c>
      <c r="R13" s="17">
        <f>PUSHArm!M13</f>
        <v>5.5</v>
      </c>
      <c r="S13" s="10">
        <f>PUSHArm!N13</f>
        <v>1.265878476613677</v>
      </c>
      <c r="T13" s="10">
        <f>PUSHArm!O13</f>
        <v>4.1931531103238555</v>
      </c>
      <c r="U13" s="10">
        <f t="shared" si="9"/>
        <v>18.401034961367394</v>
      </c>
      <c r="V13" s="10">
        <f t="shared" si="1"/>
        <v>0.532366273003127</v>
      </c>
      <c r="W13" s="10">
        <f t="shared" si="2"/>
        <v>8.7341215233863227</v>
      </c>
      <c r="X13" s="10">
        <f t="shared" si="3"/>
        <v>102.73412152338632</v>
      </c>
      <c r="Y13" s="10">
        <f t="shared" si="10"/>
        <v>97.734121523386321</v>
      </c>
      <c r="Z13" s="10">
        <f t="shared" si="11"/>
        <v>9.7341215233863227</v>
      </c>
      <c r="AA13" s="10">
        <f t="shared" si="4"/>
        <v>92.734121523386321</v>
      </c>
      <c r="AB13" s="10">
        <f t="shared" si="5"/>
        <v>1.8995602802876139</v>
      </c>
      <c r="AC13" s="10">
        <f t="shared" si="6"/>
        <v>3.9926842488028012</v>
      </c>
      <c r="AD13" s="10">
        <f>IF(R13&lt;=$H$10,$L$2+ABS($H$43/$H$46-SQRT(4*$H$43*$H$43/$H$46/$H$46-8*(R13-$H$9)/$H$46)/2),#REF!)</f>
        <v>8.9568147417659354</v>
      </c>
      <c r="AE13" s="10">
        <f t="shared" si="12"/>
        <v>-1.220161439228749</v>
      </c>
      <c r="AF13" s="10">
        <f t="shared" si="13"/>
        <v>6.2999812310355239</v>
      </c>
      <c r="AG13" s="10">
        <f t="shared" si="14"/>
        <v>6.2999812310355239</v>
      </c>
      <c r="AH13">
        <f t="shared" si="15"/>
        <v>6.2999812310355239</v>
      </c>
      <c r="AI13" s="10">
        <f t="shared" si="16"/>
        <v>6.2999812310355239</v>
      </c>
      <c r="AJ13">
        <f t="shared" si="17"/>
        <v>6.2999812310355239</v>
      </c>
    </row>
    <row r="14" spans="1:36" x14ac:dyDescent="0.3">
      <c r="A14" s="3" t="s">
        <v>25</v>
      </c>
      <c r="B14" s="1"/>
      <c r="D14" s="3" t="s">
        <v>59</v>
      </c>
      <c r="E14" s="2"/>
      <c r="G14" t="s">
        <v>260</v>
      </c>
      <c r="H14">
        <f>INDEX(R2:R360,MATCH(MIN(Z2:Z360),Z2:Z360,0))</f>
        <v>37</v>
      </c>
      <c r="I14" t="s">
        <v>34</v>
      </c>
      <c r="K14" t="s">
        <v>282</v>
      </c>
      <c r="L14">
        <f t="shared" si="20"/>
        <v>11.461402974999999</v>
      </c>
      <c r="M14" t="s">
        <v>60</v>
      </c>
      <c r="N14">
        <f t="shared" si="7"/>
        <v>41.878885117720905</v>
      </c>
      <c r="O14">
        <f t="shared" si="8"/>
        <v>24.119602231265194</v>
      </c>
      <c r="P14">
        <f t="shared" si="18"/>
        <v>2.1317999999999997</v>
      </c>
      <c r="Q14">
        <f t="shared" si="0"/>
        <v>7.9223680500000002</v>
      </c>
      <c r="R14" s="17">
        <f>PUSHArm!M14</f>
        <v>6</v>
      </c>
      <c r="S14" s="10">
        <f>PUSHArm!N14</f>
        <v>1.3851204853943635</v>
      </c>
      <c r="T14" s="10">
        <f>PUSHArm!O14</f>
        <v>4.1653257543990332</v>
      </c>
      <c r="U14" s="10">
        <f t="shared" si="9"/>
        <v>19.890175163902967</v>
      </c>
      <c r="V14" s="10">
        <f t="shared" si="1"/>
        <v>0.55603843748553272</v>
      </c>
      <c r="W14" s="10">
        <f t="shared" si="2"/>
        <v>8.6148795146056365</v>
      </c>
      <c r="X14" s="10">
        <f t="shared" si="3"/>
        <v>102.61487951460563</v>
      </c>
      <c r="Y14" s="10">
        <f t="shared" si="10"/>
        <v>97.614879514605633</v>
      </c>
      <c r="Z14" s="10">
        <f t="shared" si="11"/>
        <v>9.6148795146056365</v>
      </c>
      <c r="AA14" s="10">
        <f t="shared" si="4"/>
        <v>92.614879514605633</v>
      </c>
      <c r="AB14" s="10">
        <f t="shared" si="5"/>
        <v>1.8896967374164586</v>
      </c>
      <c r="AC14" s="10">
        <f t="shared" si="6"/>
        <v>3.9874755227507284</v>
      </c>
      <c r="AD14" s="10">
        <f>IF(R14&lt;=$H$10,$L$2+ABS($H$43/$H$46-SQRT(4*$H$43*$H$43/$H$46/$H$46-8*(R14-$H$9)/$H$46)/2),#REF!)</f>
        <v>8.9459078504877851</v>
      </c>
      <c r="AE14" s="10">
        <f t="shared" si="12"/>
        <v>-1.3646340421608345</v>
      </c>
      <c r="AF14" s="10">
        <f t="shared" si="13"/>
        <v>6.2611353285367262</v>
      </c>
      <c r="AG14" s="10">
        <f t="shared" si="14"/>
        <v>6.2611353285367262</v>
      </c>
      <c r="AH14">
        <f t="shared" si="15"/>
        <v>6.2611353285367262</v>
      </c>
      <c r="AI14" s="10">
        <f t="shared" si="16"/>
        <v>6.2611353285367262</v>
      </c>
      <c r="AJ14">
        <f t="shared" si="17"/>
        <v>6.2611353285367262</v>
      </c>
    </row>
    <row r="15" spans="1:36" x14ac:dyDescent="0.3">
      <c r="A15" s="4" t="s">
        <v>15</v>
      </c>
      <c r="B15" s="5">
        <v>0.95</v>
      </c>
      <c r="D15" t="s">
        <v>53</v>
      </c>
      <c r="E15" s="7">
        <v>80</v>
      </c>
      <c r="F15" t="s">
        <v>55</v>
      </c>
      <c r="G15" t="s">
        <v>264</v>
      </c>
      <c r="H15">
        <f>H14+H58*H5</f>
        <v>11.419753086419757</v>
      </c>
      <c r="I15" t="s">
        <v>34</v>
      </c>
      <c r="K15" t="s">
        <v>283</v>
      </c>
      <c r="L15">
        <f t="shared" si="20"/>
        <v>10.300195979938271</v>
      </c>
      <c r="M15" t="s">
        <v>60</v>
      </c>
      <c r="N15">
        <f t="shared" si="7"/>
        <v>41.691558287032684</v>
      </c>
      <c r="O15">
        <f t="shared" si="8"/>
        <v>24.051536209026875</v>
      </c>
      <c r="P15">
        <f t="shared" si="18"/>
        <v>2.1317999999999997</v>
      </c>
      <c r="Q15">
        <f t="shared" si="0"/>
        <v>7.9450653874999997</v>
      </c>
      <c r="R15" s="17">
        <f>PUSHArm!M15</f>
        <v>6.5</v>
      </c>
      <c r="S15" s="10">
        <f>PUSHArm!N15</f>
        <v>1.5051591160997642</v>
      </c>
      <c r="T15" s="10">
        <f>PUSHArm!O15</f>
        <v>4.1373538976465447</v>
      </c>
      <c r="U15" s="10">
        <f t="shared" si="9"/>
        <v>21.348795130224438</v>
      </c>
      <c r="V15" s="10">
        <f t="shared" si="1"/>
        <v>0.57874315485495409</v>
      </c>
      <c r="W15" s="10">
        <f t="shared" si="2"/>
        <v>8.4948408839002365</v>
      </c>
      <c r="X15" s="10">
        <f t="shared" si="3"/>
        <v>102.49484088390024</v>
      </c>
      <c r="Y15" s="10">
        <f t="shared" si="10"/>
        <v>97.494840883900238</v>
      </c>
      <c r="Z15" s="10">
        <f t="shared" si="11"/>
        <v>9.4948408839002365</v>
      </c>
      <c r="AA15" s="10">
        <f t="shared" si="4"/>
        <v>92.494840883900238</v>
      </c>
      <c r="AB15" s="10">
        <f t="shared" si="5"/>
        <v>1.879836811118442</v>
      </c>
      <c r="AC15" s="10">
        <f t="shared" si="6"/>
        <v>3.9822578619491393</v>
      </c>
      <c r="AD15" s="10">
        <f>IF(R15&lt;=$H$10,$L$2+ABS($H$43/$H$46-SQRT(4*$H$43*$H$43/$H$46/$H$46-8*(R15-$H$9)/$H$46)/2),#REF!)</f>
        <v>8.9349832961930957</v>
      </c>
      <c r="AE15" s="10">
        <f t="shared" si="12"/>
        <v>-1.5175935177242974</v>
      </c>
      <c r="AF15" s="10">
        <f t="shared" si="13"/>
        <v>6.2204522483922471</v>
      </c>
      <c r="AG15" s="10">
        <f t="shared" si="14"/>
        <v>6.2204522483922471</v>
      </c>
      <c r="AH15">
        <f t="shared" si="15"/>
        <v>6.2204522483922471</v>
      </c>
      <c r="AI15" s="10">
        <f t="shared" si="16"/>
        <v>6.2204522483922471</v>
      </c>
      <c r="AJ15">
        <f t="shared" si="17"/>
        <v>6.2204522483922471</v>
      </c>
    </row>
    <row r="16" spans="1:36" x14ac:dyDescent="0.3">
      <c r="A16" s="4" t="s">
        <v>28</v>
      </c>
      <c r="B16" s="6">
        <v>4</v>
      </c>
      <c r="C16" t="s">
        <v>14</v>
      </c>
      <c r="D16" t="s">
        <v>54</v>
      </c>
      <c r="E16" s="5">
        <v>1.1000000000000001</v>
      </c>
      <c r="F16" t="s">
        <v>56</v>
      </c>
      <c r="G16" t="s">
        <v>265</v>
      </c>
      <c r="H16">
        <v>0</v>
      </c>
      <c r="I16" t="s">
        <v>34</v>
      </c>
      <c r="K16" t="s">
        <v>284</v>
      </c>
      <c r="L16">
        <f t="shared" si="20"/>
        <v>9.7817999999999987</v>
      </c>
      <c r="M16" t="s">
        <v>60</v>
      </c>
      <c r="N16">
        <f t="shared" si="7"/>
        <v>41.501589799100351</v>
      </c>
      <c r="O16">
        <f t="shared" si="8"/>
        <v>23.981407679785459</v>
      </c>
      <c r="P16">
        <f t="shared" si="18"/>
        <v>2.1317999999999997</v>
      </c>
      <c r="Q16">
        <f t="shared" si="0"/>
        <v>7.9677627250000009</v>
      </c>
      <c r="R16" s="17">
        <f>PUSHArm!M16</f>
        <v>7</v>
      </c>
      <c r="S16" s="10">
        <f>PUSHArm!N16</f>
        <v>1.626009304981217</v>
      </c>
      <c r="T16" s="10">
        <f>PUSHArm!O16</f>
        <v>4.1092462049242187</v>
      </c>
      <c r="U16" s="10">
        <f t="shared" si="9"/>
        <v>22.776968249598095</v>
      </c>
      <c r="V16" s="10">
        <f t="shared" si="1"/>
        <v>0.60059015528193438</v>
      </c>
      <c r="W16" s="10">
        <f t="shared" si="2"/>
        <v>8.373990695018783</v>
      </c>
      <c r="X16" s="10">
        <f t="shared" si="3"/>
        <v>102.37399069501879</v>
      </c>
      <c r="Y16" s="10">
        <f t="shared" si="10"/>
        <v>97.37399069501879</v>
      </c>
      <c r="Z16" s="10">
        <f t="shared" si="11"/>
        <v>9.373990695018783</v>
      </c>
      <c r="AA16" s="10">
        <f t="shared" si="4"/>
        <v>92.37399069501879</v>
      </c>
      <c r="AB16" s="10">
        <f t="shared" si="5"/>
        <v>1.8699804974183192</v>
      </c>
      <c r="AC16" s="10">
        <f t="shared" si="6"/>
        <v>3.9770312202612166</v>
      </c>
      <c r="AD16" s="10">
        <f>IF(R16&lt;=$H$10,$L$2+ABS($H$43/$H$46-SQRT(4*$H$43*$H$43/$H$46/$H$46-8*(R16-$H$9)/$H$46)/2),#REF!)</f>
        <v>8.9240409927905162</v>
      </c>
      <c r="AE16" s="10">
        <f t="shared" si="12"/>
        <v>-1.6802512592809189</v>
      </c>
      <c r="AF16" s="10">
        <f t="shared" si="13"/>
        <v>6.1776437035877878</v>
      </c>
      <c r="AG16" s="10">
        <f t="shared" si="14"/>
        <v>6.1776437035877878</v>
      </c>
      <c r="AH16">
        <f t="shared" si="15"/>
        <v>6.1776437035877878</v>
      </c>
      <c r="AI16" s="10">
        <f t="shared" si="16"/>
        <v>6.1776437035877878</v>
      </c>
      <c r="AJ16">
        <f t="shared" si="17"/>
        <v>6.1776437035877878</v>
      </c>
    </row>
    <row r="17" spans="1:36" x14ac:dyDescent="0.3">
      <c r="A17" s="3"/>
      <c r="B17" s="1"/>
      <c r="D17" t="s">
        <v>57</v>
      </c>
      <c r="E17" s="10">
        <f>E15*E16*E16/3+B40</f>
        <v>32.266666666666673</v>
      </c>
      <c r="F17" t="s">
        <v>58</v>
      </c>
      <c r="N17">
        <f t="shared" si="7"/>
        <v>41.309057983801367</v>
      </c>
      <c r="O17">
        <f t="shared" si="8"/>
        <v>23.909258084149702</v>
      </c>
      <c r="P17">
        <f t="shared" si="18"/>
        <v>2.1317999999999997</v>
      </c>
      <c r="Q17">
        <f t="shared" si="0"/>
        <v>7.9904600624999986</v>
      </c>
      <c r="R17" s="17">
        <f>PUSHArm!M17</f>
        <v>7.5</v>
      </c>
      <c r="S17" s="10">
        <f>PUSHArm!N17</f>
        <v>1.7476861223500173</v>
      </c>
      <c r="T17" s="10">
        <f>PUSHArm!O17</f>
        <v>4.0810113283731262</v>
      </c>
      <c r="U17" s="10">
        <f t="shared" si="9"/>
        <v>24.174782033148414</v>
      </c>
      <c r="V17" s="10">
        <f t="shared" si="1"/>
        <v>0.62166987216020919</v>
      </c>
      <c r="W17" s="10">
        <f t="shared" si="2"/>
        <v>8.252313877649982</v>
      </c>
      <c r="X17" s="10">
        <f t="shared" si="3"/>
        <v>102.25231387764998</v>
      </c>
      <c r="Y17" s="10">
        <f t="shared" si="10"/>
        <v>97.252313877649982</v>
      </c>
      <c r="Z17" s="10">
        <f t="shared" si="11"/>
        <v>9.252313877649982</v>
      </c>
      <c r="AA17" s="10">
        <f t="shared" si="4"/>
        <v>92.252313877649982</v>
      </c>
      <c r="AB17" s="10">
        <f t="shared" si="5"/>
        <v>1.8601277923481103</v>
      </c>
      <c r="AC17" s="10">
        <f t="shared" si="6"/>
        <v>3.9717955511517054</v>
      </c>
      <c r="AD17" s="10">
        <f>IF(R17&lt;=$H$10,$L$2+ABS($H$43/$H$46-SQRT(4*$H$43*$H$43/$H$46/$H$46-8*(R17-$H$9)/$H$46)/2),#REF!)</f>
        <v>8.9130808534870596</v>
      </c>
      <c r="AE17" s="10">
        <f t="shared" si="12"/>
        <v>-1.8541546677080023</v>
      </c>
      <c r="AF17" s="10">
        <f t="shared" si="13"/>
        <v>6.1323370587151578</v>
      </c>
      <c r="AG17" s="10">
        <f t="shared" si="14"/>
        <v>6.1323370587151578</v>
      </c>
      <c r="AH17">
        <f t="shared" si="15"/>
        <v>6.1323370587151578</v>
      </c>
      <c r="AI17" s="10">
        <f t="shared" si="16"/>
        <v>6.1323370587151578</v>
      </c>
      <c r="AJ17">
        <f t="shared" si="17"/>
        <v>6.1323370587151578</v>
      </c>
    </row>
    <row r="18" spans="1:36" x14ac:dyDescent="0.3">
      <c r="A18" s="3" t="s">
        <v>26</v>
      </c>
      <c r="F18" s="1"/>
      <c r="N18">
        <f t="shared" si="7"/>
        <v>41.114041790491854</v>
      </c>
      <c r="O18">
        <f t="shared" si="8"/>
        <v>23.835129551989887</v>
      </c>
      <c r="P18">
        <f t="shared" si="18"/>
        <v>2.1317999999999997</v>
      </c>
      <c r="Q18">
        <f t="shared" si="0"/>
        <v>8.013157399999999</v>
      </c>
      <c r="R18" s="17">
        <f>PUSHArm!M18</f>
        <v>8</v>
      </c>
      <c r="S18" s="10">
        <f>PUSHArm!N18</f>
        <v>1.8702047726962594</v>
      </c>
      <c r="T18" s="10">
        <f>PUSHArm!O18</f>
        <v>4.0526579037672308</v>
      </c>
      <c r="U18" s="10">
        <f t="shared" si="9"/>
        <v>25.542337886532515</v>
      </c>
      <c r="V18" s="10">
        <f t="shared" si="1"/>
        <v>0.64205788312410239</v>
      </c>
      <c r="W18" s="10">
        <f t="shared" si="2"/>
        <v>8.1297952273037399</v>
      </c>
      <c r="X18" s="10">
        <f t="shared" si="3"/>
        <v>102.12979522730375</v>
      </c>
      <c r="Y18" s="10">
        <f t="shared" si="10"/>
        <v>97.129795227303745</v>
      </c>
      <c r="Z18" s="10">
        <f t="shared" si="11"/>
        <v>9.1297952273037399</v>
      </c>
      <c r="AA18" s="10">
        <f t="shared" si="4"/>
        <v>92.129795227303745</v>
      </c>
      <c r="AB18" s="10">
        <f t="shared" si="5"/>
        <v>1.8502786919471046</v>
      </c>
      <c r="AC18" s="10">
        <f t="shared" si="6"/>
        <v>3.9665508076820806</v>
      </c>
      <c r="AD18" s="10">
        <f>IF(R18&lt;=$H$10,$L$2+ABS($H$43/$H$46-SQRT(4*$H$43*$H$43/$H$46/$H$46-8*(R18-$H$9)/$H$46)/2),#REF!)</f>
        <v>8.9021027907800576</v>
      </c>
      <c r="AE18" s="10">
        <f t="shared" si="12"/>
        <v>-2.0413405281932659</v>
      </c>
      <c r="AF18" s="10">
        <f t="shared" si="13"/>
        <v>6.0840361141090478</v>
      </c>
      <c r="AG18" s="10">
        <f t="shared" si="14"/>
        <v>6.0840361141090478</v>
      </c>
      <c r="AH18">
        <f t="shared" si="15"/>
        <v>6.0840361141090478</v>
      </c>
      <c r="AI18" s="10">
        <f t="shared" si="16"/>
        <v>6.0840361141090478</v>
      </c>
      <c r="AJ18">
        <f t="shared" si="17"/>
        <v>6.0840361141090478</v>
      </c>
    </row>
    <row r="19" spans="1:36" x14ac:dyDescent="0.3">
      <c r="A19" t="s">
        <v>27</v>
      </c>
      <c r="B19" s="5">
        <v>10.199999999999999</v>
      </c>
      <c r="C19" t="s">
        <v>14</v>
      </c>
      <c r="D19" s="10" t="s">
        <v>262</v>
      </c>
      <c r="E19" s="5">
        <v>10</v>
      </c>
      <c r="F19" s="1" t="s">
        <v>108</v>
      </c>
      <c r="N19">
        <f t="shared" si="7"/>
        <v>40.916620748580478</v>
      </c>
      <c r="O19">
        <f t="shared" si="8"/>
        <v>23.759064878765251</v>
      </c>
      <c r="P19">
        <f t="shared" si="18"/>
        <v>2.1317999999999997</v>
      </c>
      <c r="Q19">
        <f t="shared" si="0"/>
        <v>8.0358547374999993</v>
      </c>
      <c r="R19" s="17">
        <f>PUSHArm!M19</f>
        <v>8.5</v>
      </c>
      <c r="S19" s="10">
        <f>PUSHArm!N19</f>
        <v>1.9935805946562661</v>
      </c>
      <c r="T19" s="10">
        <f>PUSHArm!O19</f>
        <v>4.0241945468184701</v>
      </c>
      <c r="U19" s="10">
        <f t="shared" si="9"/>
        <v>26.879750876136349</v>
      </c>
      <c r="V19" s="10">
        <f t="shared" si="1"/>
        <v>0.66181811747028829</v>
      </c>
      <c r="W19" s="10">
        <f t="shared" si="2"/>
        <v>8.0064194053437348</v>
      </c>
      <c r="X19" s="10">
        <f t="shared" si="3"/>
        <v>102.00641940534373</v>
      </c>
      <c r="Y19" s="10">
        <f t="shared" si="10"/>
        <v>97.006419405343735</v>
      </c>
      <c r="Z19" s="10">
        <f t="shared" si="11"/>
        <v>9.0064194053437348</v>
      </c>
      <c r="AA19" s="10">
        <f t="shared" si="4"/>
        <v>92.006419405343735</v>
      </c>
      <c r="AB19" s="10">
        <f t="shared" si="5"/>
        <v>1.8404331922618244</v>
      </c>
      <c r="AC19" s="10">
        <f t="shared" si="6"/>
        <v>3.9612969425056339</v>
      </c>
      <c r="AD19" s="10">
        <f>IF(R19&lt;=$H$10,$L$2+ABS($H$43/$H$46-SQRT(4*$H$43*$H$43/$H$46/$H$46-8*(R19-$H$9)/$H$46)/2),#REF!)</f>
        <v>8.8911067164490127</v>
      </c>
      <c r="AE19" s="10">
        <f t="shared" si="12"/>
        <v>-2.244593461120453</v>
      </c>
      <c r="AF19" s="10">
        <f t="shared" si="13"/>
        <v>6.0320547786728964</v>
      </c>
      <c r="AG19" s="10">
        <f t="shared" si="14"/>
        <v>6.0320547786728964</v>
      </c>
      <c r="AH19">
        <f t="shared" si="15"/>
        <v>6.0320547786728964</v>
      </c>
      <c r="AI19" s="10">
        <f t="shared" si="16"/>
        <v>6.0320547786728964</v>
      </c>
      <c r="AJ19">
        <f t="shared" si="17"/>
        <v>6.0320547786728964</v>
      </c>
    </row>
    <row r="20" spans="1:36" x14ac:dyDescent="0.3">
      <c r="A20" t="s">
        <v>116</v>
      </c>
      <c r="B20" s="5">
        <v>209</v>
      </c>
      <c r="C20" t="s">
        <v>20</v>
      </c>
      <c r="D20" s="10" t="s">
        <v>107</v>
      </c>
      <c r="E20" s="5">
        <v>104</v>
      </c>
      <c r="F20" t="s">
        <v>108</v>
      </c>
      <c r="N20">
        <f t="shared" si="7"/>
        <v>40.716874928024744</v>
      </c>
      <c r="O20">
        <f t="shared" si="8"/>
        <v>23.681107501595928</v>
      </c>
      <c r="P20">
        <f t="shared" si="18"/>
        <v>2.1317999999999997</v>
      </c>
      <c r="Q20">
        <f t="shared" si="0"/>
        <v>8.0585520749999997</v>
      </c>
      <c r="R20" s="17">
        <f>PUSHArm!M20</f>
        <v>9</v>
      </c>
      <c r="S20" s="10">
        <f>PUSHArm!N20</f>
        <v>2.1178290608233157</v>
      </c>
      <c r="T20" s="10">
        <f>PUSHArm!O20</f>
        <v>3.9956298495235991</v>
      </c>
      <c r="U20" s="10">
        <f t="shared" si="9"/>
        <v>28.187149489228993</v>
      </c>
      <c r="V20" s="10">
        <f t="shared" si="1"/>
        <v>0.68100522460699886</v>
      </c>
      <c r="W20" s="10">
        <f t="shared" si="2"/>
        <v>7.8821709391766843</v>
      </c>
      <c r="X20" s="10">
        <f t="shared" si="3"/>
        <v>101.88217093917669</v>
      </c>
      <c r="Y20" s="10">
        <f t="shared" si="10"/>
        <v>96.882170939176689</v>
      </c>
      <c r="Z20" s="10">
        <f t="shared" si="11"/>
        <v>8.8821709391766852</v>
      </c>
      <c r="AA20" s="10">
        <f t="shared" si="4"/>
        <v>91.882170939176689</v>
      </c>
      <c r="AB20" s="10">
        <f t="shared" si="5"/>
        <v>1.8305912893460186</v>
      </c>
      <c r="AC20" s="10">
        <f t="shared" si="6"/>
        <v>3.9560339078624924</v>
      </c>
      <c r="AD20" s="10">
        <f>IF(R20&lt;=$H$10,$L$2+ABS($H$43/$H$46-SQRT(4*$H$43*$H$43/$H$46/$H$46-8*(R20-$H$9)/$H$46)/2),#REF!)</f>
        <v>8.880092541547338</v>
      </c>
      <c r="AE20" s="10">
        <f t="shared" si="12"/>
        <v>-2.4679141798432962</v>
      </c>
      <c r="AF20" s="10">
        <f t="shared" si="13"/>
        <v>5.9753964555687515</v>
      </c>
      <c r="AG20" s="10">
        <f t="shared" si="14"/>
        <v>5.9753964555687515</v>
      </c>
      <c r="AH20">
        <f t="shared" si="15"/>
        <v>5.9753964555687515</v>
      </c>
      <c r="AI20" s="10">
        <f t="shared" si="16"/>
        <v>5.9753964555687515</v>
      </c>
      <c r="AJ20">
        <f t="shared" si="17"/>
        <v>5.9753964555687515</v>
      </c>
    </row>
    <row r="21" spans="1:36" x14ac:dyDescent="0.3">
      <c r="A21" s="3" t="s">
        <v>29</v>
      </c>
      <c r="B21">
        <f>B11*B19*2*3.1415/B16</f>
        <v>16.021650000000001</v>
      </c>
      <c r="D21" s="10" t="s">
        <v>261</v>
      </c>
      <c r="E21" s="5">
        <v>11</v>
      </c>
      <c r="F21" t="s">
        <v>108</v>
      </c>
      <c r="H21" t="s">
        <v>51</v>
      </c>
      <c r="I21">
        <v>0</v>
      </c>
      <c r="J21">
        <v>0</v>
      </c>
      <c r="K21">
        <f t="shared" ref="K21:K32" si="21">J21/$B$21/60*360</f>
        <v>0</v>
      </c>
      <c r="N21">
        <f t="shared" si="7"/>
        <v>40.514884899049207</v>
      </c>
      <c r="O21">
        <f t="shared" si="8"/>
        <v>23.601301474673878</v>
      </c>
      <c r="P21">
        <f t="shared" si="18"/>
        <v>2.1317999999999997</v>
      </c>
      <c r="Q21">
        <f t="shared" si="0"/>
        <v>8.0812494125000001</v>
      </c>
      <c r="R21" s="17">
        <f>PUSHArm!M21</f>
        <v>9.5</v>
      </c>
      <c r="S21" s="10">
        <f>PUSHArm!N21</f>
        <v>2.2429657773936995</v>
      </c>
      <c r="T21" s="10">
        <f>PUSHArm!O21</f>
        <v>3.9669723764835654</v>
      </c>
      <c r="U21" s="10">
        <f t="shared" si="9"/>
        <v>29.464675387686274</v>
      </c>
      <c r="V21" s="10">
        <f t="shared" si="1"/>
        <v>0.69966635711040281</v>
      </c>
      <c r="W21" s="10">
        <f t="shared" si="2"/>
        <v>7.7570342226063005</v>
      </c>
      <c r="X21" s="10">
        <f t="shared" si="3"/>
        <v>101.75703422260631</v>
      </c>
      <c r="Y21" s="10">
        <f t="shared" si="10"/>
        <v>96.757034222606308</v>
      </c>
      <c r="Z21" s="10">
        <f t="shared" si="11"/>
        <v>8.7570342226063005</v>
      </c>
      <c r="AA21" s="10">
        <f t="shared" si="4"/>
        <v>91.757034222606308</v>
      </c>
      <c r="AB21" s="10">
        <f t="shared" si="5"/>
        <v>1.820752979260637</v>
      </c>
      <c r="AC21" s="10">
        <f t="shared" si="6"/>
        <v>3.9507616555745479</v>
      </c>
      <c r="AD21" s="10">
        <f>IF(R21&lt;=$H$10,$L$2+ABS($H$43/$H$46-SQRT(4*$H$43*$H$43/$H$46/$H$46-8*(R21-$H$9)/$H$46)/2),#REF!)</f>
        <v>8.8690601763939458</v>
      </c>
      <c r="AE21" s="10">
        <f t="shared" si="12"/>
        <v>-2.7174543264254276</v>
      </c>
      <c r="AF21" s="10">
        <f t="shared" si="13"/>
        <v>5.912512359771859</v>
      </c>
      <c r="AG21" s="10">
        <f t="shared" si="14"/>
        <v>5.912512359771859</v>
      </c>
      <c r="AH21">
        <f t="shared" si="15"/>
        <v>5.912512359771859</v>
      </c>
      <c r="AI21" s="10">
        <f t="shared" si="16"/>
        <v>5.912512359771859</v>
      </c>
      <c r="AJ21">
        <f t="shared" si="17"/>
        <v>5.912512359771859</v>
      </c>
    </row>
    <row r="22" spans="1:36" x14ac:dyDescent="0.3">
      <c r="H22" t="s">
        <v>47</v>
      </c>
      <c r="I22">
        <f>0.333333*H2</f>
        <v>1.333332</v>
      </c>
      <c r="J22">
        <f>L35</f>
        <v>138.18673125000001</v>
      </c>
      <c r="K22">
        <f t="shared" si="21"/>
        <v>51.749999999999993</v>
      </c>
      <c r="N22">
        <f t="shared" si="7"/>
        <v>40.310731691417018</v>
      </c>
      <c r="O22">
        <f t="shared" si="8"/>
        <v>23.519691444204412</v>
      </c>
      <c r="P22">
        <f t="shared" si="18"/>
        <v>2.1317999999999997</v>
      </c>
      <c r="Q22">
        <f t="shared" si="0"/>
        <v>8.1039467500000004</v>
      </c>
      <c r="R22" s="17">
        <f>PUSHArm!M22</f>
        <v>10</v>
      </c>
      <c r="S22" s="10">
        <f>PUSHArm!N22</f>
        <v>2.3690064836421292</v>
      </c>
      <c r="T22" s="10">
        <f>PUSHArm!O22</f>
        <v>3.9382306612282112</v>
      </c>
      <c r="U22" s="10">
        <f t="shared" si="9"/>
        <v>30.712483155523937</v>
      </c>
      <c r="V22" s="10">
        <f t="shared" si="1"/>
        <v>0.71784253607755399</v>
      </c>
      <c r="W22" s="10">
        <f t="shared" si="2"/>
        <v>7.6309935163578704</v>
      </c>
      <c r="X22" s="10">
        <f t="shared" si="3"/>
        <v>101.63099351635788</v>
      </c>
      <c r="Y22" s="10">
        <f t="shared" si="10"/>
        <v>96.630993516357876</v>
      </c>
      <c r="Z22" s="10">
        <f t="shared" si="11"/>
        <v>8.6309935163578704</v>
      </c>
      <c r="AA22" s="10">
        <f t="shared" si="4"/>
        <v>91.630993516357876</v>
      </c>
      <c r="AB22" s="10">
        <f t="shared" si="5"/>
        <v>1.8109182580738168</v>
      </c>
      <c r="AC22" s="10">
        <f t="shared" si="6"/>
        <v>3.945480137040315</v>
      </c>
      <c r="AD22" s="10">
        <f>IF(R22&lt;=$H$10,$L$2+ABS($H$43/$H$46-SQRT(4*$H$43*$H$43/$H$46/$H$46-8*(R22-$H$9)/$H$46)/2),#REF!)</f>
        <v>8.8580095305647397</v>
      </c>
      <c r="AE22" s="10">
        <f t="shared" si="12"/>
        <v>-3.0036585367437301</v>
      </c>
      <c r="AF22" s="10">
        <f t="shared" si="13"/>
        <v>5.8407456826297421</v>
      </c>
      <c r="AG22" s="10">
        <f t="shared" si="14"/>
        <v>5.8407456826297421</v>
      </c>
      <c r="AH22">
        <f t="shared" si="15"/>
        <v>5.8407456826297421</v>
      </c>
      <c r="AI22" s="10">
        <f t="shared" si="16"/>
        <v>5.8407456826297421</v>
      </c>
      <c r="AJ22">
        <f t="shared" si="17"/>
        <v>5.8407456826297421</v>
      </c>
    </row>
    <row r="23" spans="1:36" x14ac:dyDescent="0.3">
      <c r="H23" t="s">
        <v>48</v>
      </c>
      <c r="I23">
        <f>0.666666*H2</f>
        <v>2.6666639999999999</v>
      </c>
      <c r="J23">
        <f>L39</f>
        <v>144.89950590277778</v>
      </c>
      <c r="K23">
        <f t="shared" si="21"/>
        <v>54.263888888888886</v>
      </c>
      <c r="N23">
        <f t="shared" si="7"/>
        <v>40.10449675339153</v>
      </c>
      <c r="O23">
        <f t="shared" si="8"/>
        <v>23.436322622958599</v>
      </c>
      <c r="P23">
        <f t="shared" si="18"/>
        <v>2.1317999999999997</v>
      </c>
      <c r="Q23">
        <f t="shared" si="0"/>
        <v>8.126644087499999</v>
      </c>
      <c r="R23" s="17">
        <f>PUSHArm!M23</f>
        <v>10.5</v>
      </c>
      <c r="S23" s="10">
        <f>PUSHArm!N23</f>
        <v>2.4959670512194649</v>
      </c>
      <c r="T23" s="10">
        <f>PUSHArm!O23</f>
        <v>3.9094132025595578</v>
      </c>
      <c r="U23" s="10">
        <f t="shared" si="9"/>
        <v>31.930740040446352</v>
      </c>
      <c r="V23" s="10">
        <f t="shared" si="1"/>
        <v>0.73556971248982728</v>
      </c>
      <c r="W23" s="10">
        <f t="shared" si="2"/>
        <v>7.5040329487805355</v>
      </c>
      <c r="X23" s="10">
        <f t="shared" si="3"/>
        <v>101.50403294878053</v>
      </c>
      <c r="Y23" s="10">
        <f t="shared" si="10"/>
        <v>96.504032948780534</v>
      </c>
      <c r="Z23" s="10">
        <f t="shared" si="11"/>
        <v>8.5040329487805355</v>
      </c>
      <c r="AA23" s="10">
        <f t="shared" si="4"/>
        <v>91.504032948780534</v>
      </c>
      <c r="AB23" s="10">
        <f t="shared" si="5"/>
        <v>1.8010871218608504</v>
      </c>
      <c r="AC23" s="10">
        <f t="shared" si="6"/>
        <v>3.9401893032297015</v>
      </c>
      <c r="AD23" s="10">
        <f>IF(R23&lt;=$H$10,$L$2+ABS($H$43/$H$46-SQRT(4*$H$43*$H$43/$H$46/$H$46-8*(R23-$H$9)/$H$46)/2),#REF!)</f>
        <v>8.8469405128839682</v>
      </c>
      <c r="AE23" s="10">
        <f t="shared" si="12"/>
        <v>-3.3473526395368074</v>
      </c>
      <c r="AF23" s="10">
        <f t="shared" si="13"/>
        <v>5.754745816881039</v>
      </c>
      <c r="AG23" s="10">
        <f t="shared" si="14"/>
        <v>5.754745816881039</v>
      </c>
      <c r="AH23">
        <f t="shared" si="15"/>
        <v>5.754745816881039</v>
      </c>
      <c r="AI23" s="10">
        <f t="shared" si="16"/>
        <v>5.754745816881039</v>
      </c>
      <c r="AJ23">
        <f t="shared" si="17"/>
        <v>5.754745816881039</v>
      </c>
    </row>
    <row r="24" spans="1:36" x14ac:dyDescent="0.3">
      <c r="H24" t="s">
        <v>50</v>
      </c>
      <c r="I24">
        <f>H2</f>
        <v>4</v>
      </c>
      <c r="J24">
        <f>L43</f>
        <v>32.636694444444444</v>
      </c>
      <c r="K24">
        <f t="shared" si="21"/>
        <v>12.222222222222221</v>
      </c>
      <c r="N24">
        <f t="shared" si="7"/>
        <v>39.896261910060296</v>
      </c>
      <c r="O24">
        <f t="shared" si="8"/>
        <v>23.351240764245922</v>
      </c>
      <c r="P24">
        <f t="shared" si="18"/>
        <v>2.1317999999999997</v>
      </c>
      <c r="Q24">
        <f t="shared" si="0"/>
        <v>8.1493414249999994</v>
      </c>
      <c r="R24" s="17">
        <f>PUSHArm!M24</f>
        <v>11</v>
      </c>
      <c r="S24" s="10">
        <f>PUSHArm!N24</f>
        <v>2.6238634832652363</v>
      </c>
      <c r="T24" s="10">
        <f>PUSHArm!O24</f>
        <v>3.8805284608815014</v>
      </c>
      <c r="U24" s="10">
        <f t="shared" si="9"/>
        <v>33.119625689283367</v>
      </c>
      <c r="V24" s="10">
        <f t="shared" si="1"/>
        <v>0.75287960343103988</v>
      </c>
      <c r="W24" s="10">
        <f t="shared" si="2"/>
        <v>7.3761365167347641</v>
      </c>
      <c r="X24" s="10">
        <f t="shared" si="3"/>
        <v>101.37613651673476</v>
      </c>
      <c r="Y24" s="10">
        <f t="shared" si="10"/>
        <v>96.376136516734761</v>
      </c>
      <c r="Z24" s="10">
        <f t="shared" si="11"/>
        <v>8.3761365167347641</v>
      </c>
      <c r="AA24" s="10">
        <f t="shared" si="4"/>
        <v>91.376136516734761</v>
      </c>
      <c r="AB24" s="10">
        <f t="shared" si="5"/>
        <v>1.7912595667041959</v>
      </c>
      <c r="AC24" s="10">
        <f t="shared" si="6"/>
        <v>3.9348891046787018</v>
      </c>
      <c r="AD24" s="10">
        <f>IF(R24&lt;=$H$10,$L$2+ABS($H$43/$H$46-SQRT(4*$H$43*$H$43/$H$46/$H$46-8*(R24-$H$9)/$H$46)/2),#REF!)</f>
        <v>8.8358530314154393</v>
      </c>
      <c r="AE24" s="10">
        <f t="shared" si="12"/>
        <v>-3.8058124135258171</v>
      </c>
      <c r="AF24" s="10">
        <f t="shared" si="13"/>
        <v>5.6396506466347072</v>
      </c>
      <c r="AG24" s="10">
        <f t="shared" si="14"/>
        <v>5.6396506466347072</v>
      </c>
      <c r="AH24">
        <f t="shared" si="15"/>
        <v>5.6396506466347072</v>
      </c>
      <c r="AI24" s="10">
        <f t="shared" si="16"/>
        <v>5.6396506466347072</v>
      </c>
      <c r="AJ24">
        <f t="shared" si="17"/>
        <v>5.6396506466347072</v>
      </c>
    </row>
    <row r="25" spans="1:36" x14ac:dyDescent="0.3">
      <c r="H25" t="s">
        <v>49</v>
      </c>
      <c r="I25">
        <f>H2+H3</f>
        <v>5.8</v>
      </c>
      <c r="J25">
        <v>0</v>
      </c>
      <c r="K25">
        <f t="shared" si="21"/>
        <v>0</v>
      </c>
      <c r="N25">
        <f t="shared" si="7"/>
        <v>39.686109321302489</v>
      </c>
      <c r="O25">
        <f t="shared" si="8"/>
        <v>23.26449213547113</v>
      </c>
      <c r="P25">
        <f t="shared" si="18"/>
        <v>2.1317999999999997</v>
      </c>
      <c r="Q25">
        <f t="shared" si="0"/>
        <v>8.1720387624999979</v>
      </c>
      <c r="R25" s="17">
        <f>PUSHArm!M25</f>
        <v>11.5</v>
      </c>
      <c r="S25" s="10">
        <f>PUSHArm!N25</f>
        <v>2.7527119133283984</v>
      </c>
      <c r="T25" s="10">
        <f>PUSHArm!O25</f>
        <v>3.8515848545434279</v>
      </c>
      <c r="U25" s="10">
        <f t="shared" si="9"/>
        <v>34.279331877634789</v>
      </c>
      <c r="V25" s="10">
        <f t="shared" si="1"/>
        <v>0.76980035891950105</v>
      </c>
      <c r="W25" s="10">
        <f t="shared" si="2"/>
        <v>7.2472880866716016</v>
      </c>
      <c r="X25" s="10">
        <f t="shared" si="3"/>
        <v>101.2472880866716</v>
      </c>
      <c r="Y25" s="10">
        <f t="shared" si="10"/>
        <v>96.247288086671603</v>
      </c>
      <c r="Z25" s="10">
        <f t="shared" si="11"/>
        <v>8.2472880866716025</v>
      </c>
      <c r="AA25" s="10">
        <f t="shared" si="4"/>
        <v>91.247288086671603</v>
      </c>
      <c r="AB25" s="10">
        <f t="shared" si="5"/>
        <v>1.7814355886934206</v>
      </c>
      <c r="AC25" s="10">
        <f t="shared" si="6"/>
        <v>3.9295794914839957</v>
      </c>
      <c r="AD25" s="10">
        <f>IF(R25&lt;=$H$10,$L$2+ABS($H$43/$H$46-SQRT(4*$H$43*$H$43/$H$46/$H$46-8*(R25-$H$9)/$H$46)/2),#REF!)</f>
        <v>8.8247469934536173</v>
      </c>
      <c r="AE25" s="10">
        <f t="shared" si="12"/>
        <v>-4.7439185759384097</v>
      </c>
      <c r="AF25" s="10">
        <f t="shared" si="13"/>
        <v>5.3956081081081084</v>
      </c>
      <c r="AG25" s="10">
        <f t="shared" si="14"/>
        <v>5.3956081081081084</v>
      </c>
      <c r="AH25">
        <f t="shared" si="15"/>
        <v>5.3956081081081084</v>
      </c>
      <c r="AI25" s="10">
        <f t="shared" si="16"/>
        <v>5.3956081081081084</v>
      </c>
      <c r="AJ25" t="e">
        <f t="shared" si="17"/>
        <v>#NUM!</v>
      </c>
    </row>
    <row r="26" spans="1:36" x14ac:dyDescent="0.3">
      <c r="F26" s="1"/>
      <c r="K26">
        <f t="shared" si="21"/>
        <v>0</v>
      </c>
      <c r="N26">
        <f t="shared" si="7"/>
        <v>39.474121439511798</v>
      </c>
      <c r="O26">
        <f t="shared" si="8"/>
        <v>23.176123491341887</v>
      </c>
      <c r="P26">
        <f t="shared" si="18"/>
        <v>2.1317999999999997</v>
      </c>
      <c r="Q26">
        <f t="shared" si="0"/>
        <v>8.1947361000000001</v>
      </c>
      <c r="R26" s="17">
        <f>PUSHArm!M26</f>
        <v>12</v>
      </c>
      <c r="S26" s="10">
        <f>PUSHArm!N26</f>
        <v>2.8825286040888751</v>
      </c>
      <c r="T26" s="10">
        <f>PUSHArm!O26</f>
        <v>3.8225907562083474</v>
      </c>
      <c r="U26" s="10">
        <f t="shared" si="9"/>
        <v>35.410062233973129</v>
      </c>
      <c r="V26" s="10">
        <f t="shared" si="1"/>
        <v>0.78635709949278465</v>
      </c>
      <c r="W26" s="10">
        <f t="shared" si="2"/>
        <v>7.1174713959111244</v>
      </c>
      <c r="X26" s="10">
        <f t="shared" si="3"/>
        <v>101.11747139591112</v>
      </c>
      <c r="Y26" s="10">
        <f t="shared" si="10"/>
        <v>96.117471395911124</v>
      </c>
      <c r="Z26" s="10">
        <f t="shared" si="11"/>
        <v>8.1174713959111244</v>
      </c>
      <c r="AA26" s="10">
        <f t="shared" si="4"/>
        <v>91.117471395911124</v>
      </c>
      <c r="AB26" s="10">
        <f t="shared" si="5"/>
        <v>1.7716151839252252</v>
      </c>
      <c r="AC26" s="10">
        <f t="shared" si="6"/>
        <v>3.9242604132974712</v>
      </c>
      <c r="AD26" s="10">
        <f>IF(R26&lt;=$H$10,$L$2+ABS($H$43/$H$46-SQRT(4*$H$43*$H$43/$H$46/$H$46-8*(R26-$H$9)/$H$46)/2),#REF!)</f>
        <v>8.8136223055145813</v>
      </c>
      <c r="AE26" s="10">
        <f t="shared" si="12"/>
        <v>-4.7799008849158957</v>
      </c>
      <c r="AF26" s="10">
        <f t="shared" si="13"/>
        <v>5.368243243243243</v>
      </c>
      <c r="AG26" s="10">
        <f t="shared" si="14"/>
        <v>5.368243243243243</v>
      </c>
      <c r="AH26">
        <f t="shared" si="15"/>
        <v>5.368243243243243</v>
      </c>
      <c r="AI26" s="10">
        <f t="shared" si="16"/>
        <v>5.368243243243243</v>
      </c>
      <c r="AJ26" t="e">
        <f t="shared" si="17"/>
        <v>#NUM!</v>
      </c>
    </row>
    <row r="27" spans="1:36" x14ac:dyDescent="0.3">
      <c r="F27" s="1"/>
      <c r="H27" t="s">
        <v>247</v>
      </c>
      <c r="I27">
        <v>0</v>
      </c>
      <c r="J27">
        <v>0</v>
      </c>
      <c r="K27">
        <f t="shared" si="21"/>
        <v>0</v>
      </c>
      <c r="N27">
        <f t="shared" si="7"/>
        <v>39.260380966587228</v>
      </c>
      <c r="O27">
        <f t="shared" si="8"/>
        <v>23.0861820464422</v>
      </c>
      <c r="P27">
        <f t="shared" si="18"/>
        <v>2.1317999999999997</v>
      </c>
      <c r="Q27">
        <f t="shared" si="0"/>
        <v>8.2174334374999987</v>
      </c>
      <c r="R27" s="17">
        <f>PUSHArm!M27</f>
        <v>12.5</v>
      </c>
      <c r="S27" s="10">
        <f>PUSHArm!N27</f>
        <v>3.0133299458720466</v>
      </c>
      <c r="T27" s="10">
        <f>PUSHArm!O27</f>
        <v>3.7935544891981023</v>
      </c>
      <c r="U27" s="10">
        <f t="shared" si="9"/>
        <v>36.512031957930262</v>
      </c>
      <c r="V27" s="10">
        <f t="shared" si="1"/>
        <v>0.80257235390512804</v>
      </c>
      <c r="W27" s="10">
        <f t="shared" si="2"/>
        <v>6.9866700541279538</v>
      </c>
      <c r="X27" s="10">
        <f t="shared" si="3"/>
        <v>100.98667005412796</v>
      </c>
      <c r="Y27" s="10">
        <f t="shared" si="10"/>
        <v>95.986670054127956</v>
      </c>
      <c r="Z27" s="10">
        <f t="shared" si="11"/>
        <v>7.9866700541279538</v>
      </c>
      <c r="AA27" s="10">
        <f t="shared" si="4"/>
        <v>90.986670054127956</v>
      </c>
      <c r="AB27" s="10">
        <f t="shared" si="5"/>
        <v>1.7617983485033879</v>
      </c>
      <c r="AC27" s="10">
        <f t="shared" si="6"/>
        <v>3.9189318193206537</v>
      </c>
      <c r="AD27" s="10">
        <f>IF(R27&lt;=$H$10,$L$2+ABS($H$43/$H$46-SQRT(4*$H$43*$H$43/$H$46/$H$46-8*(R27-$H$9)/$H$46)/2),#REF!)</f>
        <v>8.8024788733268409</v>
      </c>
      <c r="AE27" s="10">
        <f t="shared" si="12"/>
        <v>-4.8164867514882941</v>
      </c>
      <c r="AF27" s="10">
        <f t="shared" si="13"/>
        <v>5.3408783783783784</v>
      </c>
      <c r="AG27" s="10">
        <f t="shared" si="14"/>
        <v>5.3408783783783784</v>
      </c>
      <c r="AH27">
        <f t="shared" si="15"/>
        <v>5.3408783783783784</v>
      </c>
      <c r="AI27" s="10">
        <f t="shared" si="16"/>
        <v>5.3408783783783784</v>
      </c>
      <c r="AJ27" t="e">
        <f t="shared" si="17"/>
        <v>#NUM!</v>
      </c>
    </row>
    <row r="28" spans="1:36" x14ac:dyDescent="0.3">
      <c r="F28" s="1"/>
      <c r="H28" t="s">
        <v>248</v>
      </c>
      <c r="I28">
        <f>H4*0.14</f>
        <v>0.56000000000000005</v>
      </c>
      <c r="J28">
        <f>L50</f>
        <v>-52.45183035714286</v>
      </c>
      <c r="K28">
        <f t="shared" si="21"/>
        <v>-19.642857142857142</v>
      </c>
      <c r="N28">
        <f t="shared" si="7"/>
        <v>39.044970811024399</v>
      </c>
      <c r="O28">
        <f t="shared" si="8"/>
        <v>22.994715447660422</v>
      </c>
      <c r="P28">
        <f t="shared" si="18"/>
        <v>2.1317999999999997</v>
      </c>
      <c r="Q28">
        <f t="shared" si="0"/>
        <v>8.240130774999999</v>
      </c>
      <c r="R28" s="17">
        <f>PUSHArm!M28</f>
        <v>13</v>
      </c>
      <c r="S28" s="10">
        <f>PUSHArm!N28</f>
        <v>3.1451324549499358</v>
      </c>
      <c r="T28" s="10">
        <f>PUSHArm!O28</f>
        <v>3.7644843238962324</v>
      </c>
      <c r="U28" s="10">
        <f t="shared" si="9"/>
        <v>37.585467533637043</v>
      </c>
      <c r="V28" s="10">
        <f t="shared" si="1"/>
        <v>0.81846641872646841</v>
      </c>
      <c r="W28" s="10">
        <f t="shared" si="2"/>
        <v>6.8548675450500642</v>
      </c>
      <c r="X28" s="10">
        <f t="shared" si="3"/>
        <v>100.85486754505007</v>
      </c>
      <c r="Y28" s="10">
        <f t="shared" si="10"/>
        <v>95.85486754505007</v>
      </c>
      <c r="Z28" s="10">
        <f t="shared" si="11"/>
        <v>7.8548675450500642</v>
      </c>
      <c r="AA28" s="10">
        <f t="shared" si="4"/>
        <v>90.85486754505007</v>
      </c>
      <c r="AB28" s="10">
        <f t="shared" si="5"/>
        <v>1.7519850785387707</v>
      </c>
      <c r="AC28" s="10">
        <f t="shared" si="6"/>
        <v>3.9135936582990443</v>
      </c>
      <c r="AD28" s="10">
        <f>IF(R28&lt;=$H$10,$L$2+ABS($H$43/$H$46-SQRT(4*$H$43*$H$43/$H$46/$H$46-8*(R28-$H$9)/$H$46)/2),#REF!)</f>
        <v>8.7913166018220181</v>
      </c>
      <c r="AE28" s="10">
        <f t="shared" si="12"/>
        <v>-4.8536807079490067</v>
      </c>
      <c r="AF28" s="10">
        <f t="shared" si="13"/>
        <v>5.3135135135135139</v>
      </c>
      <c r="AG28" s="10">
        <f t="shared" si="14"/>
        <v>5.3135135135135139</v>
      </c>
      <c r="AH28">
        <f t="shared" si="15"/>
        <v>5.3135135135135139</v>
      </c>
      <c r="AI28" s="10">
        <f t="shared" si="16"/>
        <v>5.3135135135135139</v>
      </c>
      <c r="AJ28" t="e">
        <f t="shared" si="17"/>
        <v>#NUM!</v>
      </c>
    </row>
    <row r="29" spans="1:36" x14ac:dyDescent="0.3">
      <c r="F29" s="1"/>
      <c r="H29" t="s">
        <v>249</v>
      </c>
      <c r="I29">
        <f>H4*0.6667</f>
        <v>2.6667999999999998</v>
      </c>
      <c r="J29">
        <f>L54</f>
        <v>-132.16054534772212</v>
      </c>
      <c r="K29">
        <f t="shared" si="21"/>
        <v>-49.493233973175833</v>
      </c>
      <c r="N29">
        <f t="shared" si="7"/>
        <v>38.827974044286641</v>
      </c>
      <c r="O29">
        <f t="shared" si="8"/>
        <v>22.901771745991525</v>
      </c>
      <c r="P29">
        <f t="shared" si="18"/>
        <v>2.1317999999999997</v>
      </c>
      <c r="Q29">
        <f t="shared" si="0"/>
        <v>8.2628281124999994</v>
      </c>
      <c r="R29" s="17">
        <f>PUSHArm!M29</f>
        <v>13.5</v>
      </c>
      <c r="S29" s="10">
        <f>PUSHArm!N29</f>
        <v>3.277952771620162</v>
      </c>
      <c r="T29" s="10">
        <f>PUSHArm!O29</f>
        <v>3.735388474128698</v>
      </c>
      <c r="U29" s="10">
        <f t="shared" si="9"/>
        <v>38.630606437559976</v>
      </c>
      <c r="V29" s="10">
        <f t="shared" si="1"/>
        <v>0.83405765622829908</v>
      </c>
      <c r="W29" s="10">
        <f t="shared" si="2"/>
        <v>6.7220472283798376</v>
      </c>
      <c r="X29" s="10">
        <f t="shared" si="3"/>
        <v>100.72204722837984</v>
      </c>
      <c r="Y29" s="10">
        <f t="shared" si="10"/>
        <v>95.722047228379836</v>
      </c>
      <c r="Z29" s="10">
        <f t="shared" si="11"/>
        <v>7.7220472283798376</v>
      </c>
      <c r="AA29" s="10">
        <f t="shared" si="4"/>
        <v>90.722047228379836</v>
      </c>
      <c r="AB29" s="10">
        <f t="shared" si="5"/>
        <v>1.7421753701492808</v>
      </c>
      <c r="AC29" s="10">
        <f t="shared" si="6"/>
        <v>3.908245878516369</v>
      </c>
      <c r="AD29" s="10">
        <f>IF(R29&lt;=$H$10,$L$2+ABS($H$43/$H$46-SQRT(4*$H$43*$H$43/$H$46/$H$46-8*(R29-$H$9)/$H$46)/2),#REF!)</f>
        <v>8.7801353951253791</v>
      </c>
      <c r="AE29" s="10">
        <f t="shared" si="12"/>
        <v>-4.8914872080429515</v>
      </c>
      <c r="AF29" s="10">
        <f t="shared" si="13"/>
        <v>5.2861486486486484</v>
      </c>
      <c r="AG29" s="10">
        <f t="shared" si="14"/>
        <v>5.2861486486486484</v>
      </c>
      <c r="AH29">
        <f t="shared" si="15"/>
        <v>5.2861486486486484</v>
      </c>
      <c r="AI29" s="10">
        <f t="shared" si="16"/>
        <v>5.2861486486486484</v>
      </c>
      <c r="AJ29" t="e">
        <f t="shared" si="17"/>
        <v>#NUM!</v>
      </c>
    </row>
    <row r="30" spans="1:36" x14ac:dyDescent="0.3">
      <c r="F30" s="1"/>
      <c r="H30" t="s">
        <v>250</v>
      </c>
      <c r="I30">
        <f>H4</f>
        <v>4</v>
      </c>
      <c r="J30">
        <f>L58</f>
        <v>-48.790209876543209</v>
      </c>
      <c r="K30">
        <f t="shared" si="21"/>
        <v>-18.271604938271604</v>
      </c>
      <c r="N30">
        <f t="shared" si="7"/>
        <v>38.609473857059584</v>
      </c>
      <c r="O30">
        <f t="shared" si="8"/>
        <v>22.807399368068822</v>
      </c>
      <c r="P30">
        <f t="shared" si="18"/>
        <v>2.1317999999999997</v>
      </c>
      <c r="Q30">
        <f t="shared" si="0"/>
        <v>8.2855254500000015</v>
      </c>
      <c r="R30" s="17">
        <f>PUSHArm!M30</f>
        <v>14</v>
      </c>
      <c r="S30" s="10">
        <f>PUSHArm!N30</f>
        <v>3.4118076580564725</v>
      </c>
      <c r="T30" s="10">
        <f>PUSHArm!O30</f>
        <v>3.7062750935807212</v>
      </c>
      <c r="U30" s="10">
        <f t="shared" si="9"/>
        <v>39.647696841526056</v>
      </c>
      <c r="V30" s="10">
        <f t="shared" si="1"/>
        <v>0.84936274302747483</v>
      </c>
      <c r="W30" s="10">
        <f t="shared" si="2"/>
        <v>6.5881923419435271</v>
      </c>
      <c r="X30" s="10">
        <f t="shared" si="3"/>
        <v>100.58819234194353</v>
      </c>
      <c r="Y30" s="10">
        <f t="shared" si="10"/>
        <v>95.588192341943525</v>
      </c>
      <c r="Z30" s="10">
        <f t="shared" si="11"/>
        <v>7.5881923419435271</v>
      </c>
      <c r="AA30" s="10">
        <f t="shared" si="4"/>
        <v>90.588192341943525</v>
      </c>
      <c r="AB30" s="10">
        <f t="shared" si="5"/>
        <v>1.7323692194598881</v>
      </c>
      <c r="AC30" s="10">
        <f t="shared" si="6"/>
        <v>3.9028884277887319</v>
      </c>
      <c r="AD30" s="10">
        <f>IF(R30&lt;=$H$10,$L$2+ABS($H$43/$H$46-SQRT(4*$H$43*$H$43/$H$46/$H$46-8*(R30-$H$9)/$H$46)/2),#REF!)</f>
        <v>8.7689351565462346</v>
      </c>
      <c r="AE30" s="10">
        <f t="shared" si="12"/>
        <v>-4.9299106183235226</v>
      </c>
      <c r="AF30" s="10">
        <f t="shared" si="13"/>
        <v>5.2587837837837839</v>
      </c>
      <c r="AG30" s="10">
        <f t="shared" si="14"/>
        <v>5.2587837837837839</v>
      </c>
      <c r="AH30">
        <f t="shared" si="15"/>
        <v>5.2587837837837839</v>
      </c>
      <c r="AI30" s="10">
        <f t="shared" si="16"/>
        <v>5.2587837837837839</v>
      </c>
      <c r="AJ30" t="e">
        <f t="shared" si="17"/>
        <v>#NUM!</v>
      </c>
    </row>
    <row r="31" spans="1:36" x14ac:dyDescent="0.3">
      <c r="F31" s="1"/>
      <c r="H31" t="s">
        <v>251</v>
      </c>
      <c r="I31">
        <f>H4+H5</f>
        <v>5.4</v>
      </c>
      <c r="J31">
        <f>L62</f>
        <v>-48.790209876543209</v>
      </c>
      <c r="K31">
        <f t="shared" si="21"/>
        <v>-18.271604938271604</v>
      </c>
      <c r="N31">
        <f t="shared" si="7"/>
        <v>38.389553515267714</v>
      </c>
      <c r="O31">
        <f t="shared" si="8"/>
        <v>22.711647087355576</v>
      </c>
      <c r="P31">
        <f t="shared" si="18"/>
        <v>2.1317999999999997</v>
      </c>
      <c r="Q31">
        <f t="shared" si="0"/>
        <v>8.3082227874999983</v>
      </c>
      <c r="R31" s="17">
        <f>PUSHArm!M31</f>
        <v>14.5</v>
      </c>
      <c r="S31" s="10">
        <f>PUSHArm!N31</f>
        <v>3.546713995922758</v>
      </c>
      <c r="T31" s="10">
        <f>PUSHArm!O31</f>
        <v>3.6771522722375782</v>
      </c>
      <c r="U31" s="10">
        <f t="shared" si="9"/>
        <v>40.636997311015378</v>
      </c>
      <c r="V31" s="10">
        <f t="shared" si="1"/>
        <v>0.86439687908579865</v>
      </c>
      <c r="W31" s="10">
        <f t="shared" si="2"/>
        <v>6.453286004077242</v>
      </c>
      <c r="X31" s="10">
        <f t="shared" si="3"/>
        <v>100.45328600407724</v>
      </c>
      <c r="Y31" s="10">
        <f t="shared" si="10"/>
        <v>95.453286004077242</v>
      </c>
      <c r="Z31" s="10">
        <f t="shared" si="11"/>
        <v>7.453286004077242</v>
      </c>
      <c r="AA31" s="10">
        <f t="shared" si="4"/>
        <v>90.453286004077242</v>
      </c>
      <c r="AB31" s="10">
        <f t="shared" si="5"/>
        <v>1.7225666226025613</v>
      </c>
      <c r="AC31" s="10">
        <f t="shared" si="6"/>
        <v>3.8975212534586752</v>
      </c>
      <c r="AD31" s="10">
        <f>IF(R31&lt;=$H$10,$L$2+ABS($H$43/$H$46-SQRT(4*$H$43*$H$43/$H$46/$H$46-8*(R31-$H$9)/$H$46)/2),#REF!)</f>
        <v>8.7577157885681789</v>
      </c>
      <c r="AE31" s="10">
        <f t="shared" si="12"/>
        <v>-4.9689552092312939</v>
      </c>
      <c r="AF31" s="10">
        <f t="shared" si="13"/>
        <v>5.2314189189189193</v>
      </c>
      <c r="AG31" s="10">
        <f t="shared" si="14"/>
        <v>5.2314189189189193</v>
      </c>
      <c r="AH31">
        <f t="shared" si="15"/>
        <v>5.2314189189189193</v>
      </c>
      <c r="AI31" s="10">
        <f t="shared" si="16"/>
        <v>5.2314189189189193</v>
      </c>
      <c r="AJ31" t="e">
        <f t="shared" si="17"/>
        <v>#NUM!</v>
      </c>
    </row>
    <row r="32" spans="1:36" x14ac:dyDescent="0.3">
      <c r="F32" s="1"/>
      <c r="H32" t="s">
        <v>252</v>
      </c>
      <c r="I32">
        <f>I31+1.25</f>
        <v>6.65</v>
      </c>
      <c r="J32">
        <f>L66</f>
        <v>0</v>
      </c>
      <c r="K32">
        <f t="shared" si="21"/>
        <v>0</v>
      </c>
      <c r="N32">
        <f t="shared" si="7"/>
        <v>38.168296315661337</v>
      </c>
      <c r="O32">
        <f t="shared" si="8"/>
        <v>22.614563994884602</v>
      </c>
      <c r="P32">
        <f t="shared" si="18"/>
        <v>2.1317999999999997</v>
      </c>
      <c r="Q32">
        <f t="shared" si="0"/>
        <v>8.3309201249999987</v>
      </c>
      <c r="R32" s="17">
        <f>PUSHArm!M32</f>
        <v>15</v>
      </c>
      <c r="S32" s="10">
        <f>PUSHArm!N32</f>
        <v>3.6826887837429387</v>
      </c>
      <c r="T32" s="10">
        <f>PUSHArm!O32</f>
        <v>3.648028032830644</v>
      </c>
      <c r="U32" s="10">
        <f t="shared" si="9"/>
        <v>41.598776498690562</v>
      </c>
      <c r="V32" s="10">
        <f t="shared" si="1"/>
        <v>0.87917396452771601</v>
      </c>
      <c r="W32" s="10">
        <f t="shared" si="2"/>
        <v>6.3173112162570613</v>
      </c>
      <c r="X32" s="10">
        <f t="shared" si="3"/>
        <v>100.31731121625707</v>
      </c>
      <c r="Y32" s="10">
        <f t="shared" si="10"/>
        <v>95.317311216257067</v>
      </c>
      <c r="Z32" s="10">
        <f t="shared" si="11"/>
        <v>7.3173112162570613</v>
      </c>
      <c r="AA32" s="10">
        <f t="shared" si="4"/>
        <v>90.317311216257067</v>
      </c>
      <c r="AB32" s="10">
        <f t="shared" si="5"/>
        <v>1.7127675757162824</v>
      </c>
      <c r="AC32" s="10">
        <f t="shared" si="6"/>
        <v>3.8921443023891413</v>
      </c>
      <c r="AD32" s="10">
        <f>IF(R32&lt;=$H$10,$L$2+ABS($H$43/$H$46-SQRT(4*$H$43*$H$43/$H$46/$H$46-8*(R32-$H$9)/$H$46)/2),#REF!)</f>
        <v>8.7464771928391869</v>
      </c>
      <c r="AE32" s="10">
        <f t="shared" si="12"/>
        <v>-5.0086251459241034</v>
      </c>
      <c r="AF32" s="10">
        <f t="shared" si="13"/>
        <v>5.2040540540540539</v>
      </c>
      <c r="AG32" s="10">
        <f t="shared" si="14"/>
        <v>5.2040540540540539</v>
      </c>
      <c r="AH32">
        <f t="shared" si="15"/>
        <v>5.2040540540540539</v>
      </c>
      <c r="AI32" s="10">
        <f t="shared" si="16"/>
        <v>5.2040540540540539</v>
      </c>
      <c r="AJ32" t="e">
        <f t="shared" si="17"/>
        <v>#NUM!</v>
      </c>
    </row>
    <row r="33" spans="2:36" x14ac:dyDescent="0.3">
      <c r="F33" s="1"/>
      <c r="N33">
        <f t="shared" si="7"/>
        <v>37.945785541400234</v>
      </c>
      <c r="O33">
        <f t="shared" si="8"/>
        <v>22.51619946979903</v>
      </c>
      <c r="P33">
        <f t="shared" si="18"/>
        <v>2.1317999999999997</v>
      </c>
      <c r="Q33">
        <f t="shared" si="0"/>
        <v>8.353617462499999</v>
      </c>
      <c r="R33" s="17">
        <f>PUSHArm!M33</f>
        <v>15.5</v>
      </c>
      <c r="S33" s="10">
        <f>PUSHArm!N33</f>
        <v>3.8197491340199159</v>
      </c>
      <c r="T33" s="10">
        <f>PUSHArm!O33</f>
        <v>3.6189103273293006</v>
      </c>
      <c r="U33" s="10">
        <f t="shared" si="9"/>
        <v>42.533312833774467</v>
      </c>
      <c r="V33" s="10">
        <f t="shared" si="1"/>
        <v>0.89370675013311518</v>
      </c>
      <c r="W33" s="10">
        <f t="shared" si="2"/>
        <v>6.1802508659800841</v>
      </c>
      <c r="X33" s="10">
        <f t="shared" si="3"/>
        <v>100.18025086598008</v>
      </c>
      <c r="Y33" s="10">
        <f t="shared" si="10"/>
        <v>95.180250865980085</v>
      </c>
      <c r="Z33" s="10">
        <f t="shared" si="11"/>
        <v>7.1802508659800841</v>
      </c>
      <c r="AA33" s="10">
        <f t="shared" si="4"/>
        <v>90.180250865980085</v>
      </c>
      <c r="AB33" s="10">
        <f t="shared" si="5"/>
        <v>1.7029720749470212</v>
      </c>
      <c r="AC33" s="10">
        <f t="shared" si="6"/>
        <v>3.8867575209573344</v>
      </c>
      <c r="AD33" s="10">
        <f>IF(R33&lt;=$H$10,$L$2+ABS($H$43/$H$46-SQRT(4*$H$43*$H$43/$H$46/$H$46-8*(R33-$H$9)/$H$46)/2),#REF!)</f>
        <v>8.7352192701615543</v>
      </c>
      <c r="AE33" s="10">
        <f t="shared" si="12"/>
        <v>-5.0489244788101075</v>
      </c>
      <c r="AF33" s="10">
        <f t="shared" si="13"/>
        <v>5.1766891891891893</v>
      </c>
      <c r="AG33" s="10">
        <f t="shared" si="14"/>
        <v>5.1766891891891893</v>
      </c>
      <c r="AH33">
        <f t="shared" si="15"/>
        <v>5.1766891891891893</v>
      </c>
      <c r="AI33" s="10">
        <f t="shared" si="16"/>
        <v>5.1766891891891893</v>
      </c>
      <c r="AJ33" t="e">
        <f t="shared" si="17"/>
        <v>#NUM!</v>
      </c>
    </row>
    <row r="34" spans="2:36" x14ac:dyDescent="0.3">
      <c r="F34" s="1"/>
      <c r="G34" t="s">
        <v>39</v>
      </c>
      <c r="H34">
        <f>H7*2/J2/J2</f>
        <v>38.8125</v>
      </c>
      <c r="I34" t="s">
        <v>36</v>
      </c>
      <c r="J34">
        <f>H34*2*3.14159/360</f>
        <v>0.67740534374999994</v>
      </c>
      <c r="K34" t="s">
        <v>52</v>
      </c>
      <c r="N34">
        <f t="shared" si="7"/>
        <v>37.722104417262749</v>
      </c>
      <c r="O34">
        <f t="shared" si="8"/>
        <v>22.416603149476682</v>
      </c>
      <c r="P34">
        <f t="shared" si="18"/>
        <v>2.1317999999999997</v>
      </c>
      <c r="Q34">
        <f t="shared" si="0"/>
        <v>8.3763147999999976</v>
      </c>
      <c r="R34" s="17">
        <f>PUSHArm!M34</f>
        <v>16</v>
      </c>
      <c r="S34" s="10">
        <f>PUSHArm!N34</f>
        <v>3.9579122700954628</v>
      </c>
      <c r="T34" s="10">
        <f>PUSHArm!O34</f>
        <v>3.5898070334426451</v>
      </c>
      <c r="U34" s="10">
        <f t="shared" si="9"/>
        <v>43.440894207073441</v>
      </c>
      <c r="V34" s="10">
        <f t="shared" si="1"/>
        <v>0.90800696614266518</v>
      </c>
      <c r="W34" s="10">
        <f t="shared" si="2"/>
        <v>6.0420877299045372</v>
      </c>
      <c r="X34" s="10">
        <f t="shared" si="3"/>
        <v>100.04208772990454</v>
      </c>
      <c r="Y34" s="10">
        <f t="shared" si="10"/>
        <v>95.042087729904537</v>
      </c>
      <c r="Z34" s="10">
        <f t="shared" si="11"/>
        <v>7.0420877299045372</v>
      </c>
      <c r="AA34" s="10">
        <f t="shared" si="4"/>
        <v>90.042087729904537</v>
      </c>
      <c r="AB34" s="10">
        <f t="shared" si="5"/>
        <v>1.6931801164477183</v>
      </c>
      <c r="AC34" s="10">
        <f t="shared" si="6"/>
        <v>3.8813608550484804</v>
      </c>
      <c r="AD34" s="10">
        <f>IF(R34&lt;=$H$10,$L$2+ABS($H$43/$H$46-SQRT(4*$H$43*$H$43/$H$46/$H$46-8*(R34-$H$9)/$H$46)/2),#REF!)</f>
        <v>8.7239419204816802</v>
      </c>
      <c r="AE34" s="10">
        <f t="shared" si="12"/>
        <v>-5.0898571338384819</v>
      </c>
      <c r="AF34" s="10">
        <f t="shared" si="13"/>
        <v>5.1493243243243239</v>
      </c>
      <c r="AG34" s="10">
        <f t="shared" si="14"/>
        <v>5.1493243243243239</v>
      </c>
      <c r="AH34">
        <f t="shared" si="15"/>
        <v>5.1493243243243239</v>
      </c>
      <c r="AI34" s="10">
        <f t="shared" si="16"/>
        <v>5.1493243243243239</v>
      </c>
      <c r="AJ34" t="e">
        <f t="shared" si="17"/>
        <v>#NUM!</v>
      </c>
    </row>
    <row r="35" spans="2:36" x14ac:dyDescent="0.3">
      <c r="F35" s="1"/>
      <c r="G35" t="s">
        <v>35</v>
      </c>
      <c r="H35">
        <f>H34*J2</f>
        <v>51.75</v>
      </c>
      <c r="I35" t="s">
        <v>37</v>
      </c>
      <c r="K35" t="s">
        <v>61</v>
      </c>
      <c r="L35" s="15">
        <f>H35/360*B21*60</f>
        <v>138.18673125000001</v>
      </c>
      <c r="M35" t="s">
        <v>6</v>
      </c>
      <c r="N35">
        <f t="shared" si="7"/>
        <v>37.497336064820935</v>
      </c>
      <c r="O35">
        <f t="shared" si="8"/>
        <v>22.315824899441402</v>
      </c>
      <c r="P35">
        <f t="shared" si="18"/>
        <v>2.1317999999999997</v>
      </c>
      <c r="Q35">
        <f t="shared" si="0"/>
        <v>8.3990121374999998</v>
      </c>
      <c r="R35" s="17">
        <f>PUSHArm!M35</f>
        <v>16.5</v>
      </c>
      <c r="S35" s="10">
        <f>PUSHArm!N35</f>
        <v>4.0971955227444212</v>
      </c>
      <c r="T35" s="10">
        <f>PUSHArm!O35</f>
        <v>3.5607259511632261</v>
      </c>
      <c r="U35" s="10">
        <f t="shared" si="9"/>
        <v>44.321817652188933</v>
      </c>
      <c r="V35" s="10">
        <f t="shared" si="1"/>
        <v>0.92208543307749946</v>
      </c>
      <c r="W35" s="10">
        <f t="shared" si="2"/>
        <v>5.9028044772555788</v>
      </c>
      <c r="X35" s="10">
        <f t="shared" si="3"/>
        <v>99.902804477255586</v>
      </c>
      <c r="Y35" s="10">
        <f t="shared" si="10"/>
        <v>94.902804477255586</v>
      </c>
      <c r="Z35" s="10">
        <f t="shared" si="11"/>
        <v>6.9028044772555788</v>
      </c>
      <c r="AA35" s="10">
        <f t="shared" si="4"/>
        <v>89.902804477255586</v>
      </c>
      <c r="AB35" s="10">
        <f t="shared" si="5"/>
        <v>1.683391696378256</v>
      </c>
      <c r="AC35" s="10">
        <f t="shared" si="6"/>
        <v>3.8759542500494852</v>
      </c>
      <c r="AD35" s="10">
        <f>IF(R35&lt;=$H$10,$L$2+ABS($H$43/$H$46-SQRT(4*$H$43*$H$43/$H$46/$H$46-8*(R35-$H$9)/$H$46)/2),#REF!)</f>
        <v>8.7126450428796947</v>
      </c>
      <c r="AE35" s="10">
        <f t="shared" si="12"/>
        <v>-5.1314269025119987</v>
      </c>
      <c r="AF35" s="10">
        <f t="shared" si="13"/>
        <v>5.1219594594594593</v>
      </c>
      <c r="AG35" s="10">
        <f t="shared" si="14"/>
        <v>5.1219594594594593</v>
      </c>
      <c r="AH35">
        <f t="shared" si="15"/>
        <v>5.1219594594594593</v>
      </c>
      <c r="AI35" s="10">
        <f t="shared" si="16"/>
        <v>5.1219594594594593</v>
      </c>
      <c r="AJ35" t="e">
        <f t="shared" si="17"/>
        <v>#NUM!</v>
      </c>
    </row>
    <row r="36" spans="2:36" x14ac:dyDescent="0.3">
      <c r="G36" s="10" t="s">
        <v>47</v>
      </c>
      <c r="H36" s="10">
        <f>J34*$E$17+L7</f>
        <v>33.205528712500005</v>
      </c>
      <c r="I36" s="10" t="s">
        <v>60</v>
      </c>
      <c r="J36" s="10"/>
      <c r="K36" s="10" t="s">
        <v>62</v>
      </c>
      <c r="L36" s="15">
        <f>H36/$B$21*100/$B$12/$B$15</f>
        <v>269.3360802215509</v>
      </c>
      <c r="M36" s="10" t="s">
        <v>63</v>
      </c>
      <c r="N36">
        <f t="shared" si="7"/>
        <v>37.271563457452082</v>
      </c>
      <c r="O36">
        <f t="shared" si="8"/>
        <v>22.213914782986595</v>
      </c>
      <c r="P36">
        <f t="shared" si="18"/>
        <v>2.1317999999999997</v>
      </c>
      <c r="Q36">
        <f t="shared" si="0"/>
        <v>8.4217094750000001</v>
      </c>
      <c r="R36" s="17">
        <f>PUSHArm!M36</f>
        <v>17</v>
      </c>
      <c r="S36" s="10">
        <f>PUSHArm!N36</f>
        <v>4.2376163264955942</v>
      </c>
      <c r="T36" s="10">
        <f>PUSHArm!O36</f>
        <v>3.5316747993398736</v>
      </c>
      <c r="U36" s="10">
        <f t="shared" si="9"/>
        <v>45.176389022971726</v>
      </c>
      <c r="V36" s="10">
        <f t="shared" si="1"/>
        <v>0.93595215755071182</v>
      </c>
      <c r="W36" s="10">
        <f t="shared" si="2"/>
        <v>5.7623836735044058</v>
      </c>
      <c r="X36" s="10">
        <f t="shared" si="3"/>
        <v>99.762383673504402</v>
      </c>
      <c r="Y36" s="10">
        <f t="shared" si="10"/>
        <v>94.762383673504402</v>
      </c>
      <c r="Z36" s="10">
        <f t="shared" si="11"/>
        <v>6.7623836735044058</v>
      </c>
      <c r="AA36" s="10">
        <f t="shared" si="4"/>
        <v>89.762383673504402</v>
      </c>
      <c r="AB36" s="10">
        <f t="shared" si="5"/>
        <v>1.6736068109054518</v>
      </c>
      <c r="AC36" s="10">
        <f t="shared" si="6"/>
        <v>3.8705376508424867</v>
      </c>
      <c r="AD36" s="10">
        <f>IF(R36&lt;=$H$10,$L$2+ABS($H$43/$H$46-SQRT(4*$H$43*$H$43/$H$46/$H$46-8*(R36-$H$9)/$H$46)/2),#REF!)</f>
        <v>8.7013285355589236</v>
      </c>
      <c r="AE36" s="10">
        <f t="shared" si="12"/>
        <v>-5.1736374316476867</v>
      </c>
      <c r="AF36" s="10">
        <f t="shared" si="13"/>
        <v>5.0945945945945947</v>
      </c>
      <c r="AG36" s="10">
        <f t="shared" si="14"/>
        <v>5.0945945945945947</v>
      </c>
      <c r="AH36">
        <f t="shared" si="15"/>
        <v>5.0945945945945947</v>
      </c>
      <c r="AI36" s="10">
        <f t="shared" si="16"/>
        <v>5.0945945945945947</v>
      </c>
      <c r="AJ36" t="e">
        <f t="shared" si="17"/>
        <v>#NUM!</v>
      </c>
    </row>
    <row r="37" spans="2:36" x14ac:dyDescent="0.3">
      <c r="N37">
        <f t="shared" si="7"/>
        <v>37.044869375137964</v>
      </c>
      <c r="O37">
        <f t="shared" si="8"/>
        <v>22.110923030484045</v>
      </c>
      <c r="P37">
        <f t="shared" si="18"/>
        <v>2.1317999999999997</v>
      </c>
      <c r="Q37">
        <f t="shared" si="0"/>
        <v>8.4444068124999987</v>
      </c>
      <c r="R37" s="17">
        <f>PUSHArm!M37</f>
        <v>17.5</v>
      </c>
      <c r="S37" s="10">
        <f>PUSHArm!N37</f>
        <v>4.3791922156724397</v>
      </c>
      <c r="T37" s="10">
        <f>PUSHArm!O37</f>
        <v>3.5026612122745844</v>
      </c>
      <c r="U37" s="10">
        <f t="shared" si="9"/>
        <v>46.004922667337077</v>
      </c>
      <c r="V37" s="10">
        <f t="shared" si="1"/>
        <v>0.94961641548255959</v>
      </c>
      <c r="W37" s="10">
        <f t="shared" si="2"/>
        <v>5.6208077843275603</v>
      </c>
      <c r="X37" s="10">
        <f t="shared" si="3"/>
        <v>99.620807784327553</v>
      </c>
      <c r="Y37" s="10">
        <f t="shared" si="10"/>
        <v>94.620807784327553</v>
      </c>
      <c r="Z37" s="10">
        <f t="shared" si="11"/>
        <v>6.6208077843275603</v>
      </c>
      <c r="AA37" s="10">
        <f t="shared" si="4"/>
        <v>89.620807784327553</v>
      </c>
      <c r="AB37" s="10">
        <f t="shared" si="5"/>
        <v>1.6638254562030508</v>
      </c>
      <c r="AC37" s="10">
        <f t="shared" si="6"/>
        <v>3.8651110017982986</v>
      </c>
      <c r="AD37" s="10">
        <f>IF(R37&lt;=$H$10,$L$2+ABS($H$43/$H$46-SQRT(4*$H$43*$H$43/$H$46/$H$46-8*(R37-$H$9)/$H$46)/2),#REF!)</f>
        <v>8.6899922958351823</v>
      </c>
      <c r="AE37" s="10">
        <f t="shared" si="12"/>
        <v>-5.2164922129041003</v>
      </c>
      <c r="AF37" s="10">
        <f t="shared" si="13"/>
        <v>5.0672297297297302</v>
      </c>
      <c r="AG37" s="10">
        <f t="shared" si="14"/>
        <v>5.0672297297297302</v>
      </c>
      <c r="AH37">
        <f t="shared" si="15"/>
        <v>5.0672297297297302</v>
      </c>
      <c r="AI37" s="10">
        <f t="shared" si="16"/>
        <v>5.0672297297297302</v>
      </c>
      <c r="AJ37" t="e">
        <f t="shared" si="17"/>
        <v>#NUM!</v>
      </c>
    </row>
    <row r="38" spans="2:36" x14ac:dyDescent="0.3">
      <c r="F38" s="2"/>
      <c r="G38" t="s">
        <v>40</v>
      </c>
      <c r="H38">
        <f>(H39-H35)/J2</f>
        <v>1.8854166666666643</v>
      </c>
      <c r="I38" t="s">
        <v>36</v>
      </c>
      <c r="J38">
        <f>H38*2*3.14159/360</f>
        <v>3.2906700810185138E-2</v>
      </c>
      <c r="K38" t="s">
        <v>52</v>
      </c>
      <c r="N38">
        <f t="shared" si="7"/>
        <v>36.817336359469685</v>
      </c>
      <c r="O38">
        <f t="shared" si="8"/>
        <v>22.006900008629117</v>
      </c>
      <c r="P38">
        <f t="shared" si="18"/>
        <v>2.1317999999999997</v>
      </c>
      <c r="Q38">
        <f t="shared" si="0"/>
        <v>8.4671041499999991</v>
      </c>
      <c r="R38" s="17">
        <f>PUSHArm!M38</f>
        <v>18</v>
      </c>
      <c r="S38" s="10">
        <f>PUSHArm!N38</f>
        <v>4.5219408201471802</v>
      </c>
      <c r="T38" s="10">
        <f>PUSHArm!O38</f>
        <v>3.4736927363825334</v>
      </c>
      <c r="U38" s="10">
        <f t="shared" si="9"/>
        <v>46.807741098138173</v>
      </c>
      <c r="V38" s="10">
        <f t="shared" si="1"/>
        <v>0.96308682468615359</v>
      </c>
      <c r="W38" s="10">
        <f t="shared" si="2"/>
        <v>5.4780591798528198</v>
      </c>
      <c r="X38" s="10">
        <f t="shared" si="3"/>
        <v>99.478059179852821</v>
      </c>
      <c r="Y38" s="10">
        <f t="shared" si="10"/>
        <v>94.478059179852821</v>
      </c>
      <c r="Z38" s="10">
        <f t="shared" si="11"/>
        <v>6.4780591798528198</v>
      </c>
      <c r="AA38" s="10">
        <f t="shared" si="4"/>
        <v>89.478059179852821</v>
      </c>
      <c r="AB38" s="10">
        <f t="shared" si="5"/>
        <v>1.6540476284516796</v>
      </c>
      <c r="AC38" s="10">
        <f t="shared" si="6"/>
        <v>3.8596742467697456</v>
      </c>
      <c r="AD38" s="10">
        <f>IF(R38&lt;=$H$10,$L$2+ABS($H$43/$H$46-SQRT(4*$H$43*$H$43/$H$46/$H$46-8*(R38-$H$9)/$H$46)/2),#REF!)</f>
        <v>8.678636220125906</v>
      </c>
      <c r="AE38" s="10">
        <f t="shared" si="12"/>
        <v>-5.2599945720298393</v>
      </c>
      <c r="AF38" s="10">
        <f t="shared" si="13"/>
        <v>5.0398648648648647</v>
      </c>
      <c r="AG38" s="10">
        <f t="shared" si="14"/>
        <v>5.0398648648648647</v>
      </c>
      <c r="AH38">
        <f t="shared" si="15"/>
        <v>5.0398648648648647</v>
      </c>
      <c r="AI38" s="10">
        <f t="shared" si="16"/>
        <v>5.0398648648648647</v>
      </c>
      <c r="AJ38" t="e">
        <f t="shared" si="17"/>
        <v>#NUM!</v>
      </c>
    </row>
    <row r="39" spans="2:36" x14ac:dyDescent="0.3">
      <c r="F39" s="2"/>
      <c r="G39" t="s">
        <v>42</v>
      </c>
      <c r="H39">
        <f>(H9-H7-H43*J2/2-H35*J2/2)/J2</f>
        <v>54.263888888888886</v>
      </c>
      <c r="I39" t="s">
        <v>37</v>
      </c>
      <c r="K39" t="s">
        <v>65</v>
      </c>
      <c r="L39">
        <f>H39/360*B21*60</f>
        <v>144.89950590277778</v>
      </c>
      <c r="M39" t="s">
        <v>6</v>
      </c>
      <c r="N39">
        <f t="shared" si="7"/>
        <v>36.589046668301194</v>
      </c>
      <c r="O39">
        <f t="shared" si="8"/>
        <v>21.901896189293076</v>
      </c>
      <c r="P39">
        <f t="shared" si="18"/>
        <v>2.1317999999999997</v>
      </c>
      <c r="Q39">
        <f t="shared" si="0"/>
        <v>8.4898014875000012</v>
      </c>
      <c r="R39" s="17">
        <f>PUSHArm!M39</f>
        <v>18.5</v>
      </c>
      <c r="S39" s="10">
        <f>PUSHArm!N39</f>
        <v>4.6658798608006995</v>
      </c>
      <c r="T39" s="10">
        <f>PUSHArm!O39</f>
        <v>3.4447768268618342</v>
      </c>
      <c r="U39" s="10">
        <f t="shared" si="9"/>
        <v>47.585174660621654</v>
      </c>
      <c r="V39" s="10">
        <f t="shared" si="1"/>
        <v>0.97637140843747094</v>
      </c>
      <c r="W39" s="10">
        <f t="shared" si="2"/>
        <v>5.3341201391993005</v>
      </c>
      <c r="X39" s="10">
        <f t="shared" si="3"/>
        <v>99.3341201391993</v>
      </c>
      <c r="Y39" s="10">
        <f t="shared" si="10"/>
        <v>94.3341201391993</v>
      </c>
      <c r="Z39" s="10">
        <f t="shared" si="11"/>
        <v>6.3341201391993005</v>
      </c>
      <c r="AA39" s="10">
        <f t="shared" si="4"/>
        <v>89.3341201391993</v>
      </c>
      <c r="AB39" s="10">
        <f t="shared" si="5"/>
        <v>1.6442733238388609</v>
      </c>
      <c r="AC39" s="10">
        <f t="shared" si="6"/>
        <v>3.8542273290848836</v>
      </c>
      <c r="AD39" s="10">
        <f>IF(R39&lt;=$H$10,$L$2+ABS($H$43/$H$46-SQRT(4*$H$43*$H$43/$H$46/$H$46-8*(R39-$H$9)/$H$46)/2),#REF!)</f>
        <v>8.6672602039391116</v>
      </c>
      <c r="AE39" s="10">
        <f t="shared" si="12"/>
        <v>-5.3041476579244469</v>
      </c>
      <c r="AF39" s="10">
        <f t="shared" si="13"/>
        <v>5.0125000000000002</v>
      </c>
      <c r="AG39" s="10">
        <f t="shared" si="14"/>
        <v>5.0125000000000002</v>
      </c>
      <c r="AH39">
        <f t="shared" si="15"/>
        <v>5.0125000000000002</v>
      </c>
      <c r="AI39" s="10">
        <f t="shared" si="16"/>
        <v>5.0125000000000002</v>
      </c>
      <c r="AJ39" t="e">
        <f t="shared" si="17"/>
        <v>#NUM!</v>
      </c>
    </row>
    <row r="40" spans="2:36" x14ac:dyDescent="0.3">
      <c r="B40" s="10"/>
      <c r="G40" t="s">
        <v>48</v>
      </c>
      <c r="H40" s="10">
        <f>J38*$E$17+L8</f>
        <v>15.618016521373452</v>
      </c>
      <c r="I40" t="s">
        <v>60</v>
      </c>
      <c r="K40" t="s">
        <v>64</v>
      </c>
      <c r="L40">
        <f>H40/$B$21*100/$B$12/$B$15</f>
        <v>126.68057139287893</v>
      </c>
      <c r="M40" t="s">
        <v>63</v>
      </c>
      <c r="N40">
        <f t="shared" si="7"/>
        <v>36.360082230667558</v>
      </c>
      <c r="O40">
        <f t="shared" si="8"/>
        <v>21.795962118352485</v>
      </c>
      <c r="P40">
        <f t="shared" si="18"/>
        <v>2.1317999999999997</v>
      </c>
      <c r="Q40">
        <f t="shared" si="0"/>
        <v>8.512498824999998</v>
      </c>
      <c r="R40" s="17">
        <f>PUSHArm!M40</f>
        <v>19</v>
      </c>
      <c r="S40" s="10">
        <f>PUSHArm!N40</f>
        <v>4.8110271446830914</v>
      </c>
      <c r="T40" s="10">
        <f>PUSHArm!O40</f>
        <v>3.4159208444307807</v>
      </c>
      <c r="U40" s="10">
        <f t="shared" si="9"/>
        <v>48.337561197413372</v>
      </c>
      <c r="V40" s="10">
        <f t="shared" si="1"/>
        <v>0.98947765136170884</v>
      </c>
      <c r="W40" s="10">
        <f t="shared" si="2"/>
        <v>5.1889728553169086</v>
      </c>
      <c r="X40" s="10">
        <f t="shared" si="3"/>
        <v>99.188972855316905</v>
      </c>
      <c r="Y40" s="10">
        <f t="shared" si="10"/>
        <v>94.188972855316905</v>
      </c>
      <c r="Z40" s="10">
        <f t="shared" si="11"/>
        <v>6.1889728553169086</v>
      </c>
      <c r="AA40" s="10">
        <f t="shared" si="4"/>
        <v>89.188972855316905</v>
      </c>
      <c r="AB40" s="10">
        <f t="shared" si="5"/>
        <v>1.6345025385589669</v>
      </c>
      <c r="AC40" s="10">
        <f t="shared" si="6"/>
        <v>3.8487701915401105</v>
      </c>
      <c r="AD40" s="10">
        <f>IF(R40&lt;=$H$10,$L$2+ABS($H$43/$H$46-SQRT(4*$H$43*$H$43/$H$46/$H$46-8*(R40-$H$9)/$H$46)/2),#REF!)</f>
        <v>8.6558641418621747</v>
      </c>
      <c r="AE40" s="10">
        <f t="shared" si="12"/>
        <v>-5.3489544314415554</v>
      </c>
      <c r="AF40" s="10">
        <f t="shared" si="13"/>
        <v>4.9851351351351347</v>
      </c>
      <c r="AG40" s="10">
        <f t="shared" si="14"/>
        <v>4.9851351351351347</v>
      </c>
      <c r="AH40">
        <f t="shared" si="15"/>
        <v>4.9851351351351347</v>
      </c>
      <c r="AI40" s="10">
        <f t="shared" si="16"/>
        <v>4.9851351351351347</v>
      </c>
      <c r="AJ40" t="e">
        <f t="shared" si="17"/>
        <v>#NUM!</v>
      </c>
    </row>
    <row r="41" spans="2:36" x14ac:dyDescent="0.3">
      <c r="B41" s="10"/>
      <c r="N41">
        <f t="shared" si="7"/>
        <v>36.130524601647657</v>
      </c>
      <c r="O41">
        <f t="shared" si="8"/>
        <v>21.689148384307614</v>
      </c>
      <c r="P41">
        <f t="shared" si="18"/>
        <v>2.1317999999999997</v>
      </c>
      <c r="Q41">
        <f t="shared" si="0"/>
        <v>8.5351961624999984</v>
      </c>
      <c r="R41" s="17">
        <f>PUSHArm!M41</f>
        <v>19.5</v>
      </c>
      <c r="S41" s="10">
        <f>PUSHArm!N41</f>
        <v>4.9574005598678097</v>
      </c>
      <c r="T41" s="10">
        <f>PUSHArm!O41</f>
        <v>3.3871320521015198</v>
      </c>
      <c r="U41" s="10">
        <f t="shared" si="9"/>
        <v>49.065245710850022</v>
      </c>
      <c r="V41" s="10">
        <f t="shared" si="1"/>
        <v>1.002412548741483</v>
      </c>
      <c r="W41" s="10">
        <f t="shared" si="2"/>
        <v>5.0425994401321903</v>
      </c>
      <c r="X41" s="10">
        <f t="shared" si="3"/>
        <v>99.042599440132193</v>
      </c>
      <c r="Y41" s="10">
        <f t="shared" si="10"/>
        <v>94.042599440132193</v>
      </c>
      <c r="Z41" s="10">
        <f t="shared" si="11"/>
        <v>6.0425994401321903</v>
      </c>
      <c r="AA41" s="10">
        <f t="shared" si="4"/>
        <v>89.042599440132193</v>
      </c>
      <c r="AB41" s="10">
        <f t="shared" si="5"/>
        <v>1.6247352688132335</v>
      </c>
      <c r="AC41" s="10">
        <f t="shared" si="6"/>
        <v>3.8433027763931542</v>
      </c>
      <c r="AD41" s="10">
        <f>IF(R41&lt;=$H$10,$L$2+ABS($H$43/$H$46-SQRT(4*$H$43*$H$43/$H$46/$H$46-8*(R41-$H$9)/$H$46)/2),#REF!)</f>
        <v>8.6444479275504342</v>
      </c>
      <c r="AE41" s="10">
        <f t="shared" si="12"/>
        <v>-5.3944176539958422</v>
      </c>
      <c r="AF41" s="10">
        <f t="shared" si="13"/>
        <v>4.9577702702702702</v>
      </c>
      <c r="AG41" s="10">
        <f t="shared" si="14"/>
        <v>4.9577702702702702</v>
      </c>
      <c r="AH41">
        <f t="shared" si="15"/>
        <v>4.9577702702702702</v>
      </c>
      <c r="AI41" s="10">
        <f t="shared" si="16"/>
        <v>4.9577702702702702</v>
      </c>
      <c r="AJ41" t="e">
        <f t="shared" si="17"/>
        <v>#NUM!</v>
      </c>
    </row>
    <row r="42" spans="2:36" x14ac:dyDescent="0.3">
      <c r="B42" s="10"/>
      <c r="G42" t="s">
        <v>41</v>
      </c>
      <c r="H42">
        <f>(H43-H39)/J2</f>
        <v>-31.53125</v>
      </c>
      <c r="I42" t="s">
        <v>36</v>
      </c>
      <c r="J42">
        <f>H42*2*3.14159/360</f>
        <v>-0.55032366493055551</v>
      </c>
      <c r="K42" t="s">
        <v>52</v>
      </c>
      <c r="N42">
        <f t="shared" si="7"/>
        <v>35.90045491727146</v>
      </c>
      <c r="O42">
        <f t="shared" si="8"/>
        <v>21.581505586752435</v>
      </c>
      <c r="P42">
        <f t="shared" si="18"/>
        <v>2.1317999999999997</v>
      </c>
      <c r="Q42">
        <f t="shared" si="0"/>
        <v>8.5578935000000005</v>
      </c>
      <c r="R42" s="17">
        <f>PUSHArm!M42</f>
        <v>20</v>
      </c>
      <c r="S42" s="10">
        <f>PUSHArm!N42</f>
        <v>5.1050180699940473</v>
      </c>
      <c r="T42" s="10">
        <f>PUSHArm!O42</f>
        <v>3.3584176119990214</v>
      </c>
      <c r="U42" s="10">
        <f t="shared" si="9"/>
        <v>49.76858002297606</v>
      </c>
      <c r="V42" s="10">
        <f t="shared" si="1"/>
        <v>1.0151826501691745</v>
      </c>
      <c r="W42" s="10">
        <f t="shared" si="2"/>
        <v>4.8949819300059527</v>
      </c>
      <c r="X42" s="10">
        <f t="shared" si="3"/>
        <v>98.894981930005954</v>
      </c>
      <c r="Y42" s="10">
        <f t="shared" si="10"/>
        <v>93.894981930005954</v>
      </c>
      <c r="Z42" s="10">
        <f t="shared" si="11"/>
        <v>5.8949819300059527</v>
      </c>
      <c r="AA42" s="10">
        <f t="shared" si="4"/>
        <v>88.894981930005954</v>
      </c>
      <c r="AB42" s="10">
        <f t="shared" si="5"/>
        <v>1.6149715108097038</v>
      </c>
      <c r="AC42" s="10">
        <f t="shared" si="6"/>
        <v>3.8378250253559454</v>
      </c>
      <c r="AD42" s="10">
        <f>IF(R42&lt;=$H$10,$L$2+ABS($H$43/$H$46-SQRT(4*$H$43*$H$43/$H$46/$H$46-8*(R42-$H$9)/$H$46)/2),#REF!)</f>
        <v>8.6330114537156213</v>
      </c>
      <c r="AE42" s="10">
        <f t="shared" si="12"/>
        <v>-5.4405398759792263</v>
      </c>
      <c r="AF42" s="10">
        <f t="shared" si="13"/>
        <v>4.9304054054054056</v>
      </c>
      <c r="AG42" s="10">
        <f t="shared" si="14"/>
        <v>4.9304054054054056</v>
      </c>
      <c r="AH42">
        <f t="shared" si="15"/>
        <v>4.9304054054054056</v>
      </c>
      <c r="AI42" s="10">
        <f t="shared" si="16"/>
        <v>4.9304054054054056</v>
      </c>
      <c r="AJ42" t="e">
        <f t="shared" si="17"/>
        <v>#NUM!</v>
      </c>
    </row>
    <row r="43" spans="2:36" x14ac:dyDescent="0.3">
      <c r="G43" t="s">
        <v>43</v>
      </c>
      <c r="H43">
        <f>H46*H3</f>
        <v>12.222222222222221</v>
      </c>
      <c r="I43" t="s">
        <v>37</v>
      </c>
      <c r="K43" t="s">
        <v>66</v>
      </c>
      <c r="L43">
        <f>H43/360*B21*60</f>
        <v>32.636694444444444</v>
      </c>
      <c r="M43" t="s">
        <v>6</v>
      </c>
      <c r="N43">
        <f t="shared" si="7"/>
        <v>35.669953849648103</v>
      </c>
      <c r="O43">
        <f t="shared" si="8"/>
        <v>21.473084304805031</v>
      </c>
      <c r="P43">
        <f t="shared" si="18"/>
        <v>2.1317999999999997</v>
      </c>
      <c r="Q43">
        <f t="shared" si="0"/>
        <v>8.5805908374999973</v>
      </c>
      <c r="R43" s="17">
        <f>PUSHArm!M43</f>
        <v>20.5</v>
      </c>
      <c r="S43" s="10">
        <f>PUSHArm!N43</f>
        <v>5.2538977084921274</v>
      </c>
      <c r="T43" s="10">
        <f>PUSHArm!O43</f>
        <v>3.3297845822410799</v>
      </c>
      <c r="U43" s="10">
        <f t="shared" si="9"/>
        <v>50.447922433651172</v>
      </c>
      <c r="V43" s="10">
        <f t="shared" si="1"/>
        <v>1.0277940983166918</v>
      </c>
      <c r="W43" s="10">
        <f t="shared" si="2"/>
        <v>4.7461022915078726</v>
      </c>
      <c r="X43" s="10">
        <f t="shared" si="3"/>
        <v>98.746102291507867</v>
      </c>
      <c r="Y43" s="10">
        <f t="shared" si="10"/>
        <v>93.746102291507867</v>
      </c>
      <c r="Z43" s="10">
        <f t="shared" si="11"/>
        <v>5.7461022915078726</v>
      </c>
      <c r="AA43" s="10">
        <f t="shared" si="4"/>
        <v>88.746102291507867</v>
      </c>
      <c r="AB43" s="10">
        <f t="shared" si="5"/>
        <v>1.6052112607632527</v>
      </c>
      <c r="AC43" s="10">
        <f t="shared" si="6"/>
        <v>3.832336879587368</v>
      </c>
      <c r="AD43" s="10">
        <f>IF(R43&lt;=$H$10,$L$2+ABS($H$43/$H$46-SQRT(4*$H$43*$H$43/$H$46/$H$46-8*(R43-$H$9)/$H$46)/2),#REF!)</f>
        <v>8.6215546121140818</v>
      </c>
      <c r="AE43" s="10">
        <f t="shared" si="12"/>
        <v>-5.4873234249808656</v>
      </c>
      <c r="AF43" s="10">
        <f t="shared" si="13"/>
        <v>4.9030405405405411</v>
      </c>
      <c r="AG43" s="10">
        <f t="shared" si="14"/>
        <v>4.9030405405405411</v>
      </c>
      <c r="AH43">
        <f t="shared" si="15"/>
        <v>4.9030405405405411</v>
      </c>
      <c r="AI43" s="10">
        <f t="shared" si="16"/>
        <v>4.9030405405405411</v>
      </c>
      <c r="AJ43" t="e">
        <f t="shared" si="17"/>
        <v>#NUM!</v>
      </c>
    </row>
    <row r="44" spans="2:36" x14ac:dyDescent="0.3">
      <c r="G44" t="s">
        <v>50</v>
      </c>
      <c r="H44" s="10">
        <f>J42*$E$17+L9</f>
        <v>-1.1888063425925957</v>
      </c>
      <c r="I44" t="s">
        <v>60</v>
      </c>
      <c r="K44" t="s">
        <v>67</v>
      </c>
      <c r="L44">
        <f>H44/$B$21*100/$B$12/$B$15</f>
        <v>-9.6426243722442244</v>
      </c>
      <c r="M44" t="s">
        <v>63</v>
      </c>
      <c r="N44">
        <f t="shared" si="7"/>
        <v>35.439101562142973</v>
      </c>
      <c r="O44">
        <f t="shared" si="8"/>
        <v>21.363935065398962</v>
      </c>
      <c r="P44">
        <f t="shared" si="18"/>
        <v>2.1317999999999997</v>
      </c>
      <c r="Q44">
        <f t="shared" si="0"/>
        <v>8.6032881749999994</v>
      </c>
      <c r="R44" s="17">
        <f>PUSHArm!M44</f>
        <v>21</v>
      </c>
      <c r="S44" s="10">
        <f>PUSHArm!N44</f>
        <v>5.4040575724865363</v>
      </c>
      <c r="T44" s="10">
        <f>PUSHArm!O44</f>
        <v>3.3012399138624655</v>
      </c>
      <c r="U44" s="10">
        <f t="shared" si="9"/>
        <v>51.103637376745581</v>
      </c>
      <c r="V44" s="10">
        <f t="shared" si="1"/>
        <v>1.0402526634739919</v>
      </c>
      <c r="W44" s="10">
        <f t="shared" si="2"/>
        <v>4.5959424275134637</v>
      </c>
      <c r="X44" s="10">
        <f t="shared" si="3"/>
        <v>98.595942427513464</v>
      </c>
      <c r="Y44" s="10">
        <f t="shared" si="10"/>
        <v>93.595942427513464</v>
      </c>
      <c r="Z44" s="10">
        <f t="shared" si="11"/>
        <v>5.5959424275134637</v>
      </c>
      <c r="AA44" s="10">
        <f t="shared" si="4"/>
        <v>88.595942427513464</v>
      </c>
      <c r="AB44" s="10">
        <f t="shared" si="5"/>
        <v>1.5954545148955372</v>
      </c>
      <c r="AC44" s="10">
        <f t="shared" si="6"/>
        <v>3.8268382796858846</v>
      </c>
      <c r="AD44" s="10">
        <f>IF(R44&lt;=$H$10,$L$2+ABS($H$43/$H$46-SQRT(4*$H$43*$H$43/$H$46/$H$46-8*(R44-$H$9)/$H$46)/2),#REF!)</f>
        <v>8.6100772935348378</v>
      </c>
      <c r="AE44" s="10">
        <f t="shared" si="12"/>
        <v>-5.5347703938589987</v>
      </c>
      <c r="AF44" s="10">
        <f t="shared" si="13"/>
        <v>4.8756756756756756</v>
      </c>
      <c r="AG44" s="10">
        <f t="shared" si="14"/>
        <v>4.8756756756756756</v>
      </c>
      <c r="AH44">
        <f t="shared" si="15"/>
        <v>4.8756756756756756</v>
      </c>
      <c r="AI44" s="10">
        <f t="shared" si="16"/>
        <v>4.8756756756756756</v>
      </c>
      <c r="AJ44" t="e">
        <f t="shared" si="17"/>
        <v>#NUM!</v>
      </c>
    </row>
    <row r="45" spans="2:36" x14ac:dyDescent="0.3">
      <c r="N45">
        <f t="shared" si="7"/>
        <v>35.207977664863606</v>
      </c>
      <c r="O45">
        <f t="shared" si="8"/>
        <v>21.254108311594834</v>
      </c>
      <c r="P45">
        <f t="shared" si="18"/>
        <v>2.1317999999999997</v>
      </c>
      <c r="Q45">
        <f t="shared" si="0"/>
        <v>8.625985512499998</v>
      </c>
      <c r="R45" s="17">
        <f>PUSHArm!M45</f>
        <v>21.5</v>
      </c>
      <c r="S45" s="10">
        <f>PUSHArm!N45</f>
        <v>5.5555158163725427</v>
      </c>
      <c r="T45" s="10">
        <f>PUSHArm!O45</f>
        <v>3.2727904478067282</v>
      </c>
      <c r="U45" s="10">
        <f t="shared" si="9"/>
        <v>51.736095074992278</v>
      </c>
      <c r="V45" s="10">
        <f t="shared" si="1"/>
        <v>1.0525637744074452</v>
      </c>
      <c r="W45" s="10">
        <f t="shared" si="2"/>
        <v>4.4444841836274573</v>
      </c>
      <c r="X45" s="10">
        <f t="shared" si="3"/>
        <v>98.444484183627452</v>
      </c>
      <c r="Y45" s="10">
        <f t="shared" si="10"/>
        <v>93.444484183627452</v>
      </c>
      <c r="Z45" s="10">
        <f t="shared" si="11"/>
        <v>5.4444841836274573</v>
      </c>
      <c r="AA45" s="10">
        <f t="shared" si="4"/>
        <v>88.444484183627452</v>
      </c>
      <c r="AB45" s="10">
        <f t="shared" si="5"/>
        <v>1.5857012694350037</v>
      </c>
      <c r="AC45" s="10">
        <f t="shared" si="6"/>
        <v>3.8213291656820352</v>
      </c>
      <c r="AD45" s="10">
        <f>IF(R45&lt;=$H$10,$L$2+ABS($H$43/$H$46-SQRT(4*$H$43*$H$43/$H$46/$H$46-8*(R45-$H$9)/$H$46)/2),#REF!)</f>
        <v>8.5985793877874315</v>
      </c>
      <c r="AE45" s="10">
        <f t="shared" si="12"/>
        <v>-5.5828826286499291</v>
      </c>
      <c r="AF45" s="10">
        <f t="shared" si="13"/>
        <v>4.8483108108108111</v>
      </c>
      <c r="AG45" s="10">
        <f t="shared" si="14"/>
        <v>4.8483108108108111</v>
      </c>
      <c r="AH45">
        <f t="shared" si="15"/>
        <v>4.8483108108108111</v>
      </c>
      <c r="AI45" s="10">
        <f t="shared" si="16"/>
        <v>4.8483108108108111</v>
      </c>
      <c r="AJ45" t="e">
        <f t="shared" si="17"/>
        <v>#NUM!</v>
      </c>
    </row>
    <row r="46" spans="2:36" x14ac:dyDescent="0.3">
      <c r="G46" t="s">
        <v>44</v>
      </c>
      <c r="H46">
        <f>(H10-H9)*2/H3/H3</f>
        <v>6.7901234567901225</v>
      </c>
      <c r="I46" t="s">
        <v>36</v>
      </c>
      <c r="J46">
        <f>H46*2*3.14159/360</f>
        <v>0.11850991083676266</v>
      </c>
      <c r="K46" t="s">
        <v>52</v>
      </c>
      <c r="N46">
        <f t="shared" si="7"/>
        <v>34.97666117038672</v>
      </c>
      <c r="O46">
        <f t="shared" si="8"/>
        <v>21.143654370875808</v>
      </c>
      <c r="P46">
        <f t="shared" si="18"/>
        <v>2.1317999999999997</v>
      </c>
      <c r="Q46">
        <f t="shared" si="0"/>
        <v>8.6486828500000019</v>
      </c>
      <c r="R46" s="17">
        <f>PUSHArm!M46</f>
        <v>22</v>
      </c>
      <c r="S46" s="10">
        <f>PUSHArm!N46</f>
        <v>5.7082906450619495</v>
      </c>
      <c r="T46" s="10">
        <f>PUSHArm!O46</f>
        <v>3.2444429119783549</v>
      </c>
      <c r="U46" s="10">
        <f t="shared" si="9"/>
        <v>52.345671193624945</v>
      </c>
      <c r="V46" s="10">
        <f t="shared" si="1"/>
        <v>1.064732546006254</v>
      </c>
      <c r="W46" s="10">
        <f t="shared" si="2"/>
        <v>4.2917093549380505</v>
      </c>
      <c r="X46" s="10">
        <f t="shared" si="3"/>
        <v>98.29170935493805</v>
      </c>
      <c r="Y46" s="10">
        <f t="shared" si="10"/>
        <v>93.29170935493805</v>
      </c>
      <c r="Z46" s="10">
        <f t="shared" si="11"/>
        <v>5.2917093549380505</v>
      </c>
      <c r="AA46" s="10">
        <f t="shared" si="4"/>
        <v>88.29170935493805</v>
      </c>
      <c r="AB46" s="10">
        <f t="shared" si="5"/>
        <v>1.5759515206168413</v>
      </c>
      <c r="AC46" s="10">
        <f t="shared" si="6"/>
        <v>3.8158094770308044</v>
      </c>
      <c r="AD46" s="10">
        <f>IF(R46&lt;=$H$10,$L$2+ABS($H$43/$H$46-SQRT(4*$H$43*$H$43/$H$46/$H$46-8*(R46-$H$9)/$H$46)/2),#REF!)</f>
        <v>8.5870607836895889</v>
      </c>
      <c r="AE46" s="10">
        <f t="shared" si="12"/>
        <v>-5.6316617163499973</v>
      </c>
      <c r="AF46" s="10">
        <f t="shared" si="13"/>
        <v>4.8209459459459456</v>
      </c>
      <c r="AG46" s="10">
        <f t="shared" si="14"/>
        <v>4.8209459459459456</v>
      </c>
      <c r="AH46">
        <f t="shared" si="15"/>
        <v>4.8209459459459456</v>
      </c>
      <c r="AI46" s="10">
        <f t="shared" si="16"/>
        <v>4.8209459459459456</v>
      </c>
      <c r="AJ46" t="e">
        <f t="shared" si="17"/>
        <v>#NUM!</v>
      </c>
    </row>
    <row r="47" spans="2:36" x14ac:dyDescent="0.3">
      <c r="G47" t="s">
        <v>45</v>
      </c>
      <c r="H47" s="10">
        <f>J45*$E$17+L18</f>
        <v>0</v>
      </c>
      <c r="I47" t="s">
        <v>37</v>
      </c>
      <c r="N47">
        <f t="shared" si="7"/>
        <v>34.745230449633141</v>
      </c>
      <c r="O47">
        <f t="shared" si="8"/>
        <v>21.032623423374016</v>
      </c>
      <c r="P47">
        <f t="shared" si="18"/>
        <v>2.1317999999999997</v>
      </c>
      <c r="Q47">
        <f t="shared" si="0"/>
        <v>8.6713801874999987</v>
      </c>
      <c r="R47" s="17">
        <f>PUSHArm!M47</f>
        <v>22.5</v>
      </c>
      <c r="S47" s="10">
        <f>PUSHArm!N47</f>
        <v>5.8624003068945001</v>
      </c>
      <c r="T47" s="10">
        <f>PUSHArm!O47</f>
        <v>3.2162039183457938</v>
      </c>
      <c r="U47" s="10">
        <f t="shared" si="9"/>
        <v>52.93274649287217</v>
      </c>
      <c r="V47" s="10">
        <f t="shared" si="1"/>
        <v>1.076763804116331</v>
      </c>
      <c r="W47" s="10">
        <f t="shared" si="2"/>
        <v>4.1375996931054999</v>
      </c>
      <c r="X47" s="10">
        <f t="shared" si="3"/>
        <v>98.1375996931055</v>
      </c>
      <c r="Y47" s="10">
        <f t="shared" si="10"/>
        <v>93.1375996931055</v>
      </c>
      <c r="Z47" s="10">
        <f t="shared" si="11"/>
        <v>5.1375996931054999</v>
      </c>
      <c r="AA47" s="10">
        <f t="shared" si="4"/>
        <v>88.1375996931055</v>
      </c>
      <c r="AB47" s="10">
        <f t="shared" si="5"/>
        <v>1.5662052646830038</v>
      </c>
      <c r="AC47" s="10">
        <f t="shared" si="6"/>
        <v>3.8102791526038615</v>
      </c>
      <c r="AD47" s="10">
        <f>IF(R47&lt;=$H$10,$L$2+ABS($H$43/$H$46-SQRT(4*$H$43*$H$43/$H$46/$H$46-8*(R47-$H$9)/$H$46)/2),#REF!)</f>
        <v>8.5755213690546697</v>
      </c>
      <c r="AE47" s="10">
        <f t="shared" si="12"/>
        <v>-5.6811089726143145</v>
      </c>
      <c r="AF47" s="10">
        <f t="shared" si="13"/>
        <v>4.7935810810810811</v>
      </c>
      <c r="AG47" s="10">
        <f t="shared" si="14"/>
        <v>4.7935810810810811</v>
      </c>
      <c r="AH47">
        <f t="shared" si="15"/>
        <v>4.7935810810810811</v>
      </c>
      <c r="AI47" s="10">
        <f t="shared" si="16"/>
        <v>4.7935810810810811</v>
      </c>
      <c r="AJ47" t="e">
        <f t="shared" si="17"/>
        <v>#NUM!</v>
      </c>
    </row>
    <row r="48" spans="2:36" x14ac:dyDescent="0.3">
      <c r="N48">
        <f t="shared" si="7"/>
        <v>34.513763188284685</v>
      </c>
      <c r="O48">
        <f t="shared" si="8"/>
        <v>20.92106547027031</v>
      </c>
      <c r="P48">
        <f t="shared" si="18"/>
        <v>2.1317999999999997</v>
      </c>
      <c r="Q48">
        <f t="shared" si="0"/>
        <v>8.6940775249999991</v>
      </c>
      <c r="R48" s="17">
        <f>PUSHArm!M48</f>
        <v>23</v>
      </c>
      <c r="S48" s="10">
        <f>PUSHArm!N48</f>
        <v>6.0178630862126621</v>
      </c>
      <c r="T48" s="10">
        <f>PUSHArm!O48</f>
        <v>3.1880799601309628</v>
      </c>
      <c r="U48" s="10">
        <f t="shared" si="9"/>
        <v>53.497706480106793</v>
      </c>
      <c r="V48" s="10">
        <f t="shared" si="1"/>
        <v>1.0886621079036347</v>
      </c>
      <c r="W48" s="10">
        <f t="shared" si="2"/>
        <v>3.9821369137873379</v>
      </c>
      <c r="X48" s="10">
        <f t="shared" si="3"/>
        <v>97.982136913787343</v>
      </c>
      <c r="Y48" s="10">
        <f t="shared" si="10"/>
        <v>92.982136913787343</v>
      </c>
      <c r="Z48" s="10">
        <f t="shared" si="11"/>
        <v>4.9821369137873379</v>
      </c>
      <c r="AA48" s="10">
        <f t="shared" si="4"/>
        <v>87.982136913787343</v>
      </c>
      <c r="AB48" s="10">
        <f t="shared" si="5"/>
        <v>1.5564624978821524</v>
      </c>
      <c r="AC48" s="10">
        <f t="shared" si="6"/>
        <v>3.8047381306816601</v>
      </c>
      <c r="AD48" s="10">
        <f>IF(R48&lt;=$H$10,$L$2+ABS($H$43/$H$46-SQRT(4*$H$43*$H$43/$H$46/$H$46-8*(R48-$H$9)/$H$46)/2),#REF!)</f>
        <v>8.5639610306789287</v>
      </c>
      <c r="AE48" s="10">
        <f t="shared" si="12"/>
        <v>-5.7312254293399301</v>
      </c>
      <c r="AF48" s="10">
        <f t="shared" si="13"/>
        <v>4.7662162162162165</v>
      </c>
      <c r="AG48" s="10">
        <f t="shared" si="14"/>
        <v>4.7662162162162165</v>
      </c>
      <c r="AH48">
        <f t="shared" si="15"/>
        <v>4.7662162162162165</v>
      </c>
      <c r="AI48" s="10">
        <f t="shared" si="16"/>
        <v>4.7662162162162165</v>
      </c>
      <c r="AJ48" t="e">
        <f t="shared" si="17"/>
        <v>#NUM!</v>
      </c>
    </row>
    <row r="49" spans="7:36" x14ac:dyDescent="0.3">
      <c r="G49" t="s">
        <v>253</v>
      </c>
      <c r="H49">
        <f>-(H11-H12)*2/I28/I28</f>
        <v>-35.076530612244895</v>
      </c>
      <c r="I49" t="s">
        <v>36</v>
      </c>
      <c r="J49">
        <f>H49*2*3.14159/360</f>
        <v>-0.61220043225623577</v>
      </c>
      <c r="K49" t="s">
        <v>52</v>
      </c>
      <c r="N49">
        <f t="shared" si="7"/>
        <v>34.282336343417043</v>
      </c>
      <c r="O49">
        <f t="shared" si="8"/>
        <v>20.809030302174531</v>
      </c>
      <c r="P49">
        <f t="shared" si="18"/>
        <v>2.1317999999999997</v>
      </c>
      <c r="Q49">
        <f t="shared" si="0"/>
        <v>8.7167748624999994</v>
      </c>
      <c r="R49" s="17">
        <f>PUSHArm!M49</f>
        <v>23.5</v>
      </c>
      <c r="S49" s="10">
        <f>PUSHArm!N49</f>
        <v>6.1746972955966264</v>
      </c>
      <c r="T49" s="10">
        <f>PUSHArm!O49</f>
        <v>3.1600774090539714</v>
      </c>
      <c r="U49" s="10">
        <f t="shared" si="9"/>
        <v>54.040941061392957</v>
      </c>
      <c r="V49" s="10">
        <f t="shared" si="1"/>
        <v>1.1004317700408772</v>
      </c>
      <c r="W49" s="10">
        <f t="shared" si="2"/>
        <v>3.8253027044033736</v>
      </c>
      <c r="X49" s="10">
        <f t="shared" si="3"/>
        <v>97.82530270440337</v>
      </c>
      <c r="Y49" s="10">
        <f t="shared" si="10"/>
        <v>92.82530270440337</v>
      </c>
      <c r="Z49" s="10">
        <f t="shared" si="11"/>
        <v>4.8253027044033736</v>
      </c>
      <c r="AA49" s="10">
        <f t="shared" si="4"/>
        <v>87.82530270440337</v>
      </c>
      <c r="AB49" s="10">
        <f t="shared" si="5"/>
        <v>1.5467232164696771</v>
      </c>
      <c r="AC49" s="10">
        <f t="shared" si="6"/>
        <v>3.7991863489454016</v>
      </c>
      <c r="AD49" s="10">
        <f>IF(R49&lt;=$H$10,$L$2+ABS($H$43/$H$46-SQRT(4*$H$43*$H$43/$H$46/$H$46-8*(R49-$H$9)/$H$46)/2),#REF!)</f>
        <v>8.5523796543285471</v>
      </c>
      <c r="AE49" s="10">
        <f t="shared" si="12"/>
        <v>-5.7820118222172132</v>
      </c>
      <c r="AF49" s="10">
        <f t="shared" si="13"/>
        <v>4.738851351351351</v>
      </c>
      <c r="AG49" s="10">
        <f t="shared" si="14"/>
        <v>4.738851351351351</v>
      </c>
      <c r="AH49">
        <f t="shared" si="15"/>
        <v>4.738851351351351</v>
      </c>
      <c r="AI49" s="10">
        <f t="shared" si="16"/>
        <v>4.738851351351351</v>
      </c>
      <c r="AJ49" t="e">
        <f t="shared" si="17"/>
        <v>#NUM!</v>
      </c>
    </row>
    <row r="50" spans="7:36" x14ac:dyDescent="0.3">
      <c r="G50" t="s">
        <v>254</v>
      </c>
      <c r="H50">
        <f>H49*I28</f>
        <v>-19.642857142857142</v>
      </c>
      <c r="I50" t="s">
        <v>37</v>
      </c>
      <c r="K50" t="s">
        <v>267</v>
      </c>
      <c r="L50">
        <f>H50/360*B21*60</f>
        <v>-52.45183035714286</v>
      </c>
      <c r="M50" t="s">
        <v>6</v>
      </c>
      <c r="N50">
        <f t="shared" si="7"/>
        <v>34.051026100620085</v>
      </c>
      <c r="O50">
        <f t="shared" si="8"/>
        <v>20.696567467654958</v>
      </c>
      <c r="P50">
        <f t="shared" si="18"/>
        <v>2.1317999999999997</v>
      </c>
      <c r="Q50">
        <f t="shared" si="0"/>
        <v>8.7394721999999998</v>
      </c>
      <c r="R50" s="17">
        <f>PUSHArm!M50</f>
        <v>24</v>
      </c>
      <c r="S50" s="10">
        <f>PUSHArm!N50</f>
        <v>6.3329212677586515</v>
      </c>
      <c r="T50" s="10">
        <f>PUSHArm!O50</f>
        <v>3.1322025126571744</v>
      </c>
      <c r="U50" s="10">
        <f t="shared" si="9"/>
        <v>54.562844193054325</v>
      </c>
      <c r="V50" s="10">
        <f t="shared" si="1"/>
        <v>1.1120768749710654</v>
      </c>
      <c r="W50" s="10">
        <f t="shared" si="2"/>
        <v>3.6670787322413485</v>
      </c>
      <c r="X50" s="10">
        <f t="shared" si="3"/>
        <v>97.66707873224135</v>
      </c>
      <c r="Y50" s="10">
        <f t="shared" si="10"/>
        <v>92.66707873224135</v>
      </c>
      <c r="Z50" s="10">
        <f t="shared" si="11"/>
        <v>4.6670787322413485</v>
      </c>
      <c r="AA50" s="10">
        <f t="shared" si="4"/>
        <v>87.66707873224135</v>
      </c>
      <c r="AB50" s="10">
        <f t="shared" si="5"/>
        <v>1.5369874167076472</v>
      </c>
      <c r="AC50" s="10">
        <f t="shared" si="6"/>
        <v>3.7936237444688592</v>
      </c>
      <c r="AD50" s="10">
        <f>IF(R50&lt;=$H$10,$L$2+ABS($H$43/$H$46-SQRT(4*$H$43*$H$43/$H$46/$H$46-8*(R50-$H$9)/$H$46)/2),#REF!)</f>
        <v>8.5407771247264748</v>
      </c>
      <c r="AE50" s="10">
        <f t="shared" si="12"/>
        <v>-5.8334685782405113</v>
      </c>
      <c r="AF50" s="10">
        <f t="shared" si="13"/>
        <v>4.7114864864864865</v>
      </c>
      <c r="AG50" s="10">
        <f t="shared" si="14"/>
        <v>4.7114864864864865</v>
      </c>
      <c r="AH50">
        <f t="shared" si="15"/>
        <v>4.7114864864864865</v>
      </c>
      <c r="AI50" s="10">
        <f t="shared" si="16"/>
        <v>4.7114864864864865</v>
      </c>
      <c r="AJ50" t="e">
        <f t="shared" si="17"/>
        <v>#NUM!</v>
      </c>
    </row>
    <row r="51" spans="7:36" x14ac:dyDescent="0.3">
      <c r="G51" t="s">
        <v>248</v>
      </c>
      <c r="H51" s="10">
        <f>(J49*$E$17+L12)</f>
        <v>-2.935692655801212</v>
      </c>
      <c r="I51" t="s">
        <v>60</v>
      </c>
      <c r="K51" s="10" t="s">
        <v>268</v>
      </c>
      <c r="L51">
        <f>H51/$B$21*100/$B$12/$B$15</f>
        <v>-23.811936846259094</v>
      </c>
      <c r="M51" t="s">
        <v>63</v>
      </c>
      <c r="N51">
        <f t="shared" si="7"/>
        <v>33.819907831624967</v>
      </c>
      <c r="O51">
        <f t="shared" si="8"/>
        <v>20.583726241933586</v>
      </c>
      <c r="P51">
        <f t="shared" si="18"/>
        <v>2.1317999999999997</v>
      </c>
      <c r="Q51">
        <f t="shared" si="0"/>
        <v>8.7621695375000002</v>
      </c>
      <c r="R51" s="17">
        <f>PUSHArm!M51</f>
        <v>24.5</v>
      </c>
      <c r="S51" s="10">
        <f>PUSHArm!N51</f>
        <v>6.4925533470956385</v>
      </c>
      <c r="T51" s="10">
        <f>PUSHArm!O51</f>
        <v>3.1044613917092079</v>
      </c>
      <c r="U51" s="10">
        <f t="shared" si="9"/>
        <v>55.063813533527465</v>
      </c>
      <c r="V51" s="10">
        <f t="shared" si="1"/>
        <v>1.1236012954671792</v>
      </c>
      <c r="W51" s="10">
        <f t="shared" si="2"/>
        <v>3.5074466529043615</v>
      </c>
      <c r="X51" s="10">
        <f t="shared" si="3"/>
        <v>97.507446652904363</v>
      </c>
      <c r="Y51" s="10">
        <f t="shared" si="10"/>
        <v>92.507446652904363</v>
      </c>
      <c r="Z51" s="10">
        <f t="shared" si="11"/>
        <v>4.5074466529043615</v>
      </c>
      <c r="AA51" s="10">
        <f t="shared" si="4"/>
        <v>87.507446652904363</v>
      </c>
      <c r="AB51" s="10">
        <f t="shared" si="5"/>
        <v>1.5272550948648143</v>
      </c>
      <c r="AC51" s="10">
        <f t="shared" si="6"/>
        <v>3.7880502537100549</v>
      </c>
      <c r="AD51" s="10">
        <f>IF(R51&lt;=$H$10,$L$2+ABS($H$43/$H$46-SQRT(4*$H$43*$H$43/$H$46/$H$46-8*(R51-$H$9)/$H$46)/2),#REF!)</f>
        <v>8.5291533255390348</v>
      </c>
      <c r="AE51" s="10">
        <f t="shared" si="12"/>
        <v>-5.8855958032101334</v>
      </c>
      <c r="AF51" s="10">
        <f t="shared" si="13"/>
        <v>4.6841216216216219</v>
      </c>
      <c r="AG51" s="10">
        <f t="shared" si="14"/>
        <v>4.6841216216216219</v>
      </c>
      <c r="AH51">
        <f t="shared" si="15"/>
        <v>4.6841216216216219</v>
      </c>
      <c r="AI51" s="10">
        <f t="shared" si="16"/>
        <v>4.6841216216216219</v>
      </c>
      <c r="AJ51" t="e">
        <f t="shared" si="17"/>
        <v>#NUM!</v>
      </c>
    </row>
    <row r="52" spans="7:36" x14ac:dyDescent="0.3">
      <c r="N52">
        <f t="shared" si="7"/>
        <v>33.589056052385835</v>
      </c>
      <c r="O52">
        <f t="shared" si="8"/>
        <v>20.470555595720374</v>
      </c>
      <c r="P52">
        <f t="shared" si="18"/>
        <v>2.1317999999999997</v>
      </c>
      <c r="Q52">
        <f t="shared" si="0"/>
        <v>8.7848668750000005</v>
      </c>
      <c r="R52" s="17">
        <f>PUSHArm!M52</f>
        <v>25</v>
      </c>
      <c r="S52" s="10">
        <f>PUSHArm!N52</f>
        <v>6.6536118808996996</v>
      </c>
      <c r="T52" s="10">
        <f>PUSHArm!O52</f>
        <v>3.0768600376830531</v>
      </c>
      <c r="U52" s="10">
        <f t="shared" si="9"/>
        <v>55.544250095642674</v>
      </c>
      <c r="V52" s="10">
        <f t="shared" si="1"/>
        <v>1.1350087076783315</v>
      </c>
      <c r="W52" s="10">
        <f t="shared" si="2"/>
        <v>3.3463881191003004</v>
      </c>
      <c r="X52" s="10">
        <f t="shared" si="3"/>
        <v>97.346388119100297</v>
      </c>
      <c r="Y52" s="10">
        <f t="shared" si="10"/>
        <v>92.346388119100297</v>
      </c>
      <c r="Z52" s="10">
        <f t="shared" si="11"/>
        <v>4.3463881191003004</v>
      </c>
      <c r="AA52" s="10">
        <f t="shared" si="4"/>
        <v>87.346388119100297</v>
      </c>
      <c r="AB52" s="10">
        <f t="shared" si="5"/>
        <v>1.5175262472165845</v>
      </c>
      <c r="AC52" s="10">
        <f t="shared" si="6"/>
        <v>3.7824658125027923</v>
      </c>
      <c r="AD52" s="10">
        <f>IF(R52&lt;=$H$10,$L$2+ABS($H$43/$H$46-SQRT(4*$H$43*$H$43/$H$46/$H$46-8*(R52-$H$9)/$H$46)/2),#REF!)</f>
        <v>8.5175081393623149</v>
      </c>
      <c r="AE52" s="10">
        <f t="shared" si="12"/>
        <v>-5.9383932692728356</v>
      </c>
      <c r="AF52" s="10">
        <f t="shared" si="13"/>
        <v>4.6567567567567565</v>
      </c>
      <c r="AG52" s="10">
        <f t="shared" si="14"/>
        <v>4.6567567567567565</v>
      </c>
      <c r="AH52">
        <f t="shared" si="15"/>
        <v>4.6567567567567565</v>
      </c>
      <c r="AI52" s="10">
        <f t="shared" si="16"/>
        <v>4.6567567567567565</v>
      </c>
      <c r="AJ52" t="e">
        <f t="shared" si="17"/>
        <v>#NUM!</v>
      </c>
    </row>
    <row r="53" spans="7:36" x14ac:dyDescent="0.3">
      <c r="G53" t="s">
        <v>269</v>
      </c>
      <c r="H53">
        <f>(H54-H50)/(I29-I28)</f>
        <v>-14.168585926674909</v>
      </c>
      <c r="I53" t="s">
        <v>36</v>
      </c>
      <c r="J53">
        <f>H53*2*3.14159/360</f>
        <v>-0.24728826589657013</v>
      </c>
      <c r="K53" t="s">
        <v>52</v>
      </c>
      <c r="N53">
        <f t="shared" si="7"/>
        <v>33.358544381728187</v>
      </c>
      <c r="O53">
        <f t="shared" si="8"/>
        <v>20.357104164259393</v>
      </c>
      <c r="P53">
        <f t="shared" si="18"/>
        <v>2.1317999999999997</v>
      </c>
      <c r="Q53">
        <f t="shared" si="0"/>
        <v>8.8075642124999991</v>
      </c>
      <c r="R53" s="17">
        <f>PUSHArm!M53</f>
        <v>25.5</v>
      </c>
      <c r="S53" s="10">
        <f>PUSHArm!N53</f>
        <v>6.8161152102277738</v>
      </c>
      <c r="T53" s="10">
        <f>PUSHArm!O53</f>
        <v>3.0494043103172883</v>
      </c>
      <c r="U53" s="10">
        <f t="shared" si="9"/>
        <v>56.004557899731701</v>
      </c>
      <c r="V53" s="10">
        <f t="shared" si="1"/>
        <v>1.1463026048281268</v>
      </c>
      <c r="W53" s="10">
        <f t="shared" si="2"/>
        <v>3.1838847897722262</v>
      </c>
      <c r="X53" s="10">
        <f t="shared" si="3"/>
        <v>97.183884789772222</v>
      </c>
      <c r="Y53" s="10">
        <f t="shared" si="10"/>
        <v>92.183884789772222</v>
      </c>
      <c r="Z53" s="10">
        <f t="shared" si="11"/>
        <v>4.1838847897722262</v>
      </c>
      <c r="AA53" s="10">
        <f t="shared" si="4"/>
        <v>87.183884789772222</v>
      </c>
      <c r="AB53" s="10">
        <f t="shared" si="5"/>
        <v>1.5078008700450181</v>
      </c>
      <c r="AC53" s="10">
        <f t="shared" si="6"/>
        <v>3.7768703560480361</v>
      </c>
      <c r="AD53" s="10">
        <f>IF(R53&lt;=$H$10,$L$2+ABS($H$43/$H$46-SQRT(4*$H$43*$H$43/$H$46/$H$46-8*(R53-$H$9)/$H$46)/2),#REF!)</f>
        <v>8.5058414477083382</v>
      </c>
      <c r="AE53" s="10">
        <f t="shared" si="12"/>
        <v>-5.9918604025225033</v>
      </c>
      <c r="AF53" s="10">
        <f t="shared" si="13"/>
        <v>4.6293918918918919</v>
      </c>
      <c r="AG53" s="10">
        <f t="shared" si="14"/>
        <v>4.6293918918918919</v>
      </c>
      <c r="AH53">
        <f t="shared" si="15"/>
        <v>4.6293918918918919</v>
      </c>
      <c r="AI53" s="10">
        <f t="shared" si="16"/>
        <v>4.6293918918918919</v>
      </c>
      <c r="AJ53" t="e">
        <f t="shared" si="17"/>
        <v>#NUM!</v>
      </c>
    </row>
    <row r="54" spans="7:36" x14ac:dyDescent="0.3">
      <c r="G54" t="s">
        <v>270</v>
      </c>
      <c r="H54">
        <f>(H14-H12-H50*K4/2-H58*L4/2)/(K4+L4)*2</f>
        <v>-49.49323397317584</v>
      </c>
      <c r="I54" t="s">
        <v>37</v>
      </c>
      <c r="K54" t="s">
        <v>267</v>
      </c>
      <c r="L54">
        <f>H54/360*B21*60</f>
        <v>-132.16054534772212</v>
      </c>
      <c r="M54" t="s">
        <v>6</v>
      </c>
      <c r="N54">
        <f t="shared" si="7"/>
        <v>33.128445500704423</v>
      </c>
      <c r="O54">
        <f t="shared" si="8"/>
        <v>20.243420216678043</v>
      </c>
      <c r="P54">
        <f t="shared" si="18"/>
        <v>2.1317999999999997</v>
      </c>
      <c r="Q54">
        <f t="shared" si="0"/>
        <v>8.8302615499999995</v>
      </c>
      <c r="R54" s="17">
        <f>PUSHArm!M54</f>
        <v>26</v>
      </c>
      <c r="S54" s="10">
        <f>PUSHArm!N54</f>
        <v>6.9800816604319369</v>
      </c>
      <c r="T54" s="10">
        <f>PUSHArm!O54</f>
        <v>3.0220999352721591</v>
      </c>
      <c r="U54" s="10">
        <f t="shared" si="9"/>
        <v>56.445143628028234</v>
      </c>
      <c r="V54" s="10">
        <f t="shared" si="1"/>
        <v>1.1574863097099082</v>
      </c>
      <c r="W54" s="10">
        <f t="shared" si="2"/>
        <v>3.0199183395680631</v>
      </c>
      <c r="X54" s="10">
        <f t="shared" si="3"/>
        <v>97.019918339568065</v>
      </c>
      <c r="Y54" s="10">
        <f t="shared" si="10"/>
        <v>92.019918339568065</v>
      </c>
      <c r="Z54" s="10">
        <f t="shared" si="11"/>
        <v>4.0199183395680631</v>
      </c>
      <c r="AA54" s="10">
        <f t="shared" si="4"/>
        <v>87.019918339568065</v>
      </c>
      <c r="AB54" s="10">
        <f t="shared" si="5"/>
        <v>1.4980789596387905</v>
      </c>
      <c r="AC54" s="10">
        <f t="shared" si="6"/>
        <v>3.7712638189051422</v>
      </c>
      <c r="AD54" s="10">
        <f>IF(R54&lt;=$H$10,$L$2+ABS($H$43/$H$46-SQRT(4*$H$43*$H$43/$H$46/$H$46-8*(R54-$H$9)/$H$46)/2),#REF!)</f>
        <v>8.4941531309909877</v>
      </c>
      <c r="AE54" s="10">
        <f t="shared" si="12"/>
        <v>-6.0459962706779686</v>
      </c>
      <c r="AF54" s="10">
        <f t="shared" si="13"/>
        <v>4.6020270270270274</v>
      </c>
      <c r="AG54" s="10">
        <f t="shared" si="14"/>
        <v>4.6020270270270274</v>
      </c>
      <c r="AH54">
        <f t="shared" si="15"/>
        <v>4.6020270270270274</v>
      </c>
      <c r="AI54" s="10">
        <f t="shared" si="16"/>
        <v>4.6020270270270274</v>
      </c>
      <c r="AJ54" t="e">
        <f t="shared" si="17"/>
        <v>#NUM!</v>
      </c>
    </row>
    <row r="55" spans="7:36" x14ac:dyDescent="0.3">
      <c r="G55" t="s">
        <v>249</v>
      </c>
      <c r="H55" s="10">
        <f>(J53*$E$17+L16)</f>
        <v>1.8026319537373343</v>
      </c>
      <c r="I55" t="s">
        <v>60</v>
      </c>
      <c r="K55" s="10" t="s">
        <v>268</v>
      </c>
      <c r="L55">
        <f>H55/$B$21*100/$B$12/$B$15</f>
        <v>14.621475499017166</v>
      </c>
      <c r="M55" t="s">
        <v>63</v>
      </c>
      <c r="N55">
        <f t="shared" si="7"/>
        <v>32.898831112489823</v>
      </c>
      <c r="O55">
        <f t="shared" si="8"/>
        <v>20.129551625542902</v>
      </c>
      <c r="P55">
        <f t="shared" si="18"/>
        <v>2.1317999999999997</v>
      </c>
      <c r="Q55">
        <f t="shared" si="0"/>
        <v>8.8529588874999998</v>
      </c>
      <c r="R55" s="17">
        <f>PUSHArm!M55</f>
        <v>26.5</v>
      </c>
      <c r="S55" s="10">
        <f>PUSHArm!N55</f>
        <v>7.1455295313525165</v>
      </c>
      <c r="T55" s="10">
        <f>PUSHArm!O55</f>
        <v>2.9949525018638989</v>
      </c>
      <c r="U55" s="10">
        <f t="shared" si="9"/>
        <v>56.866416280313217</v>
      </c>
      <c r="V55" s="10">
        <f t="shared" si="1"/>
        <v>1.1685629861055733</v>
      </c>
      <c r="W55" s="10">
        <f t="shared" si="2"/>
        <v>2.8544704686474835</v>
      </c>
      <c r="X55" s="10">
        <f t="shared" si="3"/>
        <v>96.854470468647477</v>
      </c>
      <c r="Y55" s="10">
        <f t="shared" si="10"/>
        <v>91.854470468647477</v>
      </c>
      <c r="Z55" s="10">
        <f t="shared" si="11"/>
        <v>3.8544704686474835</v>
      </c>
      <c r="AA55" s="10">
        <f t="shared" si="4"/>
        <v>86.854470468647477</v>
      </c>
      <c r="AB55" s="10">
        <f t="shared" si="5"/>
        <v>1.4883605122931922</v>
      </c>
      <c r="AC55" s="10">
        <f t="shared" si="6"/>
        <v>3.7656461349829238</v>
      </c>
      <c r="AD55" s="10">
        <f>IF(R55&lt;=$H$10,$L$2+ABS($H$43/$H$46-SQRT(4*$H$43*$H$43/$H$46/$H$46-8*(R55-$H$9)/$H$46)/2),#REF!)</f>
        <v>8.4824430685117171</v>
      </c>
      <c r="AE55" s="10">
        <f t="shared" si="12"/>
        <v>-6.1007995709115024</v>
      </c>
      <c r="AF55" s="10">
        <f t="shared" si="13"/>
        <v>4.5746621621621619</v>
      </c>
      <c r="AG55" s="10">
        <f t="shared" si="14"/>
        <v>4.5746621621621619</v>
      </c>
      <c r="AH55">
        <f t="shared" si="15"/>
        <v>4.5746621621621619</v>
      </c>
      <c r="AI55" s="10">
        <f t="shared" si="16"/>
        <v>4.5746621621621619</v>
      </c>
      <c r="AJ55" t="e">
        <f t="shared" si="17"/>
        <v>#NUM!</v>
      </c>
    </row>
    <row r="56" spans="7:36" x14ac:dyDescent="0.3">
      <c r="N56">
        <f t="shared" si="7"/>
        <v>32.669771903071755</v>
      </c>
      <c r="O56">
        <f t="shared" si="8"/>
        <v>20.015545836782149</v>
      </c>
      <c r="P56">
        <f t="shared" si="18"/>
        <v>2.1317999999999997</v>
      </c>
      <c r="Q56">
        <f t="shared" si="0"/>
        <v>8.8756562249999984</v>
      </c>
      <c r="R56" s="17">
        <f>PUSHArm!M56</f>
        <v>27</v>
      </c>
      <c r="S56" s="10">
        <f>PUSHArm!N56</f>
        <v>7.3124770871781353</v>
      </c>
      <c r="T56" s="10">
        <f>PUSHArm!O56</f>
        <v>2.9679674608991466</v>
      </c>
      <c r="U56" s="10">
        <f t="shared" si="9"/>
        <v>57.268786831454136</v>
      </c>
      <c r="V56" s="10">
        <f t="shared" si="1"/>
        <v>1.1795356492391771</v>
      </c>
      <c r="W56" s="10">
        <f t="shared" si="2"/>
        <v>2.6875229128218647</v>
      </c>
      <c r="X56" s="10">
        <f t="shared" si="3"/>
        <v>96.687522912821862</v>
      </c>
      <c r="Y56" s="10">
        <f t="shared" si="10"/>
        <v>91.687522912821862</v>
      </c>
      <c r="Z56" s="10">
        <f t="shared" si="11"/>
        <v>3.6875229128218647</v>
      </c>
      <c r="AA56" s="10">
        <f t="shared" si="4"/>
        <v>86.687522912821862</v>
      </c>
      <c r="AB56" s="10">
        <f t="shared" si="5"/>
        <v>1.4786455243101042</v>
      </c>
      <c r="AC56" s="10">
        <f t="shared" si="6"/>
        <v>3.7600172375305676</v>
      </c>
      <c r="AD56" s="10">
        <f>IF(R56&lt;=$H$10,$L$2+ABS($H$43/$H$46-SQRT(4*$H$43*$H$43/$H$46/$H$46-8*(R56-$H$9)/$H$46)/2),#REF!)</f>
        <v>8.4707111384450009</v>
      </c>
      <c r="AE56" s="10">
        <f t="shared" si="12"/>
        <v>-6.1562686178291912</v>
      </c>
      <c r="AF56" s="10">
        <f t="shared" si="13"/>
        <v>4.5472972972972974</v>
      </c>
      <c r="AG56" s="10">
        <f t="shared" si="14"/>
        <v>4.5472972972972974</v>
      </c>
      <c r="AH56">
        <f t="shared" si="15"/>
        <v>4.5472972972972974</v>
      </c>
      <c r="AI56" s="10">
        <f t="shared" si="16"/>
        <v>4.5472972972972974</v>
      </c>
      <c r="AJ56" t="e">
        <f t="shared" si="17"/>
        <v>#NUM!</v>
      </c>
    </row>
    <row r="57" spans="7:36" x14ac:dyDescent="0.3">
      <c r="G57" t="s">
        <v>271</v>
      </c>
      <c r="H57">
        <f>(H58-H54)/(I30-I29)</f>
        <v>23.418563632541428</v>
      </c>
      <c r="I57" t="s">
        <v>36</v>
      </c>
      <c r="J57">
        <f>H57*2*3.14159/360</f>
        <v>0.40873069623531016</v>
      </c>
      <c r="K57" t="s">
        <v>52</v>
      </c>
      <c r="N57">
        <f t="shared" si="7"/>
        <v>32.441337502697102</v>
      </c>
      <c r="O57">
        <f t="shared" si="8"/>
        <v>19.901449839959103</v>
      </c>
      <c r="P57">
        <f t="shared" si="18"/>
        <v>2.1317999999999997</v>
      </c>
      <c r="Q57">
        <f t="shared" si="0"/>
        <v>8.8983535625000005</v>
      </c>
      <c r="R57" s="17">
        <f>PUSHArm!M57</f>
        <v>27.5</v>
      </c>
      <c r="S57" s="10">
        <f>PUSHArm!N57</f>
        <v>7.4809425459768395</v>
      </c>
      <c r="T57" s="10">
        <f>PUSHArm!O57</f>
        <v>2.9411501226048413</v>
      </c>
      <c r="U57" s="10">
        <f t="shared" si="9"/>
        <v>57.652667891017032</v>
      </c>
      <c r="V57" s="10">
        <f t="shared" si="1"/>
        <v>1.1904071753632031</v>
      </c>
      <c r="W57" s="10">
        <f t="shared" si="2"/>
        <v>2.5190574540231605</v>
      </c>
      <c r="X57" s="10">
        <f t="shared" si="3"/>
        <v>96.519057454023155</v>
      </c>
      <c r="Y57" s="10">
        <f t="shared" si="10"/>
        <v>91.519057454023155</v>
      </c>
      <c r="Z57" s="10">
        <f t="shared" si="11"/>
        <v>3.5190574540231605</v>
      </c>
      <c r="AA57" s="10">
        <f t="shared" si="4"/>
        <v>86.519057454023155</v>
      </c>
      <c r="AB57" s="10">
        <f t="shared" si="5"/>
        <v>1.4689339919979976</v>
      </c>
      <c r="AC57" s="10">
        <f t="shared" si="6"/>
        <v>3.7543770591283736</v>
      </c>
      <c r="AD57" s="10">
        <f>IF(R57&lt;=$H$10,$L$2+ABS($H$43/$H$46-SQRT(4*$H$43*$H$43/$H$46/$H$46-8*(R57-$H$9)/$H$46)/2),#REF!)</f>
        <v>8.4589572178235457</v>
      </c>
      <c r="AE57" s="10">
        <f t="shared" si="12"/>
        <v>-6.2124013316563671</v>
      </c>
      <c r="AF57" s="10">
        <f t="shared" si="13"/>
        <v>4.5199324324324328</v>
      </c>
      <c r="AG57" s="10">
        <f t="shared" si="14"/>
        <v>4.5199324324324328</v>
      </c>
      <c r="AH57">
        <f t="shared" si="15"/>
        <v>4.5199324324324328</v>
      </c>
      <c r="AI57" s="10">
        <f t="shared" si="16"/>
        <v>4.5199324324324328</v>
      </c>
      <c r="AJ57" t="e">
        <f t="shared" si="17"/>
        <v>#NUM!</v>
      </c>
    </row>
    <row r="58" spans="7:36" x14ac:dyDescent="0.3">
      <c r="G58" t="s">
        <v>272</v>
      </c>
      <c r="H58">
        <f xml:space="preserve"> -H14/(2*H5+H6)*2</f>
        <v>-18.271604938271604</v>
      </c>
      <c r="I58" t="s">
        <v>37</v>
      </c>
      <c r="K58" t="s">
        <v>267</v>
      </c>
      <c r="L58">
        <f>H58/360*B21*60</f>
        <v>-48.790209876543209</v>
      </c>
      <c r="M58" t="s">
        <v>6</v>
      </c>
      <c r="N58">
        <f t="shared" si="7"/>
        <v>32.213596448121727</v>
      </c>
      <c r="O58">
        <f t="shared" si="8"/>
        <v>19.787310138929605</v>
      </c>
      <c r="P58">
        <f t="shared" si="18"/>
        <v>2.1317999999999997</v>
      </c>
      <c r="Q58">
        <f t="shared" si="0"/>
        <v>8.9210509000000009</v>
      </c>
      <c r="R58" s="17">
        <f>PUSHArm!M58</f>
        <v>28</v>
      </c>
      <c r="S58" s="10">
        <f>PUSHArm!N58</f>
        <v>7.6509440689039225</v>
      </c>
      <c r="T58" s="10">
        <f>PUSHArm!O58</f>
        <v>2.9145056546561867</v>
      </c>
      <c r="U58" s="10">
        <f t="shared" si="9"/>
        <v>58.018473365256575</v>
      </c>
      <c r="V58" s="10">
        <f t="shared" si="1"/>
        <v>1.2011803105638688</v>
      </c>
      <c r="W58" s="10">
        <f t="shared" si="2"/>
        <v>2.3490559310960775</v>
      </c>
      <c r="X58" s="10">
        <f t="shared" si="3"/>
        <v>96.349055931096075</v>
      </c>
      <c r="Y58" s="10">
        <f t="shared" si="10"/>
        <v>91.349055931096075</v>
      </c>
      <c r="Z58" s="10">
        <f t="shared" si="11"/>
        <v>3.3490559310960775</v>
      </c>
      <c r="AA58" s="10">
        <f t="shared" si="4"/>
        <v>86.349055931096075</v>
      </c>
      <c r="AB58" s="10">
        <f t="shared" si="5"/>
        <v>1.4592259116718804</v>
      </c>
      <c r="AC58" s="10">
        <f t="shared" si="6"/>
        <v>3.7487255316783386</v>
      </c>
      <c r="AD58" s="10">
        <f>IF(R58&lt;=$H$10,$L$2+ABS($H$43/$H$46-SQRT(4*$H$43*$H$43/$H$46/$H$46-8*(R58-$H$9)/$H$46)/2),#REF!)</f>
        <v>8.447181182523261</v>
      </c>
      <c r="AE58" s="10">
        <f t="shared" si="12"/>
        <v>-6.2691952266694217</v>
      </c>
      <c r="AF58" s="10">
        <f t="shared" si="13"/>
        <v>4.4925675675675674</v>
      </c>
      <c r="AG58" s="10">
        <f t="shared" si="14"/>
        <v>4.4925675675675674</v>
      </c>
      <c r="AH58">
        <f t="shared" si="15"/>
        <v>4.4925675675675674</v>
      </c>
      <c r="AI58" s="10">
        <f t="shared" si="16"/>
        <v>4.4925675675675674</v>
      </c>
      <c r="AJ58" t="e">
        <f t="shared" si="17"/>
        <v>#NUM!</v>
      </c>
    </row>
    <row r="59" spans="7:36" x14ac:dyDescent="0.3">
      <c r="G59" t="s">
        <v>250</v>
      </c>
      <c r="H59" s="10">
        <f>(J57*$E$17+L20)</f>
        <v>13.188377131859344</v>
      </c>
      <c r="I59" t="s">
        <v>60</v>
      </c>
      <c r="K59" s="10" t="s">
        <v>268</v>
      </c>
      <c r="L59">
        <f>H59/$B$21*100/$B$12/$B$15</f>
        <v>106.97332459101514</v>
      </c>
      <c r="M59" t="s">
        <v>63</v>
      </c>
      <c r="N59">
        <f t="shared" si="7"/>
        <v>31.986616145677349</v>
      </c>
      <c r="O59">
        <f t="shared" si="8"/>
        <v>19.673172722898887</v>
      </c>
      <c r="P59">
        <f t="shared" si="18"/>
        <v>2.1317999999999997</v>
      </c>
      <c r="Q59">
        <f t="shared" si="0"/>
        <v>8.9437482374999977</v>
      </c>
      <c r="R59" s="17">
        <f>PUSHArm!M59</f>
        <v>28.5</v>
      </c>
      <c r="S59" s="10">
        <f>PUSHArm!N59</f>
        <v>7.8224997490931871</v>
      </c>
      <c r="T59" s="10">
        <f>PUSHArm!O59</f>
        <v>2.8880390803026699</v>
      </c>
      <c r="U59" s="10">
        <f t="shared" si="9"/>
        <v>58.366618121738384</v>
      </c>
      <c r="V59" s="10">
        <f t="shared" si="1"/>
        <v>1.2118576788618478</v>
      </c>
      <c r="W59" s="10">
        <f t="shared" si="2"/>
        <v>2.1775002509068129</v>
      </c>
      <c r="X59" s="10">
        <f t="shared" si="3"/>
        <v>96.177500250906817</v>
      </c>
      <c r="Y59" s="10">
        <f t="shared" si="10"/>
        <v>91.177500250906817</v>
      </c>
      <c r="Z59" s="10">
        <f t="shared" si="11"/>
        <v>3.1775002509068129</v>
      </c>
      <c r="AA59" s="10">
        <f t="shared" si="4"/>
        <v>86.177500250906817</v>
      </c>
      <c r="AB59" s="10">
        <f t="shared" si="5"/>
        <v>1.4495212796533299</v>
      </c>
      <c r="AC59" s="10">
        <f t="shared" si="6"/>
        <v>3.7430625863945601</v>
      </c>
      <c r="AD59" s="10">
        <f>IF(R59&lt;=$H$10,$L$2+ABS($H$43/$H$46-SQRT(4*$H$43*$H$43/$H$46/$H$46-8*(R59-$H$9)/$H$46)/2),#REF!)</f>
        <v>8.4353829072479591</v>
      </c>
      <c r="AE59" s="10">
        <f t="shared" si="12"/>
        <v>-6.3266473999225523</v>
      </c>
      <c r="AF59" s="10">
        <f t="shared" si="13"/>
        <v>4.4652027027027028</v>
      </c>
      <c r="AG59" s="10">
        <f t="shared" si="14"/>
        <v>4.4652027027027028</v>
      </c>
      <c r="AH59">
        <f t="shared" si="15"/>
        <v>4.4652027027027028</v>
      </c>
      <c r="AI59" s="10">
        <f t="shared" si="16"/>
        <v>4.4652027027027028</v>
      </c>
      <c r="AJ59" t="e">
        <f t="shared" si="17"/>
        <v>#NUM!</v>
      </c>
    </row>
    <row r="60" spans="7:36" x14ac:dyDescent="0.3">
      <c r="N60">
        <f t="shared" si="7"/>
        <v>31.760462835390566</v>
      </c>
      <c r="O60">
        <f t="shared" si="8"/>
        <v>19.559083038028202</v>
      </c>
      <c r="P60">
        <f t="shared" si="18"/>
        <v>2.1317999999999997</v>
      </c>
      <c r="Q60">
        <f t="shared" si="0"/>
        <v>8.9664455749999981</v>
      </c>
      <c r="R60" s="17">
        <f>PUSHArm!M60</f>
        <v>29</v>
      </c>
      <c r="S60" s="10">
        <f>PUSHArm!N60</f>
        <v>7.9956276002397164</v>
      </c>
      <c r="T60" s="10">
        <f>PUSHArm!O60</f>
        <v>2.8617552766118686</v>
      </c>
      <c r="U60" s="10">
        <f t="shared" si="9"/>
        <v>58.697517657247317</v>
      </c>
      <c r="V60" s="10">
        <f t="shared" si="1"/>
        <v>1.2224417896761128</v>
      </c>
      <c r="W60" s="10">
        <f t="shared" si="2"/>
        <v>2.0043723997602836</v>
      </c>
      <c r="X60" s="10">
        <f t="shared" si="3"/>
        <v>96.004372399760285</v>
      </c>
      <c r="Y60" s="10">
        <f t="shared" si="10"/>
        <v>91.004372399760285</v>
      </c>
      <c r="Z60" s="10">
        <f t="shared" si="11"/>
        <v>3.0043723997602836</v>
      </c>
      <c r="AA60" s="10">
        <f t="shared" si="4"/>
        <v>86.004372399760285</v>
      </c>
      <c r="AB60" s="10">
        <f t="shared" si="5"/>
        <v>1.4398200922704352</v>
      </c>
      <c r="AC60" s="10">
        <f t="shared" si="6"/>
        <v>3.7373881537934714</v>
      </c>
      <c r="AD60" s="10">
        <f>IF(R60&lt;=$H$10,$L$2+ABS($H$43/$H$46-SQRT(4*$H$43*$H$43/$H$46/$H$46-8*(R60-$H$9)/$H$46)/2),#REF!)</f>
        <v>8.4235622655138016</v>
      </c>
      <c r="AE60" s="10">
        <f t="shared" si="12"/>
        <v>-6.3847545202760987</v>
      </c>
      <c r="AF60" s="10">
        <f t="shared" si="13"/>
        <v>4.4378378378378383</v>
      </c>
      <c r="AG60" s="10">
        <f t="shared" si="14"/>
        <v>4.4378378378378383</v>
      </c>
      <c r="AH60">
        <f t="shared" si="15"/>
        <v>4.4378378378378383</v>
      </c>
      <c r="AI60" s="10">
        <f t="shared" si="16"/>
        <v>4.4378378378378383</v>
      </c>
      <c r="AJ60" t="e">
        <f t="shared" si="17"/>
        <v>#NUM!</v>
      </c>
    </row>
    <row r="61" spans="7:36" x14ac:dyDescent="0.3">
      <c r="G61" t="s">
        <v>273</v>
      </c>
      <c r="H61">
        <f>(H62-H58)/H5</f>
        <v>0</v>
      </c>
      <c r="I61" t="s">
        <v>36</v>
      </c>
      <c r="J61">
        <f>H61*2*3.14159/360</f>
        <v>0</v>
      </c>
      <c r="K61" t="s">
        <v>52</v>
      </c>
      <c r="N61">
        <f t="shared" si="7"/>
        <v>31.535201555906607</v>
      </c>
      <c r="O61">
        <f t="shared" si="8"/>
        <v>19.445085959446082</v>
      </c>
      <c r="P61">
        <f t="shared" si="18"/>
        <v>2.1317999999999997</v>
      </c>
      <c r="Q61">
        <f t="shared" si="0"/>
        <v>8.989142912500002</v>
      </c>
      <c r="R61" s="17">
        <f>PUSHArm!M61</f>
        <v>29.5</v>
      </c>
      <c r="S61" s="10">
        <f>PUSHArm!N61</f>
        <v>8.1703455448824069</v>
      </c>
      <c r="T61" s="10">
        <f>PUSHArm!O61</f>
        <v>2.8356589728071406</v>
      </c>
      <c r="U61" s="10">
        <f t="shared" si="9"/>
        <v>59.011587768769544</v>
      </c>
      <c r="V61" s="10">
        <f t="shared" si="1"/>
        <v>1.2329350447110548</v>
      </c>
      <c r="W61" s="10">
        <f t="shared" si="2"/>
        <v>1.8296544551175931</v>
      </c>
      <c r="X61" s="10">
        <f t="shared" si="3"/>
        <v>95.829654455117591</v>
      </c>
      <c r="Y61" s="10">
        <f t="shared" si="10"/>
        <v>90.829654455117591</v>
      </c>
      <c r="Z61" s="10">
        <f t="shared" si="11"/>
        <v>2.8296544551175931</v>
      </c>
      <c r="AA61" s="10">
        <f t="shared" si="4"/>
        <v>85.829654455117591</v>
      </c>
      <c r="AB61" s="10">
        <f t="shared" si="5"/>
        <v>1.4301223458578047</v>
      </c>
      <c r="AC61" s="10">
        <f t="shared" si="6"/>
        <v>3.7317021636838907</v>
      </c>
      <c r="AD61" s="10">
        <f>IF(R61&lt;=$H$10,$L$2+ABS($H$43/$H$46-SQRT(4*$H$43*$H$43/$H$46/$H$46-8*(R61-$H$9)/$H$46)/2),#REF!)</f>
        <v>8.4117191296334823</v>
      </c>
      <c r="AE61" s="10">
        <f t="shared" si="12"/>
        <v>-6.4435128178279344</v>
      </c>
      <c r="AF61" s="10">
        <f t="shared" si="13"/>
        <v>4.4104729729729728</v>
      </c>
      <c r="AG61" s="10">
        <f t="shared" si="14"/>
        <v>4.4104729729729728</v>
      </c>
      <c r="AH61">
        <f t="shared" si="15"/>
        <v>4.4104729729729728</v>
      </c>
      <c r="AI61" s="10">
        <f t="shared" si="16"/>
        <v>4.4104729729729728</v>
      </c>
      <c r="AJ61" t="e">
        <f t="shared" si="17"/>
        <v>#NUM!</v>
      </c>
    </row>
    <row r="62" spans="7:36" x14ac:dyDescent="0.3">
      <c r="G62" t="s">
        <v>274</v>
      </c>
      <c r="H62">
        <f>H58</f>
        <v>-18.271604938271604</v>
      </c>
      <c r="I62" t="s">
        <v>37</v>
      </c>
      <c r="K62" t="s">
        <v>267</v>
      </c>
      <c r="L62">
        <f>H62/360*B21*60</f>
        <v>-48.790209876543209</v>
      </c>
      <c r="M62" t="s">
        <v>6</v>
      </c>
      <c r="N62">
        <f t="shared" si="7"/>
        <v>31.310896110545272</v>
      </c>
      <c r="O62">
        <f t="shared" si="8"/>
        <v>19.331225763871899</v>
      </c>
      <c r="P62">
        <f t="shared" si="18"/>
        <v>2.1317999999999997</v>
      </c>
      <c r="Q62">
        <f t="shared" si="0"/>
        <v>9.0118402499999988</v>
      </c>
      <c r="R62" s="17">
        <f>PUSHArm!M62</f>
        <v>30</v>
      </c>
      <c r="S62" s="10">
        <f>PUSHArm!N62</f>
        <v>8.346671402397293</v>
      </c>
      <c r="T62" s="10">
        <f>PUSHArm!O62</f>
        <v>2.8097547487272192</v>
      </c>
      <c r="U62" s="10">
        <f t="shared" si="9"/>
        <v>59.309244228368925</v>
      </c>
      <c r="V62" s="10">
        <f t="shared" si="1"/>
        <v>1.2433397443204184</v>
      </c>
      <c r="W62" s="10">
        <f t="shared" si="2"/>
        <v>1.653328597602707</v>
      </c>
      <c r="X62" s="10">
        <f t="shared" si="3"/>
        <v>95.653328597602709</v>
      </c>
      <c r="Y62" s="10">
        <f t="shared" si="10"/>
        <v>90.653328597602709</v>
      </c>
      <c r="Z62" s="10">
        <f t="shared" si="11"/>
        <v>2.653328597602707</v>
      </c>
      <c r="AA62" s="10">
        <f t="shared" si="4"/>
        <v>85.653328597602709</v>
      </c>
      <c r="AB62" s="10">
        <f t="shared" si="5"/>
        <v>1.4204280367565378</v>
      </c>
      <c r="AC62" s="10">
        <f t="shared" si="6"/>
        <v>3.7260045451568953</v>
      </c>
      <c r="AD62" s="10">
        <f>IF(R62&lt;=$H$10,$L$2+ABS($H$43/$H$46-SQRT(4*$H$43*$H$43/$H$46/$H$46-8*(R62-$H$9)/$H$46)/2),#REF!)</f>
        <v>8.3998533707001357</v>
      </c>
      <c r="AE62" s="10">
        <f t="shared" si="12"/>
        <v>-6.5029180737387824</v>
      </c>
      <c r="AF62" s="10">
        <f t="shared" si="13"/>
        <v>4.3831081081081082</v>
      </c>
      <c r="AG62" s="10">
        <f t="shared" si="14"/>
        <v>4.3831081081081082</v>
      </c>
      <c r="AH62">
        <f t="shared" si="15"/>
        <v>4.3831081081081082</v>
      </c>
      <c r="AI62" s="10">
        <f t="shared" si="16"/>
        <v>4.3831081081081082</v>
      </c>
      <c r="AJ62" t="e">
        <f t="shared" si="17"/>
        <v>#NUM!</v>
      </c>
    </row>
    <row r="63" spans="7:36" x14ac:dyDescent="0.3">
      <c r="G63" t="s">
        <v>251</v>
      </c>
      <c r="H63" s="10">
        <f>(J61*$E$17+L15)</f>
        <v>10.300195979938271</v>
      </c>
      <c r="I63" t="s">
        <v>60</v>
      </c>
      <c r="K63" s="10" t="s">
        <v>268</v>
      </c>
      <c r="L63">
        <f>H63/$B$21*100/$B$12/$B$15</f>
        <v>83.546762190418491</v>
      </c>
      <c r="M63" t="s">
        <v>63</v>
      </c>
      <c r="N63">
        <f t="shared" si="7"/>
        <v>31.087609034353648</v>
      </c>
      <c r="O63">
        <f t="shared" si="8"/>
        <v>19.217546102775614</v>
      </c>
      <c r="P63">
        <f t="shared" si="18"/>
        <v>2.1317999999999997</v>
      </c>
      <c r="Q63">
        <f t="shared" si="0"/>
        <v>9.0345375874999991</v>
      </c>
      <c r="R63" s="17">
        <f>PUSHArm!M63</f>
        <v>30.5</v>
      </c>
      <c r="S63" s="10">
        <f>PUSHArm!N63</f>
        <v>8.5246228767124421</v>
      </c>
      <c r="T63" s="10">
        <f>PUSHArm!O63</f>
        <v>2.7840470333938532</v>
      </c>
      <c r="U63" s="10">
        <f t="shared" si="9"/>
        <v>59.590902461943621</v>
      </c>
      <c r="V63" s="10">
        <f t="shared" si="1"/>
        <v>1.2536580933958335</v>
      </c>
      <c r="W63" s="10">
        <f t="shared" si="2"/>
        <v>1.4753771232875579</v>
      </c>
      <c r="X63" s="10">
        <f t="shared" si="3"/>
        <v>95.475377123287558</v>
      </c>
      <c r="Y63" s="10">
        <f t="shared" si="10"/>
        <v>90.475377123287558</v>
      </c>
      <c r="Z63" s="10">
        <f t="shared" si="11"/>
        <v>2.4753771232875579</v>
      </c>
      <c r="AA63" s="10">
        <f t="shared" si="4"/>
        <v>85.475377123287558</v>
      </c>
      <c r="AB63" s="10">
        <f t="shared" si="5"/>
        <v>1.410737161314221</v>
      </c>
      <c r="AC63" s="10">
        <f t="shared" si="6"/>
        <v>3.7202952265755016</v>
      </c>
      <c r="AD63" s="10">
        <f>IF(R63&lt;=$H$10,$L$2+ABS($H$43/$H$46-SQRT(4*$H$43*$H$43/$H$46/$H$46-8*(R63-$H$9)/$H$46)/2),#REF!)</f>
        <v>8.3879648585709585</v>
      </c>
      <c r="AE63" s="10">
        <f t="shared" si="12"/>
        <v>-6.5629656105334764</v>
      </c>
      <c r="AF63" s="10">
        <f t="shared" si="13"/>
        <v>4.3557432432432428</v>
      </c>
      <c r="AG63" s="10">
        <f t="shared" si="14"/>
        <v>4.3557432432432428</v>
      </c>
      <c r="AH63">
        <f t="shared" si="15"/>
        <v>4.3557432432432428</v>
      </c>
      <c r="AI63" s="10">
        <f t="shared" si="16"/>
        <v>4.3557432432432428</v>
      </c>
      <c r="AJ63" t="e">
        <f t="shared" si="17"/>
        <v>#NUM!</v>
      </c>
    </row>
    <row r="64" spans="7:36" x14ac:dyDescent="0.3">
      <c r="N64">
        <f t="shared" si="7"/>
        <v>30.865401562350975</v>
      </c>
      <c r="O64">
        <f t="shared" si="8"/>
        <v>19.104089976200964</v>
      </c>
      <c r="P64">
        <f t="shared" si="18"/>
        <v>2.1317999999999997</v>
      </c>
      <c r="Q64">
        <f t="shared" si="0"/>
        <v>9.0572349249999995</v>
      </c>
      <c r="R64" s="17">
        <f>PUSHArm!M64</f>
        <v>31</v>
      </c>
      <c r="S64" s="10">
        <f>PUSHArm!N64</f>
        <v>8.7042175437574461</v>
      </c>
      <c r="T64" s="10">
        <f>PUSHArm!O64</f>
        <v>2.7585401037034458</v>
      </c>
      <c r="U64" s="10">
        <f t="shared" si="9"/>
        <v>59.856977232456543</v>
      </c>
      <c r="V64" s="10">
        <f t="shared" si="1"/>
        <v>1.2638922068226344</v>
      </c>
      <c r="W64" s="10">
        <f t="shared" si="2"/>
        <v>1.2957824562425539</v>
      </c>
      <c r="X64" s="10">
        <f t="shared" si="3"/>
        <v>95.295782456242549</v>
      </c>
      <c r="Y64" s="10">
        <f t="shared" si="10"/>
        <v>90.295782456242549</v>
      </c>
      <c r="Z64" s="10">
        <f t="shared" si="11"/>
        <v>2.2957824562425539</v>
      </c>
      <c r="AA64" s="10">
        <f t="shared" si="4"/>
        <v>85.295782456242549</v>
      </c>
      <c r="AB64" s="10">
        <f t="shared" si="5"/>
        <v>1.401049715884896</v>
      </c>
      <c r="AC64" s="10">
        <f t="shared" si="6"/>
        <v>3.7145741355641571</v>
      </c>
      <c r="AD64" s="10">
        <f>IF(R64&lt;=$H$10,$L$2+ABS($H$43/$H$46-SQRT(4*$H$43*$H$43/$H$46/$H$46-8*(R64-$H$9)/$H$46)/2),#REF!)</f>
        <v>8.3760534618505673</v>
      </c>
      <c r="AE64" s="10">
        <f t="shared" si="12"/>
        <v>-6.6236502828946637</v>
      </c>
      <c r="AF64" s="10">
        <f t="shared" si="13"/>
        <v>4.3283783783783782</v>
      </c>
      <c r="AG64" s="10">
        <f t="shared" si="14"/>
        <v>4.3283783783783782</v>
      </c>
      <c r="AH64">
        <f t="shared" si="15"/>
        <v>4.3283783783783782</v>
      </c>
      <c r="AI64" s="10">
        <f t="shared" si="16"/>
        <v>4.3283783783783782</v>
      </c>
      <c r="AJ64" t="e">
        <f t="shared" si="17"/>
        <v>#NUM!</v>
      </c>
    </row>
    <row r="65" spans="7:36" x14ac:dyDescent="0.3">
      <c r="G65" t="s">
        <v>276</v>
      </c>
      <c r="H65">
        <f>(H66-H62)/H6</f>
        <v>14.617283950617283</v>
      </c>
      <c r="I65" t="s">
        <v>36</v>
      </c>
      <c r="J65">
        <f>H65*2*3.14159/360</f>
        <v>0.25511951714677639</v>
      </c>
      <c r="K65" t="s">
        <v>52</v>
      </c>
      <c r="N65">
        <f t="shared" si="7"/>
        <v>30.644333598848618</v>
      </c>
      <c r="O65">
        <f t="shared" si="8"/>
        <v>18.990899707187221</v>
      </c>
      <c r="P65">
        <f t="shared" si="18"/>
        <v>2.1317999999999997</v>
      </c>
      <c r="Q65">
        <f t="shared" si="0"/>
        <v>9.0799322624999981</v>
      </c>
      <c r="R65" s="17">
        <f>PUSHArm!M65</f>
        <v>31.5</v>
      </c>
      <c r="S65" s="10">
        <f>PUSHArm!N65</f>
        <v>8.8854728386609825</v>
      </c>
      <c r="T65" s="10">
        <f>PUSHArm!O65</f>
        <v>2.7332380832304612</v>
      </c>
      <c r="U65" s="10">
        <f t="shared" si="9"/>
        <v>60.10788232764564</v>
      </c>
      <c r="V65" s="10">
        <f t="shared" si="1"/>
        <v>1.2740441145412122</v>
      </c>
      <c r="W65" s="10">
        <f t="shared" si="2"/>
        <v>1.1145271613390175</v>
      </c>
      <c r="X65" s="10">
        <f t="shared" si="3"/>
        <v>95.114527161339012</v>
      </c>
      <c r="Y65" s="10">
        <f t="shared" si="10"/>
        <v>90.114527161339012</v>
      </c>
      <c r="Z65" s="10">
        <f t="shared" si="11"/>
        <v>2.1145271613390175</v>
      </c>
      <c r="AA65" s="10">
        <f t="shared" si="4"/>
        <v>85.114527161339012</v>
      </c>
      <c r="AB65" s="10">
        <f t="shared" si="5"/>
        <v>1.39136569682906</v>
      </c>
      <c r="AC65" s="10">
        <f t="shared" si="6"/>
        <v>3.7088411989980363</v>
      </c>
      <c r="AD65" s="10">
        <f>IF(R65&lt;=$H$10,$L$2+ABS($H$43/$H$46-SQRT(4*$H$43*$H$43/$H$46/$H$46-8*(R65-$H$9)/$H$46)/2),#REF!)</f>
        <v>8.3641190478740466</v>
      </c>
      <c r="AE65" s="10">
        <f t="shared" si="12"/>
        <v>-6.6849664690300523</v>
      </c>
      <c r="AF65" s="10">
        <f t="shared" si="13"/>
        <v>4.3010135135135137</v>
      </c>
      <c r="AG65" s="10">
        <f t="shared" si="14"/>
        <v>4.3010135135135137</v>
      </c>
      <c r="AH65">
        <f t="shared" si="15"/>
        <v>4.3010135135135137</v>
      </c>
      <c r="AI65" s="10">
        <f t="shared" si="16"/>
        <v>4.3010135135135137</v>
      </c>
      <c r="AJ65" t="e">
        <f t="shared" si="17"/>
        <v>#NUM!</v>
      </c>
    </row>
    <row r="66" spans="7:36" x14ac:dyDescent="0.3">
      <c r="G66" t="s">
        <v>277</v>
      </c>
      <c r="H66">
        <v>0</v>
      </c>
      <c r="I66" t="s">
        <v>37</v>
      </c>
      <c r="K66" t="s">
        <v>267</v>
      </c>
      <c r="L66">
        <f>H66/360*B21*60</f>
        <v>0</v>
      </c>
      <c r="M66" t="s">
        <v>6</v>
      </c>
      <c r="N66">
        <f t="shared" si="7"/>
        <v>30.424463688069942</v>
      </c>
      <c r="O66">
        <f t="shared" si="8"/>
        <v>18.878016916935696</v>
      </c>
      <c r="P66">
        <f t="shared" si="18"/>
        <v>2.1317999999999997</v>
      </c>
      <c r="Q66">
        <f t="shared" ref="Q66:Q129" si="22">(R66/360*2*3.1415*$B$19+$E$10)*$E$9*$B$19/1000</f>
        <v>9.1026296000000002</v>
      </c>
      <c r="R66" s="17">
        <f>PUSHArm!M66</f>
        <v>32</v>
      </c>
      <c r="S66" s="10">
        <f>PUSHArm!N66</f>
        <v>9.0684060427121427</v>
      </c>
      <c r="T66" s="10">
        <f>PUSHArm!O66</f>
        <v>2.7081449411610485</v>
      </c>
      <c r="U66" s="10">
        <f t="shared" si="9"/>
        <v>60.344030252868642</v>
      </c>
      <c r="V66" s="10">
        <f t="shared" ref="V66:V129" si="23">IF(R66&lt;=$H$7,SQRT(2*R66/$H$34),AB66)</f>
        <v>1.2841157662482048</v>
      </c>
      <c r="W66" s="10">
        <f t="shared" ref="W66:W129" si="24">ABS(S66-$E$19)</f>
        <v>0.93159395728785732</v>
      </c>
      <c r="X66" s="10">
        <f t="shared" ref="X66:X129" si="25">ABS(S66-$E$20)</f>
        <v>94.931593957287859</v>
      </c>
      <c r="Y66" s="10">
        <f t="shared" si="10"/>
        <v>89.931593957287859</v>
      </c>
      <c r="Z66" s="10">
        <f t="shared" si="11"/>
        <v>1.9315939572878573</v>
      </c>
      <c r="AA66" s="10">
        <f t="shared" ref="AA66:AA129" si="26">ABS(S66-$E$20+10)</f>
        <v>84.931593957287859</v>
      </c>
      <c r="AB66" s="10">
        <f t="shared" ref="AB66:AB129" si="27">IF(R66&lt;=$H$8,$J$2+ABS(SQRT(4*$H$35*$H$35/$H$38/$H$38+8*(R66-$H$7)/$H$38)/2-ABS($H$35/$H$38)),AC66)</f>
        <v>1.3816851005136368</v>
      </c>
      <c r="AC66" s="10">
        <f t="shared" ref="AC66:AC129" si="28">IF(R66&lt;=$H$9,$K$2+ABS(-$H$39/$H$42-SQRT(4*$H$39*$H$39/$H$42/$H$42+8*(R66-$H$8)/$H$42)/2),AD66)</f>
        <v>3.703096342992136</v>
      </c>
      <c r="AD66" s="10">
        <f>IF(R66&lt;=$H$10,$L$2+ABS($H$43/$H$46-SQRT(4*$H$43*$H$43/$H$46/$H$46-8*(R66-$H$9)/$H$46)/2),#REF!)</f>
        <v>8.3521614826897164</v>
      </c>
      <c r="AE66" s="10">
        <f t="shared" si="12"/>
        <v>-6.7469080626231612</v>
      </c>
      <c r="AF66" s="10">
        <f t="shared" si="13"/>
        <v>4.2736486486486491</v>
      </c>
      <c r="AG66" s="10">
        <f t="shared" si="14"/>
        <v>4.2736486486486491</v>
      </c>
      <c r="AH66">
        <f t="shared" si="15"/>
        <v>4.2736486486486491</v>
      </c>
      <c r="AI66" s="10">
        <f t="shared" si="16"/>
        <v>4.2736486486486491</v>
      </c>
      <c r="AJ66" t="e">
        <f t="shared" si="17"/>
        <v>#NUM!</v>
      </c>
    </row>
    <row r="67" spans="7:36" x14ac:dyDescent="0.3">
      <c r="G67" t="s">
        <v>252</v>
      </c>
      <c r="H67" s="10">
        <f>(J65*$E$17+L16)</f>
        <v>18.013656419935984</v>
      </c>
      <c r="I67" t="s">
        <v>60</v>
      </c>
      <c r="K67" s="10" t="s">
        <v>268</v>
      </c>
      <c r="L67">
        <f>H67/$B$21*100/$B$12/$B$15</f>
        <v>146.11204214245603</v>
      </c>
      <c r="M67" t="s">
        <v>63</v>
      </c>
      <c r="N67">
        <f t="shared" ref="N67:N130" si="29">(Q67+P67)*T67</f>
        <v>30.205848985959332</v>
      </c>
      <c r="O67">
        <f t="shared" ref="O67:O130" si="30">(Q67-P67)*T67</f>
        <v>18.765482500659918</v>
      </c>
      <c r="P67">
        <f t="shared" si="18"/>
        <v>2.1317999999999997</v>
      </c>
      <c r="Q67">
        <f t="shared" si="22"/>
        <v>9.1253269374999988</v>
      </c>
      <c r="R67" s="17">
        <f>PUSHArm!M67</f>
        <v>32.5</v>
      </c>
      <c r="S67" s="10">
        <f>PUSHArm!N67</f>
        <v>9.2530342701014927</v>
      </c>
      <c r="T67" s="10">
        <f>PUSHArm!O67</f>
        <v>2.6832644913452044</v>
      </c>
      <c r="U67" s="10">
        <f t="shared" ref="U67:U130" si="31">(SIN(2*3.1416*(V67/$I$25)-3.1416/2)*$K$23/2+$K$23/2)*T67</f>
        <v>60.565831929094195</v>
      </c>
      <c r="V67" s="10">
        <f t="shared" si="23"/>
        <v>1.2941090357683649</v>
      </c>
      <c r="W67" s="10">
        <f t="shared" si="24"/>
        <v>0.74696572989850729</v>
      </c>
      <c r="X67" s="10">
        <f t="shared" si="25"/>
        <v>94.746965729898506</v>
      </c>
      <c r="Y67" s="10">
        <f t="shared" ref="Y67:Y130" si="32">ABS(S67-$E$20+5)</f>
        <v>89.746965729898506</v>
      </c>
      <c r="Z67" s="10">
        <f t="shared" ref="Z67:Z130" si="33">ABS(S67-$E$21)</f>
        <v>1.7469657298985073</v>
      </c>
      <c r="AA67" s="10">
        <f t="shared" si="26"/>
        <v>84.746965729898506</v>
      </c>
      <c r="AB67" s="10">
        <f t="shared" si="27"/>
        <v>1.3720079233119702</v>
      </c>
      <c r="AC67" s="10">
        <f t="shared" si="28"/>
        <v>3.6973394928901628</v>
      </c>
      <c r="AD67" s="10">
        <f>IF(R67&lt;=$H$10,$L$2+ABS($H$43/$H$46-SQRT(4*$H$43*$H$43/$H$46/$H$46-8*(R67-$H$9)/$H$46)/2),#REF!)</f>
        <v>8.3401806310415818</v>
      </c>
      <c r="AE67" s="10">
        <f t="shared" ref="AE67:AE130" si="34">IF(R67&gt;=$H$12,AF67*$H$49/T67,IF(R67&gt;=$H$13,((AF67-$I$28)*$H$53+$H$50)/T67,IF(R67&gt;=$H$14,((AF67-$I$29)*$H$57+$H$54)/T67,IF(R67&gt;=$H$15,($H$58-(AF67-$I$30)*$H$61)/T67,(IF(R67&gt;=$H$16,($H$62+(AF67-$I$31)*$H$65)/T67))))))</f>
        <v>-6.8094684654480249</v>
      </c>
      <c r="AF67" s="10">
        <f t="shared" ref="AF67:AF130" si="35">IF(R67&gt;=$H$12,SQRT(2*(R67-$H$11)/$H$49),AG67)</f>
        <v>4.2462837837837837</v>
      </c>
      <c r="AG67" s="10">
        <f t="shared" ref="AG67:AG130" si="36">IF(R67&gt;=$H$13,$J$4+ABS(SQRT(4*$H$50*$H$50/$H$53/$H$53+8*(R67-$H$12)/$H$53)/2-ABS($H$50/$H$53)),AH67)</f>
        <v>4.2462837837837837</v>
      </c>
      <c r="AH67">
        <f t="shared" ref="AH67:AH130" si="37">IF(R67&gt;=$H$14,$I$29+ABS(SQRT(4*$H$54*$H$54/$H$57/$H$57+8*(R67-$H$13)/$H$57)/2-ABS($H$54/$H$57)),AI67)</f>
        <v>4.2462837837837837</v>
      </c>
      <c r="AI67" s="10">
        <f t="shared" ref="AI67:AI130" si="38">IF(R67&gt;=$H$15,$I$30+(R67-$H$14)/$H$58,AJ67)</f>
        <v>4.2462837837837837</v>
      </c>
      <c r="AJ67" t="e">
        <f t="shared" ref="AJ67:AJ130" si="39">IF(R67&gt;=$H$16,$I$31+SQRT(2*(R67-$H$15)/-$H$65),AK67)</f>
        <v>#NUM!</v>
      </c>
    </row>
    <row r="68" spans="7:36" x14ac:dyDescent="0.3">
      <c r="N68">
        <f t="shared" si="29"/>
        <v>29.988545233359744</v>
      </c>
      <c r="O68">
        <f t="shared" si="30"/>
        <v>18.65333660423838</v>
      </c>
      <c r="P68">
        <f t="shared" ref="P68:P131" si="40">P67</f>
        <v>2.1317999999999997</v>
      </c>
      <c r="Q68">
        <f t="shared" si="22"/>
        <v>9.1480242749999992</v>
      </c>
      <c r="R68" s="17">
        <f>PUSHArm!M68</f>
        <v>33</v>
      </c>
      <c r="S68" s="10">
        <f>PUSHArm!N68</f>
        <v>9.4393744544600366</v>
      </c>
      <c r="T68" s="10">
        <f>PUSHArm!O68</f>
        <v>2.6586003914816967</v>
      </c>
      <c r="U68" s="10">
        <f t="shared" si="31"/>
        <v>60.773696396610227</v>
      </c>
      <c r="V68" s="10">
        <f t="shared" si="23"/>
        <v>1.3040257251248688</v>
      </c>
      <c r="W68" s="10">
        <f t="shared" si="24"/>
        <v>0.56062554553996335</v>
      </c>
      <c r="X68" s="10">
        <f t="shared" si="25"/>
        <v>94.560625545539963</v>
      </c>
      <c r="Y68" s="10">
        <f t="shared" si="32"/>
        <v>89.560625545539963</v>
      </c>
      <c r="Z68" s="10">
        <f t="shared" si="33"/>
        <v>1.5606255455399634</v>
      </c>
      <c r="AA68" s="10">
        <f t="shared" si="26"/>
        <v>84.560625545539963</v>
      </c>
      <c r="AB68" s="10">
        <f t="shared" si="27"/>
        <v>1.3623341616037952</v>
      </c>
      <c r="AC68" s="10">
        <f t="shared" si="28"/>
        <v>3.6915705732532191</v>
      </c>
      <c r="AD68" s="10">
        <f>IF(R68&lt;=$H$10,$L$2+ABS($H$43/$H$46-SQRT(4*$H$43*$H$43/$H$46/$H$46-8*(R68-$H$9)/$H$46)/2),#REF!)</f>
        <v>8.3281763563514932</v>
      </c>
      <c r="AE68" s="10">
        <f t="shared" si="34"/>
        <v>-6.8726405806659931</v>
      </c>
      <c r="AF68" s="10">
        <f t="shared" si="35"/>
        <v>4.2189189189189191</v>
      </c>
      <c r="AG68" s="10">
        <f t="shared" si="36"/>
        <v>4.2189189189189191</v>
      </c>
      <c r="AH68">
        <f t="shared" si="37"/>
        <v>4.2189189189189191</v>
      </c>
      <c r="AI68" s="10">
        <f t="shared" si="38"/>
        <v>4.2189189189189191</v>
      </c>
      <c r="AJ68" t="e">
        <f t="shared" si="39"/>
        <v>#NUM!</v>
      </c>
    </row>
    <row r="69" spans="7:36" x14ac:dyDescent="0.3">
      <c r="N69">
        <f t="shared" si="29"/>
        <v>29.772606730491425</v>
      </c>
      <c r="O69">
        <f t="shared" si="30"/>
        <v>18.541618601635658</v>
      </c>
      <c r="P69">
        <f t="shared" si="40"/>
        <v>2.1317999999999997</v>
      </c>
      <c r="Q69">
        <f t="shared" si="22"/>
        <v>9.1707216124999995</v>
      </c>
      <c r="R69" s="17">
        <f>PUSHArm!M69</f>
        <v>33.5</v>
      </c>
      <c r="S69" s="10">
        <f>PUSHArm!N69</f>
        <v>9.6274433352147479</v>
      </c>
      <c r="T69" s="10">
        <f>PUSHArm!O69</f>
        <v>2.6341561424279405</v>
      </c>
      <c r="U69" s="10">
        <f t="shared" si="31"/>
        <v>60.96803052453685</v>
      </c>
      <c r="V69" s="10">
        <f t="shared" si="23"/>
        <v>1.3138675683331071</v>
      </c>
      <c r="W69" s="10">
        <f t="shared" si="24"/>
        <v>0.37255666478525207</v>
      </c>
      <c r="X69" s="10">
        <f t="shared" si="25"/>
        <v>94.37255666478525</v>
      </c>
      <c r="Y69" s="10">
        <f t="shared" si="32"/>
        <v>89.37255666478525</v>
      </c>
      <c r="Z69" s="10">
        <f t="shared" si="33"/>
        <v>1.3725566647852521</v>
      </c>
      <c r="AA69" s="10">
        <f t="shared" si="26"/>
        <v>84.37255666478525</v>
      </c>
      <c r="AB69" s="10">
        <f t="shared" si="27"/>
        <v>1.3526638117752452</v>
      </c>
      <c r="AC69" s="10">
        <f t="shared" si="28"/>
        <v>3.6857895078482641</v>
      </c>
      <c r="AD69" s="10">
        <f>IF(R69&lt;=$H$10,$L$2+ABS($H$43/$H$46-SQRT(4*$H$43*$H$43/$H$46/$H$46-8*(R69-$H$9)/$H$46)/2),#REF!)</f>
        <v>8.3161485207009758</v>
      </c>
      <c r="AE69" s="10">
        <f t="shared" si="34"/>
        <v>-6.9364168068755401</v>
      </c>
      <c r="AF69" s="10">
        <f t="shared" si="35"/>
        <v>4.1915540540540537</v>
      </c>
      <c r="AG69" s="10">
        <f t="shared" si="36"/>
        <v>4.1915540540540537</v>
      </c>
      <c r="AH69">
        <f t="shared" si="37"/>
        <v>4.1915540540540537</v>
      </c>
      <c r="AI69" s="10">
        <f t="shared" si="38"/>
        <v>4.1915540540540537</v>
      </c>
      <c r="AJ69" t="e">
        <f t="shared" si="39"/>
        <v>#NUM!</v>
      </c>
    </row>
    <row r="70" spans="7:36" x14ac:dyDescent="0.3">
      <c r="N70">
        <f t="shared" si="29"/>
        <v>29.558086312867616</v>
      </c>
      <c r="O70">
        <f t="shared" si="30"/>
        <v>18.430367073184186</v>
      </c>
      <c r="P70">
        <f t="shared" si="40"/>
        <v>2.1317999999999997</v>
      </c>
      <c r="Q70">
        <f t="shared" si="22"/>
        <v>9.1934189499999999</v>
      </c>
      <c r="R70" s="17">
        <f>PUSHArm!M70</f>
        <v>34</v>
      </c>
      <c r="S70" s="10">
        <f>PUSHArm!N70</f>
        <v>9.8172574437812745</v>
      </c>
      <c r="T70" s="10">
        <f>PUSHArm!O70</f>
        <v>2.6099350876450487</v>
      </c>
      <c r="U70" s="10">
        <f t="shared" si="31"/>
        <v>61.149238726629889</v>
      </c>
      <c r="V70" s="10">
        <f t="shared" si="23"/>
        <v>1.3236362349405766</v>
      </c>
      <c r="W70" s="10">
        <f t="shared" si="24"/>
        <v>0.18274255621872548</v>
      </c>
      <c r="X70" s="10">
        <f t="shared" si="25"/>
        <v>94.182742556218727</v>
      </c>
      <c r="Y70" s="10">
        <f t="shared" si="32"/>
        <v>89.182742556218727</v>
      </c>
      <c r="Z70" s="10">
        <f t="shared" si="33"/>
        <v>1.1827425562187255</v>
      </c>
      <c r="AA70" s="10">
        <f t="shared" si="26"/>
        <v>84.182742556218727</v>
      </c>
      <c r="AB70" s="10">
        <f t="shared" si="27"/>
        <v>1.342996870218806</v>
      </c>
      <c r="AC70" s="10">
        <f t="shared" si="28"/>
        <v>3.679996219636362</v>
      </c>
      <c r="AD70" s="10">
        <f>IF(R70&lt;=$H$10,$L$2+ABS($H$43/$H$46-SQRT(4*$H$43*$H$43/$H$46/$H$46-8*(R70-$H$9)/$H$46)/2),#REF!)</f>
        <v>8.3040969848127411</v>
      </c>
      <c r="AE70" s="10">
        <f t="shared" si="34"/>
        <v>-7.0007890329403253</v>
      </c>
      <c r="AF70" s="10">
        <f t="shared" si="35"/>
        <v>4.1641891891891891</v>
      </c>
      <c r="AG70" s="10">
        <f t="shared" si="36"/>
        <v>4.1641891891891891</v>
      </c>
      <c r="AH70">
        <f t="shared" si="37"/>
        <v>4.1641891891891891</v>
      </c>
      <c r="AI70" s="10">
        <f t="shared" si="38"/>
        <v>4.1641891891891891</v>
      </c>
      <c r="AJ70" t="e">
        <f t="shared" si="39"/>
        <v>#NUM!</v>
      </c>
    </row>
    <row r="71" spans="7:36" x14ac:dyDescent="0.3">
      <c r="N71">
        <f t="shared" si="29"/>
        <v>29.345035328651182</v>
      </c>
      <c r="O71">
        <f t="shared" si="30"/>
        <v>18.319619784737196</v>
      </c>
      <c r="P71">
        <f t="shared" si="40"/>
        <v>2.1317999999999997</v>
      </c>
      <c r="Q71">
        <f t="shared" si="22"/>
        <v>9.2161162874999984</v>
      </c>
      <c r="R71" s="17">
        <f>PUSHArm!M71</f>
        <v>34.5</v>
      </c>
      <c r="S71" s="10">
        <f>PUSHArm!N71</f>
        <v>10.008833089615115</v>
      </c>
      <c r="T71" s="10">
        <f>PUSHArm!O71</f>
        <v>2.5859404127765235</v>
      </c>
      <c r="U71" s="10">
        <f t="shared" si="31"/>
        <v>61.31772268359888</v>
      </c>
      <c r="V71" s="10">
        <f t="shared" si="23"/>
        <v>1.3333333333333333</v>
      </c>
      <c r="W71" s="10">
        <f t="shared" si="24"/>
        <v>8.8330896151145311E-3</v>
      </c>
      <c r="X71" s="10">
        <f t="shared" si="25"/>
        <v>93.991166910384891</v>
      </c>
      <c r="Y71" s="10">
        <f t="shared" si="32"/>
        <v>88.991166910384891</v>
      </c>
      <c r="Z71" s="10">
        <f t="shared" si="33"/>
        <v>0.99116691038488547</v>
      </c>
      <c r="AA71" s="10">
        <f t="shared" si="26"/>
        <v>83.991166910384891</v>
      </c>
      <c r="AB71" s="10">
        <f t="shared" si="27"/>
        <v>1.3333333333333333</v>
      </c>
      <c r="AC71" s="10">
        <f t="shared" si="28"/>
        <v>3.6741906307607062</v>
      </c>
      <c r="AD71" s="10">
        <f>IF(R71&lt;=$H$10,$L$2+ABS($H$43/$H$46-SQRT(4*$H$43*$H$43/$H$46/$H$46-8*(R71-$H$9)/$H$46)/2),#REF!)</f>
        <v>8.2920216080318756</v>
      </c>
      <c r="AE71" s="10">
        <f t="shared" si="34"/>
        <v>-7.0657486336482851</v>
      </c>
      <c r="AF71" s="10">
        <f t="shared" si="35"/>
        <v>4.1368243243243246</v>
      </c>
      <c r="AG71" s="10">
        <f t="shared" si="36"/>
        <v>4.1368243243243246</v>
      </c>
      <c r="AH71">
        <f t="shared" si="37"/>
        <v>4.1368243243243246</v>
      </c>
      <c r="AI71" s="10">
        <f t="shared" si="38"/>
        <v>4.1368243243243246</v>
      </c>
      <c r="AJ71" t="e">
        <f t="shared" si="39"/>
        <v>#NUM!</v>
      </c>
    </row>
    <row r="72" spans="7:36" x14ac:dyDescent="0.3">
      <c r="N72">
        <f t="shared" si="29"/>
        <v>29.133503617443136</v>
      </c>
      <c r="O72">
        <f t="shared" si="30"/>
        <v>18.209413667695102</v>
      </c>
      <c r="P72">
        <f t="shared" si="40"/>
        <v>2.1317999999999997</v>
      </c>
      <c r="Q72">
        <f t="shared" si="22"/>
        <v>9.2388136250000006</v>
      </c>
      <c r="R72" s="17">
        <f>PUSHArm!M72</f>
        <v>35</v>
      </c>
      <c r="S72" s="10">
        <f>PUSHArm!N72</f>
        <v>10.202186346144003</v>
      </c>
      <c r="T72" s="10">
        <f>PUSHArm!O72</f>
        <v>2.5621751453579211</v>
      </c>
      <c r="U72" s="10">
        <f t="shared" si="31"/>
        <v>61.476353698469993</v>
      </c>
      <c r="V72" s="10">
        <f t="shared" si="23"/>
        <v>1.3429934691426599</v>
      </c>
      <c r="W72" s="10">
        <f t="shared" si="24"/>
        <v>0.20218634614400344</v>
      </c>
      <c r="X72" s="10">
        <f t="shared" si="25"/>
        <v>93.797813653855997</v>
      </c>
      <c r="Y72" s="10">
        <f t="shared" si="32"/>
        <v>88.797813653855997</v>
      </c>
      <c r="Z72" s="10">
        <f t="shared" si="33"/>
        <v>0.79781365385599656</v>
      </c>
      <c r="AA72" s="10">
        <f t="shared" si="26"/>
        <v>83.797813653855997</v>
      </c>
      <c r="AB72" s="10">
        <f t="shared" si="27"/>
        <v>1.3429934691426599</v>
      </c>
      <c r="AC72" s="10">
        <f t="shared" si="28"/>
        <v>3.668372662534408</v>
      </c>
      <c r="AD72" s="10">
        <f>IF(R72&lt;=$H$10,$L$2+ABS($H$43/$H$46-SQRT(4*$H$43*$H$43/$H$46/$H$46-8*(R72-$H$9)/$H$46)/2),#REF!)</f>
        <v>8.2799222483066792</v>
      </c>
      <c r="AE72" s="10">
        <f t="shared" si="34"/>
        <v>-7.1312864662572339</v>
      </c>
      <c r="AF72" s="10">
        <f t="shared" si="35"/>
        <v>4.1094594594594591</v>
      </c>
      <c r="AG72" s="10">
        <f t="shared" si="36"/>
        <v>4.1094594594594591</v>
      </c>
      <c r="AH72">
        <f t="shared" si="37"/>
        <v>4.1094594594594591</v>
      </c>
      <c r="AI72" s="10">
        <f t="shared" si="38"/>
        <v>4.1094594594594591</v>
      </c>
      <c r="AJ72" t="e">
        <f t="shared" si="39"/>
        <v>#NUM!</v>
      </c>
    </row>
    <row r="73" spans="7:36" x14ac:dyDescent="0.3">
      <c r="N73">
        <f t="shared" si="29"/>
        <v>28.92353949057879</v>
      </c>
      <c r="O73">
        <f t="shared" si="30"/>
        <v>18.099784799960538</v>
      </c>
      <c r="P73">
        <f t="shared" si="40"/>
        <v>2.1317999999999997</v>
      </c>
      <c r="Q73">
        <f t="shared" si="22"/>
        <v>9.2615109625000009</v>
      </c>
      <c r="R73" s="17">
        <f>PUSHArm!M73</f>
        <v>35.5</v>
      </c>
      <c r="S73" s="10">
        <f>PUSHArm!N73</f>
        <v>10.397333036605772</v>
      </c>
      <c r="T73" s="10">
        <f>PUSHArm!O73</f>
        <v>2.5386421546623161</v>
      </c>
      <c r="U73" s="10">
        <f t="shared" si="31"/>
        <v>61.627847196756491</v>
      </c>
      <c r="V73" s="10">
        <f t="shared" si="23"/>
        <v>1.3526502074643372</v>
      </c>
      <c r="W73" s="10">
        <f t="shared" si="24"/>
        <v>0.39733303660577235</v>
      </c>
      <c r="X73" s="10">
        <f t="shared" si="25"/>
        <v>93.602666963394228</v>
      </c>
      <c r="Y73" s="10">
        <f t="shared" si="32"/>
        <v>88.602666963394228</v>
      </c>
      <c r="Z73" s="10">
        <f t="shared" si="33"/>
        <v>0.60266696339422765</v>
      </c>
      <c r="AA73" s="10">
        <f t="shared" si="26"/>
        <v>83.602666963394228</v>
      </c>
      <c r="AB73" s="10">
        <f t="shared" si="27"/>
        <v>1.3526502074643372</v>
      </c>
      <c r="AC73" s="10">
        <f t="shared" si="28"/>
        <v>3.6625422354280568</v>
      </c>
      <c r="AD73" s="10">
        <f>IF(R73&lt;=$H$10,$L$2+ABS($H$43/$H$46-SQRT(4*$H$43*$H$43/$H$46/$H$46-8*(R73-$H$9)/$H$46)/2),#REF!)</f>
        <v>8.2677987621691784</v>
      </c>
      <c r="AE73" s="10">
        <f t="shared" si="34"/>
        <v>-7.1973928679609624</v>
      </c>
      <c r="AF73" s="10">
        <f t="shared" si="35"/>
        <v>4.0820945945945946</v>
      </c>
      <c r="AG73" s="10">
        <f t="shared" si="36"/>
        <v>4.0820945945945946</v>
      </c>
      <c r="AH73">
        <f t="shared" si="37"/>
        <v>4.0820945945945946</v>
      </c>
      <c r="AI73" s="10">
        <f t="shared" si="38"/>
        <v>4.0820945945945946</v>
      </c>
      <c r="AJ73" t="e">
        <f t="shared" si="39"/>
        <v>#NUM!</v>
      </c>
    </row>
    <row r="74" spans="7:36" x14ac:dyDescent="0.3">
      <c r="N74">
        <f t="shared" si="29"/>
        <v>28.715189713149595</v>
      </c>
      <c r="O74">
        <f t="shared" si="30"/>
        <v>17.990768387966725</v>
      </c>
      <c r="P74">
        <f t="shared" si="40"/>
        <v>2.1317999999999997</v>
      </c>
      <c r="Q74">
        <f t="shared" si="22"/>
        <v>9.2842082999999977</v>
      </c>
      <c r="R74" s="17">
        <f>PUSHArm!M74</f>
        <v>36</v>
      </c>
      <c r="S74" s="10">
        <f>PUSHArm!N74</f>
        <v>10.594288719816866</v>
      </c>
      <c r="T74" s="10">
        <f>PUSHArm!O74</f>
        <v>2.5153441516987685</v>
      </c>
      <c r="U74" s="10">
        <f t="shared" si="31"/>
        <v>61.772370817218579</v>
      </c>
      <c r="V74" s="10">
        <f t="shared" si="23"/>
        <v>1.3623035518805484</v>
      </c>
      <c r="W74" s="10">
        <f t="shared" si="24"/>
        <v>0.59428871981686626</v>
      </c>
      <c r="X74" s="10">
        <f t="shared" si="25"/>
        <v>93.405711280183141</v>
      </c>
      <c r="Y74" s="10">
        <f t="shared" si="32"/>
        <v>88.405711280183141</v>
      </c>
      <c r="Z74" s="10">
        <f t="shared" si="33"/>
        <v>0.40571128018313374</v>
      </c>
      <c r="AA74" s="10">
        <f t="shared" si="26"/>
        <v>83.405711280183141</v>
      </c>
      <c r="AB74" s="10">
        <f t="shared" si="27"/>
        <v>1.3623035518805484</v>
      </c>
      <c r="AC74" s="10">
        <f t="shared" si="28"/>
        <v>3.6566992690570332</v>
      </c>
      <c r="AD74" s="10">
        <f>IF(R74&lt;=$H$10,$L$2+ABS($H$43/$H$46-SQRT(4*$H$43*$H$43/$H$46/$H$46-8*(R74-$H$9)/$H$46)/2),#REF!)</f>
        <v>8.2556510047152738</v>
      </c>
      <c r="AE74" s="10">
        <f t="shared" si="34"/>
        <v>-7.2640576542703519</v>
      </c>
      <c r="AF74" s="10">
        <f t="shared" si="35"/>
        <v>4.05472972972973</v>
      </c>
      <c r="AG74" s="10">
        <f t="shared" si="36"/>
        <v>4.05472972972973</v>
      </c>
      <c r="AH74">
        <f t="shared" si="37"/>
        <v>4.05472972972973</v>
      </c>
      <c r="AI74" s="10">
        <f t="shared" si="38"/>
        <v>4.05472972972973</v>
      </c>
      <c r="AJ74" t="e">
        <f t="shared" si="39"/>
        <v>#NUM!</v>
      </c>
    </row>
    <row r="75" spans="7:36" x14ac:dyDescent="0.3">
      <c r="N75">
        <f t="shared" si="29"/>
        <v>28.508499487323299</v>
      </c>
      <c r="O75">
        <f t="shared" si="30"/>
        <v>17.882398749520164</v>
      </c>
      <c r="P75">
        <f t="shared" si="40"/>
        <v>2.1317999999999997</v>
      </c>
      <c r="Q75">
        <f t="shared" si="22"/>
        <v>9.3069056374999999</v>
      </c>
      <c r="R75" s="17">
        <f>PUSHArm!M75</f>
        <v>36.5</v>
      </c>
      <c r="S75" s="10">
        <f>PUSHArm!N75</f>
        <v>10.793068675896562</v>
      </c>
      <c r="T75" s="10">
        <f>PUSHArm!O75</f>
        <v>2.4922836893243114</v>
      </c>
      <c r="U75" s="10">
        <f t="shared" si="31"/>
        <v>61.910094622893141</v>
      </c>
      <c r="V75" s="10">
        <f t="shared" si="23"/>
        <v>1.3719535059671994</v>
      </c>
      <c r="W75" s="10">
        <f t="shared" si="24"/>
        <v>0.79306867589656171</v>
      </c>
      <c r="X75" s="10">
        <f t="shared" si="25"/>
        <v>93.206931324103437</v>
      </c>
      <c r="Y75" s="10">
        <f t="shared" si="32"/>
        <v>88.206931324103437</v>
      </c>
      <c r="Z75" s="10">
        <f t="shared" si="33"/>
        <v>0.20693132410343829</v>
      </c>
      <c r="AA75" s="10">
        <f t="shared" si="26"/>
        <v>83.206931324103437</v>
      </c>
      <c r="AB75" s="10">
        <f t="shared" si="27"/>
        <v>1.3719535059671994</v>
      </c>
      <c r="AC75" s="10">
        <f t="shared" si="28"/>
        <v>3.6508436821685804</v>
      </c>
      <c r="AD75" s="10">
        <f>IF(R75&lt;=$H$10,$L$2+ABS($H$43/$H$46-SQRT(4*$H$43*$H$43/$H$46/$H$46-8*(R75-$H$9)/$H$46)/2),#REF!)</f>
        <v>8.2434788295845287</v>
      </c>
      <c r="AE75" s="10">
        <f t="shared" si="34"/>
        <v>-7.3312701184612177</v>
      </c>
      <c r="AF75" s="10">
        <f t="shared" si="35"/>
        <v>4.0273648648648646</v>
      </c>
      <c r="AG75" s="10">
        <f t="shared" si="36"/>
        <v>4.0273648648648646</v>
      </c>
      <c r="AH75">
        <f t="shared" si="37"/>
        <v>4.0273648648648646</v>
      </c>
      <c r="AI75" s="10">
        <f t="shared" si="38"/>
        <v>4.0273648648648646</v>
      </c>
      <c r="AJ75" t="e">
        <f t="shared" si="39"/>
        <v>#NUM!</v>
      </c>
    </row>
    <row r="76" spans="7:36" x14ac:dyDescent="0.3">
      <c r="N76">
        <f t="shared" si="29"/>
        <v>28.303512437563942</v>
      </c>
      <c r="O76">
        <f t="shared" si="30"/>
        <v>17.774709297842065</v>
      </c>
      <c r="P76">
        <f t="shared" si="40"/>
        <v>2.1317999999999997</v>
      </c>
      <c r="Q76">
        <f t="shared" si="22"/>
        <v>9.3296029749999985</v>
      </c>
      <c r="R76" s="17">
        <f>PUSHArm!M76</f>
        <v>37</v>
      </c>
      <c r="S76" s="10">
        <f>PUSHArm!N76</f>
        <v>10.993687891976075</v>
      </c>
      <c r="T76" s="10">
        <f>PUSHArm!O76</f>
        <v>2.469463162520376</v>
      </c>
      <c r="U76" s="10">
        <f t="shared" si="31"/>
        <v>62.041190820979509</v>
      </c>
      <c r="V76" s="10">
        <f t="shared" si="23"/>
        <v>1.3816000732939042</v>
      </c>
      <c r="W76" s="10">
        <f t="shared" si="24"/>
        <v>0.99368789197607477</v>
      </c>
      <c r="X76" s="10">
        <f t="shared" si="25"/>
        <v>93.00631210802392</v>
      </c>
      <c r="Y76" s="10">
        <f t="shared" si="32"/>
        <v>88.00631210802392</v>
      </c>
      <c r="Z76" s="10">
        <f t="shared" si="33"/>
        <v>6.3121080239252336E-3</v>
      </c>
      <c r="AA76" s="10">
        <f t="shared" si="26"/>
        <v>83.00631210802392</v>
      </c>
      <c r="AB76" s="10">
        <f t="shared" si="27"/>
        <v>1.3816000732939042</v>
      </c>
      <c r="AC76" s="10">
        <f t="shared" si="28"/>
        <v>3.6449753926286212</v>
      </c>
      <c r="AD76" s="10">
        <f>IF(R76&lt;=$H$10,$L$2+ABS($H$43/$H$46-SQRT(4*$H$43*$H$43/$H$46/$H$46-8*(R76-$H$9)/$H$46)/2),#REF!)</f>
        <v>8.2312820889396008</v>
      </c>
      <c r="AE76" s="10">
        <f t="shared" si="34"/>
        <v>-7.3990190319839906</v>
      </c>
      <c r="AF76" s="10">
        <f t="shared" si="35"/>
        <v>3.9999999999999987</v>
      </c>
      <c r="AG76" s="10">
        <f t="shared" si="36"/>
        <v>3.9999999999999987</v>
      </c>
      <c r="AH76">
        <f t="shared" si="37"/>
        <v>3.9999999999999987</v>
      </c>
      <c r="AI76" s="10">
        <f t="shared" si="38"/>
        <v>4</v>
      </c>
      <c r="AJ76" t="e">
        <f t="shared" si="39"/>
        <v>#NUM!</v>
      </c>
    </row>
    <row r="77" spans="7:36" x14ac:dyDescent="0.3">
      <c r="N77">
        <f t="shared" si="29"/>
        <v>28.100270597307407</v>
      </c>
      <c r="O77">
        <f t="shared" si="30"/>
        <v>17.667732526538977</v>
      </c>
      <c r="P77">
        <f t="shared" si="40"/>
        <v>2.1317999999999997</v>
      </c>
      <c r="Q77">
        <f t="shared" si="22"/>
        <v>9.3523003124999988</v>
      </c>
      <c r="R77" s="17">
        <f>PUSHArm!M77</f>
        <v>37.5</v>
      </c>
      <c r="S77" s="10">
        <f>PUSHArm!N77</f>
        <v>11.19616104791888</v>
      </c>
      <c r="T77" s="10">
        <f>PUSHArm!O77</f>
        <v>2.4468848087926705</v>
      </c>
      <c r="U77" s="10">
        <f t="shared" si="31"/>
        <v>62.165833483993488</v>
      </c>
      <c r="V77" s="10">
        <f t="shared" si="23"/>
        <v>1.3912432574240345</v>
      </c>
      <c r="W77" s="10">
        <f t="shared" si="24"/>
        <v>1.1961610479188796</v>
      </c>
      <c r="X77" s="10">
        <f t="shared" si="25"/>
        <v>92.803838952081122</v>
      </c>
      <c r="Y77" s="10">
        <f t="shared" si="32"/>
        <v>87.803838952081122</v>
      </c>
      <c r="Z77" s="10">
        <f t="shared" si="33"/>
        <v>0.19616104791887956</v>
      </c>
      <c r="AA77" s="10">
        <f t="shared" si="26"/>
        <v>82.803838952081122</v>
      </c>
      <c r="AB77" s="10">
        <f t="shared" si="27"/>
        <v>1.3912432574240345</v>
      </c>
      <c r="AC77" s="10">
        <f t="shared" si="28"/>
        <v>3.6390943174083148</v>
      </c>
      <c r="AD77" s="10">
        <f>IF(R77&lt;=$H$10,$L$2+ABS($H$43/$H$46-SQRT(4*$H$43*$H$43/$H$46/$H$46-8*(R77-$H$9)/$H$46)/2),#REF!)</f>
        <v>8.2190606334452987</v>
      </c>
      <c r="AE77" s="10">
        <f t="shared" si="34"/>
        <v>-7.7247568394288901</v>
      </c>
      <c r="AF77" s="10">
        <f t="shared" si="35"/>
        <v>3.9730988956611828</v>
      </c>
      <c r="AG77" s="10">
        <f t="shared" si="36"/>
        <v>3.9730988956611828</v>
      </c>
      <c r="AH77">
        <f t="shared" si="37"/>
        <v>3.9730988956611828</v>
      </c>
      <c r="AI77" s="10">
        <f t="shared" si="38"/>
        <v>3.972635135135135</v>
      </c>
      <c r="AJ77" t="e">
        <f t="shared" si="39"/>
        <v>#NUM!</v>
      </c>
    </row>
    <row r="78" spans="7:36" x14ac:dyDescent="0.3">
      <c r="N78">
        <f t="shared" si="29"/>
        <v>27.898814397393775</v>
      </c>
      <c r="O78">
        <f t="shared" si="30"/>
        <v>17.561499995699389</v>
      </c>
      <c r="P78">
        <f t="shared" si="40"/>
        <v>2.1317999999999997</v>
      </c>
      <c r="Q78">
        <f t="shared" si="22"/>
        <v>9.3749976499999992</v>
      </c>
      <c r="R78" s="17">
        <f>PUSHArm!M78</f>
        <v>38</v>
      </c>
      <c r="S78" s="10">
        <f>PUSHArm!N78</f>
        <v>11.400502502082677</v>
      </c>
      <c r="T78" s="10">
        <f>PUSHArm!O78</f>
        <v>2.4245507087190132</v>
      </c>
      <c r="U78" s="10">
        <f t="shared" si="31"/>
        <v>62.284198273247235</v>
      </c>
      <c r="V78" s="10">
        <f t="shared" si="23"/>
        <v>1.4008830619147024</v>
      </c>
      <c r="W78" s="10">
        <f t="shared" si="24"/>
        <v>1.4005025020826771</v>
      </c>
      <c r="X78" s="10">
        <f t="shared" si="25"/>
        <v>92.599497497917326</v>
      </c>
      <c r="Y78" s="10">
        <f t="shared" si="32"/>
        <v>87.599497497917326</v>
      </c>
      <c r="Z78" s="10">
        <f t="shared" si="33"/>
        <v>0.40050250208267713</v>
      </c>
      <c r="AA78" s="10">
        <f t="shared" si="26"/>
        <v>82.599497497917326</v>
      </c>
      <c r="AB78" s="10">
        <f t="shared" si="27"/>
        <v>1.4008830619147024</v>
      </c>
      <c r="AC78" s="10">
        <f t="shared" si="28"/>
        <v>3.6332003725703532</v>
      </c>
      <c r="AD78" s="10">
        <f>IF(R78&lt;=$H$10,$L$2+ABS($H$43/$H$46-SQRT(4*$H$43*$H$43/$H$46/$H$46-8*(R78-$H$9)/$H$46)/2),#REF!)</f>
        <v>8.2068143122472321</v>
      </c>
      <c r="AE78" s="10">
        <f t="shared" si="34"/>
        <v>-8.0473651246935418</v>
      </c>
      <c r="AF78" s="10">
        <f t="shared" si="35"/>
        <v>3.9470659303629434</v>
      </c>
      <c r="AG78" s="10">
        <f t="shared" si="36"/>
        <v>3.9470659303629434</v>
      </c>
      <c r="AH78">
        <f t="shared" si="37"/>
        <v>3.9470659303629434</v>
      </c>
      <c r="AI78" s="10">
        <f t="shared" si="38"/>
        <v>3.9452702702702704</v>
      </c>
      <c r="AJ78" t="e">
        <f t="shared" si="39"/>
        <v>#NUM!</v>
      </c>
    </row>
    <row r="79" spans="7:36" x14ac:dyDescent="0.3">
      <c r="N79">
        <f t="shared" si="29"/>
        <v>27.699182656223211</v>
      </c>
      <c r="O79">
        <f t="shared" si="30"/>
        <v>17.456042319104149</v>
      </c>
      <c r="P79">
        <f t="shared" si="40"/>
        <v>2.1317999999999997</v>
      </c>
      <c r="Q79">
        <f t="shared" si="22"/>
        <v>9.3976949875000013</v>
      </c>
      <c r="R79" s="17">
        <f>PUSHArm!M79</f>
        <v>38.5</v>
      </c>
      <c r="S79" s="10">
        <f>PUSHArm!N79</f>
        <v>11.606726277152397</v>
      </c>
      <c r="T79" s="10">
        <f>PUSHArm!O79</f>
        <v>2.4024627866401773</v>
      </c>
      <c r="U79" s="10">
        <f t="shared" si="31"/>
        <v>62.396462165022271</v>
      </c>
      <c r="V79" s="10">
        <f t="shared" si="23"/>
        <v>1.4105194903168059</v>
      </c>
      <c r="W79" s="10">
        <f t="shared" si="24"/>
        <v>1.6067262771523971</v>
      </c>
      <c r="X79" s="10">
        <f t="shared" si="25"/>
        <v>92.393273722847596</v>
      </c>
      <c r="Y79" s="10">
        <f t="shared" si="32"/>
        <v>87.393273722847596</v>
      </c>
      <c r="Z79" s="10">
        <f t="shared" si="33"/>
        <v>0.60672627715239713</v>
      </c>
      <c r="AA79" s="10">
        <f t="shared" si="26"/>
        <v>82.393273722847596</v>
      </c>
      <c r="AB79" s="10">
        <f t="shared" si="27"/>
        <v>1.4105194903168059</v>
      </c>
      <c r="AC79" s="10">
        <f t="shared" si="28"/>
        <v>3.6272934732549809</v>
      </c>
      <c r="AD79" s="10">
        <f>IF(R79&lt;=$H$10,$L$2+ABS($H$43/$H$46-SQRT(4*$H$43*$H$43/$H$46/$H$46-8*(R79-$H$9)/$H$46)/2),#REF!)</f>
        <v>8.1945429729501029</v>
      </c>
      <c r="AE79" s="10">
        <f t="shared" si="34"/>
        <v>-8.367421472640574</v>
      </c>
      <c r="AF79" s="10">
        <f t="shared" si="35"/>
        <v>3.9218221151985042</v>
      </c>
      <c r="AG79" s="10">
        <f t="shared" si="36"/>
        <v>3.9218221151985042</v>
      </c>
      <c r="AH79">
        <f t="shared" si="37"/>
        <v>3.9218221151985042</v>
      </c>
      <c r="AI79" s="10">
        <f t="shared" si="38"/>
        <v>3.9179054054054054</v>
      </c>
      <c r="AJ79" t="e">
        <f t="shared" si="39"/>
        <v>#NUM!</v>
      </c>
    </row>
    <row r="80" spans="7:36" x14ac:dyDescent="0.3">
      <c r="N80">
        <f t="shared" si="29"/>
        <v>27.501412571545448</v>
      </c>
      <c r="O80">
        <f t="shared" si="30"/>
        <v>17.351389152502239</v>
      </c>
      <c r="P80">
        <f t="shared" si="40"/>
        <v>2.1317999999999997</v>
      </c>
      <c r="Q80">
        <f t="shared" si="22"/>
        <v>9.4203923249999981</v>
      </c>
      <c r="R80" s="17">
        <f>PUSHArm!M80</f>
        <v>39</v>
      </c>
      <c r="S80" s="10">
        <f>PUSHArm!N80</f>
        <v>11.814846046074706</v>
      </c>
      <c r="T80" s="10">
        <f>PUSHArm!O80</f>
        <v>2.3806228114840056</v>
      </c>
      <c r="U80" s="10">
        <f t="shared" si="31"/>
        <v>62.502803179647053</v>
      </c>
      <c r="V80" s="10">
        <f t="shared" si="23"/>
        <v>1.4201525461750155</v>
      </c>
      <c r="W80" s="10">
        <f t="shared" si="24"/>
        <v>1.814846046074706</v>
      </c>
      <c r="X80" s="10">
        <f t="shared" si="25"/>
        <v>92.185153953925294</v>
      </c>
      <c r="Y80" s="10">
        <f t="shared" si="32"/>
        <v>87.185153953925294</v>
      </c>
      <c r="Z80" s="10">
        <f t="shared" si="33"/>
        <v>0.81484604607470601</v>
      </c>
      <c r="AA80" s="10">
        <f t="shared" si="26"/>
        <v>82.185153953925294</v>
      </c>
      <c r="AB80" s="10">
        <f t="shared" si="27"/>
        <v>1.4201525461750155</v>
      </c>
      <c r="AC80" s="10">
        <f t="shared" si="28"/>
        <v>3.621373533665742</v>
      </c>
      <c r="AD80" s="10">
        <f>IF(R80&lt;=$H$10,$L$2+ABS($H$43/$H$46-SQRT(4*$H$43*$H$43/$H$46/$H$46-8*(R80-$H$9)/$H$46)/2),#REF!)</f>
        <v>8.1822464615955717</v>
      </c>
      <c r="AE80" s="10">
        <f t="shared" si="34"/>
        <v>-8.6854149956248339</v>
      </c>
      <c r="AF80" s="10">
        <f t="shared" si="35"/>
        <v>3.8972997590605378</v>
      </c>
      <c r="AG80" s="10">
        <f t="shared" si="36"/>
        <v>3.8972997590605378</v>
      </c>
      <c r="AH80">
        <f t="shared" si="37"/>
        <v>3.8972997590605378</v>
      </c>
      <c r="AI80" s="10">
        <f t="shared" si="38"/>
        <v>3.8905405405405404</v>
      </c>
      <c r="AJ80" t="e">
        <f t="shared" si="39"/>
        <v>#NUM!</v>
      </c>
    </row>
    <row r="81" spans="14:36" x14ac:dyDescent="0.3">
      <c r="N81">
        <f t="shared" si="29"/>
        <v>27.305539714071685</v>
      </c>
      <c r="O81">
        <f t="shared" si="30"/>
        <v>17.247569183079069</v>
      </c>
      <c r="P81">
        <f t="shared" si="40"/>
        <v>2.1317999999999997</v>
      </c>
      <c r="Q81">
        <f t="shared" si="22"/>
        <v>9.4430896624999985</v>
      </c>
      <c r="R81" s="17">
        <f>PUSHArm!M81</f>
        <v>39.5</v>
      </c>
      <c r="S81" s="10">
        <f>PUSHArm!N81</f>
        <v>12.024875118125946</v>
      </c>
      <c r="T81" s="10">
        <f>PUSHArm!O81</f>
        <v>2.3590323977372676</v>
      </c>
      <c r="U81" s="10">
        <f t="shared" si="31"/>
        <v>62.603400114325837</v>
      </c>
      <c r="V81" s="10">
        <f t="shared" si="23"/>
        <v>1.4297822330278127</v>
      </c>
      <c r="W81" s="10">
        <f t="shared" si="24"/>
        <v>2.0248751181259461</v>
      </c>
      <c r="X81" s="10">
        <f t="shared" si="25"/>
        <v>91.975124881874052</v>
      </c>
      <c r="Y81" s="10">
        <f t="shared" si="32"/>
        <v>86.975124881874052</v>
      </c>
      <c r="Z81" s="10">
        <f t="shared" si="33"/>
        <v>1.0248751181259461</v>
      </c>
      <c r="AA81" s="10">
        <f t="shared" si="26"/>
        <v>81.975124881874052</v>
      </c>
      <c r="AB81" s="10">
        <f t="shared" si="27"/>
        <v>1.4297822330278127</v>
      </c>
      <c r="AC81" s="10">
        <f t="shared" si="28"/>
        <v>3.6154404670549405</v>
      </c>
      <c r="AD81" s="10">
        <f>IF(R81&lt;=$H$10,$L$2+ABS($H$43/$H$46-SQRT(4*$H$43*$H$43/$H$46/$H$46-8*(R81-$H$9)/$H$46)/2),#REF!)</f>
        <v>8.1699246226397193</v>
      </c>
      <c r="AE81" s="10">
        <f t="shared" si="34"/>
        <v>-9.0017630495268541</v>
      </c>
      <c r="AF81" s="10">
        <f t="shared" si="35"/>
        <v>3.8734403279884324</v>
      </c>
      <c r="AG81" s="10">
        <f t="shared" si="36"/>
        <v>3.8734403279884324</v>
      </c>
      <c r="AH81">
        <f t="shared" si="37"/>
        <v>3.8734403279884324</v>
      </c>
      <c r="AI81" s="10">
        <f t="shared" si="38"/>
        <v>3.8631756756756754</v>
      </c>
      <c r="AJ81" t="e">
        <f t="shared" si="39"/>
        <v>#NUM!</v>
      </c>
    </row>
    <row r="82" spans="14:36" x14ac:dyDescent="0.3">
      <c r="N82">
        <f t="shared" si="29"/>
        <v>27.111598022776874</v>
      </c>
      <c r="O82">
        <f t="shared" si="30"/>
        <v>17.144610120042323</v>
      </c>
      <c r="P82">
        <f t="shared" si="40"/>
        <v>2.1317999999999997</v>
      </c>
      <c r="Q82">
        <f t="shared" si="22"/>
        <v>9.4657869999999988</v>
      </c>
      <c r="R82" s="17">
        <f>PUSHArm!M82</f>
        <v>40</v>
      </c>
      <c r="S82" s="10">
        <f>PUSHArm!N82</f>
        <v>12.236826425144701</v>
      </c>
      <c r="T82" s="10">
        <f>PUSHArm!O82</f>
        <v>2.3376930065518695</v>
      </c>
      <c r="U82" s="10">
        <f t="shared" si="31"/>
        <v>62.698432279836133</v>
      </c>
      <c r="V82" s="10">
        <f t="shared" si="23"/>
        <v>1.4394085544074866</v>
      </c>
      <c r="W82" s="10">
        <f t="shared" si="24"/>
        <v>2.2368264251447005</v>
      </c>
      <c r="X82" s="10">
        <f t="shared" si="25"/>
        <v>91.763173574855301</v>
      </c>
      <c r="Y82" s="10">
        <f t="shared" si="32"/>
        <v>86.763173574855301</v>
      </c>
      <c r="Z82" s="10">
        <f t="shared" si="33"/>
        <v>1.2368264251447005</v>
      </c>
      <c r="AA82" s="10">
        <f t="shared" si="26"/>
        <v>81.763173574855301</v>
      </c>
      <c r="AB82" s="10">
        <f t="shared" si="27"/>
        <v>1.4394085544074866</v>
      </c>
      <c r="AC82" s="10">
        <f t="shared" si="28"/>
        <v>3.6094941857088081</v>
      </c>
      <c r="AD82" s="10">
        <f>IF(R82&lt;=$H$10,$L$2+ABS($H$43/$H$46-SQRT(4*$H$43*$H$43/$H$46/$H$46-8*(R82-$H$9)/$H$46)/2),#REF!)</f>
        <v>8.1575772989301001</v>
      </c>
      <c r="AE82" s="10">
        <f t="shared" si="34"/>
        <v>-9.3168240386921166</v>
      </c>
      <c r="AF82" s="10">
        <f t="shared" si="35"/>
        <v>3.8501927993833762</v>
      </c>
      <c r="AG82" s="10">
        <f t="shared" si="36"/>
        <v>3.8501927993833762</v>
      </c>
      <c r="AH82">
        <f t="shared" si="37"/>
        <v>3.8501927993833762</v>
      </c>
      <c r="AI82" s="10">
        <f t="shared" si="38"/>
        <v>3.8358108108108109</v>
      </c>
      <c r="AJ82" t="e">
        <f t="shared" si="39"/>
        <v>#NUM!</v>
      </c>
    </row>
    <row r="83" spans="14:36" x14ac:dyDescent="0.3">
      <c r="N83">
        <f t="shared" si="29"/>
        <v>26.91961980199596</v>
      </c>
      <c r="O83">
        <f t="shared" si="30"/>
        <v>17.04253868639886</v>
      </c>
      <c r="P83">
        <f t="shared" si="40"/>
        <v>2.1317999999999997</v>
      </c>
      <c r="Q83">
        <f t="shared" si="22"/>
        <v>9.4884843374999974</v>
      </c>
      <c r="R83" s="17">
        <f>PUSHArm!M83</f>
        <v>40.5</v>
      </c>
      <c r="S83" s="10">
        <f>PUSHArm!N83</f>
        <v>12.450712507961669</v>
      </c>
      <c r="T83" s="10">
        <f>PUSHArm!O83</f>
        <v>2.3166059469924711</v>
      </c>
      <c r="U83" s="10">
        <f t="shared" si="31"/>
        <v>62.788079241745173</v>
      </c>
      <c r="V83" s="10">
        <f t="shared" si="23"/>
        <v>1.449031513840173</v>
      </c>
      <c r="W83" s="10">
        <f t="shared" si="24"/>
        <v>2.4507125079616685</v>
      </c>
      <c r="X83" s="10">
        <f t="shared" si="25"/>
        <v>91.549287492038331</v>
      </c>
      <c r="Y83" s="10">
        <f t="shared" si="32"/>
        <v>86.549287492038331</v>
      </c>
      <c r="Z83" s="10">
        <f t="shared" si="33"/>
        <v>1.4507125079616685</v>
      </c>
      <c r="AA83" s="10">
        <f t="shared" si="26"/>
        <v>81.549287492038331</v>
      </c>
      <c r="AB83" s="10">
        <f t="shared" si="27"/>
        <v>1.449031513840173</v>
      </c>
      <c r="AC83" s="10">
        <f t="shared" si="28"/>
        <v>3.6035346009323752</v>
      </c>
      <c r="AD83" s="10">
        <f>IF(R83&lt;=$H$10,$L$2+ABS($H$43/$H$46-SQRT(4*$H$43*$H$43/$H$46/$H$46-8*(R83-$H$9)/$H$46)/2),#REF!)</f>
        <v>8.145204331682347</v>
      </c>
      <c r="AE83" s="10">
        <f t="shared" si="34"/>
        <v>-9.6309073700999193</v>
      </c>
      <c r="AF83" s="10">
        <f t="shared" si="35"/>
        <v>3.8275123780596649</v>
      </c>
      <c r="AG83" s="10">
        <f t="shared" si="36"/>
        <v>3.8275123780596649</v>
      </c>
      <c r="AH83">
        <f t="shared" si="37"/>
        <v>3.8275123780596649</v>
      </c>
      <c r="AI83" s="10">
        <f t="shared" si="38"/>
        <v>3.8084459459459459</v>
      </c>
      <c r="AJ83" t="e">
        <f t="shared" si="39"/>
        <v>#NUM!</v>
      </c>
    </row>
    <row r="84" spans="14:36" x14ac:dyDescent="0.3">
      <c r="N84">
        <f t="shared" si="29"/>
        <v>26.729635720264081</v>
      </c>
      <c r="O84">
        <f t="shared" si="30"/>
        <v>16.941380611899156</v>
      </c>
      <c r="P84">
        <f t="shared" si="40"/>
        <v>2.1317999999999997</v>
      </c>
      <c r="Q84">
        <f t="shared" si="22"/>
        <v>9.5111816749999996</v>
      </c>
      <c r="R84" s="17">
        <f>PUSHArm!M84</f>
        <v>41</v>
      </c>
      <c r="S84" s="10">
        <f>PUSHArm!N84</f>
        <v>12.66654550305914</v>
      </c>
      <c r="T84" s="10">
        <f>PUSHArm!O84</f>
        <v>2.2957723774192988</v>
      </c>
      <c r="U84" s="10">
        <f t="shared" si="31"/>
        <v>62.87252056643414</v>
      </c>
      <c r="V84" s="10">
        <f t="shared" si="23"/>
        <v>1.4586511148458368</v>
      </c>
      <c r="W84" s="10">
        <f t="shared" si="24"/>
        <v>2.6665455030591403</v>
      </c>
      <c r="X84" s="10">
        <f t="shared" si="25"/>
        <v>91.33345449694086</v>
      </c>
      <c r="Y84" s="10">
        <f t="shared" si="32"/>
        <v>86.33345449694086</v>
      </c>
      <c r="Z84" s="10">
        <f t="shared" si="33"/>
        <v>1.6665455030591403</v>
      </c>
      <c r="AA84" s="10">
        <f t="shared" si="26"/>
        <v>81.33345449694086</v>
      </c>
      <c r="AB84" s="10">
        <f t="shared" si="27"/>
        <v>1.4586511148458368</v>
      </c>
      <c r="AC84" s="10">
        <f t="shared" si="28"/>
        <v>3.5975616230340353</v>
      </c>
      <c r="AD84" s="10">
        <f>IF(R84&lt;=$H$10,$L$2+ABS($H$43/$H$46-SQRT(4*$H$43*$H$43/$H$46/$H$46-8*(R84-$H$9)/$H$46)/2),#REF!)</f>
        <v>8.1328055604563545</v>
      </c>
      <c r="AE84" s="10">
        <f t="shared" si="34"/>
        <v>-9.944281294166025</v>
      </c>
      <c r="AF84" s="10">
        <f t="shared" si="35"/>
        <v>3.8053594814060965</v>
      </c>
      <c r="AG84" s="10">
        <f t="shared" si="36"/>
        <v>3.8053594814060965</v>
      </c>
      <c r="AH84">
        <f t="shared" si="37"/>
        <v>3.8053594814060965</v>
      </c>
      <c r="AI84" s="10">
        <f t="shared" si="38"/>
        <v>3.7810810810810809</v>
      </c>
      <c r="AJ84" t="e">
        <f t="shared" si="39"/>
        <v>#NUM!</v>
      </c>
    </row>
    <row r="85" spans="14:36" x14ac:dyDescent="0.3">
      <c r="N85">
        <f t="shared" si="29"/>
        <v>26.541674810928516</v>
      </c>
      <c r="O85">
        <f t="shared" si="30"/>
        <v>16.841160627174755</v>
      </c>
      <c r="P85">
        <f t="shared" si="40"/>
        <v>2.1317999999999997</v>
      </c>
      <c r="Q85">
        <f t="shared" si="22"/>
        <v>9.5338790124999999</v>
      </c>
      <c r="R85" s="17">
        <f>PUSHArm!M85</f>
        <v>41.5</v>
      </c>
      <c r="S85" s="10">
        <f>PUSHArm!N85</f>
        <v>12.884337129492966</v>
      </c>
      <c r="T85" s="10">
        <f>PUSHArm!O85</f>
        <v>2.275193307006699</v>
      </c>
      <c r="U85" s="10">
        <f t="shared" si="31"/>
        <v>62.951935572404231</v>
      </c>
      <c r="V85" s="10">
        <f t="shared" si="23"/>
        <v>1.4682673609383212</v>
      </c>
      <c r="W85" s="10">
        <f t="shared" si="24"/>
        <v>2.8843371294929661</v>
      </c>
      <c r="X85" s="10">
        <f t="shared" si="25"/>
        <v>91.115662870507037</v>
      </c>
      <c r="Y85" s="10">
        <f t="shared" si="32"/>
        <v>86.115662870507037</v>
      </c>
      <c r="Z85" s="10">
        <f t="shared" si="33"/>
        <v>1.8843371294929661</v>
      </c>
      <c r="AA85" s="10">
        <f t="shared" si="26"/>
        <v>81.115662870507037</v>
      </c>
      <c r="AB85" s="10">
        <f t="shared" si="27"/>
        <v>1.4682673609383212</v>
      </c>
      <c r="AC85" s="10">
        <f t="shared" si="28"/>
        <v>3.5915751613097959</v>
      </c>
      <c r="AD85" s="10">
        <f>IF(R85&lt;=$H$10,$L$2+ABS($H$43/$H$46-SQRT(4*$H$43*$H$43/$H$46/$H$46-8*(R85-$H$9)/$H$46)/2),#REF!)</f>
        <v>8.1203808231319954</v>
      </c>
      <c r="AE85" s="10">
        <f t="shared" si="34"/>
        <v>-10.257179154928439</v>
      </c>
      <c r="AF85" s="10">
        <f t="shared" si="35"/>
        <v>3.7836989277706401</v>
      </c>
      <c r="AG85" s="10">
        <f t="shared" si="36"/>
        <v>3.7836989277706401</v>
      </c>
      <c r="AH85">
        <f t="shared" si="37"/>
        <v>3.7836989277706401</v>
      </c>
      <c r="AI85" s="10">
        <f t="shared" si="38"/>
        <v>3.7537162162162163</v>
      </c>
      <c r="AJ85" t="e">
        <f t="shared" si="39"/>
        <v>#NUM!</v>
      </c>
    </row>
    <row r="86" spans="14:36" x14ac:dyDescent="0.3">
      <c r="N86">
        <f t="shared" si="29"/>
        <v>26.355764474568595</v>
      </c>
      <c r="O86">
        <f t="shared" si="30"/>
        <v>16.741902459099638</v>
      </c>
      <c r="P86">
        <f t="shared" si="40"/>
        <v>2.1317999999999997</v>
      </c>
      <c r="Q86">
        <f t="shared" si="22"/>
        <v>9.5565763499999985</v>
      </c>
      <c r="R86" s="17">
        <f>PUSHArm!M86</f>
        <v>42</v>
      </c>
      <c r="S86" s="10">
        <f>PUSHArm!N86</f>
        <v>13.104098676109773</v>
      </c>
      <c r="T86" s="10">
        <f>PUSHArm!O86</f>
        <v>2.2548695973986668</v>
      </c>
      <c r="U86" s="10">
        <f t="shared" si="31"/>
        <v>63.026503087337964</v>
      </c>
      <c r="V86" s="10">
        <f t="shared" si="23"/>
        <v>1.4778802556253343</v>
      </c>
      <c r="W86" s="10">
        <f t="shared" si="24"/>
        <v>3.1040986761097731</v>
      </c>
      <c r="X86" s="10">
        <f t="shared" si="25"/>
        <v>90.895901323890229</v>
      </c>
      <c r="Y86" s="10">
        <f t="shared" si="32"/>
        <v>85.895901323890229</v>
      </c>
      <c r="Z86" s="10">
        <f t="shared" si="33"/>
        <v>2.1040986761097731</v>
      </c>
      <c r="AA86" s="10">
        <f t="shared" si="26"/>
        <v>80.895901323890229</v>
      </c>
      <c r="AB86" s="10">
        <f t="shared" si="27"/>
        <v>1.4778802556253343</v>
      </c>
      <c r="AC86" s="10">
        <f t="shared" si="28"/>
        <v>3.5855751240272076</v>
      </c>
      <c r="AD86" s="10">
        <f>IF(R86&lt;=$H$10,$L$2+ABS($H$43/$H$46-SQRT(4*$H$43*$H$43/$H$46/$H$46-8*(R86-$H$9)/$H$46)/2),#REF!)</f>
        <v>8.1079299558844102</v>
      </c>
      <c r="AE86" s="10">
        <f t="shared" si="34"/>
        <v>-10.5698044266589</v>
      </c>
      <c r="AF86" s="10">
        <f t="shared" si="35"/>
        <v>3.7624992804373885</v>
      </c>
      <c r="AG86" s="10">
        <f t="shared" si="36"/>
        <v>3.7624992804373885</v>
      </c>
      <c r="AH86">
        <f t="shared" si="37"/>
        <v>3.7624992804373885</v>
      </c>
      <c r="AI86" s="10">
        <f t="shared" si="38"/>
        <v>3.7263513513513513</v>
      </c>
      <c r="AJ86" t="e">
        <f t="shared" si="39"/>
        <v>#NUM!</v>
      </c>
    </row>
    <row r="87" spans="14:36" x14ac:dyDescent="0.3">
      <c r="N87">
        <f t="shared" si="29"/>
        <v>26.171930483110991</v>
      </c>
      <c r="O87">
        <f t="shared" si="30"/>
        <v>16.643628827311847</v>
      </c>
      <c r="P87">
        <f t="shared" si="40"/>
        <v>2.1317999999999997</v>
      </c>
      <c r="Q87">
        <f t="shared" si="22"/>
        <v>9.5792736874999989</v>
      </c>
      <c r="R87" s="17">
        <f>PUSHArm!M87</f>
        <v>42.5</v>
      </c>
      <c r="S87" s="10">
        <f>PUSHArm!N87</f>
        <v>13.325840989091786</v>
      </c>
      <c r="T87" s="10">
        <f>PUSHArm!O87</f>
        <v>2.2348019644899013</v>
      </c>
      <c r="U87" s="10">
        <f t="shared" si="31"/>
        <v>63.096401211047294</v>
      </c>
      <c r="V87" s="10">
        <f t="shared" si="23"/>
        <v>1.4874898024084804</v>
      </c>
      <c r="W87" s="10">
        <f t="shared" si="24"/>
        <v>3.3258409890917857</v>
      </c>
      <c r="X87" s="10">
        <f t="shared" si="25"/>
        <v>90.674159010908213</v>
      </c>
      <c r="Y87" s="10">
        <f t="shared" si="32"/>
        <v>85.674159010908213</v>
      </c>
      <c r="Z87" s="10">
        <f t="shared" si="33"/>
        <v>2.3258409890917857</v>
      </c>
      <c r="AA87" s="10">
        <f t="shared" si="26"/>
        <v>80.674159010908213</v>
      </c>
      <c r="AB87" s="10">
        <f t="shared" si="27"/>
        <v>1.4874898024084804</v>
      </c>
      <c r="AC87" s="10">
        <f t="shared" si="28"/>
        <v>3.579561418408963</v>
      </c>
      <c r="AD87" s="10">
        <f>IF(R87&lt;=$H$10,$L$2+ABS($H$43/$H$46-SQRT(4*$H$43*$H$43/$H$46/$H$46-8*(R87-$H$9)/$H$46)/2),#REF!)</f>
        <v>8.0954527931587776</v>
      </c>
      <c r="AE87" s="10">
        <f t="shared" si="34"/>
        <v>-10.882334813183848</v>
      </c>
      <c r="AF87" s="10">
        <f t="shared" si="35"/>
        <v>3.7417323122215702</v>
      </c>
      <c r="AG87" s="10">
        <f t="shared" si="36"/>
        <v>3.7417323122215702</v>
      </c>
      <c r="AH87">
        <f t="shared" si="37"/>
        <v>3.7417323122215702</v>
      </c>
      <c r="AI87" s="10">
        <f t="shared" si="38"/>
        <v>3.6989864864864863</v>
      </c>
      <c r="AJ87" t="e">
        <f t="shared" si="39"/>
        <v>#NUM!</v>
      </c>
    </row>
    <row r="88" spans="14:36" x14ac:dyDescent="0.3">
      <c r="N88">
        <f t="shared" si="29"/>
        <v>25.990196985741502</v>
      </c>
      <c r="O88">
        <f t="shared" si="30"/>
        <v>16.546361441966909</v>
      </c>
      <c r="P88">
        <f t="shared" si="40"/>
        <v>2.1317999999999997</v>
      </c>
      <c r="Q88">
        <f t="shared" si="22"/>
        <v>9.601971025000001</v>
      </c>
      <c r="R88" s="17">
        <f>PUSHArm!M88</f>
        <v>43</v>
      </c>
      <c r="S88" s="10">
        <f>PUSHArm!N88</f>
        <v>13.54957445986226</v>
      </c>
      <c r="T88" s="10">
        <f>PUSHArm!O88</f>
        <v>2.2149909803392895</v>
      </c>
      <c r="U88" s="10">
        <f t="shared" si="31"/>
        <v>63.16180708492081</v>
      </c>
      <c r="V88" s="10">
        <f t="shared" si="23"/>
        <v>1.4970960047832673</v>
      </c>
      <c r="W88" s="10">
        <f t="shared" si="24"/>
        <v>3.5495744598622601</v>
      </c>
      <c r="X88" s="10">
        <f t="shared" si="25"/>
        <v>90.450425540137743</v>
      </c>
      <c r="Y88" s="10">
        <f t="shared" si="32"/>
        <v>85.450425540137743</v>
      </c>
      <c r="Z88" s="10">
        <f t="shared" si="33"/>
        <v>2.5495744598622601</v>
      </c>
      <c r="AA88" s="10">
        <f t="shared" si="26"/>
        <v>80.450425540137743</v>
      </c>
      <c r="AB88" s="10">
        <f t="shared" si="27"/>
        <v>1.4970960047832673</v>
      </c>
      <c r="AC88" s="10">
        <f t="shared" si="28"/>
        <v>3.5735339506161612</v>
      </c>
      <c r="AD88" s="10">
        <f>IF(R88&lt;=$H$10,$L$2+ABS($H$43/$H$46-SQRT(4*$H$43*$H$43/$H$46/$H$46-8*(R88-$H$9)/$H$46)/2),#REF!)</f>
        <v>8.082949167644653</v>
      </c>
      <c r="AE88" s="10">
        <f t="shared" si="34"/>
        <v>-11.194925615142457</v>
      </c>
      <c r="AF88" s="10">
        <f t="shared" si="35"/>
        <v>3.7213725646362326</v>
      </c>
      <c r="AG88" s="10">
        <f t="shared" si="36"/>
        <v>3.7213725646362326</v>
      </c>
      <c r="AH88">
        <f t="shared" si="37"/>
        <v>3.7213725646362326</v>
      </c>
      <c r="AI88" s="10">
        <f t="shared" si="38"/>
        <v>3.6716216216216218</v>
      </c>
      <c r="AJ88" t="e">
        <f t="shared" si="39"/>
        <v>#NUM!</v>
      </c>
    </row>
    <row r="89" spans="14:36" x14ac:dyDescent="0.3">
      <c r="N89">
        <f t="shared" si="29"/>
        <v>25.810586516574759</v>
      </c>
      <c r="O89">
        <f t="shared" si="30"/>
        <v>16.450121002706187</v>
      </c>
      <c r="P89">
        <f t="shared" si="40"/>
        <v>2.1317999999999997</v>
      </c>
      <c r="Q89">
        <f t="shared" si="22"/>
        <v>9.6246683624999996</v>
      </c>
      <c r="R89" s="17">
        <f>PUSHArm!M89</f>
        <v>43.5</v>
      </c>
      <c r="S89" s="10">
        <f>PUSHArm!N89</f>
        <v>13.775309013383291</v>
      </c>
      <c r="T89" s="10">
        <f>PUSHArm!O89</f>
        <v>2.1954370752107537</v>
      </c>
      <c r="U89" s="10">
        <f t="shared" si="31"/>
        <v>63.222896668156885</v>
      </c>
      <c r="V89" s="10">
        <f t="shared" si="23"/>
        <v>1.506698866239135</v>
      </c>
      <c r="W89" s="10">
        <f t="shared" si="24"/>
        <v>3.7753090133832909</v>
      </c>
      <c r="X89" s="10">
        <f t="shared" si="25"/>
        <v>90.224690986616707</v>
      </c>
      <c r="Y89" s="10">
        <f t="shared" si="32"/>
        <v>85.224690986616707</v>
      </c>
      <c r="Z89" s="10">
        <f t="shared" si="33"/>
        <v>2.7753090133832909</v>
      </c>
      <c r="AA89" s="10">
        <f t="shared" si="26"/>
        <v>80.224690986616707</v>
      </c>
      <c r="AB89" s="10">
        <f t="shared" si="27"/>
        <v>1.506698866239135</v>
      </c>
      <c r="AC89" s="10">
        <f t="shared" si="28"/>
        <v>3.5674926257312203</v>
      </c>
      <c r="AD89" s="10">
        <f>IF(R89&lt;=$H$10,$L$2+ABS($H$43/$H$46-SQRT(4*$H$43*$H$43/$H$46/$H$46-8*(R89-$H$9)/$H$46)/2),#REF!)</f>
        <v>8.0704189102497779</v>
      </c>
      <c r="AE89" s="10">
        <f t="shared" si="34"/>
        <v>-11.507712519697289</v>
      </c>
      <c r="AF89" s="10">
        <f t="shared" si="35"/>
        <v>3.701396981981345</v>
      </c>
      <c r="AG89" s="10">
        <f t="shared" si="36"/>
        <v>3.701396981981345</v>
      </c>
      <c r="AH89">
        <f t="shared" si="37"/>
        <v>3.701396981981345</v>
      </c>
      <c r="AI89" s="10">
        <f t="shared" si="38"/>
        <v>3.6442567567567568</v>
      </c>
      <c r="AJ89" t="e">
        <f t="shared" si="39"/>
        <v>#NUM!</v>
      </c>
    </row>
    <row r="90" spans="14:36" x14ac:dyDescent="0.3">
      <c r="N90">
        <f t="shared" si="29"/>
        <v>25.633120003986129</v>
      </c>
      <c r="O90">
        <f t="shared" si="30"/>
        <v>16.354927198786413</v>
      </c>
      <c r="P90">
        <f t="shared" si="40"/>
        <v>2.1317999999999997</v>
      </c>
      <c r="Q90">
        <f t="shared" si="22"/>
        <v>9.6473656999999999</v>
      </c>
      <c r="R90" s="17">
        <f>PUSHArm!M90</f>
        <v>44</v>
      </c>
      <c r="S90" s="10">
        <f>PUSHArm!N90</f>
        <v>14.003054096877429</v>
      </c>
      <c r="T90" s="10">
        <f>PUSHArm!O90</f>
        <v>2.1761405397316151</v>
      </c>
      <c r="U90" s="10">
        <f t="shared" si="31"/>
        <v>63.27984452090746</v>
      </c>
      <c r="V90" s="10">
        <f t="shared" si="23"/>
        <v>1.5162983902594445</v>
      </c>
      <c r="W90" s="10">
        <f t="shared" si="24"/>
        <v>4.0030540968774293</v>
      </c>
      <c r="X90" s="10">
        <f t="shared" si="25"/>
        <v>89.996945903122565</v>
      </c>
      <c r="Y90" s="10">
        <f t="shared" si="32"/>
        <v>84.996945903122565</v>
      </c>
      <c r="Z90" s="10">
        <f t="shared" si="33"/>
        <v>3.0030540968774293</v>
      </c>
      <c r="AA90" s="10">
        <f t="shared" si="26"/>
        <v>79.996945903122565</v>
      </c>
      <c r="AB90" s="10">
        <f t="shared" si="27"/>
        <v>1.5162983902594445</v>
      </c>
      <c r="AC90" s="10">
        <f t="shared" si="28"/>
        <v>3.5614373477404402</v>
      </c>
      <c r="AD90" s="10">
        <f>IF(R90&lt;=$H$10,$L$2+ABS($H$43/$H$46-SQRT(4*$H$43*$H$43/$H$46/$H$46-8*(R90-$H$9)/$H$46)/2),#REF!)</f>
        <v>8.057861850073408</v>
      </c>
      <c r="AE90" s="10">
        <f t="shared" si="34"/>
        <v>-11.820813930413017</v>
      </c>
      <c r="AF90" s="10">
        <f t="shared" si="35"/>
        <v>3.6817846053560181</v>
      </c>
      <c r="AG90" s="10">
        <f t="shared" si="36"/>
        <v>3.6817846053560181</v>
      </c>
      <c r="AH90">
        <f t="shared" si="37"/>
        <v>3.6817846053560181</v>
      </c>
      <c r="AI90" s="10">
        <f t="shared" si="38"/>
        <v>3.6168918918918918</v>
      </c>
      <c r="AJ90" t="e">
        <f t="shared" si="39"/>
        <v>#NUM!</v>
      </c>
    </row>
    <row r="91" spans="14:36" x14ac:dyDescent="0.3">
      <c r="N91">
        <f t="shared" si="29"/>
        <v>25.457816781742626</v>
      </c>
      <c r="O91">
        <f t="shared" si="30"/>
        <v>16.260798710464414</v>
      </c>
      <c r="P91">
        <f t="shared" si="40"/>
        <v>2.1317999999999997</v>
      </c>
      <c r="Q91">
        <f t="shared" si="22"/>
        <v>9.6700630375000003</v>
      </c>
      <c r="R91" s="17">
        <f>PUSHArm!M91</f>
        <v>44.5</v>
      </c>
      <c r="S91" s="10">
        <f>PUSHArm!N91</f>
        <v>14.232818669004589</v>
      </c>
      <c r="T91" s="10">
        <f>PUSHArm!O91</f>
        <v>2.1571015271784901</v>
      </c>
      <c r="U91" s="10">
        <f t="shared" si="31"/>
        <v>63.332823595023058</v>
      </c>
      <c r="V91" s="10">
        <f t="shared" si="23"/>
        <v>1.5258945803215245</v>
      </c>
      <c r="W91" s="10">
        <f t="shared" si="24"/>
        <v>4.2328186690045886</v>
      </c>
      <c r="X91" s="10">
        <f t="shared" si="25"/>
        <v>89.767181330995413</v>
      </c>
      <c r="Y91" s="10">
        <f t="shared" si="32"/>
        <v>84.767181330995413</v>
      </c>
      <c r="Z91" s="10">
        <f t="shared" si="33"/>
        <v>3.2328186690045886</v>
      </c>
      <c r="AA91" s="10">
        <f t="shared" si="26"/>
        <v>79.767181330995413</v>
      </c>
      <c r="AB91" s="10">
        <f t="shared" si="27"/>
        <v>1.5258945803215245</v>
      </c>
      <c r="AC91" s="10">
        <f t="shared" si="28"/>
        <v>3.5553680195161981</v>
      </c>
      <c r="AD91" s="10">
        <f>IF(R91&lt;=$H$10,$L$2+ABS($H$43/$H$46-SQRT(4*$H$43*$H$43/$H$46/$H$46-8*(R91-$H$9)/$H$46)/2),#REF!)</f>
        <v>8.0452778143791193</v>
      </c>
      <c r="AE91" s="10">
        <f t="shared" si="34"/>
        <v>-12.13433292784095</v>
      </c>
      <c r="AF91" s="10">
        <f t="shared" si="35"/>
        <v>3.6625163150192463</v>
      </c>
      <c r="AG91" s="10">
        <f t="shared" si="36"/>
        <v>3.6625163150192463</v>
      </c>
      <c r="AH91">
        <f t="shared" si="37"/>
        <v>3.6625163150192463</v>
      </c>
      <c r="AI91" s="10">
        <f t="shared" si="38"/>
        <v>3.5895270270270272</v>
      </c>
      <c r="AJ91" t="e">
        <f t="shared" si="39"/>
        <v>#NUM!</v>
      </c>
    </row>
    <row r="92" spans="14:36" x14ac:dyDescent="0.3">
      <c r="N92">
        <f t="shared" si="29"/>
        <v>25.284694601702949</v>
      </c>
      <c r="O92">
        <f t="shared" si="30"/>
        <v>16.167753211497505</v>
      </c>
      <c r="P92">
        <f t="shared" si="40"/>
        <v>2.1317999999999997</v>
      </c>
      <c r="Q92">
        <f t="shared" si="22"/>
        <v>9.6927603749999989</v>
      </c>
      <c r="R92" s="17">
        <f>PUSHArm!M92</f>
        <v>45</v>
      </c>
      <c r="S92" s="10">
        <f>PUSHArm!N92</f>
        <v>14.464611189523549</v>
      </c>
      <c r="T92" s="10">
        <f>PUSHArm!O92</f>
        <v>2.1383200558695572</v>
      </c>
      <c r="U92" s="10">
        <f t="shared" si="31"/>
        <v>63.382005032168657</v>
      </c>
      <c r="V92" s="10">
        <f t="shared" si="23"/>
        <v>1.5354874398966498</v>
      </c>
      <c r="W92" s="10">
        <f t="shared" si="24"/>
        <v>4.4646111895235485</v>
      </c>
      <c r="X92" s="10">
        <f t="shared" si="25"/>
        <v>89.535388810476448</v>
      </c>
      <c r="Y92" s="10">
        <f t="shared" si="32"/>
        <v>84.535388810476448</v>
      </c>
      <c r="Z92" s="10">
        <f t="shared" si="33"/>
        <v>3.4646111895235485</v>
      </c>
      <c r="AA92" s="10">
        <f t="shared" si="26"/>
        <v>79.535388810476448</v>
      </c>
      <c r="AB92" s="10">
        <f t="shared" si="27"/>
        <v>1.5354874398966498</v>
      </c>
      <c r="AC92" s="10">
        <f t="shared" si="28"/>
        <v>3.5492845427987723</v>
      </c>
      <c r="AD92" s="10">
        <f>IF(R92&lt;=$H$10,$L$2+ABS($H$43/$H$46-SQRT(4*$H$43*$H$43/$H$46/$H$46-8*(R92-$H$9)/$H$46)/2),#REF!)</f>
        <v>8.0326666285670747</v>
      </c>
      <c r="AE92" s="10">
        <f t="shared" si="34"/>
        <v>-12.448358931359202</v>
      </c>
      <c r="AF92" s="10">
        <f t="shared" si="35"/>
        <v>3.6435746120774839</v>
      </c>
      <c r="AG92" s="10">
        <f t="shared" si="36"/>
        <v>3.6435746120774839</v>
      </c>
      <c r="AH92">
        <f t="shared" si="37"/>
        <v>3.6435746120774839</v>
      </c>
      <c r="AI92" s="10">
        <f t="shared" si="38"/>
        <v>3.5621621621621622</v>
      </c>
      <c r="AJ92" t="e">
        <f t="shared" si="39"/>
        <v>#NUM!</v>
      </c>
    </row>
    <row r="93" spans="14:36" x14ac:dyDescent="0.3">
      <c r="N93">
        <f t="shared" si="29"/>
        <v>25.113769648243725</v>
      </c>
      <c r="O93">
        <f t="shared" si="30"/>
        <v>16.07580737286607</v>
      </c>
      <c r="P93">
        <f t="shared" si="40"/>
        <v>2.1317999999999997</v>
      </c>
      <c r="Q93">
        <f t="shared" si="22"/>
        <v>9.7154577124999992</v>
      </c>
      <c r="R93" s="17">
        <f>PUSHArm!M93</f>
        <v>45.5</v>
      </c>
      <c r="S93" s="10">
        <f>PUSHArm!N93</f>
        <v>14.698439609468229</v>
      </c>
      <c r="T93" s="10">
        <f>PUSHArm!O93</f>
        <v>2.119796011675029</v>
      </c>
      <c r="U93" s="10">
        <f t="shared" si="31"/>
        <v>63.42755797003089</v>
      </c>
      <c r="V93" s="10">
        <f t="shared" si="23"/>
        <v>1.5450769724500948</v>
      </c>
      <c r="W93" s="10">
        <f t="shared" si="24"/>
        <v>4.6984396094682292</v>
      </c>
      <c r="X93" s="10">
        <f t="shared" si="25"/>
        <v>89.301560390531776</v>
      </c>
      <c r="Y93" s="10">
        <f t="shared" si="32"/>
        <v>84.301560390531776</v>
      </c>
      <c r="Z93" s="10">
        <f t="shared" si="33"/>
        <v>3.6984396094682292</v>
      </c>
      <c r="AA93" s="10">
        <f t="shared" si="26"/>
        <v>79.301560390531776</v>
      </c>
      <c r="AB93" s="10">
        <f t="shared" si="27"/>
        <v>1.5450769724500948</v>
      </c>
      <c r="AC93" s="10">
        <f t="shared" si="28"/>
        <v>3.5431868181777793</v>
      </c>
      <c r="AD93" s="10">
        <f>IF(R93&lt;=$H$10,$L$2+ABS($H$43/$H$46-SQRT(4*$H$43*$H$43/$H$46/$H$46-8*(R93-$H$9)/$H$46)/2),#REF!)</f>
        <v>8.0200281161457703</v>
      </c>
      <c r="AE93" s="10">
        <f t="shared" si="34"/>
        <v>-12.762969117482584</v>
      </c>
      <c r="AF93" s="10">
        <f t="shared" si="35"/>
        <v>3.6249434324018632</v>
      </c>
      <c r="AG93" s="10">
        <f t="shared" si="36"/>
        <v>3.6249434324018632</v>
      </c>
      <c r="AH93">
        <f t="shared" si="37"/>
        <v>3.6249434324018632</v>
      </c>
      <c r="AI93" s="10">
        <f t="shared" si="38"/>
        <v>3.5347972972972972</v>
      </c>
      <c r="AJ93" t="e">
        <f t="shared" si="39"/>
        <v>#NUM!</v>
      </c>
    </row>
    <row r="94" spans="14:36" x14ac:dyDescent="0.3">
      <c r="N94">
        <f t="shared" si="29"/>
        <v>24.945056554336126</v>
      </c>
      <c r="O94">
        <f t="shared" si="30"/>
        <v>15.984976867676528</v>
      </c>
      <c r="P94">
        <f t="shared" si="40"/>
        <v>2.1317999999999997</v>
      </c>
      <c r="Q94">
        <f t="shared" si="22"/>
        <v>9.7381550499999978</v>
      </c>
      <c r="R94" s="17">
        <f>PUSHArm!M94</f>
        <v>46</v>
      </c>
      <c r="S94" s="10">
        <f>PUSHArm!N94</f>
        <v>14.934311361866191</v>
      </c>
      <c r="T94" s="10">
        <f>PUSHArm!O94</f>
        <v>2.1015291506378646</v>
      </c>
      <c r="U94" s="10">
        <f t="shared" si="31"/>
        <v>63.469649356741563</v>
      </c>
      <c r="V94" s="10">
        <f t="shared" si="23"/>
        <v>1.5546631814411154</v>
      </c>
      <c r="W94" s="10">
        <f t="shared" si="24"/>
        <v>4.9343113618661913</v>
      </c>
      <c r="X94" s="10">
        <f t="shared" si="25"/>
        <v>89.065688638133807</v>
      </c>
      <c r="Y94" s="10">
        <f t="shared" si="32"/>
        <v>84.065688638133807</v>
      </c>
      <c r="Z94" s="10">
        <f t="shared" si="33"/>
        <v>3.9343113618661913</v>
      </c>
      <c r="AA94" s="10">
        <f t="shared" si="26"/>
        <v>79.065688638133807</v>
      </c>
      <c r="AB94" s="10">
        <f t="shared" si="27"/>
        <v>1.5546631814411154</v>
      </c>
      <c r="AC94" s="10">
        <f t="shared" si="28"/>
        <v>3.5370747450732245</v>
      </c>
      <c r="AD94" s="10">
        <f>IF(R94&lt;=$H$10,$L$2+ABS($H$43/$H$46-SQRT(4*$H$43*$H$43/$H$46/$H$46-8*(R94-$H$9)/$H$46)/2),#REF!)</f>
        <v>8.0073620987032097</v>
      </c>
      <c r="AE94" s="10">
        <f t="shared" si="34"/>
        <v>-13.078229638423075</v>
      </c>
      <c r="AF94" s="10">
        <f t="shared" si="35"/>
        <v>3.6066079871436245</v>
      </c>
      <c r="AG94" s="10">
        <f t="shared" si="36"/>
        <v>3.6066079871436245</v>
      </c>
      <c r="AH94">
        <f t="shared" si="37"/>
        <v>3.6066079871436245</v>
      </c>
      <c r="AI94" s="10">
        <f t="shared" si="38"/>
        <v>3.5074324324324326</v>
      </c>
      <c r="AJ94" t="e">
        <f t="shared" si="39"/>
        <v>#NUM!</v>
      </c>
    </row>
    <row r="95" spans="14:36" x14ac:dyDescent="0.3">
      <c r="N95">
        <f t="shared" si="29"/>
        <v>24.778568419050014</v>
      </c>
      <c r="O95">
        <f t="shared" si="30"/>
        <v>15.895276377107985</v>
      </c>
      <c r="P95">
        <f t="shared" si="40"/>
        <v>2.1317999999999997</v>
      </c>
      <c r="Q95">
        <f t="shared" si="22"/>
        <v>9.7608523875000017</v>
      </c>
      <c r="R95" s="17">
        <f>PUSHArm!M95</f>
        <v>46.5</v>
      </c>
      <c r="S95" s="10">
        <f>PUSHArm!N95</f>
        <v>15.172233353025932</v>
      </c>
      <c r="T95" s="10">
        <f>PUSHArm!O95</f>
        <v>2.0835191016844989</v>
      </c>
      <c r="U95" s="10">
        <f t="shared" si="31"/>
        <v>63.50844377326144</v>
      </c>
      <c r="V95" s="10">
        <f t="shared" si="23"/>
        <v>1.5642460703229848</v>
      </c>
      <c r="W95" s="10">
        <f t="shared" si="24"/>
        <v>5.1722333530259323</v>
      </c>
      <c r="X95" s="10">
        <f t="shared" si="25"/>
        <v>88.827766646974069</v>
      </c>
      <c r="Y95" s="10">
        <f t="shared" si="32"/>
        <v>83.827766646974069</v>
      </c>
      <c r="Z95" s="10">
        <f t="shared" si="33"/>
        <v>4.1722333530259323</v>
      </c>
      <c r="AA95" s="10">
        <f t="shared" si="26"/>
        <v>78.827766646974069</v>
      </c>
      <c r="AB95" s="10">
        <f t="shared" si="27"/>
        <v>1.5642460703229848</v>
      </c>
      <c r="AC95" s="10">
        <f t="shared" si="28"/>
        <v>3.5309482217161414</v>
      </c>
      <c r="AD95" s="10">
        <f>IF(R95&lt;=$H$10,$L$2+ABS($H$43/$H$46-SQRT(4*$H$43*$H$43/$H$46/$H$46-8*(R95-$H$9)/$H$46)/2),#REF!)</f>
        <v>7.9946683958775262</v>
      </c>
      <c r="AE95" s="10">
        <f t="shared" si="34"/>
        <v>-13.394196675910639</v>
      </c>
      <c r="AF95" s="10">
        <f t="shared" si="35"/>
        <v>3.5885546253435368</v>
      </c>
      <c r="AG95" s="10">
        <f t="shared" si="36"/>
        <v>3.5885546253435368</v>
      </c>
      <c r="AH95">
        <f t="shared" si="37"/>
        <v>3.5885546253435368</v>
      </c>
      <c r="AI95" s="10">
        <f t="shared" si="38"/>
        <v>3.4800675675675676</v>
      </c>
      <c r="AJ95" t="e">
        <f t="shared" si="39"/>
        <v>#NUM!</v>
      </c>
    </row>
    <row r="96" spans="14:36" x14ac:dyDescent="0.3">
      <c r="N96">
        <f t="shared" si="29"/>
        <v>24.614316826800888</v>
      </c>
      <c r="O96">
        <f t="shared" si="30"/>
        <v>15.806719597610179</v>
      </c>
      <c r="P96">
        <f t="shared" si="40"/>
        <v>2.1317999999999997</v>
      </c>
      <c r="Q96">
        <f t="shared" si="22"/>
        <v>9.7835497249999985</v>
      </c>
      <c r="R96" s="17">
        <f>PUSHArm!M96</f>
        <v>47</v>
      </c>
      <c r="S96" s="10">
        <f>PUSHArm!N96</f>
        <v>15.412211954419966</v>
      </c>
      <c r="T96" s="10">
        <f>PUSHArm!O96</f>
        <v>2.0657653694508653</v>
      </c>
      <c r="U96" s="10">
        <f t="shared" si="31"/>
        <v>63.544103264803077</v>
      </c>
      <c r="V96" s="10">
        <f t="shared" si="23"/>
        <v>1.5738256425429935</v>
      </c>
      <c r="W96" s="10">
        <f t="shared" si="24"/>
        <v>5.4122119544199663</v>
      </c>
      <c r="X96" s="10">
        <f t="shared" si="25"/>
        <v>88.587788045580027</v>
      </c>
      <c r="Y96" s="10">
        <f t="shared" si="32"/>
        <v>83.587788045580027</v>
      </c>
      <c r="Z96" s="10">
        <f t="shared" si="33"/>
        <v>4.4122119544199663</v>
      </c>
      <c r="AA96" s="10">
        <f t="shared" si="26"/>
        <v>78.587788045580027</v>
      </c>
      <c r="AB96" s="10">
        <f t="shared" si="27"/>
        <v>1.5738256425429935</v>
      </c>
      <c r="AC96" s="10">
        <f t="shared" si="28"/>
        <v>3.5248071451288241</v>
      </c>
      <c r="AD96" s="10">
        <f>IF(R96&lt;=$H$10,$L$2+ABS($H$43/$H$46-SQRT(4*$H$43*$H$43/$H$46/$H$46-8*(R96-$H$9)/$H$46)/2),#REF!)</f>
        <v>7.9819468253270109</v>
      </c>
      <c r="AE96" s="10">
        <f t="shared" si="34"/>
        <v>-13.710917358146091</v>
      </c>
      <c r="AF96" s="10">
        <f t="shared" si="35"/>
        <v>3.5707707150056973</v>
      </c>
      <c r="AG96" s="10">
        <f t="shared" si="36"/>
        <v>3.5707707150056973</v>
      </c>
      <c r="AH96">
        <f t="shared" si="37"/>
        <v>3.5707707150056973</v>
      </c>
      <c r="AI96" s="10">
        <f t="shared" si="38"/>
        <v>3.4527027027027026</v>
      </c>
      <c r="AJ96" t="e">
        <f t="shared" si="39"/>
        <v>#NUM!</v>
      </c>
    </row>
    <row r="97" spans="14:36" x14ac:dyDescent="0.3">
      <c r="N97">
        <f t="shared" si="29"/>
        <v>24.452311867928437</v>
      </c>
      <c r="O97">
        <f t="shared" si="30"/>
        <v>15.719319249094918</v>
      </c>
      <c r="P97">
        <f t="shared" si="40"/>
        <v>2.1317999999999997</v>
      </c>
      <c r="Q97">
        <f t="shared" si="22"/>
        <v>9.8062470625000007</v>
      </c>
      <c r="R97" s="17">
        <f>PUSHArm!M97</f>
        <v>47.5</v>
      </c>
      <c r="S97" s="10">
        <f>PUSHArm!N97</f>
        <v>15.654252995185846</v>
      </c>
      <c r="T97" s="10">
        <f>PUSHArm!O97</f>
        <v>2.0482673371877098</v>
      </c>
      <c r="U97" s="10">
        <f t="shared" si="31"/>
        <v>63.576787180528562</v>
      </c>
      <c r="V97" s="10">
        <f t="shared" si="23"/>
        <v>1.5834019015424812</v>
      </c>
      <c r="W97" s="10">
        <f t="shared" si="24"/>
        <v>5.6542529951858462</v>
      </c>
      <c r="X97" s="10">
        <f t="shared" si="25"/>
        <v>88.345747004814157</v>
      </c>
      <c r="Y97" s="10">
        <f t="shared" si="32"/>
        <v>83.345747004814157</v>
      </c>
      <c r="Z97" s="10">
        <f t="shared" si="33"/>
        <v>4.6542529951858462</v>
      </c>
      <c r="AA97" s="10">
        <f t="shared" si="26"/>
        <v>78.345747004814157</v>
      </c>
      <c r="AB97" s="10">
        <f t="shared" si="27"/>
        <v>1.5834019015424812</v>
      </c>
      <c r="AC97" s="10">
        <f t="shared" si="28"/>
        <v>3.5186514111046301</v>
      </c>
      <c r="AD97" s="10">
        <f>IF(R97&lt;=$H$10,$L$2+ABS($H$43/$H$46-SQRT(4*$H$43*$H$43/$H$46/$H$46-8*(R97-$H$9)/$H$46)/2),#REF!)</f>
        <v>7.9691972026995552</v>
      </c>
      <c r="AE97" s="10">
        <f t="shared" si="34"/>
        <v>-14.028430562764687</v>
      </c>
      <c r="AF97" s="10">
        <f t="shared" si="35"/>
        <v>3.5532445396904255</v>
      </c>
      <c r="AG97" s="10">
        <f t="shared" si="36"/>
        <v>3.5532445396904255</v>
      </c>
      <c r="AH97">
        <f t="shared" si="37"/>
        <v>3.5532445396904255</v>
      </c>
      <c r="AI97" s="10">
        <f t="shared" si="38"/>
        <v>3.4253378378378381</v>
      </c>
      <c r="AJ97" t="e">
        <f t="shared" si="39"/>
        <v>#NUM!</v>
      </c>
    </row>
    <row r="98" spans="14:36" x14ac:dyDescent="0.3">
      <c r="N98">
        <f t="shared" si="29"/>
        <v>24.29256216084714</v>
      </c>
      <c r="O98">
        <f t="shared" si="30"/>
        <v>15.633087084280175</v>
      </c>
      <c r="P98">
        <f t="shared" si="40"/>
        <v>2.1317999999999997</v>
      </c>
      <c r="Q98">
        <f t="shared" si="22"/>
        <v>9.8289443999999992</v>
      </c>
      <c r="R98" s="17">
        <f>PUSHArm!M98</f>
        <v>48</v>
      </c>
      <c r="S98" s="10">
        <f>PUSHArm!N98</f>
        <v>15.898361755269139</v>
      </c>
      <c r="T98" s="10">
        <f>PUSHArm!O98</f>
        <v>2.0310242697642749</v>
      </c>
      <c r="U98" s="10">
        <f t="shared" si="31"/>
        <v>63.606652022387216</v>
      </c>
      <c r="V98" s="10">
        <f t="shared" si="23"/>
        <v>1.592974850756826</v>
      </c>
      <c r="W98" s="10">
        <f t="shared" si="24"/>
        <v>5.8983617552691392</v>
      </c>
      <c r="X98" s="10">
        <f t="shared" si="25"/>
        <v>88.101638244730864</v>
      </c>
      <c r="Y98" s="10">
        <f t="shared" si="32"/>
        <v>83.101638244730864</v>
      </c>
      <c r="Z98" s="10">
        <f t="shared" si="33"/>
        <v>4.8983617552691392</v>
      </c>
      <c r="AA98" s="10">
        <f t="shared" si="26"/>
        <v>78.101638244730864</v>
      </c>
      <c r="AB98" s="10">
        <f t="shared" si="27"/>
        <v>1.592974850756826</v>
      </c>
      <c r="AC98" s="10">
        <f t="shared" si="28"/>
        <v>3.5124809141873503</v>
      </c>
      <c r="AD98" s="10">
        <f>IF(R98&lt;=$H$10,$L$2+ABS($H$43/$H$46-SQRT(4*$H$43*$H$43/$H$46/$H$46-8*(R98-$H$9)/$H$46)/2),#REF!)</f>
        <v>7.9564193416014826</v>
      </c>
      <c r="AE98" s="10">
        <f t="shared" si="34"/>
        <v>-14.346767624127269</v>
      </c>
      <c r="AF98" s="10">
        <f t="shared" si="35"/>
        <v>3.5359652082205901</v>
      </c>
      <c r="AG98" s="10">
        <f t="shared" si="36"/>
        <v>3.5359652082205901</v>
      </c>
      <c r="AH98">
        <f t="shared" si="37"/>
        <v>3.5359652082205901</v>
      </c>
      <c r="AI98" s="10">
        <f t="shared" si="38"/>
        <v>3.3979729729729731</v>
      </c>
      <c r="AJ98" t="e">
        <f t="shared" si="39"/>
        <v>#NUM!</v>
      </c>
    </row>
    <row r="99" spans="14:36" x14ac:dyDescent="0.3">
      <c r="N99">
        <f t="shared" si="29"/>
        <v>24.135074875479091</v>
      </c>
      <c r="O99">
        <f t="shared" si="30"/>
        <v>15.548033899005809</v>
      </c>
      <c r="P99">
        <f t="shared" si="40"/>
        <v>2.1317999999999997</v>
      </c>
      <c r="Q99">
        <f t="shared" si="22"/>
        <v>9.8516417374999978</v>
      </c>
      <c r="R99" s="17">
        <f>PUSHArm!M99</f>
        <v>48.5</v>
      </c>
      <c r="S99" s="10">
        <f>PUSHArm!N99</f>
        <v>16.144542959227884</v>
      </c>
      <c r="T99" s="10">
        <f>PUSHArm!O99</f>
        <v>2.0140353167448355</v>
      </c>
      <c r="U99" s="10">
        <f t="shared" si="31"/>
        <v>63.633851302595076</v>
      </c>
      <c r="V99" s="10">
        <f t="shared" si="23"/>
        <v>1.6025444936154873</v>
      </c>
      <c r="W99" s="10">
        <f t="shared" si="24"/>
        <v>6.1445429592278842</v>
      </c>
      <c r="X99" s="10">
        <f t="shared" si="25"/>
        <v>87.855457040772109</v>
      </c>
      <c r="Y99" s="10">
        <f t="shared" si="32"/>
        <v>82.855457040772109</v>
      </c>
      <c r="Z99" s="10">
        <f t="shared" si="33"/>
        <v>5.1445429592278842</v>
      </c>
      <c r="AA99" s="10">
        <f t="shared" si="26"/>
        <v>77.855457040772109</v>
      </c>
      <c r="AB99" s="10">
        <f t="shared" si="27"/>
        <v>1.6025444936154873</v>
      </c>
      <c r="AC99" s="10">
        <f t="shared" si="28"/>
        <v>3.5062955476501299</v>
      </c>
      <c r="AD99" s="10">
        <f>IF(R99&lt;=$H$10,$L$2+ABS($H$43/$H$46-SQRT(4*$H$43*$H$43/$H$46/$H$46-8*(R99-$H$9)/$H$46)/2),#REF!)</f>
        <v>7.9436130535657528</v>
      </c>
      <c r="AE99" s="10">
        <f t="shared" si="34"/>
        <v>-14.665952960185946</v>
      </c>
      <c r="AF99" s="10">
        <f t="shared" si="35"/>
        <v>3.518922575524384</v>
      </c>
      <c r="AG99" s="10">
        <f t="shared" si="36"/>
        <v>3.518922575524384</v>
      </c>
      <c r="AH99">
        <f t="shared" si="37"/>
        <v>3.518922575524384</v>
      </c>
      <c r="AI99" s="10">
        <f t="shared" si="38"/>
        <v>3.3706081081081081</v>
      </c>
      <c r="AJ99" t="e">
        <f t="shared" si="39"/>
        <v>#NUM!</v>
      </c>
    </row>
    <row r="100" spans="14:36" x14ac:dyDescent="0.3">
      <c r="N100">
        <f t="shared" si="29"/>
        <v>23.979855758148577</v>
      </c>
      <c r="O100">
        <f t="shared" si="30"/>
        <v>15.464169543640665</v>
      </c>
      <c r="P100">
        <f t="shared" si="40"/>
        <v>2.1317999999999997</v>
      </c>
      <c r="Q100">
        <f t="shared" si="22"/>
        <v>9.874339075</v>
      </c>
      <c r="R100" s="17">
        <f>PUSHArm!M100</f>
        <v>49</v>
      </c>
      <c r="S100" s="10">
        <f>PUSHArm!N100</f>
        <v>16.392800770718559</v>
      </c>
      <c r="T100" s="10">
        <f>PUSHArm!O100</f>
        <v>1.997299515552095</v>
      </c>
      <c r="U100" s="10">
        <f t="shared" si="31"/>
        <v>63.658535410441324</v>
      </c>
      <c r="V100" s="10">
        <f t="shared" si="23"/>
        <v>1.6121108335419987</v>
      </c>
      <c r="W100" s="10">
        <f t="shared" si="24"/>
        <v>6.3928007707185586</v>
      </c>
      <c r="X100" s="10">
        <f t="shared" si="25"/>
        <v>87.607199229281434</v>
      </c>
      <c r="Y100" s="10">
        <f t="shared" si="32"/>
        <v>82.607199229281434</v>
      </c>
      <c r="Z100" s="10">
        <f t="shared" si="33"/>
        <v>5.3928007707185586</v>
      </c>
      <c r="AA100" s="10">
        <f t="shared" si="26"/>
        <v>77.607199229281434</v>
      </c>
      <c r="AB100" s="10">
        <f t="shared" si="27"/>
        <v>1.6121108335419987</v>
      </c>
      <c r="AC100" s="10">
        <f t="shared" si="28"/>
        <v>3.5000952034739323</v>
      </c>
      <c r="AD100" s="10">
        <f>IF(R100&lt;=$H$10,$L$2+ABS($H$43/$H$46-SQRT(4*$H$43*$H$43/$H$46/$H$46-8*(R100-$H$9)/$H$46)/2),#REF!)</f>
        <v>7.9307781480195327</v>
      </c>
      <c r="AE100" s="10">
        <f t="shared" si="34"/>
        <v>-14.98600463122906</v>
      </c>
      <c r="AF100" s="10">
        <f t="shared" si="35"/>
        <v>3.5021071729804341</v>
      </c>
      <c r="AG100" s="10">
        <f t="shared" si="36"/>
        <v>3.5021071729804341</v>
      </c>
      <c r="AH100">
        <f t="shared" si="37"/>
        <v>3.5021071729804341</v>
      </c>
      <c r="AI100" s="10">
        <f t="shared" si="38"/>
        <v>3.3432432432432431</v>
      </c>
      <c r="AJ100" t="e">
        <f t="shared" si="39"/>
        <v>#NUM!</v>
      </c>
    </row>
    <row r="101" spans="14:36" x14ac:dyDescent="0.3">
      <c r="N101">
        <f t="shared" si="29"/>
        <v>23.826909157690906</v>
      </c>
      <c r="O101">
        <f t="shared" si="30"/>
        <v>15.381502935426267</v>
      </c>
      <c r="P101">
        <f t="shared" si="40"/>
        <v>2.1317999999999997</v>
      </c>
      <c r="Q101">
        <f t="shared" si="22"/>
        <v>9.8970364125000003</v>
      </c>
      <c r="R101" s="17">
        <f>PUSHArm!M101</f>
        <v>49.5</v>
      </c>
      <c r="S101" s="10">
        <f>PUSHArm!N101</f>
        <v>16.64313878767932</v>
      </c>
      <c r="T101" s="10">
        <f>PUSHArm!O101</f>
        <v>1.9808157946957119</v>
      </c>
      <c r="U101" s="10">
        <f t="shared" si="31"/>
        <v>63.680851487993316</v>
      </c>
      <c r="V101" s="10">
        <f t="shared" si="23"/>
        <v>1.6216738739539924</v>
      </c>
      <c r="W101" s="10">
        <f t="shared" si="24"/>
        <v>6.6431387876793195</v>
      </c>
      <c r="X101" s="10">
        <f t="shared" si="25"/>
        <v>87.35686121232068</v>
      </c>
      <c r="Y101" s="10">
        <f t="shared" si="32"/>
        <v>82.35686121232068</v>
      </c>
      <c r="Z101" s="10">
        <f t="shared" si="33"/>
        <v>5.6431387876793195</v>
      </c>
      <c r="AA101" s="10">
        <f t="shared" si="26"/>
        <v>77.35686121232068</v>
      </c>
      <c r="AB101" s="10">
        <f t="shared" si="27"/>
        <v>1.6216738739539924</v>
      </c>
      <c r="AC101" s="10">
        <f t="shared" si="28"/>
        <v>3.4938797723255255</v>
      </c>
      <c r="AD101" s="10">
        <f>IF(R101&lt;=$H$10,$L$2+ABS($H$43/$H$46-SQRT(4*$H$43*$H$43/$H$46/$H$46-8*(R101-$H$9)/$H$46)/2),#REF!)</f>
        <v>7.9179144322511039</v>
      </c>
      <c r="AE101" s="10">
        <f t="shared" si="34"/>
        <v>-15.306934840894966</v>
      </c>
      <c r="AF101" s="10">
        <f t="shared" si="35"/>
        <v>3.4855101469071741</v>
      </c>
      <c r="AG101" s="10">
        <f t="shared" si="36"/>
        <v>3.4855101469071741</v>
      </c>
      <c r="AH101">
        <f t="shared" si="37"/>
        <v>3.4855101469071741</v>
      </c>
      <c r="AI101" s="10">
        <f t="shared" si="38"/>
        <v>3.3158783783783785</v>
      </c>
      <c r="AJ101" t="e">
        <f t="shared" si="39"/>
        <v>#NUM!</v>
      </c>
    </row>
    <row r="102" spans="14:36" x14ac:dyDescent="0.3">
      <c r="N102">
        <f t="shared" si="29"/>
        <v>23.676238052778228</v>
      </c>
      <c r="O102">
        <f t="shared" si="30"/>
        <v>15.30004207176251</v>
      </c>
      <c r="P102">
        <f t="shared" si="40"/>
        <v>2.1317999999999997</v>
      </c>
      <c r="Q102">
        <f t="shared" si="22"/>
        <v>9.9197337499999989</v>
      </c>
      <c r="R102" s="17">
        <f>PUSHArm!M102</f>
        <v>50</v>
      </c>
      <c r="S102" s="10">
        <f>PUSHArm!N102</f>
        <v>16.895560038226147</v>
      </c>
      <c r="T102" s="10">
        <f>PUSHArm!O102</f>
        <v>1.964582977065324</v>
      </c>
      <c r="U102" s="10">
        <f t="shared" si="31"/>
        <v>63.700943314891703</v>
      </c>
      <c r="V102" s="10">
        <f t="shared" si="23"/>
        <v>1.6312336182632035</v>
      </c>
      <c r="W102" s="10">
        <f t="shared" si="24"/>
        <v>6.8955600382261473</v>
      </c>
      <c r="X102" s="10">
        <f t="shared" si="25"/>
        <v>87.104439961773849</v>
      </c>
      <c r="Y102" s="10">
        <f t="shared" si="32"/>
        <v>82.104439961773849</v>
      </c>
      <c r="Z102" s="10">
        <f t="shared" si="33"/>
        <v>5.8955600382261473</v>
      </c>
      <c r="AA102" s="10">
        <f t="shared" si="26"/>
        <v>77.104439961773849</v>
      </c>
      <c r="AB102" s="10">
        <f t="shared" si="27"/>
        <v>1.6312336182632035</v>
      </c>
      <c r="AC102" s="10">
        <f t="shared" si="28"/>
        <v>3.4876491435349917</v>
      </c>
      <c r="AD102" s="10">
        <f>IF(R102&lt;=$H$10,$L$2+ABS($H$43/$H$46-SQRT(4*$H$43*$H$43/$H$46/$H$46-8*(R102-$H$9)/$H$46)/2),#REF!)</f>
        <v>7.9050217113761043</v>
      </c>
      <c r="AE102" s="10">
        <f t="shared" si="34"/>
        <v>-15.628750387957982</v>
      </c>
      <c r="AF102" s="10">
        <f t="shared" si="35"/>
        <v>3.4691232040620017</v>
      </c>
      <c r="AG102" s="10">
        <f t="shared" si="36"/>
        <v>3.4691232040620017</v>
      </c>
      <c r="AH102">
        <f t="shared" si="37"/>
        <v>3.4691232040620017</v>
      </c>
      <c r="AI102" s="10">
        <f t="shared" si="38"/>
        <v>3.2885135135135135</v>
      </c>
      <c r="AJ102" t="e">
        <f t="shared" si="39"/>
        <v>#NUM!</v>
      </c>
    </row>
    <row r="103" spans="14:36" x14ac:dyDescent="0.3">
      <c r="N103">
        <f t="shared" si="29"/>
        <v>23.527844080479007</v>
      </c>
      <c r="O103">
        <f t="shared" si="30"/>
        <v>15.219794044449721</v>
      </c>
      <c r="P103">
        <f t="shared" si="40"/>
        <v>2.1317999999999997</v>
      </c>
      <c r="Q103">
        <f t="shared" si="22"/>
        <v>9.9424310874999993</v>
      </c>
      <c r="R103" s="17">
        <f>PUSHArm!M103</f>
        <v>50.5</v>
      </c>
      <c r="S103" s="10">
        <f>PUSHArm!N103</f>
        <v>17.150066977274808</v>
      </c>
      <c r="T103" s="10">
        <f>PUSHArm!O103</f>
        <v>1.9485997832886026</v>
      </c>
      <c r="U103" s="10">
        <f t="shared" si="31"/>
        <v>63.718951202462904</v>
      </c>
      <c r="V103" s="10">
        <f t="shared" si="23"/>
        <v>1.6407900698755047</v>
      </c>
      <c r="W103" s="10">
        <f t="shared" si="24"/>
        <v>7.1500669772748076</v>
      </c>
      <c r="X103" s="10">
        <f t="shared" si="25"/>
        <v>86.849933022725196</v>
      </c>
      <c r="Y103" s="10">
        <f t="shared" si="32"/>
        <v>81.849933022725196</v>
      </c>
      <c r="Z103" s="10">
        <f t="shared" si="33"/>
        <v>6.1500669772748076</v>
      </c>
      <c r="AA103" s="10">
        <f t="shared" si="26"/>
        <v>76.849933022725196</v>
      </c>
      <c r="AB103" s="10">
        <f t="shared" si="27"/>
        <v>1.6407900698755047</v>
      </c>
      <c r="AC103" s="10">
        <f t="shared" si="28"/>
        <v>3.481403205072735</v>
      </c>
      <c r="AD103" s="10">
        <f>IF(R103&lt;=$H$10,$L$2+ABS($H$43/$H$46-SQRT(4*$H$43*$H$43/$H$46/$H$46-8*(R103-$H$9)/$H$46)/2),#REF!)</f>
        <v>7.8920997883030832</v>
      </c>
      <c r="AE103" s="10">
        <f t="shared" si="34"/>
        <v>-15.951453075948336</v>
      </c>
      <c r="AF103" s="10">
        <f t="shared" si="35"/>
        <v>3.452938563197895</v>
      </c>
      <c r="AG103" s="10">
        <f t="shared" si="36"/>
        <v>3.452938563197895</v>
      </c>
      <c r="AH103">
        <f t="shared" si="37"/>
        <v>3.452938563197895</v>
      </c>
      <c r="AI103" s="10">
        <f t="shared" si="38"/>
        <v>3.2611486486486485</v>
      </c>
      <c r="AJ103" t="e">
        <f t="shared" si="39"/>
        <v>#NUM!</v>
      </c>
    </row>
    <row r="104" spans="14:36" x14ac:dyDescent="0.3">
      <c r="N104">
        <f t="shared" si="29"/>
        <v>23.381727565868346</v>
      </c>
      <c r="O104">
        <f t="shared" si="30"/>
        <v>15.140765054772372</v>
      </c>
      <c r="P104">
        <f t="shared" si="40"/>
        <v>2.1317999999999997</v>
      </c>
      <c r="Q104">
        <f t="shared" si="22"/>
        <v>9.9651284249999996</v>
      </c>
      <c r="R104" s="17">
        <f>PUSHArm!M104</f>
        <v>51</v>
      </c>
      <c r="S104" s="10">
        <f>PUSHArm!N104</f>
        <v>17.406661483898514</v>
      </c>
      <c r="T104" s="10">
        <f>PUSHArm!O104</f>
        <v>1.932864835138375</v>
      </c>
      <c r="U104" s="10">
        <f t="shared" si="31"/>
        <v>63.735011896818023</v>
      </c>
      <c r="V104" s="10">
        <f t="shared" si="23"/>
        <v>1.6503432321908964</v>
      </c>
      <c r="W104" s="10">
        <f t="shared" si="24"/>
        <v>7.4066614838985139</v>
      </c>
      <c r="X104" s="10">
        <f t="shared" si="25"/>
        <v>86.593338516101483</v>
      </c>
      <c r="Y104" s="10">
        <f t="shared" si="32"/>
        <v>81.593338516101483</v>
      </c>
      <c r="Z104" s="10">
        <f t="shared" si="33"/>
        <v>6.4066614838985139</v>
      </c>
      <c r="AA104" s="10">
        <f t="shared" si="26"/>
        <v>76.593338516101483</v>
      </c>
      <c r="AB104" s="10">
        <f t="shared" si="27"/>
        <v>1.6503432321908964</v>
      </c>
      <c r="AC104" s="10">
        <f t="shared" si="28"/>
        <v>3.4751418435259787</v>
      </c>
      <c r="AD104" s="10">
        <f>IF(R104&lt;=$H$10,$L$2+ABS($H$43/$H$46-SQRT(4*$H$43*$H$43/$H$46/$H$46-8*(R104-$H$9)/$H$46)/2),#REF!)</f>
        <v>7.8791484636983453</v>
      </c>
      <c r="AE104" s="10">
        <f t="shared" si="34"/>
        <v>-16.275040086628842</v>
      </c>
      <c r="AF104" s="10">
        <f t="shared" si="35"/>
        <v>3.4369489118744152</v>
      </c>
      <c r="AG104" s="10">
        <f t="shared" si="36"/>
        <v>3.4369489118744152</v>
      </c>
      <c r="AH104">
        <f t="shared" si="37"/>
        <v>3.4369489118744152</v>
      </c>
      <c r="AI104" s="10">
        <f t="shared" si="38"/>
        <v>3.2337837837837835</v>
      </c>
      <c r="AJ104" t="e">
        <f t="shared" si="39"/>
        <v>#NUM!</v>
      </c>
    </row>
    <row r="105" spans="14:36" x14ac:dyDescent="0.3">
      <c r="N105">
        <f t="shared" si="29"/>
        <v>23.237887552637975</v>
      </c>
      <c r="O105">
        <f t="shared" si="30"/>
        <v>15.062960429394034</v>
      </c>
      <c r="P105">
        <f t="shared" si="40"/>
        <v>2.1317999999999997</v>
      </c>
      <c r="Q105">
        <f t="shared" si="22"/>
        <v>9.9878257624999982</v>
      </c>
      <c r="R105" s="17">
        <f>PUSHArm!M105</f>
        <v>51.5</v>
      </c>
      <c r="S105" s="10">
        <f>PUSHArm!N105</f>
        <v>17.665344859430153</v>
      </c>
      <c r="T105" s="10">
        <f>PUSHArm!O105</f>
        <v>1.9173766589839436</v>
      </c>
      <c r="U105" s="10">
        <f t="shared" si="31"/>
        <v>63.749258490942886</v>
      </c>
      <c r="V105" s="10">
        <f t="shared" si="23"/>
        <v>1.6598931086035382</v>
      </c>
      <c r="W105" s="10">
        <f t="shared" si="24"/>
        <v>7.665344859430153</v>
      </c>
      <c r="X105" s="10">
        <f t="shared" si="25"/>
        <v>86.334655140569851</v>
      </c>
      <c r="Y105" s="10">
        <f t="shared" si="32"/>
        <v>81.334655140569851</v>
      </c>
      <c r="Z105" s="10">
        <f t="shared" si="33"/>
        <v>6.665344859430153</v>
      </c>
      <c r="AA105" s="10">
        <f t="shared" si="26"/>
        <v>76.334655140569851</v>
      </c>
      <c r="AB105" s="10">
        <f t="shared" si="27"/>
        <v>1.6598931086035382</v>
      </c>
      <c r="AC105" s="10">
        <f t="shared" si="28"/>
        <v>3.468864944074737</v>
      </c>
      <c r="AD105" s="10">
        <f>IF(R105&lt;=$H$10,$L$2+ABS($H$43/$H$46-SQRT(4*$H$43*$H$43/$H$46/$H$46-8*(R105-$H$9)/$H$46)/2),#REF!)</f>
        <v>7.8661675359500753</v>
      </c>
      <c r="AE105" s="10">
        <f t="shared" si="34"/>
        <v>-16.599504322313813</v>
      </c>
      <c r="AF105" s="10">
        <f t="shared" si="35"/>
        <v>3.4211473678428641</v>
      </c>
      <c r="AG105" s="10">
        <f t="shared" si="36"/>
        <v>3.4211473678428641</v>
      </c>
      <c r="AH105">
        <f t="shared" si="37"/>
        <v>3.4211473678428641</v>
      </c>
      <c r="AI105" s="10">
        <f t="shared" si="38"/>
        <v>3.2064189189189189</v>
      </c>
      <c r="AJ105" t="e">
        <f t="shared" si="39"/>
        <v>#NUM!</v>
      </c>
    </row>
    <row r="106" spans="14:36" x14ac:dyDescent="0.3">
      <c r="N106">
        <f t="shared" si="29"/>
        <v>23.096321834783748</v>
      </c>
      <c r="O106">
        <f t="shared" si="30"/>
        <v>14.986384637116522</v>
      </c>
      <c r="P106">
        <f t="shared" si="40"/>
        <v>2.1317999999999997</v>
      </c>
      <c r="Q106">
        <f t="shared" si="22"/>
        <v>10.010523099999997</v>
      </c>
      <c r="R106" s="17">
        <f>PUSHArm!M106</f>
        <v>52</v>
      </c>
      <c r="S106" s="10">
        <f>PUSHArm!N106</f>
        <v>17.926117826315522</v>
      </c>
      <c r="T106" s="10">
        <f>PUSHArm!O106</f>
        <v>1.9021336892924348</v>
      </c>
      <c r="U106" s="10">
        <f t="shared" si="31"/>
        <v>63.7618203461154</v>
      </c>
      <c r="V106" s="10">
        <f t="shared" si="23"/>
        <v>1.6694397025017491</v>
      </c>
      <c r="W106" s="10">
        <f t="shared" si="24"/>
        <v>7.9261178263155223</v>
      </c>
      <c r="X106" s="10">
        <f t="shared" si="25"/>
        <v>86.073882173684481</v>
      </c>
      <c r="Y106" s="10">
        <f t="shared" si="32"/>
        <v>81.073882173684481</v>
      </c>
      <c r="Z106" s="10">
        <f t="shared" si="33"/>
        <v>6.9261178263155223</v>
      </c>
      <c r="AA106" s="10">
        <f t="shared" si="26"/>
        <v>76.073882173684481</v>
      </c>
      <c r="AB106" s="10">
        <f t="shared" si="27"/>
        <v>1.6694397025017491</v>
      </c>
      <c r="AC106" s="10">
        <f t="shared" si="28"/>
        <v>3.4625723904672512</v>
      </c>
      <c r="AD106" s="10">
        <f>IF(R106&lt;=$H$10,$L$2+ABS($H$43/$H$46-SQRT(4*$H$43*$H$43/$H$46/$H$46-8*(R106-$H$9)/$H$46)/2),#REF!)</f>
        <v>7.8531568011317203</v>
      </c>
      <c r="AE106" s="10">
        <f t="shared" si="34"/>
        <v>-16.924834721123549</v>
      </c>
      <c r="AF106" s="10">
        <f t="shared" si="35"/>
        <v>3.4055274444270851</v>
      </c>
      <c r="AG106" s="10">
        <f t="shared" si="36"/>
        <v>3.4055274444270851</v>
      </c>
      <c r="AH106">
        <f t="shared" si="37"/>
        <v>3.4055274444270851</v>
      </c>
      <c r="AI106" s="10">
        <f t="shared" si="38"/>
        <v>3.1790540540540539</v>
      </c>
      <c r="AJ106" t="e">
        <f t="shared" si="39"/>
        <v>#NUM!</v>
      </c>
    </row>
    <row r="107" spans="14:36" x14ac:dyDescent="0.3">
      <c r="N107">
        <f t="shared" si="29"/>
        <v>22.95702698901751</v>
      </c>
      <c r="O107">
        <f t="shared" si="30"/>
        <v>14.911041306276642</v>
      </c>
      <c r="P107">
        <f t="shared" si="40"/>
        <v>2.1317999999999997</v>
      </c>
      <c r="Q107">
        <f t="shared" si="22"/>
        <v>10.033220437500001</v>
      </c>
      <c r="R107" s="17">
        <f>PUSHArm!M107</f>
        <v>52.5</v>
      </c>
      <c r="S107" s="10">
        <f>PUSHArm!N107</f>
        <v>18.188980527720066</v>
      </c>
      <c r="T107" s="10">
        <f>PUSHArm!O107</f>
        <v>1.8871342721504991</v>
      </c>
      <c r="U107" s="10">
        <f t="shared" si="31"/>
        <v>63.772823021798814</v>
      </c>
      <c r="V107" s="10">
        <f t="shared" si="23"/>
        <v>1.6789830172680393</v>
      </c>
      <c r="W107" s="10">
        <f t="shared" si="24"/>
        <v>8.1889805277200658</v>
      </c>
      <c r="X107" s="10">
        <f t="shared" si="25"/>
        <v>85.811019472279938</v>
      </c>
      <c r="Y107" s="10">
        <f t="shared" si="32"/>
        <v>80.811019472279938</v>
      </c>
      <c r="Z107" s="10">
        <f t="shared" si="33"/>
        <v>7.1889805277200658</v>
      </c>
      <c r="AA107" s="10">
        <f t="shared" si="26"/>
        <v>75.811019472279938</v>
      </c>
      <c r="AB107" s="10">
        <f t="shared" si="27"/>
        <v>1.6789830172680393</v>
      </c>
      <c r="AC107" s="10">
        <f t="shared" si="28"/>
        <v>3.4562640649948659</v>
      </c>
      <c r="AD107" s="10">
        <f>IF(R107&lt;=$H$10,$L$2+ABS($H$43/$H$46-SQRT(4*$H$43*$H$43/$H$46/$H$46-8*(R107-$H$9)/$H$46)/2),#REF!)</f>
        <v>7.8401160529646106</v>
      </c>
      <c r="AE107" s="10">
        <f t="shared" si="34"/>
        <v>-17.251016548909302</v>
      </c>
      <c r="AF107" s="10">
        <f t="shared" si="35"/>
        <v>3.3900830194058957</v>
      </c>
      <c r="AG107" s="10">
        <f t="shared" si="36"/>
        <v>3.3900830194058957</v>
      </c>
      <c r="AH107">
        <f t="shared" si="37"/>
        <v>3.3900830194058957</v>
      </c>
      <c r="AI107" s="10">
        <f t="shared" si="38"/>
        <v>3.1516891891891889</v>
      </c>
      <c r="AJ107" t="e">
        <f t="shared" si="39"/>
        <v>#NUM!</v>
      </c>
    </row>
    <row r="108" spans="14:36" x14ac:dyDescent="0.3">
      <c r="N108">
        <f t="shared" si="29"/>
        <v>22.819998408159286</v>
      </c>
      <c r="O108">
        <f t="shared" si="30"/>
        <v>14.83693324294808</v>
      </c>
      <c r="P108">
        <f t="shared" si="40"/>
        <v>2.1317999999999997</v>
      </c>
      <c r="Q108">
        <f t="shared" si="22"/>
        <v>10.055917774999999</v>
      </c>
      <c r="R108" s="17">
        <f>PUSHArm!M108</f>
        <v>53</v>
      </c>
      <c r="S108" s="10">
        <f>PUSHArm!N108</f>
        <v>18.45393252789238</v>
      </c>
      <c r="T108" s="10">
        <f>PUSHArm!O108</f>
        <v>1.8723766688270962</v>
      </c>
      <c r="U108" s="10">
        <f t="shared" si="31"/>
        <v>63.782388214797287</v>
      </c>
      <c r="V108" s="10">
        <f t="shared" si="23"/>
        <v>1.6885230562791034</v>
      </c>
      <c r="W108" s="10">
        <f t="shared" si="24"/>
        <v>8.4539325278923805</v>
      </c>
      <c r="X108" s="10">
        <f t="shared" si="25"/>
        <v>85.546067472107623</v>
      </c>
      <c r="Y108" s="10">
        <f t="shared" si="32"/>
        <v>80.546067472107623</v>
      </c>
      <c r="Z108" s="10">
        <f t="shared" si="33"/>
        <v>7.4539325278923805</v>
      </c>
      <c r="AA108" s="10">
        <f t="shared" si="26"/>
        <v>75.546067472107623</v>
      </c>
      <c r="AB108" s="10">
        <f t="shared" si="27"/>
        <v>1.6885230562791034</v>
      </c>
      <c r="AC108" s="10">
        <f t="shared" si="28"/>
        <v>3.4499398484663404</v>
      </c>
      <c r="AD108" s="10">
        <f>IF(R108&lt;=$H$10,$L$2+ABS($H$43/$H$46-SQRT(4*$H$43*$H$43/$H$46/$H$46-8*(R108-$H$9)/$H$46)/2),#REF!)</f>
        <v>7.8270450827798044</v>
      </c>
      <c r="AE108" s="10">
        <f t="shared" si="34"/>
        <v>-17.578031670604016</v>
      </c>
      <c r="AF108" s="10">
        <f t="shared" si="35"/>
        <v>3.3748083069737671</v>
      </c>
      <c r="AG108" s="10">
        <f t="shared" si="36"/>
        <v>3.3748083069737671</v>
      </c>
      <c r="AH108">
        <f t="shared" si="37"/>
        <v>3.3748083069737671</v>
      </c>
      <c r="AI108" s="10">
        <f t="shared" si="38"/>
        <v>3.1243243243243244</v>
      </c>
      <c r="AJ108" t="e">
        <f t="shared" si="39"/>
        <v>#NUM!</v>
      </c>
    </row>
    <row r="109" spans="14:36" x14ac:dyDescent="0.3">
      <c r="N109">
        <f t="shared" si="29"/>
        <v>22.685230335196643</v>
      </c>
      <c r="O109">
        <f t="shared" si="30"/>
        <v>14.764062449746966</v>
      </c>
      <c r="P109">
        <f t="shared" si="40"/>
        <v>2.1317999999999997</v>
      </c>
      <c r="Q109">
        <f t="shared" si="22"/>
        <v>10.0786151125</v>
      </c>
      <c r="R109" s="17">
        <f>PUSHArm!M109</f>
        <v>53.5</v>
      </c>
      <c r="S109" s="10">
        <f>PUSHArm!N109</f>
        <v>18.720972813281758</v>
      </c>
      <c r="T109" s="10">
        <f>PUSHArm!O109</f>
        <v>1.8578590593511768</v>
      </c>
      <c r="U109" s="10">
        <f t="shared" si="31"/>
        <v>63.79063370689483</v>
      </c>
      <c r="V109" s="10">
        <f t="shared" si="23"/>
        <v>1.6980598229058483</v>
      </c>
      <c r="W109" s="10">
        <f t="shared" si="24"/>
        <v>8.7209728132817581</v>
      </c>
      <c r="X109" s="10">
        <f t="shared" si="25"/>
        <v>85.279027186718238</v>
      </c>
      <c r="Y109" s="10">
        <f t="shared" si="32"/>
        <v>80.279027186718238</v>
      </c>
      <c r="Z109" s="10">
        <f t="shared" si="33"/>
        <v>7.7209728132817581</v>
      </c>
      <c r="AA109" s="10">
        <f t="shared" si="26"/>
        <v>75.279027186718238</v>
      </c>
      <c r="AB109" s="10">
        <f t="shared" si="27"/>
        <v>1.6980598229058483</v>
      </c>
      <c r="AC109" s="10">
        <f t="shared" si="28"/>
        <v>3.4435996201815731</v>
      </c>
      <c r="AD109" s="10">
        <f>IF(R109&lt;=$H$10,$L$2+ABS($H$43/$H$46-SQRT(4*$H$43*$H$43/$H$46/$H$46-8*(R109-$H$9)/$H$46)/2),#REF!)</f>
        <v>7.8139436794791273</v>
      </c>
      <c r="AE109" s="10">
        <f t="shared" si="34"/>
        <v>-17.905858803692009</v>
      </c>
      <c r="AF109" s="10">
        <f t="shared" si="35"/>
        <v>3.3596978324155513</v>
      </c>
      <c r="AG109" s="10">
        <f t="shared" si="36"/>
        <v>3.3596978324155513</v>
      </c>
      <c r="AH109">
        <f t="shared" si="37"/>
        <v>3.3596978324155513</v>
      </c>
      <c r="AI109" s="10">
        <f t="shared" si="38"/>
        <v>3.0969594594594594</v>
      </c>
      <c r="AJ109" t="e">
        <f t="shared" si="39"/>
        <v>#NUM!</v>
      </c>
    </row>
    <row r="110" spans="14:36" x14ac:dyDescent="0.3">
      <c r="N110">
        <f t="shared" si="29"/>
        <v>22.552715897972945</v>
      </c>
      <c r="O110">
        <f t="shared" si="30"/>
        <v>14.692430145216912</v>
      </c>
      <c r="P110">
        <f t="shared" si="40"/>
        <v>2.1317999999999997</v>
      </c>
      <c r="Q110">
        <f t="shared" si="22"/>
        <v>10.101312449999998</v>
      </c>
      <c r="R110" s="17">
        <f>PUSHArm!M110</f>
        <v>54</v>
      </c>
      <c r="S110" s="10">
        <f>PUSHArm!N110</f>
        <v>18.990099794407342</v>
      </c>
      <c r="T110" s="10">
        <f>PUSHArm!O110</f>
        <v>1.8435795461009556</v>
      </c>
      <c r="U110" s="10">
        <f t="shared" si="31"/>
        <v>63.797673320919323</v>
      </c>
      <c r="V110" s="10">
        <f t="shared" si="23"/>
        <v>1.7075933205134117</v>
      </c>
      <c r="W110" s="10">
        <f t="shared" si="24"/>
        <v>8.9900997944073424</v>
      </c>
      <c r="X110" s="10">
        <f t="shared" si="25"/>
        <v>85.009900205592658</v>
      </c>
      <c r="Y110" s="10">
        <f t="shared" si="32"/>
        <v>80.009900205592658</v>
      </c>
      <c r="Z110" s="10">
        <f t="shared" si="33"/>
        <v>7.9900997944073424</v>
      </c>
      <c r="AA110" s="10">
        <f t="shared" si="26"/>
        <v>75.009900205592658</v>
      </c>
      <c r="AB110" s="10">
        <f t="shared" si="27"/>
        <v>1.7075933205134117</v>
      </c>
      <c r="AC110" s="10">
        <f t="shared" si="28"/>
        <v>3.4372432579047225</v>
      </c>
      <c r="AD110" s="10">
        <f>IF(R110&lt;=$H$10,$L$2+ABS($H$43/$H$46-SQRT(4*$H$43*$H$43/$H$46/$H$46-8*(R110-$H$9)/$H$46)/2),#REF!)</f>
        <v>7.8008116294954002</v>
      </c>
      <c r="AE110" s="10">
        <f t="shared" si="34"/>
        <v>-18.23447375591498</v>
      </c>
      <c r="AF110" s="10">
        <f t="shared" si="35"/>
        <v>3.3447464091809187</v>
      </c>
      <c r="AG110" s="10">
        <f t="shared" si="36"/>
        <v>3.3447464091809187</v>
      </c>
      <c r="AH110">
        <f t="shared" si="37"/>
        <v>3.3447464091809187</v>
      </c>
      <c r="AI110" s="10">
        <f t="shared" si="38"/>
        <v>3.0695945945945944</v>
      </c>
      <c r="AJ110" t="e">
        <f t="shared" si="39"/>
        <v>#NUM!</v>
      </c>
    </row>
    <row r="111" spans="14:36" x14ac:dyDescent="0.3">
      <c r="N111">
        <f t="shared" si="29"/>
        <v>22.422447144584641</v>
      </c>
      <c r="O111">
        <f t="shared" si="30"/>
        <v>14.622036783846486</v>
      </c>
      <c r="P111">
        <f t="shared" si="40"/>
        <v>2.1317999999999997</v>
      </c>
      <c r="Q111">
        <f t="shared" si="22"/>
        <v>10.124009787499999</v>
      </c>
      <c r="R111" s="17">
        <f>PUSHArm!M111</f>
        <v>54.5</v>
      </c>
      <c r="S111" s="10">
        <f>PUSHArm!N111</f>
        <v>19.261311308473804</v>
      </c>
      <c r="T111" s="10">
        <f>PUSHArm!O111</f>
        <v>1.8295361574111444</v>
      </c>
      <c r="U111" s="10">
        <f t="shared" si="31"/>
        <v>63.803616885498549</v>
      </c>
      <c r="V111" s="10">
        <f t="shared" si="23"/>
        <v>1.7171235524611543</v>
      </c>
      <c r="W111" s="10">
        <f t="shared" si="24"/>
        <v>9.2613113084738039</v>
      </c>
      <c r="X111" s="10">
        <f t="shared" si="25"/>
        <v>84.738688691526193</v>
      </c>
      <c r="Y111" s="10">
        <f t="shared" si="32"/>
        <v>79.738688691526193</v>
      </c>
      <c r="Z111" s="10">
        <f t="shared" si="33"/>
        <v>8.2613113084738039</v>
      </c>
      <c r="AA111" s="10">
        <f t="shared" si="26"/>
        <v>74.738688691526193</v>
      </c>
      <c r="AB111" s="10">
        <f t="shared" si="27"/>
        <v>1.7171235524611543</v>
      </c>
      <c r="AC111" s="10">
        <f t="shared" si="28"/>
        <v>3.4308706378367138</v>
      </c>
      <c r="AD111" s="10">
        <f>IF(R111&lt;=$H$10,$L$2+ABS($H$43/$H$46-SQRT(4*$H$43*$H$43/$H$46/$H$46-8*(R111-$H$9)/$H$46)/2),#REF!)</f>
        <v>7.7876487167518134</v>
      </c>
      <c r="AE111" s="10">
        <f t="shared" si="34"/>
        <v>-18.563849648900717</v>
      </c>
      <c r="AF111" s="10">
        <f t="shared" si="35"/>
        <v>3.3299491180863021</v>
      </c>
      <c r="AG111" s="10">
        <f t="shared" si="36"/>
        <v>3.3299491180863021</v>
      </c>
      <c r="AH111">
        <f t="shared" si="37"/>
        <v>3.3299491180863021</v>
      </c>
      <c r="AI111" s="10">
        <f t="shared" si="38"/>
        <v>3.0422297297297298</v>
      </c>
      <c r="AJ111" t="e">
        <f t="shared" si="39"/>
        <v>#NUM!</v>
      </c>
    </row>
    <row r="112" spans="14:36" x14ac:dyDescent="0.3">
      <c r="N112">
        <f t="shared" si="29"/>
        <v>22.294415079178197</v>
      </c>
      <c r="O112">
        <f t="shared" si="30"/>
        <v>14.55288207651814</v>
      </c>
      <c r="P112">
        <f t="shared" si="40"/>
        <v>2.1317999999999997</v>
      </c>
      <c r="Q112">
        <f t="shared" si="22"/>
        <v>10.146707125000001</v>
      </c>
      <c r="R112" s="17">
        <f>PUSHArm!M112</f>
        <v>55</v>
      </c>
      <c r="S112" s="10">
        <f>PUSHArm!N112</f>
        <v>19.534604622724295</v>
      </c>
      <c r="T112" s="10">
        <f>PUSHArm!O112</f>
        <v>1.8157268511727314</v>
      </c>
      <c r="U112" s="10">
        <f t="shared" si="31"/>
        <v>63.808570207668922</v>
      </c>
      <c r="V112" s="10">
        <f t="shared" si="23"/>
        <v>1.7266505221026922</v>
      </c>
      <c r="W112" s="10">
        <f t="shared" si="24"/>
        <v>9.5346046227242951</v>
      </c>
      <c r="X112" s="10">
        <f t="shared" si="25"/>
        <v>84.465395377275712</v>
      </c>
      <c r="Y112" s="10">
        <f t="shared" si="32"/>
        <v>79.465395377275712</v>
      </c>
      <c r="Z112" s="10">
        <f t="shared" si="33"/>
        <v>8.5346046227242951</v>
      </c>
      <c r="AA112" s="10">
        <f t="shared" si="26"/>
        <v>74.465395377275712</v>
      </c>
      <c r="AB112" s="10">
        <f t="shared" si="27"/>
        <v>1.7266505221026922</v>
      </c>
      <c r="AC112" s="10">
        <f t="shared" si="28"/>
        <v>3.4244816345871021</v>
      </c>
      <c r="AD112" s="10">
        <f>IF(R112&lt;=$H$10,$L$2+ABS($H$43/$H$46-SQRT(4*$H$43*$H$43/$H$46/$H$46-8*(R112-$H$9)/$H$46)/2),#REF!)</f>
        <v>7.7744547226204519</v>
      </c>
      <c r="AE112" s="10">
        <f t="shared" si="34"/>
        <v>-18.893957129428649</v>
      </c>
      <c r="AF112" s="10">
        <f t="shared" si="35"/>
        <v>3.3153012884079116</v>
      </c>
      <c r="AG112" s="10">
        <f t="shared" si="36"/>
        <v>3.3153012884079116</v>
      </c>
      <c r="AH112">
        <f t="shared" si="37"/>
        <v>3.3153012884079116</v>
      </c>
      <c r="AI112" s="10">
        <f t="shared" si="38"/>
        <v>3.0148648648648648</v>
      </c>
      <c r="AJ112" t="e">
        <f t="shared" si="39"/>
        <v>#NUM!</v>
      </c>
    </row>
    <row r="113" spans="14:36" x14ac:dyDescent="0.3">
      <c r="N113">
        <f t="shared" si="29"/>
        <v>22.168609698284122</v>
      </c>
      <c r="O113">
        <f t="shared" si="30"/>
        <v>14.484965011477975</v>
      </c>
      <c r="P113">
        <f t="shared" si="40"/>
        <v>2.1317999999999997</v>
      </c>
      <c r="Q113">
        <f t="shared" si="22"/>
        <v>10.169404462499999</v>
      </c>
      <c r="R113" s="17">
        <f>PUSHArm!M113</f>
        <v>55.5</v>
      </c>
      <c r="S113" s="10">
        <f>PUSHArm!N113</f>
        <v>19.809976438521954</v>
      </c>
      <c r="T113" s="10">
        <f>PUSHArm!O113</f>
        <v>1.802149518436567</v>
      </c>
      <c r="U113" s="10">
        <f t="shared" si="31"/>
        <v>63.812635053728002</v>
      </c>
      <c r="V113" s="10">
        <f t="shared" si="23"/>
        <v>1.7361742327859109</v>
      </c>
      <c r="W113" s="10">
        <f t="shared" si="24"/>
        <v>9.8099764385219537</v>
      </c>
      <c r="X113" s="10">
        <f t="shared" si="25"/>
        <v>84.190023561478043</v>
      </c>
      <c r="Y113" s="10">
        <f t="shared" si="32"/>
        <v>79.190023561478043</v>
      </c>
      <c r="Z113" s="10">
        <f t="shared" si="33"/>
        <v>8.8099764385219537</v>
      </c>
      <c r="AA113" s="10">
        <f t="shared" si="26"/>
        <v>74.190023561478043</v>
      </c>
      <c r="AB113" s="10">
        <f t="shared" si="27"/>
        <v>1.7361742327859109</v>
      </c>
      <c r="AC113" s="10">
        <f t="shared" si="28"/>
        <v>3.4180761211452912</v>
      </c>
      <c r="AD113" s="10">
        <f>IF(R113&lt;=$H$10,$L$2+ABS($H$43/$H$46-SQRT(4*$H$43*$H$43/$H$46/$H$46-8*(R113-$H$9)/$H$46)/2),#REF!)</f>
        <v>7.7612294258799226</v>
      </c>
      <c r="AE113" s="10">
        <f t="shared" si="34"/>
        <v>-19.22476456946049</v>
      </c>
      <c r="AF113" s="10">
        <f t="shared" si="35"/>
        <v>3.3007984806598056</v>
      </c>
      <c r="AG113" s="10">
        <f t="shared" si="36"/>
        <v>3.3007984806598056</v>
      </c>
      <c r="AH113">
        <f t="shared" si="37"/>
        <v>3.3007984806598056</v>
      </c>
      <c r="AI113" s="10">
        <f t="shared" si="38"/>
        <v>2.9874999999999998</v>
      </c>
      <c r="AJ113" t="e">
        <f t="shared" si="39"/>
        <v>#NUM!</v>
      </c>
    </row>
    <row r="114" spans="14:36" x14ac:dyDescent="0.3">
      <c r="N114">
        <f t="shared" si="29"/>
        <v>22.045020027455173</v>
      </c>
      <c r="O114">
        <f t="shared" si="30"/>
        <v>14.418283875674257</v>
      </c>
      <c r="P114">
        <f t="shared" si="40"/>
        <v>2.1317999999999997</v>
      </c>
      <c r="Q114">
        <f t="shared" si="22"/>
        <v>10.192101799999998</v>
      </c>
      <c r="R114" s="17">
        <f>PUSHArm!M114</f>
        <v>56</v>
      </c>
      <c r="S114" s="10">
        <f>PUSHArm!N114</f>
        <v>20.087422896146496</v>
      </c>
      <c r="T114" s="10">
        <f>PUSHArm!O114</f>
        <v>1.7888019870018095</v>
      </c>
      <c r="U114" s="10">
        <f t="shared" si="31"/>
        <v>63.815909137665415</v>
      </c>
      <c r="V114" s="10">
        <f t="shared" si="23"/>
        <v>1.7456946878529653</v>
      </c>
      <c r="W114" s="10">
        <f t="shared" si="24"/>
        <v>10.087422896146496</v>
      </c>
      <c r="X114" s="10">
        <f t="shared" si="25"/>
        <v>83.912577103853508</v>
      </c>
      <c r="Y114" s="10">
        <f t="shared" si="32"/>
        <v>78.912577103853508</v>
      </c>
      <c r="Z114" s="10">
        <f t="shared" si="33"/>
        <v>9.0874228961464958</v>
      </c>
      <c r="AA114" s="10">
        <f t="shared" si="26"/>
        <v>73.912577103853508</v>
      </c>
      <c r="AB114" s="10">
        <f t="shared" si="27"/>
        <v>1.7456946878529653</v>
      </c>
      <c r="AC114" s="10">
        <f t="shared" si="28"/>
        <v>3.4116539688510694</v>
      </c>
      <c r="AD114" s="10">
        <f>IF(R114&lt;=$H$10,$L$2+ABS($H$43/$H$46-SQRT(4*$H$43*$H$43/$H$46/$H$46-8*(R114-$H$9)/$H$46)/2),#REF!)</f>
        <v>7.7479726026720792</v>
      </c>
      <c r="AE114" s="10">
        <f t="shared" si="34"/>
        <v>-19.556238256159354</v>
      </c>
      <c r="AF114" s="10">
        <f t="shared" si="35"/>
        <v>3.2864364708770322</v>
      </c>
      <c r="AG114" s="10">
        <f t="shared" si="36"/>
        <v>3.2864364708770322</v>
      </c>
      <c r="AH114">
        <f t="shared" si="37"/>
        <v>3.2864364708770322</v>
      </c>
      <c r="AI114" s="10">
        <f t="shared" si="38"/>
        <v>2.9601351351351353</v>
      </c>
      <c r="AJ114" t="e">
        <f t="shared" si="39"/>
        <v>#NUM!</v>
      </c>
    </row>
    <row r="115" spans="14:36" x14ac:dyDescent="0.3">
      <c r="N115">
        <f t="shared" si="29"/>
        <v>21.923634158237931</v>
      </c>
      <c r="O115">
        <f t="shared" si="30"/>
        <v>14.35283627648292</v>
      </c>
      <c r="P115">
        <f t="shared" si="40"/>
        <v>2.1317999999999997</v>
      </c>
      <c r="Q115">
        <f t="shared" si="22"/>
        <v>10.2147991375</v>
      </c>
      <c r="R115" s="17">
        <f>PUSHArm!M115</f>
        <v>56.5</v>
      </c>
      <c r="S115" s="10">
        <f>PUSHArm!N115</f>
        <v>20.366939580292204</v>
      </c>
      <c r="T115" s="10">
        <f>PUSHArm!O115</f>
        <v>1.7756820249917935</v>
      </c>
      <c r="U115" s="10">
        <f t="shared" si="31"/>
        <v>63.81848611723418</v>
      </c>
      <c r="V115" s="10">
        <f t="shared" si="23"/>
        <v>1.7552118906403085</v>
      </c>
      <c r="W115" s="10">
        <f t="shared" si="24"/>
        <v>10.366939580292204</v>
      </c>
      <c r="X115" s="10">
        <f t="shared" si="25"/>
        <v>83.633060419707789</v>
      </c>
      <c r="Y115" s="10">
        <f t="shared" si="32"/>
        <v>78.633060419707789</v>
      </c>
      <c r="Z115" s="10">
        <f t="shared" si="33"/>
        <v>9.366939580292204</v>
      </c>
      <c r="AA115" s="10">
        <f t="shared" si="26"/>
        <v>73.633060419707789</v>
      </c>
      <c r="AB115" s="10">
        <f t="shared" si="27"/>
        <v>1.7552118906403085</v>
      </c>
      <c r="AC115" s="10">
        <f t="shared" si="28"/>
        <v>3.4052150473644591</v>
      </c>
      <c r="AD115" s="10">
        <f>IF(R115&lt;=$H$10,$L$2+ABS($H$43/$H$46-SQRT(4*$H$43*$H$43/$H$46/$H$46-8*(R115-$H$9)/$H$46)/2),#REF!)</f>
        <v>7.7346840264578143</v>
      </c>
      <c r="AE115" s="10">
        <f t="shared" si="34"/>
        <v>-19.888342572738242</v>
      </c>
      <c r="AF115" s="10">
        <f t="shared" si="35"/>
        <v>3.2722112362461271</v>
      </c>
      <c r="AG115" s="10">
        <f t="shared" si="36"/>
        <v>3.2722112362461271</v>
      </c>
      <c r="AH115">
        <f t="shared" si="37"/>
        <v>3.2722112362461271</v>
      </c>
      <c r="AI115" s="10">
        <f t="shared" si="38"/>
        <v>2.9327702702702703</v>
      </c>
      <c r="AJ115" t="e">
        <f t="shared" si="39"/>
        <v>#NUM!</v>
      </c>
    </row>
    <row r="116" spans="14:36" x14ac:dyDescent="0.3">
      <c r="N116">
        <f t="shared" si="29"/>
        <v>21.804439285331565</v>
      </c>
      <c r="O116">
        <f t="shared" si="30"/>
        <v>14.288619163723583</v>
      </c>
      <c r="P116">
        <f t="shared" si="40"/>
        <v>2.1317999999999997</v>
      </c>
      <c r="Q116">
        <f t="shared" si="22"/>
        <v>10.237496474999999</v>
      </c>
      <c r="R116" s="17">
        <f>PUSHArm!M116</f>
        <v>57</v>
      </c>
      <c r="S116" s="10">
        <f>PUSHArm!N116</f>
        <v>20.648521526250299</v>
      </c>
      <c r="T116" s="10">
        <f>PUSHArm!O116</f>
        <v>1.7627873444056621</v>
      </c>
      <c r="U116" s="10">
        <f t="shared" si="31"/>
        <v>63.820455597204642</v>
      </c>
      <c r="V116" s="10">
        <f t="shared" si="23"/>
        <v>1.7647258444786946</v>
      </c>
      <c r="W116" s="10">
        <f t="shared" si="24"/>
        <v>10.648521526250299</v>
      </c>
      <c r="X116" s="10">
        <f t="shared" si="25"/>
        <v>83.351478473749694</v>
      </c>
      <c r="Y116" s="10">
        <f t="shared" si="32"/>
        <v>78.351478473749694</v>
      </c>
      <c r="Z116" s="10">
        <f t="shared" si="33"/>
        <v>9.648521526250299</v>
      </c>
      <c r="AA116" s="10">
        <f t="shared" si="26"/>
        <v>73.351478473749694</v>
      </c>
      <c r="AB116" s="10">
        <f t="shared" si="27"/>
        <v>1.7647258444786946</v>
      </c>
      <c r="AC116" s="10">
        <f t="shared" si="28"/>
        <v>3.3987592246348539</v>
      </c>
      <c r="AD116" s="10">
        <f>IF(R116&lt;=$H$10,$L$2+ABS($H$43/$H$46-SQRT(4*$H$43*$H$43/$H$46/$H$46-8*(R116-$H$9)/$H$46)/2),#REF!)</f>
        <v>7.7213634679718881</v>
      </c>
      <c r="AE116" s="10">
        <f t="shared" si="34"/>
        <v>-20.221040170980523</v>
      </c>
      <c r="AF116" s="10">
        <f t="shared" si="35"/>
        <v>3.2581189419444367</v>
      </c>
      <c r="AG116" s="10">
        <f t="shared" si="36"/>
        <v>3.2581189419444367</v>
      </c>
      <c r="AH116">
        <f t="shared" si="37"/>
        <v>3.2581189419444367</v>
      </c>
      <c r="AI116" s="10">
        <f t="shared" si="38"/>
        <v>2.9054054054054053</v>
      </c>
      <c r="AJ116" t="e">
        <f t="shared" si="39"/>
        <v>#NUM!</v>
      </c>
    </row>
    <row r="117" spans="14:36" x14ac:dyDescent="0.3">
      <c r="N117">
        <f t="shared" si="29"/>
        <v>21.687421743927835</v>
      </c>
      <c r="O117">
        <f t="shared" si="30"/>
        <v>14.2256288519609</v>
      </c>
      <c r="P117">
        <f t="shared" si="40"/>
        <v>2.1317999999999997</v>
      </c>
      <c r="Q117">
        <f t="shared" si="22"/>
        <v>10.260193812499997</v>
      </c>
      <c r="R117" s="17">
        <f>PUSHArm!M117</f>
        <v>57.5</v>
      </c>
      <c r="S117" s="10">
        <f>PUSHArm!N117</f>
        <v>20.932163226757616</v>
      </c>
      <c r="T117" s="10">
        <f>PUSHArm!O117</f>
        <v>1.7501156046455895</v>
      </c>
      <c r="U117" s="10">
        <f t="shared" si="31"/>
        <v>63.821903139735284</v>
      </c>
      <c r="V117" s="10">
        <f t="shared" si="23"/>
        <v>1.7742365526931974</v>
      </c>
      <c r="W117" s="10">
        <f t="shared" si="24"/>
        <v>10.932163226757616</v>
      </c>
      <c r="X117" s="10">
        <f t="shared" si="25"/>
        <v>83.067836773242391</v>
      </c>
      <c r="Y117" s="10">
        <f t="shared" si="32"/>
        <v>78.067836773242391</v>
      </c>
      <c r="Z117" s="10">
        <f t="shared" si="33"/>
        <v>9.9321632267576163</v>
      </c>
      <c r="AA117" s="10">
        <f t="shared" si="26"/>
        <v>73.067836773242391</v>
      </c>
      <c r="AB117" s="10">
        <f t="shared" si="27"/>
        <v>1.7742365526931974</v>
      </c>
      <c r="AC117" s="10">
        <f t="shared" si="28"/>
        <v>3.3922863668694192</v>
      </c>
      <c r="AD117" s="10">
        <f>IF(R117&lt;=$H$10,$L$2+ABS($H$43/$H$46-SQRT(4*$H$43*$H$43/$H$46/$H$46-8*(R117-$H$9)/$H$46)/2),#REF!)</f>
        <v>7.7080106951767826</v>
      </c>
      <c r="AE117" s="10">
        <f t="shared" si="34"/>
        <v>-20.554292136031524</v>
      </c>
      <c r="AF117" s="10">
        <f t="shared" si="35"/>
        <v>3.2441559290662454</v>
      </c>
      <c r="AG117" s="10">
        <f t="shared" si="36"/>
        <v>3.2441559290662454</v>
      </c>
      <c r="AH117">
        <f t="shared" si="37"/>
        <v>3.2441559290662454</v>
      </c>
      <c r="AI117" s="10">
        <f t="shared" si="38"/>
        <v>2.8780405405405407</v>
      </c>
      <c r="AJ117" t="e">
        <f t="shared" si="39"/>
        <v>#NUM!</v>
      </c>
    </row>
    <row r="118" spans="14:36" x14ac:dyDescent="0.3">
      <c r="N118">
        <f t="shared" si="29"/>
        <v>21.572567047090224</v>
      </c>
      <c r="O118">
        <f t="shared" si="30"/>
        <v>14.163861042996528</v>
      </c>
      <c r="P118">
        <f t="shared" si="40"/>
        <v>2.1317999999999997</v>
      </c>
      <c r="Q118">
        <f t="shared" si="22"/>
        <v>10.282891149999999</v>
      </c>
      <c r="R118" s="17">
        <f>PUSHArm!M118</f>
        <v>58</v>
      </c>
      <c r="S118" s="10">
        <f>PUSHArm!N118</f>
        <v>21.217858639490796</v>
      </c>
      <c r="T118" s="10">
        <f>PUSHArm!O118</f>
        <v>1.7376644160084664</v>
      </c>
      <c r="U118" s="10">
        <f t="shared" si="31"/>
        <v>63.822910281384004</v>
      </c>
      <c r="V118" s="10">
        <f t="shared" si="23"/>
        <v>1.7837440186032236</v>
      </c>
      <c r="W118" s="10">
        <f t="shared" si="24"/>
        <v>11.217858639490796</v>
      </c>
      <c r="X118" s="10">
        <f t="shared" si="25"/>
        <v>82.7821413605092</v>
      </c>
      <c r="Y118" s="10">
        <f t="shared" si="32"/>
        <v>77.7821413605092</v>
      </c>
      <c r="Z118" s="10">
        <f t="shared" si="33"/>
        <v>10.217858639490796</v>
      </c>
      <c r="AA118" s="10">
        <f t="shared" si="26"/>
        <v>72.7821413605092</v>
      </c>
      <c r="AB118" s="10">
        <f t="shared" si="27"/>
        <v>1.7837440186032236</v>
      </c>
      <c r="AC118" s="10">
        <f t="shared" si="28"/>
        <v>3.3857963385007399</v>
      </c>
      <c r="AD118" s="10">
        <f>IF(R118&lt;=$H$10,$L$2+ABS($H$43/$H$46-SQRT(4*$H$43*$H$43/$H$46/$H$46-8*(R118-$H$9)/$H$46)/2),#REF!)</f>
        <v>7.6946254732155399</v>
      </c>
      <c r="AE118" s="10">
        <f t="shared" si="34"/>
        <v>-20.888058144076943</v>
      </c>
      <c r="AF118" s="10">
        <f t="shared" si="35"/>
        <v>3.2303187035279901</v>
      </c>
      <c r="AG118" s="10">
        <f t="shared" si="36"/>
        <v>3.2303187035279901</v>
      </c>
      <c r="AH118">
        <f t="shared" si="37"/>
        <v>3.2303187035279901</v>
      </c>
      <c r="AI118" s="10">
        <f t="shared" si="38"/>
        <v>2.8506756756756757</v>
      </c>
      <c r="AJ118" t="e">
        <f t="shared" si="39"/>
        <v>#NUM!</v>
      </c>
    </row>
    <row r="119" spans="14:36" x14ac:dyDescent="0.3">
      <c r="N119">
        <f t="shared" si="29"/>
        <v>21.459859923127265</v>
      </c>
      <c r="O119">
        <f t="shared" si="30"/>
        <v>14.103310848520303</v>
      </c>
      <c r="P119">
        <f t="shared" si="40"/>
        <v>2.1317999999999997</v>
      </c>
      <c r="Q119">
        <f t="shared" si="22"/>
        <v>10.3055884875</v>
      </c>
      <c r="R119" s="17">
        <f>PUSHArm!M119</f>
        <v>58.5</v>
      </c>
      <c r="S119" s="10">
        <f>PUSHArm!N119</f>
        <v>21.505601195184337</v>
      </c>
      <c r="T119" s="10">
        <f>PUSHArm!O119</f>
        <v>1.7254313431388879</v>
      </c>
      <c r="U119" s="10">
        <f t="shared" si="31"/>
        <v>63.823554556549567</v>
      </c>
      <c r="V119" s="10">
        <f t="shared" si="23"/>
        <v>1.7932482455225245</v>
      </c>
      <c r="W119" s="10">
        <f t="shared" si="24"/>
        <v>11.505601195184337</v>
      </c>
      <c r="X119" s="10">
        <f t="shared" si="25"/>
        <v>82.49439880481566</v>
      </c>
      <c r="Y119" s="10">
        <f t="shared" si="32"/>
        <v>77.49439880481566</v>
      </c>
      <c r="Z119" s="10">
        <f t="shared" si="33"/>
        <v>10.505601195184337</v>
      </c>
      <c r="AA119" s="10">
        <f t="shared" si="26"/>
        <v>72.49439880481566</v>
      </c>
      <c r="AB119" s="10">
        <f t="shared" si="27"/>
        <v>1.7932482455225245</v>
      </c>
      <c r="AC119" s="10">
        <f t="shared" si="28"/>
        <v>3.3792890021536963</v>
      </c>
      <c r="AD119" s="10">
        <f>IF(R119&lt;=$H$10,$L$2+ABS($H$43/$H$46-SQRT(4*$H$43*$H$43/$H$46/$H$46-8*(R119-$H$9)/$H$46)/2),#REF!)</f>
        <v>7.6812075643635653</v>
      </c>
      <c r="AE119" s="10">
        <f t="shared" si="34"/>
        <v>-21.222296613351521</v>
      </c>
      <c r="AF119" s="10">
        <f t="shared" si="35"/>
        <v>3.2166039258572394</v>
      </c>
      <c r="AG119" s="10">
        <f t="shared" si="36"/>
        <v>3.2166039258572394</v>
      </c>
      <c r="AH119">
        <f t="shared" si="37"/>
        <v>3.2166039258572394</v>
      </c>
      <c r="AI119" s="10">
        <f t="shared" si="38"/>
        <v>2.8233108108108107</v>
      </c>
      <c r="AJ119" t="e">
        <f t="shared" si="39"/>
        <v>#NUM!</v>
      </c>
    </row>
    <row r="120" spans="14:36" x14ac:dyDescent="0.3">
      <c r="N120">
        <f t="shared" si="29"/>
        <v>21.349284352982206</v>
      </c>
      <c r="O120">
        <f t="shared" si="30"/>
        <v>14.043972812933086</v>
      </c>
      <c r="P120">
        <f t="shared" si="40"/>
        <v>2.1317999999999997</v>
      </c>
      <c r="Q120">
        <f t="shared" si="22"/>
        <v>10.328285824999998</v>
      </c>
      <c r="R120" s="17">
        <f>PUSHArm!M120</f>
        <v>59</v>
      </c>
      <c r="S120" s="10">
        <f>PUSHArm!N120</f>
        <v>21.795383806348919</v>
      </c>
      <c r="T120" s="10">
        <f>PUSHArm!O120</f>
        <v>1.7134139084457076</v>
      </c>
      <c r="U120" s="10">
        <f t="shared" si="31"/>
        <v>63.823909527324567</v>
      </c>
      <c r="V120" s="10">
        <f t="shared" si="23"/>
        <v>1.8027492367592164</v>
      </c>
      <c r="W120" s="10">
        <f t="shared" si="24"/>
        <v>11.795383806348919</v>
      </c>
      <c r="X120" s="10">
        <f t="shared" si="25"/>
        <v>82.204616193651077</v>
      </c>
      <c r="Y120" s="10">
        <f t="shared" si="32"/>
        <v>77.204616193651077</v>
      </c>
      <c r="Z120" s="10">
        <f t="shared" si="33"/>
        <v>10.795383806348919</v>
      </c>
      <c r="AA120" s="10">
        <f t="shared" si="26"/>
        <v>72.204616193651077</v>
      </c>
      <c r="AB120" s="10">
        <f t="shared" si="27"/>
        <v>1.8027492367592164</v>
      </c>
      <c r="AC120" s="10">
        <f t="shared" si="28"/>
        <v>3.3727642186115312</v>
      </c>
      <c r="AD120" s="10">
        <f>IF(R120&lt;=$H$10,$L$2+ABS($H$43/$H$46-SQRT(4*$H$43*$H$43/$H$46/$H$46-8*(R120-$H$9)/$H$46)/2),#REF!)</f>
        <v>7.6677567279793681</v>
      </c>
      <c r="AE120" s="10">
        <f t="shared" si="34"/>
        <v>-21.556964848775284</v>
      </c>
      <c r="AF120" s="10">
        <f t="shared" si="35"/>
        <v>3.2030084017808873</v>
      </c>
      <c r="AG120" s="10">
        <f t="shared" si="36"/>
        <v>3.2030084017808873</v>
      </c>
      <c r="AH120">
        <f t="shared" si="37"/>
        <v>3.2030084017808873</v>
      </c>
      <c r="AI120" s="10">
        <f t="shared" si="38"/>
        <v>2.7959459459459461</v>
      </c>
      <c r="AJ120" t="e">
        <f t="shared" si="39"/>
        <v>#NUM!</v>
      </c>
    </row>
    <row r="121" spans="14:36" x14ac:dyDescent="0.3">
      <c r="N121">
        <f t="shared" si="29"/>
        <v>21.240823607352247</v>
      </c>
      <c r="O121">
        <f t="shared" si="30"/>
        <v>13.985840936150451</v>
      </c>
      <c r="P121">
        <f t="shared" si="40"/>
        <v>2.1317999999999997</v>
      </c>
      <c r="Q121">
        <f t="shared" si="22"/>
        <v>10.350983162499999</v>
      </c>
      <c r="R121" s="17">
        <f>PUSHArm!M121</f>
        <v>59.5</v>
      </c>
      <c r="S121" s="10">
        <f>PUSHArm!N121</f>
        <v>22.087198876563662</v>
      </c>
      <c r="T121" s="10">
        <f>PUSHArm!O121</f>
        <v>1.7016095954596575</v>
      </c>
      <c r="U121" s="10">
        <f t="shared" si="31"/>
        <v>63.824044818808801</v>
      </c>
      <c r="V121" s="10">
        <f t="shared" si="23"/>
        <v>1.8122469956157741</v>
      </c>
      <c r="W121" s="10">
        <f t="shared" si="24"/>
        <v>12.087198876563662</v>
      </c>
      <c r="X121" s="10">
        <f t="shared" si="25"/>
        <v>81.912801123436338</v>
      </c>
      <c r="Y121" s="10">
        <f t="shared" si="32"/>
        <v>76.912801123436338</v>
      </c>
      <c r="Z121" s="10">
        <f t="shared" si="33"/>
        <v>11.087198876563662</v>
      </c>
      <c r="AA121" s="10">
        <f t="shared" si="26"/>
        <v>71.912801123436338</v>
      </c>
      <c r="AB121" s="10">
        <f t="shared" si="27"/>
        <v>1.8122469956157741</v>
      </c>
      <c r="AC121" s="10">
        <f t="shared" si="28"/>
        <v>3.3662218467811034</v>
      </c>
      <c r="AD121" s="10">
        <f>IF(R121&lt;=$H$10,$L$2+ABS($H$43/$H$46-SQRT(4*$H$43*$H$43/$H$46/$H$46-8*(R121-$H$9)/$H$46)/2),#REF!)</f>
        <v>7.6542727204542054</v>
      </c>
      <c r="AE121" s="10">
        <f t="shared" si="34"/>
        <v>-21.892019180755593</v>
      </c>
      <c r="AF121" s="10">
        <f t="shared" si="35"/>
        <v>3.1895290735374093</v>
      </c>
      <c r="AG121" s="10">
        <f t="shared" si="36"/>
        <v>3.1895290735374093</v>
      </c>
      <c r="AH121">
        <f t="shared" si="37"/>
        <v>3.1895290735374093</v>
      </c>
      <c r="AI121" s="10">
        <f t="shared" si="38"/>
        <v>2.7685810810810811</v>
      </c>
      <c r="AJ121" t="e">
        <f t="shared" si="39"/>
        <v>#NUM!</v>
      </c>
    </row>
    <row r="122" spans="14:36" x14ac:dyDescent="0.3">
      <c r="N122">
        <f t="shared" si="29"/>
        <v>21.134460283732029</v>
      </c>
      <c r="O122">
        <f t="shared" si="30"/>
        <v>13.928908696512337</v>
      </c>
      <c r="P122">
        <f t="shared" si="40"/>
        <v>2.1317999999999997</v>
      </c>
      <c r="Q122">
        <f t="shared" si="22"/>
        <v>10.373680500000001</v>
      </c>
      <c r="R122" s="17">
        <f>PUSHArm!M122</f>
        <v>60</v>
      </c>
      <c r="S122" s="10">
        <f>PUSHArm!N122</f>
        <v>22.381038310317521</v>
      </c>
      <c r="T122" s="10">
        <f>PUSHArm!O122</f>
        <v>1.6900158521483462</v>
      </c>
      <c r="U122" s="10">
        <f t="shared" si="31"/>
        <v>63.824026160353121</v>
      </c>
      <c r="V122" s="10">
        <f t="shared" si="23"/>
        <v>1.8217415253890732</v>
      </c>
      <c r="W122" s="10">
        <f t="shared" si="24"/>
        <v>12.381038310317521</v>
      </c>
      <c r="X122" s="10">
        <f t="shared" si="25"/>
        <v>81.618961689682479</v>
      </c>
      <c r="Y122" s="10">
        <f t="shared" si="32"/>
        <v>76.618961689682479</v>
      </c>
      <c r="Z122" s="10">
        <f t="shared" si="33"/>
        <v>11.381038310317521</v>
      </c>
      <c r="AA122" s="10">
        <f t="shared" si="26"/>
        <v>71.618961689682479</v>
      </c>
      <c r="AB122" s="10">
        <f t="shared" si="27"/>
        <v>1.8217415253890732</v>
      </c>
      <c r="AC122" s="10">
        <f t="shared" si="28"/>
        <v>3.3596617436572869</v>
      </c>
      <c r="AD122" s="10">
        <f>IF(R122&lt;=$H$10,$L$2+ABS($H$43/$H$46-SQRT(4*$H$43*$H$43/$H$46/$H$46-8*(R122-$H$9)/$H$46)/2),#REF!)</f>
        <v>7.6407552951606075</v>
      </c>
      <c r="AE122" s="10">
        <f t="shared" si="34"/>
        <v>-22.227415098171694</v>
      </c>
      <c r="AF122" s="10">
        <f t="shared" si="35"/>
        <v>3.1761630118462425</v>
      </c>
      <c r="AG122" s="10">
        <f t="shared" si="36"/>
        <v>3.1761630118462425</v>
      </c>
      <c r="AH122">
        <f t="shared" si="37"/>
        <v>3.1761630118462425</v>
      </c>
      <c r="AI122" s="10">
        <f t="shared" si="38"/>
        <v>2.7412162162162161</v>
      </c>
      <c r="AJ122" t="e">
        <f t="shared" si="39"/>
        <v>#NUM!</v>
      </c>
    </row>
    <row r="123" spans="14:36" x14ac:dyDescent="0.3">
      <c r="N123">
        <f t="shared" si="29"/>
        <v>21.030176343141036</v>
      </c>
      <c r="O123">
        <f t="shared" si="30"/>
        <v>13.873169073637857</v>
      </c>
      <c r="P123">
        <f t="shared" si="40"/>
        <v>2.1317999999999997</v>
      </c>
      <c r="Q123">
        <f t="shared" si="22"/>
        <v>10.396377837499999</v>
      </c>
      <c r="R123" s="17">
        <f>PUSHArm!M123</f>
        <v>60.5</v>
      </c>
      <c r="S123" s="10">
        <f>PUSHArm!N123</f>
        <v>22.676893523370346</v>
      </c>
      <c r="T123" s="10">
        <f>PUSHArm!O123</f>
        <v>1.6786300941699925</v>
      </c>
      <c r="U123" s="10">
        <f t="shared" si="31"/>
        <v>63.823915431894648</v>
      </c>
      <c r="V123" s="10">
        <f t="shared" si="23"/>
        <v>1.8312328293703832</v>
      </c>
      <c r="W123" s="10">
        <f t="shared" si="24"/>
        <v>12.676893523370346</v>
      </c>
      <c r="X123" s="10">
        <f t="shared" si="25"/>
        <v>81.323106476629647</v>
      </c>
      <c r="Y123" s="10">
        <f t="shared" si="32"/>
        <v>76.323106476629647</v>
      </c>
      <c r="Z123" s="10">
        <f t="shared" si="33"/>
        <v>11.676893523370346</v>
      </c>
      <c r="AA123" s="10">
        <f t="shared" si="26"/>
        <v>71.323106476629647</v>
      </c>
      <c r="AB123" s="10">
        <f t="shared" si="27"/>
        <v>1.8312328293703832</v>
      </c>
      <c r="AC123" s="10">
        <f t="shared" si="28"/>
        <v>3.3530837642865001</v>
      </c>
      <c r="AD123" s="10">
        <f>IF(R123&lt;=$H$10,$L$2+ABS($H$43/$H$46-SQRT(4*$H$43*$H$43/$H$46/$H$46-8*(R123-$H$9)/$H$46)/2),#REF!)</f>
        <v>7.6272042023997457</v>
      </c>
      <c r="AE123" s="10">
        <f t="shared" si="34"/>
        <v>-22.563107375938568</v>
      </c>
      <c r="AF123" s="10">
        <f t="shared" si="35"/>
        <v>3.1629074084745481</v>
      </c>
      <c r="AG123" s="10">
        <f t="shared" si="36"/>
        <v>3.1629074084745481</v>
      </c>
      <c r="AH123">
        <f t="shared" si="37"/>
        <v>3.1629074084745481</v>
      </c>
      <c r="AI123" s="10">
        <f t="shared" si="38"/>
        <v>2.7138513513513516</v>
      </c>
      <c r="AJ123" t="e">
        <f t="shared" si="39"/>
        <v>#NUM!</v>
      </c>
    </row>
    <row r="124" spans="14:36" x14ac:dyDescent="0.3">
      <c r="N124">
        <f t="shared" si="29"/>
        <v>20.927953146506738</v>
      </c>
      <c r="O124">
        <f t="shared" si="30"/>
        <v>13.818614571203272</v>
      </c>
      <c r="P124">
        <f t="shared" si="40"/>
        <v>2.1317999999999997</v>
      </c>
      <c r="Q124">
        <f t="shared" si="22"/>
        <v>10.419075175</v>
      </c>
      <c r="R124" s="17">
        <f>PUSHArm!M124</f>
        <v>61</v>
      </c>
      <c r="S124" s="10">
        <f>PUSHArm!N124</f>
        <v>22.974755453605326</v>
      </c>
      <c r="T124" s="10">
        <f>PUSHArm!O124</f>
        <v>1.6674497080644208</v>
      </c>
      <c r="U124" s="10">
        <f t="shared" si="31"/>
        <v>63.823770715168315</v>
      </c>
      <c r="V124" s="10">
        <f t="shared" si="23"/>
        <v>1.8407209108453852</v>
      </c>
      <c r="W124" s="10">
        <f t="shared" si="24"/>
        <v>12.974755453605326</v>
      </c>
      <c r="X124" s="10">
        <f t="shared" si="25"/>
        <v>81.025244546394674</v>
      </c>
      <c r="Y124" s="10">
        <f t="shared" si="32"/>
        <v>76.025244546394674</v>
      </c>
      <c r="Z124" s="10">
        <f t="shared" si="33"/>
        <v>11.974755453605326</v>
      </c>
      <c r="AA124" s="10">
        <f t="shared" si="26"/>
        <v>71.025244546394674</v>
      </c>
      <c r="AB124" s="10">
        <f t="shared" si="27"/>
        <v>1.8407209108453852</v>
      </c>
      <c r="AC124" s="10">
        <f t="shared" si="28"/>
        <v>3.3464877617293363</v>
      </c>
      <c r="AD124" s="10">
        <f>IF(R124&lt;=$H$10,$L$2+ABS($H$43/$H$46-SQRT(4*$H$43*$H$43/$H$46/$H$46-8*(R124-$H$9)/$H$46)/2),#REF!)</f>
        <v>7.6136191893476157</v>
      </c>
      <c r="AE124" s="10">
        <f t="shared" si="34"/>
        <v>-22.899050197309904</v>
      </c>
      <c r="AF124" s="10">
        <f t="shared" si="35"/>
        <v>3.1497595693479137</v>
      </c>
      <c r="AG124" s="10">
        <f t="shared" si="36"/>
        <v>3.1497595693479137</v>
      </c>
      <c r="AH124">
        <f t="shared" si="37"/>
        <v>3.1497595693479137</v>
      </c>
      <c r="AI124" s="10">
        <f t="shared" si="38"/>
        <v>2.6864864864864861</v>
      </c>
      <c r="AJ124" t="e">
        <f t="shared" si="39"/>
        <v>#NUM!</v>
      </c>
    </row>
    <row r="125" spans="14:36" x14ac:dyDescent="0.3">
      <c r="N125">
        <f t="shared" si="29"/>
        <v>20.827771490733365</v>
      </c>
      <c r="O125">
        <f t="shared" si="30"/>
        <v>13.765237239659607</v>
      </c>
      <c r="P125">
        <f t="shared" si="40"/>
        <v>2.1317999999999997</v>
      </c>
      <c r="Q125">
        <f t="shared" si="22"/>
        <v>10.4417725125</v>
      </c>
      <c r="R125" s="17">
        <f>PUSHArm!M125</f>
        <v>61.5</v>
      </c>
      <c r="S125" s="10">
        <f>PUSHArm!N125</f>
        <v>23.274614572343246</v>
      </c>
      <c r="T125" s="10">
        <f>PUSHArm!O125</f>
        <v>1.6564720543845008</v>
      </c>
      <c r="U125" s="10">
        <f t="shared" si="31"/>
        <v>63.823646349747186</v>
      </c>
      <c r="V125" s="10">
        <f t="shared" si="23"/>
        <v>1.8502057730941861</v>
      </c>
      <c r="W125" s="10">
        <f t="shared" si="24"/>
        <v>13.274614572343246</v>
      </c>
      <c r="X125" s="10">
        <f t="shared" si="25"/>
        <v>80.725385427656761</v>
      </c>
      <c r="Y125" s="10">
        <f t="shared" si="32"/>
        <v>75.725385427656761</v>
      </c>
      <c r="Z125" s="10">
        <f t="shared" si="33"/>
        <v>12.274614572343246</v>
      </c>
      <c r="AA125" s="10">
        <f t="shared" si="26"/>
        <v>70.725385427656761</v>
      </c>
      <c r="AB125" s="10">
        <f t="shared" si="27"/>
        <v>1.8502057730941861</v>
      </c>
      <c r="AC125" s="10">
        <f t="shared" si="28"/>
        <v>3.3398735870222636</v>
      </c>
      <c r="AD125" s="10">
        <f>IF(R125&lt;=$H$10,$L$2+ABS($H$43/$H$46-SQRT(4*$H$43*$H$43/$H$46/$H$46-8*(R125-$H$9)/$H$46)/2),#REF!)</f>
        <v>7.6000000000000005</v>
      </c>
      <c r="AE125" s="10">
        <f t="shared" si="34"/>
        <v>-23.235197270980887</v>
      </c>
      <c r="AF125" s="10">
        <f t="shared" si="35"/>
        <v>3.1367169081571342</v>
      </c>
      <c r="AG125" s="10">
        <f t="shared" si="36"/>
        <v>3.1367169081571342</v>
      </c>
      <c r="AH125">
        <f t="shared" si="37"/>
        <v>3.1367169081571342</v>
      </c>
      <c r="AI125" s="10">
        <f t="shared" si="38"/>
        <v>2.6591216216216216</v>
      </c>
      <c r="AJ125" t="e">
        <f t="shared" si="39"/>
        <v>#NUM!</v>
      </c>
    </row>
    <row r="126" spans="14:36" x14ac:dyDescent="0.3">
      <c r="N126">
        <f t="shared" si="29"/>
        <v>20.729611644262576</v>
      </c>
      <c r="O126">
        <f t="shared" si="30"/>
        <v>13.713028698758441</v>
      </c>
      <c r="P126">
        <f t="shared" si="40"/>
        <v>2.1317999999999997</v>
      </c>
      <c r="Q126">
        <f t="shared" si="22"/>
        <v>10.464469849999999</v>
      </c>
      <c r="R126" s="17">
        <f>PUSHArm!M126</f>
        <v>62</v>
      </c>
      <c r="S126" s="10">
        <f>PUSHArm!N126</f>
        <v>23.576460896086864</v>
      </c>
      <c r="T126" s="10">
        <f>PUSHArm!O126</f>
        <v>1.6456944707533856</v>
      </c>
      <c r="U126" s="10">
        <f t="shared" si="31"/>
        <v>63.823592993177122</v>
      </c>
      <c r="V126" s="10">
        <f t="shared" si="23"/>
        <v>1.8596874193913326</v>
      </c>
      <c r="W126" s="10">
        <f t="shared" si="24"/>
        <v>13.576460896086864</v>
      </c>
      <c r="X126" s="10">
        <f t="shared" si="25"/>
        <v>80.423539103913129</v>
      </c>
      <c r="Y126" s="10">
        <f t="shared" si="32"/>
        <v>75.423539103913129</v>
      </c>
      <c r="Z126" s="10">
        <f t="shared" si="33"/>
        <v>12.576460896086864</v>
      </c>
      <c r="AA126" s="10">
        <f t="shared" si="26"/>
        <v>70.423539103913129</v>
      </c>
      <c r="AB126" s="10">
        <f t="shared" si="27"/>
        <v>1.8596874193913326</v>
      </c>
      <c r="AC126" s="10">
        <f t="shared" si="28"/>
        <v>3.333241089138375</v>
      </c>
      <c r="AD126" s="10">
        <f>IF(R126&lt;=$H$10,$L$2+ABS($H$43/$H$46-SQRT(4*$H$43*$H$43/$H$46/$H$46-8*(R126-$H$9)/$H$46)/2),#REF!)</f>
        <v>7.5863463751161868</v>
      </c>
      <c r="AE126" s="10">
        <f t="shared" si="34"/>
        <v>-23.571501943269094</v>
      </c>
      <c r="AF126" s="10">
        <f t="shared" si="35"/>
        <v>3.1237769404180931</v>
      </c>
      <c r="AG126" s="10">
        <f t="shared" si="36"/>
        <v>3.1237769404180931</v>
      </c>
      <c r="AH126">
        <f t="shared" si="37"/>
        <v>3.1237769404180931</v>
      </c>
      <c r="AI126" s="10">
        <f t="shared" si="38"/>
        <v>2.631756756756757</v>
      </c>
      <c r="AJ126" t="e">
        <f t="shared" si="39"/>
        <v>#NUM!</v>
      </c>
    </row>
    <row r="127" spans="14:36" x14ac:dyDescent="0.3">
      <c r="N127">
        <f t="shared" si="29"/>
        <v>20.633453382209058</v>
      </c>
      <c r="O127">
        <f t="shared" si="30"/>
        <v>13.661980159936956</v>
      </c>
      <c r="P127">
        <f t="shared" si="40"/>
        <v>2.1317999999999997</v>
      </c>
      <c r="Q127">
        <f t="shared" si="22"/>
        <v>10.487167187499999</v>
      </c>
      <c r="R127" s="17">
        <f>PUSHArm!M127</f>
        <v>62.5</v>
      </c>
      <c r="S127" s="10">
        <f>PUSHArm!N127</f>
        <v>23.880283998665014</v>
      </c>
      <c r="T127" s="10">
        <f>PUSHArm!O127</f>
        <v>1.635114274855076</v>
      </c>
      <c r="U127" s="10">
        <f t="shared" si="31"/>
        <v>63.823657685304845</v>
      </c>
      <c r="V127" s="10">
        <f t="shared" si="23"/>
        <v>1.8691658530058295</v>
      </c>
      <c r="W127" s="10">
        <f t="shared" si="24"/>
        <v>13.880283998665014</v>
      </c>
      <c r="X127" s="10">
        <f t="shared" si="25"/>
        <v>80.119716001334979</v>
      </c>
      <c r="Y127" s="10">
        <f t="shared" si="32"/>
        <v>75.119716001334979</v>
      </c>
      <c r="Z127" s="10">
        <f t="shared" si="33"/>
        <v>12.880283998665014</v>
      </c>
      <c r="AA127" s="10">
        <f t="shared" si="26"/>
        <v>70.119716001334979</v>
      </c>
      <c r="AB127" s="10">
        <f t="shared" si="27"/>
        <v>1.8691658530058295</v>
      </c>
      <c r="AC127" s="10">
        <f t="shared" si="28"/>
        <v>3.3265901149471522</v>
      </c>
      <c r="AD127" s="10">
        <f>IF(R127&lt;=$H$10,$L$2+ABS($H$43/$H$46-SQRT(4*$H$43*$H$43/$H$46/$H$46-8*(R127-$H$9)/$H$46)/2),#REF!)</f>
        <v>7.5726580521613833</v>
      </c>
      <c r="AE127" s="10">
        <f t="shared" si="34"/>
        <v>-23.907917305337097</v>
      </c>
      <c r="AF127" s="10">
        <f t="shared" si="35"/>
        <v>3.1109372779460984</v>
      </c>
      <c r="AG127" s="10">
        <f t="shared" si="36"/>
        <v>3.1109372779460984</v>
      </c>
      <c r="AH127">
        <f t="shared" si="37"/>
        <v>3.1109372779460984</v>
      </c>
      <c r="AI127" s="10">
        <f t="shared" si="38"/>
        <v>2.6043918918918916</v>
      </c>
      <c r="AJ127" t="e">
        <f t="shared" si="39"/>
        <v>#NUM!</v>
      </c>
    </row>
    <row r="128" spans="14:36" x14ac:dyDescent="0.3">
      <c r="N128">
        <f t="shared" si="29"/>
        <v>20.539276020913963</v>
      </c>
      <c r="O128">
        <f t="shared" si="30"/>
        <v>13.612082448454503</v>
      </c>
      <c r="P128">
        <f t="shared" si="40"/>
        <v>2.1317999999999997</v>
      </c>
      <c r="Q128">
        <f t="shared" si="22"/>
        <v>10.509864524999998</v>
      </c>
      <c r="R128" s="17">
        <f>PUSHArm!M128</f>
        <v>63</v>
      </c>
      <c r="S128" s="10">
        <f>PUSHArm!N128</f>
        <v>24.186073023743592</v>
      </c>
      <c r="T128" s="10">
        <f>PUSHArm!O128</f>
        <v>1.6247287673467168</v>
      </c>
      <c r="U128" s="10">
        <f t="shared" si="31"/>
        <v>63.823883916158046</v>
      </c>
      <c r="V128" s="10">
        <f t="shared" si="23"/>
        <v>1.8786410772011355</v>
      </c>
      <c r="W128" s="10">
        <f t="shared" si="24"/>
        <v>14.186073023743592</v>
      </c>
      <c r="X128" s="10">
        <f t="shared" si="25"/>
        <v>79.813926976256411</v>
      </c>
      <c r="Y128" s="10">
        <f t="shared" si="32"/>
        <v>74.813926976256411</v>
      </c>
      <c r="Z128" s="10">
        <f t="shared" si="33"/>
        <v>13.186073023743592</v>
      </c>
      <c r="AA128" s="10">
        <f t="shared" si="26"/>
        <v>69.813926976256411</v>
      </c>
      <c r="AB128" s="10">
        <f t="shared" si="27"/>
        <v>1.8786410772011355</v>
      </c>
      <c r="AC128" s="10">
        <f t="shared" si="28"/>
        <v>3.3199205091732105</v>
      </c>
      <c r="AD128" s="10">
        <f>IF(R128&lt;=$H$10,$L$2+ABS($H$43/$H$46-SQRT(4*$H$43*$H$43/$H$46/$H$46-8*(R128-$H$9)/$H$46)/2),#REF!)</f>
        <v>7.5589347652478311</v>
      </c>
      <c r="AE128" s="10">
        <f t="shared" si="34"/>
        <v>-24.244396295668022</v>
      </c>
      <c r="AF128" s="10">
        <f t="shared" si="35"/>
        <v>3.0981956237098842</v>
      </c>
      <c r="AG128" s="10">
        <f t="shared" si="36"/>
        <v>3.0981956237098842</v>
      </c>
      <c r="AH128">
        <f t="shared" si="37"/>
        <v>3.0981956237098842</v>
      </c>
      <c r="AI128" s="10">
        <f t="shared" si="38"/>
        <v>2.577027027027027</v>
      </c>
      <c r="AJ128" t="e">
        <f t="shared" si="39"/>
        <v>#NUM!</v>
      </c>
    </row>
    <row r="129" spans="14:36" x14ac:dyDescent="0.3">
      <c r="N129">
        <f t="shared" si="29"/>
        <v>20.447058451956284</v>
      </c>
      <c r="O129">
        <f t="shared" si="30"/>
        <v>13.563326025303128</v>
      </c>
      <c r="P129">
        <f t="shared" si="40"/>
        <v>2.1317999999999997</v>
      </c>
      <c r="Q129">
        <f t="shared" si="22"/>
        <v>10.532561862500001</v>
      </c>
      <c r="R129" s="17">
        <f>PUSHArm!M129</f>
        <v>63.5</v>
      </c>
      <c r="S129" s="10">
        <f>PUSHArm!N129</f>
        <v>24.493816697671722</v>
      </c>
      <c r="T129" s="10">
        <f>PUSHArm!O129</f>
        <v>1.6145352346967716</v>
      </c>
      <c r="U129" s="10">
        <f t="shared" si="31"/>
        <v>63.824311697336654</v>
      </c>
      <c r="V129" s="10">
        <f t="shared" si="23"/>
        <v>1.8881130952351957</v>
      </c>
      <c r="W129" s="10">
        <f t="shared" si="24"/>
        <v>14.493816697671722</v>
      </c>
      <c r="X129" s="10">
        <f t="shared" si="25"/>
        <v>79.506183302328282</v>
      </c>
      <c r="Y129" s="10">
        <f t="shared" si="32"/>
        <v>74.506183302328282</v>
      </c>
      <c r="Z129" s="10">
        <f t="shared" si="33"/>
        <v>13.493816697671722</v>
      </c>
      <c r="AA129" s="10">
        <f t="shared" si="26"/>
        <v>69.506183302328282</v>
      </c>
      <c r="AB129" s="10">
        <f t="shared" si="27"/>
        <v>1.8881130952351957</v>
      </c>
      <c r="AC129" s="10">
        <f t="shared" si="28"/>
        <v>3.3132321143540082</v>
      </c>
      <c r="AD129" s="10">
        <f>IF(R129&lt;=$H$10,$L$2+ABS($H$43/$H$46-SQRT(4*$H$43*$H$43/$H$46/$H$46-8*(R129-$H$9)/$H$46)/2),#REF!)</f>
        <v>7.5451762450745345</v>
      </c>
      <c r="AE129" s="10">
        <f t="shared" si="34"/>
        <v>-24.580891797778111</v>
      </c>
      <c r="AF129" s="10">
        <f t="shared" si="35"/>
        <v>3.0855497670338536</v>
      </c>
      <c r="AG129" s="10">
        <f t="shared" si="36"/>
        <v>3.0855497670338536</v>
      </c>
      <c r="AH129">
        <f t="shared" si="37"/>
        <v>3.0855497670338536</v>
      </c>
      <c r="AI129" s="10">
        <f t="shared" si="38"/>
        <v>2.549662162162162</v>
      </c>
      <c r="AJ129" t="e">
        <f t="shared" si="39"/>
        <v>#NUM!</v>
      </c>
    </row>
    <row r="130" spans="14:36" x14ac:dyDescent="0.3">
      <c r="N130">
        <f t="shared" si="29"/>
        <v>20.356779175491035</v>
      </c>
      <c r="O130">
        <f t="shared" si="30"/>
        <v>13.515701008801026</v>
      </c>
      <c r="P130">
        <f t="shared" si="40"/>
        <v>2.1317999999999997</v>
      </c>
      <c r="Q130">
        <f t="shared" ref="Q130:Q193" si="41">(R130/360*2*3.1415*$B$19+$E$10)*$E$9*$B$19/1000</f>
        <v>10.555259199999998</v>
      </c>
      <c r="R130" s="17">
        <f>PUSHArm!M130</f>
        <v>64</v>
      </c>
      <c r="S130" s="10">
        <f>PUSHArm!N130</f>
        <v>24.803503342629895</v>
      </c>
      <c r="T130" s="10">
        <f>PUSHArm!O130</f>
        <v>1.6045309519396769</v>
      </c>
      <c r="U130" s="10">
        <f t="shared" si="31"/>
        <v>63.82497763633711</v>
      </c>
      <c r="V130" s="10">
        <f t="shared" ref="V130:V193" si="42">IF(R130&lt;=$H$7,SQRT(2*R130/$H$34),AB130)</f>
        <v>1.8975819103604519</v>
      </c>
      <c r="W130" s="10">
        <f t="shared" ref="W130:W193" si="43">ABS(S130-$E$19)</f>
        <v>14.803503342629895</v>
      </c>
      <c r="X130" s="10">
        <f t="shared" ref="X130:X193" si="44">ABS(S130-$E$20)</f>
        <v>79.196496657370105</v>
      </c>
      <c r="Y130" s="10">
        <f t="shared" si="32"/>
        <v>74.196496657370105</v>
      </c>
      <c r="Z130" s="10">
        <f t="shared" si="33"/>
        <v>13.803503342629895</v>
      </c>
      <c r="AA130" s="10">
        <f t="shared" ref="AA130:AA193" si="45">ABS(S130-$E$20+10)</f>
        <v>69.196496657370105</v>
      </c>
      <c r="AB130" s="10">
        <f t="shared" ref="AB130:AB193" si="46">IF(R130&lt;=$H$8,$J$2+ABS(SQRT(4*$H$35*$H$35/$H$38/$H$38+8*(R130-$H$7)/$H$38)/2-ABS($H$35/$H$38)),AC130)</f>
        <v>1.8975819103604519</v>
      </c>
      <c r="AC130" s="10">
        <f t="shared" ref="AC130:AC193" si="47">IF(R130&lt;=$H$9,$K$2+ABS(-$H$39/$H$42-SQRT(4*$H$39*$H$39/$H$42/$H$42+8*(R130-$H$8)/$H$42)/2),AD130)</f>
        <v>3.3065247707964667</v>
      </c>
      <c r="AD130" s="10">
        <f>IF(R130&lt;=$H$10,$L$2+ABS($H$43/$H$46-SQRT(4*$H$43*$H$43/$H$46/$H$46-8*(R130-$H$9)/$H$46)/2),#REF!)</f>
        <v>7.5313822188656081</v>
      </c>
      <c r="AE130" s="10">
        <f t="shared" si="34"/>
        <v>-24.917356733339158</v>
      </c>
      <c r="AF130" s="10">
        <f t="shared" si="35"/>
        <v>3.072997579120198</v>
      </c>
      <c r="AG130" s="10">
        <f t="shared" si="36"/>
        <v>3.072997579120198</v>
      </c>
      <c r="AH130">
        <f t="shared" si="37"/>
        <v>3.072997579120198</v>
      </c>
      <c r="AI130" s="10">
        <f t="shared" si="38"/>
        <v>2.522297297297297</v>
      </c>
      <c r="AJ130" t="e">
        <f t="shared" si="39"/>
        <v>#NUM!</v>
      </c>
    </row>
    <row r="131" spans="14:36" x14ac:dyDescent="0.3">
      <c r="N131">
        <f t="shared" ref="N131:N194" si="48">(Q131+P131)*T131</f>
        <v>20.268416332964286</v>
      </c>
      <c r="O131">
        <f t="shared" ref="O131:O194" si="49">(Q131-P131)*T131</f>
        <v>13.469197195897747</v>
      </c>
      <c r="P131">
        <f t="shared" si="40"/>
        <v>2.1317999999999997</v>
      </c>
      <c r="Q131">
        <f t="shared" si="41"/>
        <v>10.577956537499999</v>
      </c>
      <c r="R131" s="17">
        <f>PUSHArm!M131</f>
        <v>64.5</v>
      </c>
      <c r="S131" s="10">
        <f>PUSHArm!N131</f>
        <v>25.115120890048075</v>
      </c>
      <c r="T131" s="10">
        <f>PUSHArm!O131</f>
        <v>1.5947131853519414</v>
      </c>
      <c r="U131" s="10">
        <f t="shared" ref="U131:U194" si="50">(SIN(2*3.1416*(V131/$I$25)-3.1416/2)*$K$23/2+$K$23/2)*T131</f>
        <v>63.82591501378861</v>
      </c>
      <c r="V131" s="10">
        <f t="shared" si="42"/>
        <v>1.9070475258238357</v>
      </c>
      <c r="W131" s="10">
        <f t="shared" si="43"/>
        <v>15.115120890048075</v>
      </c>
      <c r="X131" s="10">
        <f t="shared" si="44"/>
        <v>78.884879109951925</v>
      </c>
      <c r="Y131" s="10">
        <f t="shared" ref="Y131:Y194" si="51">ABS(S131-$E$20+5)</f>
        <v>73.884879109951925</v>
      </c>
      <c r="Z131" s="10">
        <f t="shared" ref="Z131:Z194" si="52">ABS(S131-$E$21)</f>
        <v>14.115120890048075</v>
      </c>
      <c r="AA131" s="10">
        <f t="shared" si="45"/>
        <v>68.884879109951925</v>
      </c>
      <c r="AB131" s="10">
        <f t="shared" si="46"/>
        <v>1.9070475258238357</v>
      </c>
      <c r="AC131" s="10">
        <f t="shared" si="47"/>
        <v>3.2997983165324847</v>
      </c>
      <c r="AD131" s="10">
        <f>IF(R131&lt;=$H$10,$L$2+ABS($H$43/$H$46-SQRT(4*$H$43*$H$43/$H$46/$H$46-8*(R131-$H$9)/$H$46)/2),#REF!)</f>
        <v>7.5175524103071742</v>
      </c>
      <c r="AE131" s="10">
        <f t="shared" ref="AE131:AE194" si="53">IF(R131&gt;=$H$12,AF131*$H$49/T131,IF(R131&gt;=$H$13,((AF131-$I$28)*$H$53+$H$50)/T131,IF(R131&gt;=$H$14,((AF131-$I$29)*$H$57+$H$54)/T131,IF(R131&gt;=$H$15,($H$58-(AF131-$I$30)*$H$61)/T131,(IF(R131&gt;=$H$16,($H$62+(AF131-$I$31)*$H$65)/T131))))))</f>
        <v>-25.253744150671029</v>
      </c>
      <c r="AF131" s="10">
        <f t="shared" ref="AF131:AF194" si="54">IF(R131&gt;=$H$12,SQRT(2*(R131-$H$11)/$H$49),AG131)</f>
        <v>3.0605370088652029</v>
      </c>
      <c r="AG131" s="10">
        <f t="shared" ref="AG131:AG194" si="55">IF(R131&gt;=$H$13,$J$4+ABS(SQRT(4*$H$50*$H$50/$H$53/$H$53+8*(R131-$H$12)/$H$53)/2-ABS($H$50/$H$53)),AH131)</f>
        <v>3.0605370088652029</v>
      </c>
      <c r="AH131">
        <f t="shared" ref="AH131:AH194" si="56">IF(R131&gt;=$H$14,$I$29+ABS(SQRT(4*$H$54*$H$54/$H$57/$H$57+8*(R131-$H$13)/$H$57)/2-ABS($H$54/$H$57)),AI131)</f>
        <v>3.0605370088652029</v>
      </c>
      <c r="AI131" s="10">
        <f t="shared" ref="AI131:AI194" si="57">IF(R131&gt;=$H$15,$I$30+(R131-$H$14)/$H$58,AJ131)</f>
        <v>2.4949324324324325</v>
      </c>
      <c r="AJ131" t="e">
        <f t="shared" ref="AJ131:AJ194" si="58">IF(R131&gt;=$H$16,$I$31+SQRT(2*(R131-$H$15)/-$H$65),AK131)</f>
        <v>#NUM!</v>
      </c>
    </row>
    <row r="132" spans="14:36" x14ac:dyDescent="0.3">
      <c r="N132">
        <f t="shared" si="48"/>
        <v>20.181947739099108</v>
      </c>
      <c r="O132">
        <f t="shared" si="49"/>
        <v>13.423804083116458</v>
      </c>
      <c r="P132">
        <f t="shared" ref="P132:P195" si="59">P131</f>
        <v>2.1317999999999997</v>
      </c>
      <c r="Q132">
        <f t="shared" si="41"/>
        <v>10.600653874999999</v>
      </c>
      <c r="R132" s="17">
        <f>PUSHArm!M132</f>
        <v>65</v>
      </c>
      <c r="S132" s="10">
        <f>PUSHArm!N132</f>
        <v>25.428656894260428</v>
      </c>
      <c r="T132" s="10">
        <f>PUSHArm!O132</f>
        <v>1.5850791950423704</v>
      </c>
      <c r="U132" s="10">
        <f t="shared" si="50"/>
        <v>63.827153863096804</v>
      </c>
      <c r="V132" s="10">
        <f t="shared" si="42"/>
        <v>1.9165099448668113</v>
      </c>
      <c r="W132" s="10">
        <f t="shared" si="43"/>
        <v>15.428656894260428</v>
      </c>
      <c r="X132" s="10">
        <f t="shared" si="44"/>
        <v>78.571343105739572</v>
      </c>
      <c r="Y132" s="10">
        <f t="shared" si="51"/>
        <v>73.571343105739572</v>
      </c>
      <c r="Z132" s="10">
        <f t="shared" si="52"/>
        <v>14.428656894260428</v>
      </c>
      <c r="AA132" s="10">
        <f t="shared" si="45"/>
        <v>68.571343105739572</v>
      </c>
      <c r="AB132" s="10">
        <f t="shared" si="46"/>
        <v>1.9165099448668113</v>
      </c>
      <c r="AC132" s="10">
        <f t="shared" si="47"/>
        <v>3.2930525872733036</v>
      </c>
      <c r="AD132" s="10">
        <f>IF(R132&lt;=$H$10,$L$2+ABS($H$43/$H$46-SQRT(4*$H$43*$H$43/$H$46/$H$46-8*(R132-$H$9)/$H$46)/2),#REF!)</f>
        <v>7.5036865394827883</v>
      </c>
      <c r="AE132" s="10">
        <f t="shared" si="53"/>
        <v>-25.590007308745932</v>
      </c>
      <c r="AF132" s="10">
        <f t="shared" si="54"/>
        <v>3.0481660789464589</v>
      </c>
      <c r="AG132" s="10">
        <f t="shared" si="55"/>
        <v>3.0481660789464589</v>
      </c>
      <c r="AH132">
        <f t="shared" si="56"/>
        <v>3.0481660789464589</v>
      </c>
      <c r="AI132" s="10">
        <f t="shared" si="57"/>
        <v>2.4675675675675675</v>
      </c>
      <c r="AJ132" t="e">
        <f t="shared" si="58"/>
        <v>#NUM!</v>
      </c>
    </row>
    <row r="133" spans="14:36" x14ac:dyDescent="0.3">
      <c r="N133">
        <f t="shared" si="48"/>
        <v>20.097350913172559</v>
      </c>
      <c r="O133">
        <f t="shared" si="49"/>
        <v>13.379510887142171</v>
      </c>
      <c r="P133">
        <f t="shared" si="59"/>
        <v>2.1317999999999997</v>
      </c>
      <c r="Q133">
        <f t="shared" si="41"/>
        <v>10.623351212499999</v>
      </c>
      <c r="R133" s="17">
        <f>PUSHArm!M133</f>
        <v>65.5</v>
      </c>
      <c r="S133" s="10">
        <f>PUSHArm!N133</f>
        <v>25.744098546364526</v>
      </c>
      <c r="T133" s="10">
        <f>PUSHArm!O133</f>
        <v>1.5756262374590457</v>
      </c>
      <c r="U133" s="10">
        <f t="shared" si="50"/>
        <v>63.828721052370916</v>
      </c>
      <c r="V133" s="10">
        <f t="shared" si="42"/>
        <v>1.9259691707253606</v>
      </c>
      <c r="W133" s="10">
        <f t="shared" si="43"/>
        <v>15.744098546364526</v>
      </c>
      <c r="X133" s="10">
        <f t="shared" si="44"/>
        <v>78.255901453635474</v>
      </c>
      <c r="Y133" s="10">
        <f t="shared" si="51"/>
        <v>73.255901453635474</v>
      </c>
      <c r="Z133" s="10">
        <f t="shared" si="52"/>
        <v>14.744098546364526</v>
      </c>
      <c r="AA133" s="10">
        <f t="shared" si="45"/>
        <v>68.255901453635474</v>
      </c>
      <c r="AB133" s="10">
        <f t="shared" si="46"/>
        <v>1.9259691707253606</v>
      </c>
      <c r="AC133" s="10">
        <f t="shared" si="47"/>
        <v>3.2862874163626876</v>
      </c>
      <c r="AD133" s="10">
        <f>IF(R133&lt;=$H$10,$L$2+ABS($H$43/$H$46-SQRT(4*$H$43*$H$43/$H$46/$H$46-8*(R133-$H$9)/$H$46)/2),#REF!)</f>
        <v>7.4897843228073286</v>
      </c>
      <c r="AE133" s="10">
        <f t="shared" si="53"/>
        <v>-25.926099756697965</v>
      </c>
      <c r="AF133" s="10">
        <f t="shared" si="54"/>
        <v>3.0358828821598376</v>
      </c>
      <c r="AG133" s="10">
        <f t="shared" si="55"/>
        <v>3.0358828821598376</v>
      </c>
      <c r="AH133">
        <f t="shared" si="56"/>
        <v>3.0358828821598376</v>
      </c>
      <c r="AI133" s="10">
        <f t="shared" si="57"/>
        <v>2.4402027027027025</v>
      </c>
      <c r="AJ133" t="e">
        <f t="shared" si="58"/>
        <v>#NUM!</v>
      </c>
    </row>
    <row r="134" spans="14:36" x14ac:dyDescent="0.3">
      <c r="N134">
        <f t="shared" si="48"/>
        <v>20.014603109479516</v>
      </c>
      <c r="O134">
        <f t="shared" si="49"/>
        <v>13.336306564982056</v>
      </c>
      <c r="P134">
        <f t="shared" si="59"/>
        <v>2.1317999999999997</v>
      </c>
      <c r="Q134">
        <f t="shared" si="41"/>
        <v>10.646048549999998</v>
      </c>
      <c r="R134" s="17">
        <f>PUSHArm!M134</f>
        <v>66</v>
      </c>
      <c r="S134" s="10">
        <f>PUSHArm!N134</f>
        <v>26.061432688252346</v>
      </c>
      <c r="T134" s="10">
        <f>PUSHArm!O134</f>
        <v>1.5663515678059527</v>
      </c>
      <c r="U134" s="10">
        <f t="shared" si="50"/>
        <v>63.830640368126801</v>
      </c>
      <c r="V134" s="10">
        <f t="shared" si="42"/>
        <v>1.935425206630023</v>
      </c>
      <c r="W134" s="10">
        <f t="shared" si="43"/>
        <v>16.061432688252346</v>
      </c>
      <c r="X134" s="10">
        <f t="shared" si="44"/>
        <v>77.938567311747647</v>
      </c>
      <c r="Y134" s="10">
        <f t="shared" si="51"/>
        <v>72.938567311747647</v>
      </c>
      <c r="Z134" s="10">
        <f t="shared" si="52"/>
        <v>15.061432688252346</v>
      </c>
      <c r="AA134" s="10">
        <f t="shared" si="45"/>
        <v>67.938567311747647</v>
      </c>
      <c r="AB134" s="10">
        <f t="shared" si="46"/>
        <v>1.935425206630023</v>
      </c>
      <c r="AC134" s="10">
        <f t="shared" si="47"/>
        <v>3.2795026347288854</v>
      </c>
      <c r="AD134" s="10">
        <f>IF(R134&lt;=$H$10,$L$2+ABS($H$43/$H$46-SQRT(4*$H$43*$H$43/$H$46/$H$46-8*(R134-$H$9)/$H$46)/2),#REF!)</f>
        <v>7.4758454729593309</v>
      </c>
      <c r="AE134" s="10">
        <f t="shared" si="53"/>
        <v>-26.261975408988445</v>
      </c>
      <c r="AF134" s="10">
        <f t="shared" si="54"/>
        <v>3.0236855779870222</v>
      </c>
      <c r="AG134" s="10">
        <f t="shared" si="55"/>
        <v>3.0236855779870222</v>
      </c>
      <c r="AH134">
        <f t="shared" si="56"/>
        <v>3.0236855779870222</v>
      </c>
      <c r="AI134" s="10">
        <f t="shared" si="57"/>
        <v>2.4128378378378379</v>
      </c>
      <c r="AJ134" t="e">
        <f t="shared" si="58"/>
        <v>#NUM!</v>
      </c>
    </row>
    <row r="135" spans="14:36" x14ac:dyDescent="0.3">
      <c r="N135">
        <f t="shared" si="48"/>
        <v>19.933681347061874</v>
      </c>
      <c r="O135">
        <f t="shared" si="49"/>
        <v>13.294179833745417</v>
      </c>
      <c r="P135">
        <f t="shared" si="59"/>
        <v>2.1317999999999997</v>
      </c>
      <c r="Q135">
        <f t="shared" si="41"/>
        <v>10.6687458875</v>
      </c>
      <c r="R135" s="17">
        <f>PUSHArm!M135</f>
        <v>66.5</v>
      </c>
      <c r="S135" s="10">
        <f>PUSHArm!N135</f>
        <v>26.380645826781883</v>
      </c>
      <c r="T135" s="10">
        <f>PUSHArm!O135</f>
        <v>1.5572524423765028</v>
      </c>
      <c r="U135" s="10">
        <f t="shared" si="50"/>
        <v>63.832932600824066</v>
      </c>
      <c r="V135" s="10">
        <f t="shared" si="42"/>
        <v>1.9448780558058847</v>
      </c>
      <c r="W135" s="10">
        <f t="shared" si="43"/>
        <v>16.380645826781883</v>
      </c>
      <c r="X135" s="10">
        <f t="shared" si="44"/>
        <v>77.619354173218113</v>
      </c>
      <c r="Y135" s="10">
        <f t="shared" si="51"/>
        <v>72.619354173218113</v>
      </c>
      <c r="Z135" s="10">
        <f t="shared" si="52"/>
        <v>15.380645826781883</v>
      </c>
      <c r="AA135" s="10">
        <f t="shared" si="45"/>
        <v>67.619354173218113</v>
      </c>
      <c r="AB135" s="10">
        <f t="shared" si="46"/>
        <v>1.9448780558058847</v>
      </c>
      <c r="AC135" s="10">
        <f t="shared" si="47"/>
        <v>3.2726980708353275</v>
      </c>
      <c r="AD135" s="10">
        <f>IF(R135&lt;=$H$10,$L$2+ABS($H$43/$H$46-SQRT(4*$H$43*$H$43/$H$46/$H$46-8*(R135-$H$9)/$H$46)/2),#REF!)</f>
        <v>7.4618696988117001</v>
      </c>
      <c r="AE135" s="10">
        <f t="shared" si="53"/>
        <v>-26.597588616152091</v>
      </c>
      <c r="AF135" s="10">
        <f t="shared" si="54"/>
        <v>3.0115723893760991</v>
      </c>
      <c r="AG135" s="10">
        <f t="shared" si="55"/>
        <v>3.0115723893760991</v>
      </c>
      <c r="AH135">
        <f t="shared" si="56"/>
        <v>3.0115723893760991</v>
      </c>
      <c r="AI135" s="10">
        <f t="shared" si="57"/>
        <v>2.3854729729729729</v>
      </c>
      <c r="AJ135" t="e">
        <f t="shared" si="58"/>
        <v>#NUM!</v>
      </c>
    </row>
    <row r="136" spans="14:36" x14ac:dyDescent="0.3">
      <c r="N136">
        <f t="shared" si="48"/>
        <v>19.854562438561555</v>
      </c>
      <c r="O136">
        <f t="shared" si="49"/>
        <v>13.253119189944467</v>
      </c>
      <c r="P136">
        <f t="shared" si="59"/>
        <v>2.1317999999999997</v>
      </c>
      <c r="Q136">
        <f t="shared" si="41"/>
        <v>10.691443224999999</v>
      </c>
      <c r="R136" s="17">
        <f>PUSHArm!M136</f>
        <v>67</v>
      </c>
      <c r="S136" s="10">
        <f>PUSHArm!N136</f>
        <v>26.701724148057114</v>
      </c>
      <c r="T136" s="10">
        <f>PUSHArm!O136</f>
        <v>1.5483261207939505</v>
      </c>
      <c r="U136" s="10">
        <f t="shared" si="50"/>
        <v>63.835615631605918</v>
      </c>
      <c r="V136" s="10">
        <f t="shared" si="42"/>
        <v>1.9543277214726065</v>
      </c>
      <c r="W136" s="10">
        <f t="shared" si="43"/>
        <v>16.701724148057114</v>
      </c>
      <c r="X136" s="10">
        <f t="shared" si="44"/>
        <v>77.29827585194289</v>
      </c>
      <c r="Y136" s="10">
        <f t="shared" si="51"/>
        <v>72.29827585194289</v>
      </c>
      <c r="Z136" s="10">
        <f t="shared" si="52"/>
        <v>15.701724148057114</v>
      </c>
      <c r="AA136" s="10">
        <f t="shared" si="45"/>
        <v>67.29827585194289</v>
      </c>
      <c r="AB136" s="10">
        <f t="shared" si="46"/>
        <v>1.9543277214726065</v>
      </c>
      <c r="AC136" s="10">
        <f t="shared" si="47"/>
        <v>3.2658735506300247</v>
      </c>
      <c r="AD136" s="10">
        <f>IF(R136&lt;=$H$10,$L$2+ABS($H$43/$H$46-SQRT(4*$H$43*$H$43/$H$46/$H$46-8*(R136-$H$9)/$H$46)/2),#REF!)</f>
        <v>7.4478567053607714</v>
      </c>
      <c r="AE136" s="10">
        <f t="shared" si="53"/>
        <v>-26.932894231334942</v>
      </c>
      <c r="AF136" s="10">
        <f t="shared" si="54"/>
        <v>2.9995415997192652</v>
      </c>
      <c r="AG136" s="10">
        <f t="shared" si="55"/>
        <v>2.9995415997192652</v>
      </c>
      <c r="AH136">
        <f t="shared" si="56"/>
        <v>2.9995415997192652</v>
      </c>
      <c r="AI136" s="10">
        <f t="shared" si="57"/>
        <v>2.3581081081081079</v>
      </c>
      <c r="AJ136" t="e">
        <f t="shared" si="58"/>
        <v>#NUM!</v>
      </c>
    </row>
    <row r="137" spans="14:36" x14ac:dyDescent="0.3">
      <c r="N137">
        <f t="shared" si="48"/>
        <v>19.777223018275347</v>
      </c>
      <c r="O137">
        <f t="shared" si="49"/>
        <v>13.213112928363136</v>
      </c>
      <c r="P137">
        <f t="shared" si="59"/>
        <v>2.1317999999999997</v>
      </c>
      <c r="Q137">
        <f t="shared" si="41"/>
        <v>10.714140562500001</v>
      </c>
      <c r="R137" s="17">
        <f>PUSHArm!M137</f>
        <v>67.5</v>
      </c>
      <c r="S137" s="10">
        <f>PUSHArm!N137</f>
        <v>27.024653531786434</v>
      </c>
      <c r="T137" s="10">
        <f>PUSHArm!O137</f>
        <v>1.539569868165918</v>
      </c>
      <c r="U137" s="10">
        <f t="shared" si="50"/>
        <v>63.83870452029867</v>
      </c>
      <c r="V137" s="10">
        <f t="shared" si="42"/>
        <v>1.9637742068444208</v>
      </c>
      <c r="W137" s="10">
        <f t="shared" si="43"/>
        <v>17.024653531786434</v>
      </c>
      <c r="X137" s="10">
        <f t="shared" si="44"/>
        <v>76.975346468213559</v>
      </c>
      <c r="Y137" s="10">
        <f t="shared" si="51"/>
        <v>71.975346468213559</v>
      </c>
      <c r="Z137" s="10">
        <f t="shared" si="52"/>
        <v>16.024653531786434</v>
      </c>
      <c r="AA137" s="10">
        <f t="shared" si="45"/>
        <v>66.975346468213559</v>
      </c>
      <c r="AB137" s="10">
        <f t="shared" si="46"/>
        <v>1.9637742068444208</v>
      </c>
      <c r="AC137" s="10">
        <f t="shared" si="47"/>
        <v>3.2590288974936241</v>
      </c>
      <c r="AD137" s="10">
        <f>IF(R137&lt;=$H$10,$L$2+ABS($H$43/$H$46-SQRT(4*$H$43*$H$43/$H$46/$H$46-8*(R137-$H$9)/$H$46)/2),#REF!)</f>
        <v>7.4338061936536475</v>
      </c>
      <c r="AE137" s="10">
        <f t="shared" si="53"/>
        <v>-27.267847672560574</v>
      </c>
      <c r="AF137" s="10">
        <f t="shared" si="54"/>
        <v>2.9875915500131018</v>
      </c>
      <c r="AG137" s="10">
        <f t="shared" si="55"/>
        <v>2.9875915500131018</v>
      </c>
      <c r="AH137">
        <f t="shared" si="56"/>
        <v>2.9875915500131018</v>
      </c>
      <c r="AI137" s="10">
        <f t="shared" si="57"/>
        <v>2.3307432432432433</v>
      </c>
      <c r="AJ137" t="e">
        <f t="shared" si="58"/>
        <v>#NUM!</v>
      </c>
    </row>
    <row r="138" spans="14:36" x14ac:dyDescent="0.3">
      <c r="N138">
        <f t="shared" si="48"/>
        <v>19.7016395693357</v>
      </c>
      <c r="O138">
        <f t="shared" si="49"/>
        <v>13.174149160438603</v>
      </c>
      <c r="P138">
        <f t="shared" si="59"/>
        <v>2.1317999999999997</v>
      </c>
      <c r="Q138">
        <f t="shared" si="41"/>
        <v>10.736837899999999</v>
      </c>
      <c r="R138" s="17">
        <f>PUSHArm!M138</f>
        <v>68</v>
      </c>
      <c r="S138" s="10">
        <f>PUSHArm!N138</f>
        <v>27.349419565688908</v>
      </c>
      <c r="T138" s="10">
        <f>PUSHArm!O138</f>
        <v>1.5309809571482078</v>
      </c>
      <c r="U138" s="10">
        <f t="shared" si="50"/>
        <v>63.842211594246422</v>
      </c>
      <c r="V138" s="10">
        <f t="shared" si="42"/>
        <v>1.9732175151301743</v>
      </c>
      <c r="W138" s="10">
        <f t="shared" si="43"/>
        <v>17.349419565688908</v>
      </c>
      <c r="X138" s="10">
        <f t="shared" si="44"/>
        <v>76.650580434311095</v>
      </c>
      <c r="Y138" s="10">
        <f t="shared" si="51"/>
        <v>71.650580434311095</v>
      </c>
      <c r="Z138" s="10">
        <f t="shared" si="52"/>
        <v>16.349419565688908</v>
      </c>
      <c r="AA138" s="10">
        <f t="shared" si="45"/>
        <v>66.650580434311095</v>
      </c>
      <c r="AB138" s="10">
        <f t="shared" si="46"/>
        <v>1.9732175151301743</v>
      </c>
      <c r="AC138" s="10">
        <f t="shared" si="47"/>
        <v>3.2521639321860745</v>
      </c>
      <c r="AD138" s="10">
        <f>IF(R138&lt;=$H$10,$L$2+ABS($H$43/$H$46-SQRT(4*$H$43*$H$43/$H$46/$H$46-8*(R138-$H$9)/$H$46)/2),#REF!)</f>
        <v>7.4197178607137904</v>
      </c>
      <c r="AE138" s="10">
        <f t="shared" si="53"/>
        <v>-27.602404980866464</v>
      </c>
      <c r="AF138" s="10">
        <f t="shared" si="54"/>
        <v>2.9757206361881101</v>
      </c>
      <c r="AG138" s="10">
        <f t="shared" si="55"/>
        <v>2.9757206361881101</v>
      </c>
      <c r="AH138">
        <f t="shared" si="56"/>
        <v>2.9757206361881101</v>
      </c>
      <c r="AI138" s="10">
        <f t="shared" si="57"/>
        <v>2.3033783783783783</v>
      </c>
      <c r="AJ138" t="e">
        <f t="shared" si="58"/>
        <v>#NUM!</v>
      </c>
    </row>
    <row r="139" spans="14:36" x14ac:dyDescent="0.3">
      <c r="N139">
        <f t="shared" si="48"/>
        <v>19.627788450022738</v>
      </c>
      <c r="O139">
        <f t="shared" si="49"/>
        <v>13.136215832154342</v>
      </c>
      <c r="P139">
        <f t="shared" si="59"/>
        <v>2.1317999999999997</v>
      </c>
      <c r="Q139">
        <f t="shared" si="41"/>
        <v>10.759535237499998</v>
      </c>
      <c r="R139" s="17">
        <f>PUSHArm!M139</f>
        <v>68.5</v>
      </c>
      <c r="S139" s="10">
        <f>PUSHArm!N139</f>
        <v>27.676007559919327</v>
      </c>
      <c r="T139" s="10">
        <f>PUSHArm!O139</f>
        <v>1.5225566699194095</v>
      </c>
      <c r="U139" s="10">
        <f t="shared" si="50"/>
        <v>63.846146537805346</v>
      </c>
      <c r="V139" s="10">
        <f t="shared" si="42"/>
        <v>1.982657649533299</v>
      </c>
      <c r="W139" s="10">
        <f t="shared" si="43"/>
        <v>17.676007559919327</v>
      </c>
      <c r="X139" s="10">
        <f t="shared" si="44"/>
        <v>76.323992440080673</v>
      </c>
      <c r="Y139" s="10">
        <f t="shared" si="51"/>
        <v>71.323992440080673</v>
      </c>
      <c r="Z139" s="10">
        <f t="shared" si="52"/>
        <v>16.676007559919327</v>
      </c>
      <c r="AA139" s="10">
        <f t="shared" si="45"/>
        <v>66.323992440080673</v>
      </c>
      <c r="AB139" s="10">
        <f t="shared" si="46"/>
        <v>1.982657649533299</v>
      </c>
      <c r="AC139" s="10">
        <f t="shared" si="47"/>
        <v>3.2452784727918593</v>
      </c>
      <c r="AD139" s="10">
        <f>IF(R139&lt;=$H$10,$L$2+ABS($H$43/$H$46-SQRT(4*$H$43*$H$43/$H$46/$H$46-8*(R139-$H$9)/$H$46)/2),#REF!)</f>
        <v>7.4055913994647931</v>
      </c>
      <c r="AE139" s="10">
        <f t="shared" si="53"/>
        <v>-27.936522874356275</v>
      </c>
      <c r="AF139" s="10">
        <f t="shared" si="54"/>
        <v>2.9639273065953367</v>
      </c>
      <c r="AG139" s="10">
        <f t="shared" si="55"/>
        <v>2.9639273065953367</v>
      </c>
      <c r="AH139">
        <f t="shared" si="56"/>
        <v>2.9639273065953367</v>
      </c>
      <c r="AI139" s="10">
        <f t="shared" si="57"/>
        <v>2.2760135135135133</v>
      </c>
      <c r="AJ139" t="e">
        <f t="shared" si="58"/>
        <v>#NUM!</v>
      </c>
    </row>
    <row r="140" spans="14:36" x14ac:dyDescent="0.3">
      <c r="N140">
        <f t="shared" si="48"/>
        <v>19.55564591917927</v>
      </c>
      <c r="O140">
        <f t="shared" si="49"/>
        <v>13.099300741421134</v>
      </c>
      <c r="P140">
        <f t="shared" si="59"/>
        <v>2.1317999999999997</v>
      </c>
      <c r="Q140">
        <f t="shared" si="41"/>
        <v>10.782232575</v>
      </c>
      <c r="R140" s="17">
        <f>PUSHArm!M140</f>
        <v>69</v>
      </c>
      <c r="S140" s="10">
        <f>PUSHArm!N140</f>
        <v>28.00440256148368</v>
      </c>
      <c r="T140" s="10">
        <f>PUSHArm!O140</f>
        <v>1.5142943000652351</v>
      </c>
      <c r="U140" s="10">
        <f t="shared" si="50"/>
        <v>63.850516482227896</v>
      </c>
      <c r="V140" s="10">
        <f t="shared" si="42"/>
        <v>1.9920946132518627</v>
      </c>
      <c r="W140" s="10">
        <f t="shared" si="43"/>
        <v>18.00440256148368</v>
      </c>
      <c r="X140" s="10">
        <f t="shared" si="44"/>
        <v>75.995597438516313</v>
      </c>
      <c r="Y140" s="10">
        <f t="shared" si="51"/>
        <v>70.995597438516313</v>
      </c>
      <c r="Z140" s="10">
        <f t="shared" si="52"/>
        <v>17.00440256148368</v>
      </c>
      <c r="AA140" s="10">
        <f t="shared" si="45"/>
        <v>65.995597438516313</v>
      </c>
      <c r="AB140" s="10">
        <f t="shared" si="46"/>
        <v>1.9920946132518627</v>
      </c>
      <c r="AC140" s="10">
        <f t="shared" si="47"/>
        <v>3.2383723346637536</v>
      </c>
      <c r="AD140" s="10">
        <f>IF(R140&lt;=$H$10,$L$2+ABS($H$43/$H$46-SQRT(4*$H$43*$H$43/$H$46/$H$46-8*(R140-$H$9)/$H$46)/2),#REF!)</f>
        <v>7.3914264986522822</v>
      </c>
      <c r="AE140" s="10">
        <f t="shared" si="53"/>
        <v>-28.270158798266291</v>
      </c>
      <c r="AF140" s="10">
        <f t="shared" si="54"/>
        <v>2.9522100596389476</v>
      </c>
      <c r="AG140" s="10">
        <f t="shared" si="55"/>
        <v>2.9522100596389476</v>
      </c>
      <c r="AH140">
        <f t="shared" si="56"/>
        <v>2.9522100596389476</v>
      </c>
      <c r="AI140" s="10">
        <f t="shared" si="57"/>
        <v>2.2486486486486488</v>
      </c>
      <c r="AJ140" t="e">
        <f t="shared" si="58"/>
        <v>#NUM!</v>
      </c>
    </row>
    <row r="141" spans="14:36" x14ac:dyDescent="0.3">
      <c r="N141">
        <f t="shared" si="48"/>
        <v>19.48518816073744</v>
      </c>
      <c r="O141">
        <f t="shared" si="49"/>
        <v>13.063391554947</v>
      </c>
      <c r="P141">
        <f t="shared" si="59"/>
        <v>2.1317999999999997</v>
      </c>
      <c r="Q141">
        <f t="shared" si="41"/>
        <v>10.8049299125</v>
      </c>
      <c r="R141" s="17">
        <f>PUSHArm!M141</f>
        <v>69.5</v>
      </c>
      <c r="S141" s="10">
        <f>PUSHArm!N141</f>
        <v>28.334589368617841</v>
      </c>
      <c r="T141" s="10">
        <f>PUSHArm!O141</f>
        <v>1.5061911543743407</v>
      </c>
      <c r="U141" s="10">
        <f t="shared" si="50"/>
        <v>63.855326095775048</v>
      </c>
      <c r="V141" s="10">
        <f t="shared" si="42"/>
        <v>2.0015284094785573</v>
      </c>
      <c r="W141" s="10">
        <f t="shared" si="43"/>
        <v>18.334589368617841</v>
      </c>
      <c r="X141" s="10">
        <f t="shared" si="44"/>
        <v>75.665410631382159</v>
      </c>
      <c r="Y141" s="10">
        <f t="shared" si="51"/>
        <v>70.665410631382159</v>
      </c>
      <c r="Z141" s="10">
        <f t="shared" si="52"/>
        <v>17.334589368617841</v>
      </c>
      <c r="AA141" s="10">
        <f t="shared" si="45"/>
        <v>65.665410631382159</v>
      </c>
      <c r="AB141" s="10">
        <f t="shared" si="46"/>
        <v>2.0015284094785573</v>
      </c>
      <c r="AC141" s="10">
        <f t="shared" si="47"/>
        <v>3.231445330365045</v>
      </c>
      <c r="AD141" s="10">
        <f>IF(R141&lt;=$H$10,$L$2+ABS($H$43/$H$46-SQRT(4*$H$43*$H$43/$H$46/$H$46-8*(R141-$H$9)/$H$46)/2),#REF!)</f>
        <v>7.3772228427639046</v>
      </c>
      <c r="AE141" s="10">
        <f t="shared" si="53"/>
        <v>-28.603270971102816</v>
      </c>
      <c r="AF141" s="10">
        <f t="shared" si="54"/>
        <v>2.9405674415445202</v>
      </c>
      <c r="AG141" s="10">
        <f t="shared" si="55"/>
        <v>2.9405674415445202</v>
      </c>
      <c r="AH141">
        <f t="shared" si="56"/>
        <v>2.9405674415445202</v>
      </c>
      <c r="AI141" s="10">
        <f t="shared" si="57"/>
        <v>2.2212837837837838</v>
      </c>
      <c r="AJ141" t="e">
        <f t="shared" si="58"/>
        <v>#NUM!</v>
      </c>
    </row>
    <row r="142" spans="14:36" x14ac:dyDescent="0.3">
      <c r="N142">
        <f t="shared" si="48"/>
        <v>19.4163913073785</v>
      </c>
      <c r="O142">
        <f t="shared" si="49"/>
        <v>13.028475824605989</v>
      </c>
      <c r="P142">
        <f t="shared" si="59"/>
        <v>2.1317999999999997</v>
      </c>
      <c r="Q142">
        <f t="shared" si="41"/>
        <v>10.827627249999999</v>
      </c>
      <c r="R142" s="17">
        <f>PUSHArm!M142</f>
        <v>70</v>
      </c>
      <c r="S142" s="10">
        <f>PUSHArm!N142</f>
        <v>28.666552545103031</v>
      </c>
      <c r="T142" s="10">
        <f>PUSHArm!O142</f>
        <v>1.4982445545483889</v>
      </c>
      <c r="U142" s="10">
        <f t="shared" si="50"/>
        <v>63.860577673950964</v>
      </c>
      <c r="V142" s="10">
        <f t="shared" si="42"/>
        <v>2.0109590414007323</v>
      </c>
      <c r="W142" s="10">
        <f t="shared" si="43"/>
        <v>18.666552545103031</v>
      </c>
      <c r="X142" s="10">
        <f t="shared" si="44"/>
        <v>75.333447454896969</v>
      </c>
      <c r="Y142" s="10">
        <f t="shared" si="51"/>
        <v>70.333447454896969</v>
      </c>
      <c r="Z142" s="10">
        <f t="shared" si="52"/>
        <v>17.666552545103031</v>
      </c>
      <c r="AA142" s="10">
        <f t="shared" si="45"/>
        <v>65.333447454896969</v>
      </c>
      <c r="AB142" s="10">
        <f t="shared" si="46"/>
        <v>2.0109590414007323</v>
      </c>
      <c r="AC142" s="10">
        <f t="shared" si="47"/>
        <v>3.224497269610179</v>
      </c>
      <c r="AD142" s="10">
        <f>IF(R142&lt;=$H$10,$L$2+ABS($H$43/$H$46-SQRT(4*$H$43*$H$43/$H$46/$H$46-8*(R142-$H$9)/$H$46)/2),#REF!)</f>
        <v>7.3629801119473282</v>
      </c>
      <c r="AE142" s="10">
        <f t="shared" si="53"/>
        <v>-28.935818426893185</v>
      </c>
      <c r="AF142" s="10">
        <f t="shared" si="54"/>
        <v>2.9289980442536576</v>
      </c>
      <c r="AG142" s="10">
        <f t="shared" si="55"/>
        <v>2.9289980442536576</v>
      </c>
      <c r="AH142">
        <f t="shared" si="56"/>
        <v>2.9289980442536576</v>
      </c>
      <c r="AI142" s="10">
        <f t="shared" si="57"/>
        <v>2.1939189189189188</v>
      </c>
      <c r="AJ142" t="e">
        <f t="shared" si="58"/>
        <v>#NUM!</v>
      </c>
    </row>
    <row r="143" spans="14:36" x14ac:dyDescent="0.3">
      <c r="N143">
        <f t="shared" si="48"/>
        <v>19.349231463210327</v>
      </c>
      <c r="O143">
        <f t="shared" si="49"/>
        <v>12.994541003223739</v>
      </c>
      <c r="P143">
        <f t="shared" si="59"/>
        <v>2.1317999999999997</v>
      </c>
      <c r="Q143">
        <f t="shared" si="41"/>
        <v>10.850324587499998</v>
      </c>
      <c r="R143" s="17">
        <f>PUSHArm!M143</f>
        <v>70.5</v>
      </c>
      <c r="S143" s="10">
        <f>PUSHArm!N143</f>
        <v>29.000276434492179</v>
      </c>
      <c r="T143" s="10">
        <f>PUSHArm!O143</f>
        <v>1.4904518388185073</v>
      </c>
      <c r="U143" s="10">
        <f t="shared" si="50"/>
        <v>63.866271229299777</v>
      </c>
      <c r="V143" s="10">
        <f t="shared" si="42"/>
        <v>2.0203865122003792</v>
      </c>
      <c r="W143" s="10">
        <f t="shared" si="43"/>
        <v>19.000276434492179</v>
      </c>
      <c r="X143" s="10">
        <f t="shared" si="44"/>
        <v>74.999723565507821</v>
      </c>
      <c r="Y143" s="10">
        <f t="shared" si="51"/>
        <v>69.999723565507821</v>
      </c>
      <c r="Z143" s="10">
        <f t="shared" si="52"/>
        <v>18.000276434492179</v>
      </c>
      <c r="AA143" s="10">
        <f t="shared" si="45"/>
        <v>64.999723565507821</v>
      </c>
      <c r="AB143" s="10">
        <f t="shared" si="46"/>
        <v>2.0203865122003792</v>
      </c>
      <c r="AC143" s="10">
        <f t="shared" si="47"/>
        <v>3.2175279592037684</v>
      </c>
      <c r="AD143" s="10">
        <f>IF(R143&lt;=$H$10,$L$2+ABS($H$43/$H$46-SQRT(4*$H$43*$H$43/$H$46/$H$46-8*(R143-$H$9)/$H$46)/2),#REF!)</f>
        <v>7.3486979819261995</v>
      </c>
      <c r="AE143" s="10">
        <f t="shared" si="53"/>
        <v>-29.26776105380376</v>
      </c>
      <c r="AF143" s="10">
        <f t="shared" si="54"/>
        <v>2.9175005034363073</v>
      </c>
      <c r="AG143" s="10">
        <f t="shared" si="55"/>
        <v>2.9175005034363073</v>
      </c>
      <c r="AH143">
        <f t="shared" si="56"/>
        <v>2.9175005034363073</v>
      </c>
      <c r="AI143" s="10">
        <f t="shared" si="57"/>
        <v>2.1665540540540542</v>
      </c>
      <c r="AJ143" t="e">
        <f t="shared" si="58"/>
        <v>#NUM!</v>
      </c>
    </row>
    <row r="144" spans="14:36" x14ac:dyDescent="0.3">
      <c r="N144">
        <f t="shared" si="48"/>
        <v>19.283684725615238</v>
      </c>
      <c r="O144">
        <f t="shared" si="49"/>
        <v>12.961574459877546</v>
      </c>
      <c r="P144">
        <f t="shared" si="59"/>
        <v>2.1317999999999997</v>
      </c>
      <c r="Q144">
        <f t="shared" si="41"/>
        <v>10.873021925000002</v>
      </c>
      <c r="R144" s="17">
        <f>PUSHArm!M144</f>
        <v>71</v>
      </c>
      <c r="S144" s="10">
        <f>PUSHArm!N144</f>
        <v>29.335745174224389</v>
      </c>
      <c r="T144" s="10">
        <f>PUSHArm!O144</f>
        <v>1.4828103634810237</v>
      </c>
      <c r="U144" s="10">
        <f t="shared" si="50"/>
        <v>63.872404581091509</v>
      </c>
      <c r="V144" s="10">
        <f t="shared" si="42"/>
        <v>2.0298108250541711</v>
      </c>
      <c r="W144" s="10">
        <f t="shared" si="43"/>
        <v>19.335745174224389</v>
      </c>
      <c r="X144" s="10">
        <f t="shared" si="44"/>
        <v>74.664254825775615</v>
      </c>
      <c r="Y144" s="10">
        <f t="shared" si="51"/>
        <v>69.664254825775615</v>
      </c>
      <c r="Z144" s="10">
        <f t="shared" si="52"/>
        <v>18.335745174224389</v>
      </c>
      <c r="AA144" s="10">
        <f t="shared" si="45"/>
        <v>64.664254825775615</v>
      </c>
      <c r="AB144" s="10">
        <f t="shared" si="46"/>
        <v>2.0298108250541711</v>
      </c>
      <c r="AC144" s="10">
        <f t="shared" si="47"/>
        <v>3.2105372029779131</v>
      </c>
      <c r="AD144" s="10">
        <f>IF(R144&lt;=$H$10,$L$2+ABS($H$43/$H$46-SQRT(4*$H$43*$H$43/$H$46/$H$46-8*(R144-$H$9)/$H$46)/2),#REF!)</f>
        <v>7.3343761239140033</v>
      </c>
      <c r="AE144" s="10">
        <f t="shared" si="53"/>
        <v>-29.599059628995743</v>
      </c>
      <c r="AF144" s="10">
        <f t="shared" si="54"/>
        <v>2.9060734966128265</v>
      </c>
      <c r="AG144" s="10">
        <f t="shared" si="55"/>
        <v>2.9060734966128265</v>
      </c>
      <c r="AH144">
        <f t="shared" si="56"/>
        <v>2.9060734966128265</v>
      </c>
      <c r="AI144" s="10">
        <f t="shared" si="57"/>
        <v>2.1391891891891892</v>
      </c>
      <c r="AJ144" t="e">
        <f t="shared" si="58"/>
        <v>#NUM!</v>
      </c>
    </row>
    <row r="145" spans="14:36" x14ac:dyDescent="0.3">
      <c r="N145">
        <f t="shared" si="48"/>
        <v>19.219727206154666</v>
      </c>
      <c r="O145">
        <f t="shared" si="49"/>
        <v>12.929563494630386</v>
      </c>
      <c r="P145">
        <f t="shared" si="59"/>
        <v>2.1317999999999997</v>
      </c>
      <c r="Q145">
        <f t="shared" si="41"/>
        <v>10.895719262499998</v>
      </c>
      <c r="R145" s="17">
        <f>PUSHArm!M145</f>
        <v>71.5</v>
      </c>
      <c r="S145" s="10">
        <f>PUSHArm!N145</f>
        <v>29.672942709603227</v>
      </c>
      <c r="T145" s="10">
        <f>PUSHArm!O145</f>
        <v>1.4753175043447508</v>
      </c>
      <c r="U145" s="10">
        <f t="shared" si="50"/>
        <v>63.878973444349839</v>
      </c>
      <c r="V145" s="10">
        <f t="shared" si="42"/>
        <v>2.0392319831334591</v>
      </c>
      <c r="W145" s="10">
        <f t="shared" si="43"/>
        <v>19.672942709603227</v>
      </c>
      <c r="X145" s="10">
        <f t="shared" si="44"/>
        <v>74.327057290396766</v>
      </c>
      <c r="Y145" s="10">
        <f t="shared" si="51"/>
        <v>69.327057290396766</v>
      </c>
      <c r="Z145" s="10">
        <f t="shared" si="52"/>
        <v>18.672942709603227</v>
      </c>
      <c r="AA145" s="10">
        <f t="shared" si="45"/>
        <v>64.327057290396766</v>
      </c>
      <c r="AB145" s="10">
        <f t="shared" si="46"/>
        <v>2.0392319831334591</v>
      </c>
      <c r="AC145" s="10">
        <f t="shared" si="47"/>
        <v>3.2035248017277755</v>
      </c>
      <c r="AD145" s="10">
        <f>IF(R145&lt;=$H$10,$L$2+ABS($H$43/$H$46-SQRT(4*$H$43*$H$43/$H$46/$H$46-8*(R145-$H$9)/$H$46)/2),#REF!)</f>
        <v>7.3200142045257515</v>
      </c>
      <c r="AE145" s="10">
        <f t="shared" si="53"/>
        <v>-29.92967584998409</v>
      </c>
      <c r="AF145" s="10">
        <f t="shared" si="54"/>
        <v>2.8947157413784868</v>
      </c>
      <c r="AG145" s="10">
        <f t="shared" si="55"/>
        <v>2.8947157413784868</v>
      </c>
      <c r="AH145">
        <f t="shared" si="56"/>
        <v>2.8947157413784868</v>
      </c>
      <c r="AI145" s="10">
        <f t="shared" si="57"/>
        <v>2.1118243243243242</v>
      </c>
      <c r="AJ145" t="e">
        <f t="shared" si="58"/>
        <v>#NUM!</v>
      </c>
    </row>
    <row r="146" spans="14:36" x14ac:dyDescent="0.3">
      <c r="N146">
        <f t="shared" si="48"/>
        <v>19.157335050572915</v>
      </c>
      <c r="O146">
        <f t="shared" si="49"/>
        <v>12.89849535272279</v>
      </c>
      <c r="P146">
        <f t="shared" si="59"/>
        <v>2.1317999999999997</v>
      </c>
      <c r="Q146">
        <f t="shared" si="41"/>
        <v>10.918416599999999</v>
      </c>
      <c r="R146" s="17">
        <f>PUSHArm!M146</f>
        <v>72</v>
      </c>
      <c r="S146" s="10">
        <f>PUSHArm!N146</f>
        <v>30.011852807617736</v>
      </c>
      <c r="T146" s="10">
        <f>PUSHArm!O146</f>
        <v>1.4679706580941283</v>
      </c>
      <c r="U146" s="10">
        <f t="shared" si="50"/>
        <v>63.885971518192363</v>
      </c>
      <c r="V146" s="10">
        <f t="shared" si="42"/>
        <v>2.0486499896042973</v>
      </c>
      <c r="W146" s="10">
        <f t="shared" si="43"/>
        <v>20.011852807617736</v>
      </c>
      <c r="X146" s="10">
        <f t="shared" si="44"/>
        <v>73.988147192382257</v>
      </c>
      <c r="Y146" s="10">
        <f t="shared" si="51"/>
        <v>68.988147192382257</v>
      </c>
      <c r="Z146" s="10">
        <f t="shared" si="52"/>
        <v>19.011852807617736</v>
      </c>
      <c r="AA146" s="10">
        <f t="shared" si="45"/>
        <v>63.988147192382257</v>
      </c>
      <c r="AB146" s="10">
        <f t="shared" si="46"/>
        <v>2.0486499896042973</v>
      </c>
      <c r="AC146" s="10">
        <f t="shared" si="47"/>
        <v>3.1964905531453467</v>
      </c>
      <c r="AD146" s="10">
        <f>IF(R146&lt;=$H$10,$L$2+ABS($H$43/$H$46-SQRT(4*$H$43*$H$43/$H$46/$H$46-8*(R146-$H$9)/$H$46)/2),#REF!)</f>
        <v>7.3056118856874281</v>
      </c>
      <c r="AE146" s="10">
        <f t="shared" si="53"/>
        <v>-30.259572362547416</v>
      </c>
      <c r="AF146" s="10">
        <f t="shared" si="54"/>
        <v>2.8834259937236668</v>
      </c>
      <c r="AG146" s="10">
        <f t="shared" si="55"/>
        <v>2.8834259937236668</v>
      </c>
      <c r="AH146">
        <f t="shared" si="56"/>
        <v>2.8834259937236668</v>
      </c>
      <c r="AI146" s="10">
        <f t="shared" si="57"/>
        <v>2.0844594594594597</v>
      </c>
      <c r="AJ146" t="e">
        <f t="shared" si="58"/>
        <v>#NUM!</v>
      </c>
    </row>
    <row r="147" spans="14:36" x14ac:dyDescent="0.3">
      <c r="N147">
        <f t="shared" si="48"/>
        <v>19.096484457885644</v>
      </c>
      <c r="O147">
        <f t="shared" si="49"/>
        <v>12.868357238208439</v>
      </c>
      <c r="P147">
        <f t="shared" si="59"/>
        <v>2.1317999999999997</v>
      </c>
      <c r="Q147">
        <f t="shared" si="41"/>
        <v>10.941113937499999</v>
      </c>
      <c r="R147" s="17">
        <f>PUSHArm!M147</f>
        <v>72.5</v>
      </c>
      <c r="S147" s="10">
        <f>PUSHArm!N147</f>
        <v>30.352459070585656</v>
      </c>
      <c r="T147" s="10">
        <f>PUSHArm!O147</f>
        <v>1.4607672435681591</v>
      </c>
      <c r="U147" s="10">
        <f t="shared" si="50"/>
        <v>63.893390573268725</v>
      </c>
      <c r="V147" s="10">
        <f t="shared" si="42"/>
        <v>2.0580648476274357</v>
      </c>
      <c r="W147" s="10">
        <f t="shared" si="43"/>
        <v>20.352459070585656</v>
      </c>
      <c r="X147" s="10">
        <f t="shared" si="44"/>
        <v>73.647540929414347</v>
      </c>
      <c r="Y147" s="10">
        <f t="shared" si="51"/>
        <v>68.647540929414347</v>
      </c>
      <c r="Z147" s="10">
        <f t="shared" si="52"/>
        <v>19.352459070585656</v>
      </c>
      <c r="AA147" s="10">
        <f t="shared" si="45"/>
        <v>63.647540929414347</v>
      </c>
      <c r="AB147" s="10">
        <f t="shared" si="46"/>
        <v>2.0580648476274357</v>
      </c>
      <c r="AC147" s="10">
        <f t="shared" si="47"/>
        <v>3.1894342517513445</v>
      </c>
      <c r="AD147" s="10">
        <f>IF(R147&lt;=$H$10,$L$2+ABS($H$43/$H$46-SQRT(4*$H$43*$H$43/$H$46/$H$46-8*(R147-$H$9)/$H$46)/2),#REF!)</f>
        <v>7.291168824543143</v>
      </c>
      <c r="AE147" s="10">
        <f t="shared" si="53"/>
        <v>-30.588712785327374</v>
      </c>
      <c r="AF147" s="10">
        <f t="shared" si="54"/>
        <v>2.872203046443504</v>
      </c>
      <c r="AG147" s="10">
        <f t="shared" si="55"/>
        <v>2.872203046443504</v>
      </c>
      <c r="AH147">
        <f t="shared" si="56"/>
        <v>2.872203046443504</v>
      </c>
      <c r="AI147" s="10">
        <f t="shared" si="57"/>
        <v>2.0570945945945942</v>
      </c>
      <c r="AJ147" t="e">
        <f t="shared" si="58"/>
        <v>#NUM!</v>
      </c>
    </row>
    <row r="148" spans="14:36" x14ac:dyDescent="0.3">
      <c r="N148">
        <f t="shared" si="48"/>
        <v>19.037151698626325</v>
      </c>
      <c r="O148">
        <f t="shared" si="49"/>
        <v>12.839136327078638</v>
      </c>
      <c r="P148">
        <f t="shared" si="59"/>
        <v>2.1317999999999997</v>
      </c>
      <c r="Q148">
        <f t="shared" si="41"/>
        <v>10.963811274999999</v>
      </c>
      <c r="R148" s="17">
        <f>PUSHArm!M148</f>
        <v>73</v>
      </c>
      <c r="S148" s="10">
        <f>PUSHArm!N148</f>
        <v>30.69474494959994</v>
      </c>
      <c r="T148" s="10">
        <f>PUSHArm!O148</f>
        <v>1.4537047029617429</v>
      </c>
      <c r="U148" s="10">
        <f t="shared" si="50"/>
        <v>63.901220538381033</v>
      </c>
      <c r="V148" s="10">
        <f t="shared" si="42"/>
        <v>2.0674765603583518</v>
      </c>
      <c r="W148" s="10">
        <f t="shared" si="43"/>
        <v>20.69474494959994</v>
      </c>
      <c r="X148" s="10">
        <f t="shared" si="44"/>
        <v>73.305255050400064</v>
      </c>
      <c r="Y148" s="10">
        <f t="shared" si="51"/>
        <v>68.305255050400064</v>
      </c>
      <c r="Z148" s="10">
        <f t="shared" si="52"/>
        <v>19.69474494959994</v>
      </c>
      <c r="AA148" s="10">
        <f t="shared" si="45"/>
        <v>63.305255050400064</v>
      </c>
      <c r="AB148" s="10">
        <f t="shared" si="46"/>
        <v>2.0674765603583518</v>
      </c>
      <c r="AC148" s="10">
        <f t="shared" si="47"/>
        <v>3.1823556888251812</v>
      </c>
      <c r="AD148" s="10">
        <f>IF(R148&lt;=$H$10,$L$2+ABS($H$43/$H$46-SQRT(4*$H$43*$H$43/$H$46/$H$46-8*(R148-$H$9)/$H$46)/2),#REF!)</f>
        <v>7.2766846733598962</v>
      </c>
      <c r="AE148" s="10">
        <f t="shared" si="53"/>
        <v>-30.91706173112437</v>
      </c>
      <c r="AF148" s="10">
        <f t="shared" si="54"/>
        <v>2.8610457276312533</v>
      </c>
      <c r="AG148" s="10">
        <f t="shared" si="55"/>
        <v>2.8610457276312533</v>
      </c>
      <c r="AH148">
        <f t="shared" si="56"/>
        <v>2.8610457276312533</v>
      </c>
      <c r="AI148" s="10">
        <f t="shared" si="57"/>
        <v>2.0297297297297296</v>
      </c>
      <c r="AJ148" t="e">
        <f t="shared" si="58"/>
        <v>#NUM!</v>
      </c>
    </row>
    <row r="149" spans="14:36" x14ac:dyDescent="0.3">
      <c r="N149">
        <f t="shared" si="48"/>
        <v>18.979313132179559</v>
      </c>
      <c r="O149">
        <f t="shared" si="49"/>
        <v>12.810819779823554</v>
      </c>
      <c r="P149">
        <f t="shared" si="59"/>
        <v>2.1317999999999997</v>
      </c>
      <c r="Q149">
        <f t="shared" si="41"/>
        <v>10.9865086125</v>
      </c>
      <c r="R149" s="17">
        <f>PUSHArm!M149</f>
        <v>73.5</v>
      </c>
      <c r="S149" s="10">
        <f>PUSHArm!N149</f>
        <v>31.038693757759749</v>
      </c>
      <c r="T149" s="10">
        <f>PUSHArm!O149</f>
        <v>1.4467805029449301</v>
      </c>
      <c r="U149" s="10">
        <f t="shared" si="50"/>
        <v>63.909449585891736</v>
      </c>
      <c r="V149" s="10">
        <f t="shared" si="42"/>
        <v>2.0768851309472582</v>
      </c>
      <c r="W149" s="10">
        <f t="shared" si="43"/>
        <v>21.038693757759749</v>
      </c>
      <c r="X149" s="10">
        <f t="shared" si="44"/>
        <v>72.961306242240255</v>
      </c>
      <c r="Y149" s="10">
        <f t="shared" si="51"/>
        <v>67.961306242240255</v>
      </c>
      <c r="Z149" s="10">
        <f t="shared" si="52"/>
        <v>20.038693757759749</v>
      </c>
      <c r="AA149" s="10">
        <f t="shared" si="45"/>
        <v>62.961306242240255</v>
      </c>
      <c r="AB149" s="10">
        <f t="shared" si="46"/>
        <v>2.0768851309472582</v>
      </c>
      <c r="AC149" s="10">
        <f t="shared" si="47"/>
        <v>3.1752546523329226</v>
      </c>
      <c r="AD149" s="10">
        <f>IF(R149&lt;=$H$10,$L$2+ABS($H$43/$H$46-SQRT(4*$H$43*$H$43/$H$46/$H$46-8*(R149-$H$9)/$H$46)/2),#REF!)</f>
        <v>7.2621590794298978</v>
      </c>
      <c r="AE149" s="10">
        <f t="shared" si="53"/>
        <v>-31.244584825128321</v>
      </c>
      <c r="AF149" s="10">
        <f t="shared" si="54"/>
        <v>2.8499528992500247</v>
      </c>
      <c r="AG149" s="10">
        <f t="shared" si="55"/>
        <v>2.8499528992500247</v>
      </c>
      <c r="AH149">
        <f t="shared" si="56"/>
        <v>2.8499528992500247</v>
      </c>
      <c r="AI149" s="10">
        <f t="shared" si="57"/>
        <v>2.0023648648648651</v>
      </c>
      <c r="AJ149" t="e">
        <f t="shared" si="58"/>
        <v>#NUM!</v>
      </c>
    </row>
    <row r="150" spans="14:36" x14ac:dyDescent="0.3">
      <c r="N150">
        <f t="shared" si="48"/>
        <v>18.92294522319904</v>
      </c>
      <c r="O150">
        <f t="shared" si="49"/>
        <v>12.783394753424584</v>
      </c>
      <c r="P150">
        <f t="shared" si="59"/>
        <v>2.1317999999999997</v>
      </c>
      <c r="Q150">
        <f t="shared" si="41"/>
        <v>11.009205949999998</v>
      </c>
      <c r="R150" s="17">
        <f>PUSHArm!M150</f>
        <v>74</v>
      </c>
      <c r="S150" s="10">
        <f>PUSHArm!N150</f>
        <v>31.384288683169821</v>
      </c>
      <c r="T150" s="10">
        <f>PUSHArm!O150</f>
        <v>1.4399921357009235</v>
      </c>
      <c r="U150" s="10">
        <f t="shared" si="50"/>
        <v>63.918064215757049</v>
      </c>
      <c r="V150" s="10">
        <f t="shared" si="42"/>
        <v>2.0862905625391095</v>
      </c>
      <c r="W150" s="10">
        <f t="shared" si="43"/>
        <v>21.384288683169821</v>
      </c>
      <c r="X150" s="10">
        <f t="shared" si="44"/>
        <v>72.615711316830186</v>
      </c>
      <c r="Y150" s="10">
        <f t="shared" si="51"/>
        <v>67.615711316830186</v>
      </c>
      <c r="Z150" s="10">
        <f t="shared" si="52"/>
        <v>20.384288683169821</v>
      </c>
      <c r="AA150" s="10">
        <f t="shared" si="45"/>
        <v>62.615711316830186</v>
      </c>
      <c r="AB150" s="10">
        <f t="shared" si="46"/>
        <v>2.0862905625391095</v>
      </c>
      <c r="AC150" s="10">
        <f t="shared" si="47"/>
        <v>3.168130926853185</v>
      </c>
      <c r="AD150" s="10">
        <f>IF(R150&lt;=$H$10,$L$2+ABS($H$43/$H$46-SQRT(4*$H$43*$H$43/$H$46/$H$46-8*(R150-$H$9)/$H$46)/2),#REF!)</f>
        <v>7.2475916849703506</v>
      </c>
      <c r="AE150" s="10">
        <f t="shared" si="53"/>
        <v>-31.571248720228095</v>
      </c>
      <c r="AF150" s="10">
        <f t="shared" si="54"/>
        <v>2.8389234557779792</v>
      </c>
      <c r="AG150" s="10">
        <f t="shared" si="55"/>
        <v>2.8389234557779792</v>
      </c>
      <c r="AH150">
        <f t="shared" si="56"/>
        <v>2.8389234557779792</v>
      </c>
      <c r="AI150" s="10">
        <f t="shared" si="57"/>
        <v>1.9750000000000001</v>
      </c>
      <c r="AJ150" t="e">
        <f t="shared" si="58"/>
        <v>#NUM!</v>
      </c>
    </row>
    <row r="151" spans="14:36" x14ac:dyDescent="0.3">
      <c r="N151">
        <f t="shared" si="48"/>
        <v>18.868024557269244</v>
      </c>
      <c r="O151">
        <f t="shared" si="49"/>
        <v>12.756848412881146</v>
      </c>
      <c r="P151">
        <f t="shared" si="59"/>
        <v>2.1317999999999997</v>
      </c>
      <c r="Q151">
        <f t="shared" si="41"/>
        <v>11.031903287499999</v>
      </c>
      <c r="R151" s="17">
        <f>PUSHArm!M151</f>
        <v>74.5</v>
      </c>
      <c r="S151" s="10">
        <f>PUSHArm!N151</f>
        <v>31.731512801693651</v>
      </c>
      <c r="T151" s="10">
        <f>PUSHArm!O151</f>
        <v>1.4333371198958851</v>
      </c>
      <c r="U151" s="10">
        <f t="shared" si="50"/>
        <v>63.927049338573127</v>
      </c>
      <c r="V151" s="10">
        <f t="shared" si="42"/>
        <v>2.0956928582736127</v>
      </c>
      <c r="W151" s="10">
        <f t="shared" si="43"/>
        <v>21.731512801693651</v>
      </c>
      <c r="X151" s="10">
        <f t="shared" si="44"/>
        <v>72.268487198306346</v>
      </c>
      <c r="Y151" s="10">
        <f t="shared" si="51"/>
        <v>67.268487198306346</v>
      </c>
      <c r="Z151" s="10">
        <f t="shared" si="52"/>
        <v>20.731512801693651</v>
      </c>
      <c r="AA151" s="10">
        <f t="shared" si="45"/>
        <v>62.268487198306346</v>
      </c>
      <c r="AB151" s="10">
        <f t="shared" si="46"/>
        <v>2.0956928582736127</v>
      </c>
      <c r="AC151" s="10">
        <f t="shared" si="47"/>
        <v>3.1609842935008787</v>
      </c>
      <c r="AD151" s="10">
        <f>IF(R151&lt;=$H$10,$L$2+ABS($H$43/$H$46-SQRT(4*$H$43*$H$43/$H$46/$H$46-8*(R151-$H$9)/$H$46)/2),#REF!)</f>
        <v>7.2329821270206294</v>
      </c>
      <c r="AE151" s="10">
        <f t="shared" si="53"/>
        <v>-31.897021109278096</v>
      </c>
      <c r="AF151" s="10">
        <f t="shared" si="54"/>
        <v>2.8279563229224127</v>
      </c>
      <c r="AG151" s="10">
        <f t="shared" si="55"/>
        <v>2.8279563229224127</v>
      </c>
      <c r="AH151">
        <f t="shared" si="56"/>
        <v>2.8279563229224127</v>
      </c>
      <c r="AI151" s="10">
        <f t="shared" si="57"/>
        <v>1.9476351351351351</v>
      </c>
      <c r="AJ151" t="e">
        <f t="shared" si="58"/>
        <v>#NUM!</v>
      </c>
    </row>
    <row r="152" spans="14:36" x14ac:dyDescent="0.3">
      <c r="N152">
        <f t="shared" si="48"/>
        <v>18.814527855624277</v>
      </c>
      <c r="O152">
        <f t="shared" si="49"/>
        <v>12.731167942142225</v>
      </c>
      <c r="P152">
        <f t="shared" si="59"/>
        <v>2.1317999999999997</v>
      </c>
      <c r="Q152">
        <f t="shared" si="41"/>
        <v>11.054600625000001</v>
      </c>
      <c r="R152" s="17">
        <f>PUSHArm!M152</f>
        <v>75</v>
      </c>
      <c r="S152" s="10">
        <f>PUSHArm!N152</f>
        <v>32.080349089444518</v>
      </c>
      <c r="T152" s="10">
        <f>PUSHArm!O152</f>
        <v>1.426813001567232</v>
      </c>
      <c r="U152" s="10">
        <f t="shared" si="50"/>
        <v>63.936388356865812</v>
      </c>
      <c r="V152" s="10">
        <f t="shared" si="42"/>
        <v>2.1050920212852526</v>
      </c>
      <c r="W152" s="10">
        <f t="shared" si="43"/>
        <v>22.080349089444518</v>
      </c>
      <c r="X152" s="10">
        <f t="shared" si="44"/>
        <v>71.919650910555475</v>
      </c>
      <c r="Y152" s="10">
        <f t="shared" si="51"/>
        <v>66.919650910555475</v>
      </c>
      <c r="Z152" s="10">
        <f t="shared" si="52"/>
        <v>21.080349089444518</v>
      </c>
      <c r="AA152" s="10">
        <f t="shared" si="45"/>
        <v>61.919650910555475</v>
      </c>
      <c r="AB152" s="10">
        <f t="shared" si="46"/>
        <v>2.1050920212852526</v>
      </c>
      <c r="AC152" s="10">
        <f t="shared" si="47"/>
        <v>3.1538145298487366</v>
      </c>
      <c r="AD152" s="10">
        <f>IF(R152&lt;=$H$10,$L$2+ABS($H$43/$H$46-SQRT(4*$H$43*$H$43/$H$46/$H$46-8*(R152-$H$9)/$H$46)/2),#REF!)</f>
        <v>7.2183300373367603</v>
      </c>
      <c r="AE152" s="10">
        <f t="shared" si="53"/>
        <v>-32.221870734770469</v>
      </c>
      <c r="AF152" s="10">
        <f t="shared" si="54"/>
        <v>2.8170504563984986</v>
      </c>
      <c r="AG152" s="10">
        <f t="shared" si="55"/>
        <v>2.8170504563984986</v>
      </c>
      <c r="AH152">
        <f t="shared" si="56"/>
        <v>2.8170504563984986</v>
      </c>
      <c r="AI152" s="10">
        <f t="shared" si="57"/>
        <v>1.9202702702702701</v>
      </c>
      <c r="AJ152" t="e">
        <f t="shared" si="58"/>
        <v>#NUM!</v>
      </c>
    </row>
    <row r="153" spans="14:36" x14ac:dyDescent="0.3">
      <c r="N153">
        <f t="shared" si="48"/>
        <v>18.762431989086647</v>
      </c>
      <c r="O153">
        <f t="shared" si="49"/>
        <v>12.706340554548628</v>
      </c>
      <c r="P153">
        <f t="shared" si="59"/>
        <v>2.1317999999999997</v>
      </c>
      <c r="Q153">
        <f t="shared" si="41"/>
        <v>11.077297962500001</v>
      </c>
      <c r="R153" s="17">
        <f>PUSHArm!M153</f>
        <v>75.5</v>
      </c>
      <c r="S153" s="10">
        <f>PUSHArm!N153</f>
        <v>32.430780435003321</v>
      </c>
      <c r="T153" s="10">
        <f>PUSHArm!O153</f>
        <v>1.4204173549437134</v>
      </c>
      <c r="U153" s="10">
        <f t="shared" si="50"/>
        <v>63.94606324503102</v>
      </c>
      <c r="V153" s="10">
        <f t="shared" si="42"/>
        <v>2.1144880547032949</v>
      </c>
      <c r="W153" s="10">
        <f t="shared" si="43"/>
        <v>22.430780435003321</v>
      </c>
      <c r="X153" s="10">
        <f t="shared" si="44"/>
        <v>71.569219564996672</v>
      </c>
      <c r="Y153" s="10">
        <f t="shared" si="51"/>
        <v>66.569219564996672</v>
      </c>
      <c r="Z153" s="10">
        <f t="shared" si="52"/>
        <v>21.430780435003321</v>
      </c>
      <c r="AA153" s="10">
        <f t="shared" si="45"/>
        <v>61.569219564996672</v>
      </c>
      <c r="AB153" s="10">
        <f t="shared" si="46"/>
        <v>2.1144880547032949</v>
      </c>
      <c r="AC153" s="10">
        <f t="shared" si="47"/>
        <v>3.1466214098465377</v>
      </c>
      <c r="AD153" s="10">
        <f>IF(R153&lt;=$H$10,$L$2+ABS($H$43/$H$46-SQRT(4*$H$43*$H$43/$H$46/$H$46-8*(R153-$H$9)/$H$46)/2),#REF!)</f>
        <v>7.2036350422831248</v>
      </c>
      <c r="AE153" s="10">
        <f t="shared" si="53"/>
        <v>-32.545767395794975</v>
      </c>
      <c r="AF153" s="10">
        <f t="shared" si="54"/>
        <v>2.8062048407687548</v>
      </c>
      <c r="AG153" s="10">
        <f t="shared" si="55"/>
        <v>2.8062048407687548</v>
      </c>
      <c r="AH153">
        <f t="shared" si="56"/>
        <v>2.8062048407687548</v>
      </c>
      <c r="AI153" s="10">
        <f t="shared" si="57"/>
        <v>1.8929054054054055</v>
      </c>
      <c r="AJ153" t="e">
        <f t="shared" si="58"/>
        <v>#NUM!</v>
      </c>
    </row>
    <row r="154" spans="14:36" x14ac:dyDescent="0.3">
      <c r="N154">
        <f t="shared" si="48"/>
        <v>18.711713991183071</v>
      </c>
      <c r="O154">
        <f t="shared" si="49"/>
        <v>12.682353502753495</v>
      </c>
      <c r="P154">
        <f t="shared" si="59"/>
        <v>2.1317999999999997</v>
      </c>
      <c r="Q154">
        <f t="shared" si="41"/>
        <v>11.099995299999998</v>
      </c>
      <c r="R154" s="17">
        <f>PUSHArm!M154</f>
        <v>76</v>
      </c>
      <c r="S154" s="10">
        <f>PUSHArm!N154</f>
        <v>32.782789651350733</v>
      </c>
      <c r="T154" s="10">
        <f>PUSHArm!O154</f>
        <v>1.4141477831948528</v>
      </c>
      <c r="U154" s="10">
        <f t="shared" si="50"/>
        <v>63.95605462765041</v>
      </c>
      <c r="V154" s="10">
        <f t="shared" si="42"/>
        <v>2.1238809616517864</v>
      </c>
      <c r="W154" s="10">
        <f t="shared" si="43"/>
        <v>22.782789651350733</v>
      </c>
      <c r="X154" s="10">
        <f t="shared" si="44"/>
        <v>71.217210348649274</v>
      </c>
      <c r="Y154" s="10">
        <f t="shared" si="51"/>
        <v>66.217210348649274</v>
      </c>
      <c r="Z154" s="10">
        <f t="shared" si="52"/>
        <v>21.782789651350733</v>
      </c>
      <c r="AA154" s="10">
        <f t="shared" si="45"/>
        <v>61.217210348649274</v>
      </c>
      <c r="AB154" s="10">
        <f t="shared" si="46"/>
        <v>2.1238809616517864</v>
      </c>
      <c r="AC154" s="10">
        <f t="shared" si="47"/>
        <v>3.13940470373795</v>
      </c>
      <c r="AD154" s="10">
        <f>IF(R154&lt;=$H$10,$L$2+ABS($H$43/$H$46-SQRT(4*$H$43*$H$43/$H$46/$H$46-8*(R154-$H$9)/$H$46)/2),#REF!)</f>
        <v>7.188896762721285</v>
      </c>
      <c r="AE154" s="10">
        <f t="shared" si="53"/>
        <v>-32.86868195250662</v>
      </c>
      <c r="AF154" s="10">
        <f t="shared" si="54"/>
        <v>2.7954184883395881</v>
      </c>
      <c r="AG154" s="10">
        <f t="shared" si="55"/>
        <v>2.7954184883395881</v>
      </c>
      <c r="AH154">
        <f t="shared" si="56"/>
        <v>2.7954184883395881</v>
      </c>
      <c r="AI154" s="10">
        <f t="shared" si="57"/>
        <v>1.8655405405405405</v>
      </c>
      <c r="AJ154" t="e">
        <f t="shared" si="58"/>
        <v>#NUM!</v>
      </c>
    </row>
    <row r="155" spans="14:36" x14ac:dyDescent="0.3">
      <c r="N155">
        <f t="shared" si="48"/>
        <v>18.662351070457447</v>
      </c>
      <c r="O155">
        <f t="shared" si="49"/>
        <v>12.659194088131018</v>
      </c>
      <c r="P155">
        <f t="shared" si="59"/>
        <v>2.1317999999999997</v>
      </c>
      <c r="Q155">
        <f t="shared" si="41"/>
        <v>11.1226926375</v>
      </c>
      <c r="R155" s="17">
        <f>PUSHArm!M155</f>
        <v>76.5</v>
      </c>
      <c r="S155" s="10">
        <f>PUSHArm!N155</f>
        <v>33.136359487503498</v>
      </c>
      <c r="T155" s="10">
        <f>PUSHArm!O155</f>
        <v>1.4080019191121187</v>
      </c>
      <c r="U155" s="10">
        <f t="shared" si="50"/>
        <v>63.966341856122661</v>
      </c>
      <c r="V155" s="10">
        <f t="shared" si="42"/>
        <v>2.1332707452495976</v>
      </c>
      <c r="W155" s="10">
        <f t="shared" si="43"/>
        <v>23.136359487503498</v>
      </c>
      <c r="X155" s="10">
        <f t="shared" si="44"/>
        <v>70.863640512496502</v>
      </c>
      <c r="Y155" s="10">
        <f t="shared" si="51"/>
        <v>65.863640512496502</v>
      </c>
      <c r="Z155" s="10">
        <f t="shared" si="52"/>
        <v>22.136359487503498</v>
      </c>
      <c r="AA155" s="10">
        <f t="shared" si="45"/>
        <v>60.863640512496502</v>
      </c>
      <c r="AB155" s="10">
        <f t="shared" si="46"/>
        <v>2.1332707452495976</v>
      </c>
      <c r="AC155" s="10">
        <f t="shared" si="47"/>
        <v>3.1321641779748997</v>
      </c>
      <c r="AD155" s="10">
        <f>IF(R155&lt;=$H$10,$L$2+ABS($H$43/$H$46-SQRT(4*$H$43*$H$43/$H$46/$H$46-8*(R155-$H$9)/$H$46)/2),#REF!)</f>
        <v>7.1741148138958541</v>
      </c>
      <c r="AE155" s="10">
        <f t="shared" si="53"/>
        <v>-33.19058632822194</v>
      </c>
      <c r="AF155" s="10">
        <f t="shared" si="54"/>
        <v>2.7846904381115234</v>
      </c>
      <c r="AG155" s="10">
        <f t="shared" si="55"/>
        <v>2.7846904381115234</v>
      </c>
      <c r="AH155">
        <f t="shared" si="56"/>
        <v>2.7846904381115234</v>
      </c>
      <c r="AI155" s="10">
        <f t="shared" si="57"/>
        <v>1.8381756756756755</v>
      </c>
      <c r="AJ155" t="e">
        <f t="shared" si="58"/>
        <v>#NUM!</v>
      </c>
    </row>
    <row r="156" spans="14:36" x14ac:dyDescent="0.3">
      <c r="N156">
        <f t="shared" si="48"/>
        <v>18.614320622001458</v>
      </c>
      <c r="O156">
        <f t="shared" si="49"/>
        <v>12.636849669683821</v>
      </c>
      <c r="P156">
        <f t="shared" si="59"/>
        <v>2.1317999999999997</v>
      </c>
      <c r="Q156">
        <f t="shared" si="41"/>
        <v>11.145389975000001</v>
      </c>
      <c r="R156" s="17">
        <f>PUSHArm!M156</f>
        <v>77</v>
      </c>
      <c r="S156" s="10">
        <f>PUSHArm!N156</f>
        <v>33.49147263984586</v>
      </c>
      <c r="T156" s="10">
        <f>PUSHArm!O156</f>
        <v>1.401977425724185</v>
      </c>
      <c r="U156" s="10">
        <f t="shared" si="50"/>
        <v>63.976903083554156</v>
      </c>
      <c r="V156" s="10">
        <f t="shared" si="42"/>
        <v>2.1426574086104084</v>
      </c>
      <c r="W156" s="10">
        <f t="shared" si="43"/>
        <v>23.49147263984586</v>
      </c>
      <c r="X156" s="10">
        <f t="shared" si="44"/>
        <v>70.508527360154147</v>
      </c>
      <c r="Y156" s="10">
        <f t="shared" si="51"/>
        <v>65.508527360154147</v>
      </c>
      <c r="Z156" s="10">
        <f t="shared" si="52"/>
        <v>22.49147263984586</v>
      </c>
      <c r="AA156" s="10">
        <f t="shared" si="45"/>
        <v>60.508527360154147</v>
      </c>
      <c r="AB156" s="10">
        <f t="shared" si="46"/>
        <v>2.1426574086104084</v>
      </c>
      <c r="AC156" s="10">
        <f t="shared" si="47"/>
        <v>3.124899595129385</v>
      </c>
      <c r="AD156" s="10">
        <f>IF(R156&lt;=$H$10,$L$2+ABS($H$43/$H$46-SQRT(4*$H$43*$H$43/$H$46/$H$46-8*(R156-$H$9)/$H$46)/2),#REF!)</f>
        <v>7.1592888053172974</v>
      </c>
      <c r="AE156" s="10">
        <f t="shared" si="53"/>
        <v>-33.511453509265692</v>
      </c>
      <c r="AF156" s="10">
        <f t="shared" si="54"/>
        <v>2.7740197547799528</v>
      </c>
      <c r="AG156" s="10">
        <f t="shared" si="55"/>
        <v>2.7740197547799528</v>
      </c>
      <c r="AH156">
        <f t="shared" si="56"/>
        <v>2.7740197547799528</v>
      </c>
      <c r="AI156" s="10">
        <f t="shared" si="57"/>
        <v>1.8108108108108105</v>
      </c>
      <c r="AJ156" t="e">
        <f t="shared" si="58"/>
        <v>#NUM!</v>
      </c>
    </row>
    <row r="157" spans="14:36" x14ac:dyDescent="0.3">
      <c r="N157">
        <f t="shared" si="48"/>
        <v>18.5676002382652</v>
      </c>
      <c r="O157">
        <f t="shared" si="49"/>
        <v>12.615307672488056</v>
      </c>
      <c r="P157">
        <f t="shared" si="59"/>
        <v>2.1317999999999997</v>
      </c>
      <c r="Q157">
        <f t="shared" si="41"/>
        <v>11.168087312499997</v>
      </c>
      <c r="R157" s="17">
        <f>PUSHArm!M157</f>
        <v>77.5</v>
      </c>
      <c r="S157" s="10">
        <f>PUSHArm!N157</f>
        <v>33.848111763148239</v>
      </c>
      <c r="T157" s="10">
        <f>PUSHArm!O157</f>
        <v>1.3960719968517556</v>
      </c>
      <c r="U157" s="10">
        <f t="shared" si="50"/>
        <v>63.98771533800759</v>
      </c>
      <c r="V157" s="10">
        <f t="shared" si="42"/>
        <v>2.1520409548427262</v>
      </c>
      <c r="W157" s="10">
        <f t="shared" si="43"/>
        <v>23.848111763148239</v>
      </c>
      <c r="X157" s="10">
        <f t="shared" si="44"/>
        <v>70.151888236851761</v>
      </c>
      <c r="Y157" s="10">
        <f t="shared" si="51"/>
        <v>65.151888236851761</v>
      </c>
      <c r="Z157" s="10">
        <f t="shared" si="52"/>
        <v>22.848111763148239</v>
      </c>
      <c r="AA157" s="10">
        <f t="shared" si="45"/>
        <v>60.151888236851761</v>
      </c>
      <c r="AB157" s="10">
        <f t="shared" si="46"/>
        <v>2.1520409548427262</v>
      </c>
      <c r="AC157" s="10">
        <f t="shared" si="47"/>
        <v>3.117610713802629</v>
      </c>
      <c r="AD157" s="10">
        <f>IF(R157&lt;=$H$10,$L$2+ABS($H$43/$H$46-SQRT(4*$H$43*$H$43/$H$46/$H$46-8*(R157-$H$9)/$H$46)/2),#REF!)</f>
        <v>7.14441834064157</v>
      </c>
      <c r="AE157" s="10">
        <f t="shared" si="53"/>
        <v>-33.831257542614104</v>
      </c>
      <c r="AF157" s="10">
        <f t="shared" si="54"/>
        <v>2.7634055277834744</v>
      </c>
      <c r="AG157" s="10">
        <f t="shared" si="55"/>
        <v>2.7634055277834744</v>
      </c>
      <c r="AH157">
        <f t="shared" si="56"/>
        <v>2.7634055277834744</v>
      </c>
      <c r="AI157" s="10">
        <f t="shared" si="57"/>
        <v>1.783445945945946</v>
      </c>
      <c r="AJ157" t="e">
        <f t="shared" si="58"/>
        <v>#NUM!</v>
      </c>
    </row>
    <row r="158" spans="14:36" x14ac:dyDescent="0.3">
      <c r="N158">
        <f t="shared" si="48"/>
        <v>18.522167719045324</v>
      </c>
      <c r="O158">
        <f t="shared" si="49"/>
        <v>12.594555595603371</v>
      </c>
      <c r="P158">
        <f t="shared" si="59"/>
        <v>2.1317999999999997</v>
      </c>
      <c r="Q158">
        <f t="shared" si="41"/>
        <v>11.190784649999998</v>
      </c>
      <c r="R158" s="17">
        <f>PUSHArm!M158</f>
        <v>78</v>
      </c>
      <c r="S158" s="10">
        <f>PUSHArm!N158</f>
        <v>34.206259481265597</v>
      </c>
      <c r="T158" s="10">
        <f>PUSHArm!O158</f>
        <v>1.3902833575949789</v>
      </c>
      <c r="U158" s="10">
        <f t="shared" si="50"/>
        <v>63.998754593642545</v>
      </c>
      <c r="V158" s="10">
        <f t="shared" si="42"/>
        <v>2.1614213870498995</v>
      </c>
      <c r="W158" s="10">
        <f t="shared" si="43"/>
        <v>24.206259481265597</v>
      </c>
      <c r="X158" s="10">
        <f t="shared" si="44"/>
        <v>69.79374051873441</v>
      </c>
      <c r="Y158" s="10">
        <f t="shared" si="51"/>
        <v>64.79374051873441</v>
      </c>
      <c r="Z158" s="10">
        <f t="shared" si="52"/>
        <v>23.206259481265597</v>
      </c>
      <c r="AA158" s="10">
        <f t="shared" si="45"/>
        <v>59.79374051873441</v>
      </c>
      <c r="AB158" s="10">
        <f t="shared" si="46"/>
        <v>2.1614213870498995</v>
      </c>
      <c r="AC158" s="10">
        <f t="shared" si="47"/>
        <v>3.1102972885314832</v>
      </c>
      <c r="AD158" s="10">
        <f>IF(R158&lt;=$H$10,$L$2+ABS($H$43/$H$46-SQRT(4*$H$43*$H$43/$H$46/$H$46-8*(R158-$H$9)/$H$46)/2),#REF!)</f>
        <v>7.1295030175464955</v>
      </c>
      <c r="AE158" s="10">
        <f t="shared" si="53"/>
        <v>-34.149973531678057</v>
      </c>
      <c r="AF158" s="10">
        <f t="shared" si="54"/>
        <v>2.752846870397069</v>
      </c>
      <c r="AG158" s="10">
        <f t="shared" si="55"/>
        <v>2.752846870397069</v>
      </c>
      <c r="AH158">
        <f t="shared" si="56"/>
        <v>2.752846870397069</v>
      </c>
      <c r="AI158" s="10">
        <f t="shared" si="57"/>
        <v>1.756081081081081</v>
      </c>
      <c r="AJ158" t="e">
        <f t="shared" si="58"/>
        <v>#NUM!</v>
      </c>
    </row>
    <row r="159" spans="14:36" x14ac:dyDescent="0.3">
      <c r="N159">
        <f t="shared" si="48"/>
        <v>18.47800108086804</v>
      </c>
      <c r="O159">
        <f t="shared" si="49"/>
        <v>12.574581019592323</v>
      </c>
      <c r="P159">
        <f t="shared" si="59"/>
        <v>2.1317999999999997</v>
      </c>
      <c r="Q159">
        <f t="shared" si="41"/>
        <v>11.2134819875</v>
      </c>
      <c r="R159" s="17">
        <f>PUSHArm!M159</f>
        <v>78.5</v>
      </c>
      <c r="S159" s="10">
        <f>PUSHArm!N159</f>
        <v>34.565898397511376</v>
      </c>
      <c r="T159" s="10">
        <f>PUSHArm!O159</f>
        <v>1.3846092647705501</v>
      </c>
      <c r="U159" s="10">
        <f t="shared" si="50"/>
        <v>64.009995840387759</v>
      </c>
      <c r="V159" s="10">
        <f t="shared" si="42"/>
        <v>2.170798708330147</v>
      </c>
      <c r="W159" s="10">
        <f t="shared" si="43"/>
        <v>24.565898397511376</v>
      </c>
      <c r="X159" s="10">
        <f t="shared" si="44"/>
        <v>69.434101602488624</v>
      </c>
      <c r="Y159" s="10">
        <f t="shared" si="51"/>
        <v>64.434101602488624</v>
      </c>
      <c r="Z159" s="10">
        <f t="shared" si="52"/>
        <v>23.565898397511376</v>
      </c>
      <c r="AA159" s="10">
        <f t="shared" si="45"/>
        <v>59.434101602488624</v>
      </c>
      <c r="AB159" s="10">
        <f t="shared" si="46"/>
        <v>2.170798708330147</v>
      </c>
      <c r="AC159" s="10">
        <f t="shared" si="47"/>
        <v>3.1029590696919738</v>
      </c>
      <c r="AD159" s="10">
        <f>IF(R159&lt;=$H$10,$L$2+ABS($H$43/$H$46-SQRT(4*$H$43*$H$43/$H$46/$H$46-8*(R159-$H$9)/$H$46)/2),#REF!)</f>
        <v>7.1145424276047589</v>
      </c>
      <c r="AE159" s="10">
        <f t="shared" si="53"/>
        <v>-34.467577629993897</v>
      </c>
      <c r="AF159" s="10">
        <f t="shared" si="54"/>
        <v>2.7423429188675712</v>
      </c>
      <c r="AG159" s="10">
        <f t="shared" si="55"/>
        <v>2.7423429188675712</v>
      </c>
      <c r="AH159">
        <f t="shared" si="56"/>
        <v>2.7423429188675712</v>
      </c>
      <c r="AI159" s="10">
        <f t="shared" si="57"/>
        <v>1.728716216216216</v>
      </c>
      <c r="AJ159" t="e">
        <f t="shared" si="58"/>
        <v>#NUM!</v>
      </c>
    </row>
    <row r="160" spans="14:36" x14ac:dyDescent="0.3">
      <c r="N160">
        <f t="shared" si="48"/>
        <v>18.435078565574454</v>
      </c>
      <c r="O160">
        <f t="shared" si="49"/>
        <v>12.55537161351547</v>
      </c>
      <c r="P160">
        <f t="shared" si="59"/>
        <v>2.1317999999999997</v>
      </c>
      <c r="Q160">
        <f t="shared" si="41"/>
        <v>11.236179324999998</v>
      </c>
      <c r="R160" s="17">
        <f>PUSHArm!M160</f>
        <v>79</v>
      </c>
      <c r="S160" s="10">
        <f>PUSHArm!N160</f>
        <v>34.927011104700185</v>
      </c>
      <c r="T160" s="10">
        <f>PUSHArm!O160</f>
        <v>1.3790475072846851</v>
      </c>
      <c r="U160" s="10">
        <f t="shared" si="50"/>
        <v>64.021413151378411</v>
      </c>
      <c r="V160" s="10">
        <f t="shared" si="42"/>
        <v>2.1801729217765287</v>
      </c>
      <c r="W160" s="10">
        <f t="shared" si="43"/>
        <v>24.927011104700185</v>
      </c>
      <c r="X160" s="10">
        <f t="shared" si="44"/>
        <v>69.072988895299815</v>
      </c>
      <c r="Y160" s="10">
        <f t="shared" si="51"/>
        <v>64.072988895299815</v>
      </c>
      <c r="Z160" s="10">
        <f t="shared" si="52"/>
        <v>23.927011104700185</v>
      </c>
      <c r="AA160" s="10">
        <f t="shared" si="45"/>
        <v>59.072988895299815</v>
      </c>
      <c r="AB160" s="10">
        <f t="shared" si="46"/>
        <v>2.1801729217765287</v>
      </c>
      <c r="AC160" s="10">
        <f t="shared" si="47"/>
        <v>3.0955958033998869</v>
      </c>
      <c r="AD160" s="10">
        <f>IF(R160&lt;=$H$10,$L$2+ABS($H$43/$H$46-SQRT(4*$H$43*$H$43/$H$46/$H$46-8*(R160-$H$9)/$H$46)/2),#REF!)</f>
        <v>7.0995361561534125</v>
      </c>
      <c r="AE160" s="10">
        <f t="shared" si="53"/>
        <v>-34.784047033329102</v>
      </c>
      <c r="AF160" s="10">
        <f t="shared" si="54"/>
        <v>2.7318928315890338</v>
      </c>
      <c r="AG160" s="10">
        <f t="shared" si="55"/>
        <v>2.7318928315890338</v>
      </c>
      <c r="AH160">
        <f t="shared" si="56"/>
        <v>2.7318928315890338</v>
      </c>
      <c r="AI160" s="10">
        <f t="shared" si="57"/>
        <v>1.7013513513513514</v>
      </c>
      <c r="AJ160" t="e">
        <f t="shared" si="58"/>
        <v>#NUM!</v>
      </c>
    </row>
    <row r="161" spans="14:36" x14ac:dyDescent="0.3">
      <c r="N161">
        <f t="shared" si="48"/>
        <v>18.393378648292572</v>
      </c>
      <c r="O161">
        <f t="shared" si="49"/>
        <v>12.536915141524641</v>
      </c>
      <c r="P161">
        <f t="shared" si="59"/>
        <v>2.1317999999999997</v>
      </c>
      <c r="Q161">
        <f t="shared" si="41"/>
        <v>11.258876662499999</v>
      </c>
      <c r="R161" s="17">
        <f>PUSHArm!M161</f>
        <v>79.5</v>
      </c>
      <c r="S161" s="10">
        <f>PUSHArm!N161</f>
        <v>35.289580194857557</v>
      </c>
      <c r="T161" s="10">
        <f>PUSHArm!O161</f>
        <v>1.3735959064564989</v>
      </c>
      <c r="U161" s="10">
        <f t="shared" si="50"/>
        <v>64.03297974869939</v>
      </c>
      <c r="V161" s="10">
        <f t="shared" si="42"/>
        <v>2.1895440304770029</v>
      </c>
      <c r="W161" s="10">
        <f t="shared" si="43"/>
        <v>25.289580194857557</v>
      </c>
      <c r="X161" s="10">
        <f t="shared" si="44"/>
        <v>68.710419805142436</v>
      </c>
      <c r="Y161" s="10">
        <f t="shared" si="51"/>
        <v>63.710419805142436</v>
      </c>
      <c r="Z161" s="10">
        <f t="shared" si="52"/>
        <v>24.289580194857557</v>
      </c>
      <c r="AA161" s="10">
        <f t="shared" si="45"/>
        <v>58.710419805142436</v>
      </c>
      <c r="AB161" s="10">
        <f t="shared" si="46"/>
        <v>2.1895440304770029</v>
      </c>
      <c r="AC161" s="10">
        <f t="shared" si="47"/>
        <v>3.0882072314082754</v>
      </c>
      <c r="AD161" s="10">
        <f>IF(R161&lt;=$H$10,$L$2+ABS($H$43/$H$46-SQRT(4*$H$43*$H$43/$H$46/$H$46-8*(R161-$H$9)/$H$46)/2),#REF!)</f>
        <v>7.0844837821597713</v>
      </c>
      <c r="AE161" s="10">
        <f t="shared" si="53"/>
        <v>-35.099359970026022</v>
      </c>
      <c r="AF161" s="10">
        <f t="shared" si="54"/>
        <v>2.7214957883157749</v>
      </c>
      <c r="AG161" s="10">
        <f t="shared" si="55"/>
        <v>2.7214957883157749</v>
      </c>
      <c r="AH161">
        <f t="shared" si="56"/>
        <v>2.7214957883157749</v>
      </c>
      <c r="AI161" s="10">
        <f t="shared" si="57"/>
        <v>1.6739864864864864</v>
      </c>
      <c r="AJ161" t="e">
        <f t="shared" si="58"/>
        <v>#NUM!</v>
      </c>
    </row>
    <row r="162" spans="14:36" x14ac:dyDescent="0.3">
      <c r="N162">
        <f t="shared" si="48"/>
        <v>18.352880044739052</v>
      </c>
      <c r="O162">
        <f t="shared" si="49"/>
        <v>12.519199469012957</v>
      </c>
      <c r="P162">
        <f t="shared" si="59"/>
        <v>2.1317999999999997</v>
      </c>
      <c r="Q162">
        <f t="shared" si="41"/>
        <v>11.281573999999999</v>
      </c>
      <c r="R162" s="17">
        <f>PUSHArm!M162</f>
        <v>80</v>
      </c>
      <c r="S162" s="10">
        <f>PUSHArm!N162</f>
        <v>35.653588268592912</v>
      </c>
      <c r="T162" s="10">
        <f>PUSHArm!O162</f>
        <v>1.3682523162881355</v>
      </c>
      <c r="U162" s="10">
        <f t="shared" si="50"/>
        <v>64.04466806714251</v>
      </c>
      <c r="V162" s="10">
        <f t="shared" si="42"/>
        <v>2.1989120375144049</v>
      </c>
      <c r="W162" s="10">
        <f t="shared" si="43"/>
        <v>25.653588268592912</v>
      </c>
      <c r="X162" s="10">
        <f t="shared" si="44"/>
        <v>68.346411731407088</v>
      </c>
      <c r="Y162" s="10">
        <f t="shared" si="51"/>
        <v>63.346411731407088</v>
      </c>
      <c r="Z162" s="10">
        <f t="shared" si="52"/>
        <v>24.653588268592912</v>
      </c>
      <c r="AA162" s="10">
        <f t="shared" si="45"/>
        <v>58.346411731407088</v>
      </c>
      <c r="AB162" s="10">
        <f t="shared" si="46"/>
        <v>2.1989120375144049</v>
      </c>
      <c r="AC162" s="10">
        <f t="shared" si="47"/>
        <v>3.0807930910017753</v>
      </c>
      <c r="AD162" s="10">
        <f>IF(R162&lt;=$H$10,$L$2+ABS($H$43/$H$46-SQRT(4*$H$43*$H$43/$H$46/$H$46-8*(R162-$H$9)/$H$46)/2),#REF!)</f>
        <v>7.0693848780835857</v>
      </c>
      <c r="AE162" s="10">
        <f t="shared" si="53"/>
        <v>-35.413495689843238</v>
      </c>
      <c r="AF162" s="10">
        <f t="shared" si="54"/>
        <v>2.7111509894110108</v>
      </c>
      <c r="AG162" s="10">
        <f t="shared" si="55"/>
        <v>2.7111509894110108</v>
      </c>
      <c r="AH162">
        <f t="shared" si="56"/>
        <v>2.7111509894110108</v>
      </c>
      <c r="AI162" s="10">
        <f t="shared" si="57"/>
        <v>1.6466216216216214</v>
      </c>
      <c r="AJ162" t="e">
        <f t="shared" si="58"/>
        <v>#NUM!</v>
      </c>
    </row>
    <row r="163" spans="14:36" x14ac:dyDescent="0.3">
      <c r="N163">
        <f t="shared" si="48"/>
        <v>18.313561717875583</v>
      </c>
      <c r="O163">
        <f t="shared" si="49"/>
        <v>12.50221256833596</v>
      </c>
      <c r="P163">
        <f t="shared" si="59"/>
        <v>2.1317999999999997</v>
      </c>
      <c r="Q163">
        <f t="shared" si="41"/>
        <v>11.304271337499999</v>
      </c>
      <c r="R163" s="17">
        <f>PUSHArm!M163</f>
        <v>80.5</v>
      </c>
      <c r="S163" s="10">
        <f>PUSHArm!N163</f>
        <v>36.019017944134355</v>
      </c>
      <c r="T163" s="10">
        <f>PUSHArm!O163</f>
        <v>1.3630146236841223</v>
      </c>
      <c r="U163" s="10">
        <f t="shared" si="50"/>
        <v>64.056449815978254</v>
      </c>
      <c r="V163" s="10">
        <f t="shared" si="42"/>
        <v>2.2082769459664791</v>
      </c>
      <c r="W163" s="10">
        <f t="shared" si="43"/>
        <v>26.019017944134355</v>
      </c>
      <c r="X163" s="10">
        <f t="shared" si="44"/>
        <v>67.980982055865638</v>
      </c>
      <c r="Y163" s="10">
        <f t="shared" si="51"/>
        <v>62.980982055865638</v>
      </c>
      <c r="Z163" s="10">
        <f t="shared" si="52"/>
        <v>25.019017944134355</v>
      </c>
      <c r="AA163" s="10">
        <f t="shared" si="45"/>
        <v>57.980982055865638</v>
      </c>
      <c r="AB163" s="10">
        <f t="shared" si="46"/>
        <v>2.2082769459664791</v>
      </c>
      <c r="AC163" s="10">
        <f t="shared" si="47"/>
        <v>3.0733531148876083</v>
      </c>
      <c r="AD163" s="10">
        <f>IF(R163&lt;=$H$10,$L$2+ABS($H$43/$H$46-SQRT(4*$H$43*$H$43/$H$46/$H$46-8*(R163-$H$9)/$H$46)/2),#REF!)</f>
        <v>7.054239009735344</v>
      </c>
      <c r="AE163" s="10">
        <f t="shared" si="53"/>
        <v>-35.72643445140632</v>
      </c>
      <c r="AF163" s="10">
        <f t="shared" si="54"/>
        <v>2.7008576551291346</v>
      </c>
      <c r="AG163" s="10">
        <f t="shared" si="55"/>
        <v>2.7008576551291346</v>
      </c>
      <c r="AH163">
        <f t="shared" si="56"/>
        <v>2.7008576551291346</v>
      </c>
      <c r="AI163" s="10">
        <f t="shared" si="57"/>
        <v>1.6192567567567568</v>
      </c>
      <c r="AJ163" t="e">
        <f t="shared" si="58"/>
        <v>#NUM!</v>
      </c>
    </row>
    <row r="164" spans="14:36" x14ac:dyDescent="0.3">
      <c r="N164">
        <f t="shared" si="48"/>
        <v>18.275402883981734</v>
      </c>
      <c r="O164">
        <f t="shared" si="49"/>
        <v>12.485942524143539</v>
      </c>
      <c r="P164">
        <f t="shared" si="59"/>
        <v>2.1317999999999997</v>
      </c>
      <c r="Q164">
        <f t="shared" si="41"/>
        <v>11.326968675</v>
      </c>
      <c r="R164" s="17">
        <f>PUSHArm!M164</f>
        <v>81</v>
      </c>
      <c r="S164" s="10">
        <f>PUSHArm!N164</f>
        <v>36.385851866024744</v>
      </c>
      <c r="T164" s="10">
        <f>PUSHArm!O164</f>
        <v>1.3578807486251512</v>
      </c>
      <c r="U164" s="10">
        <f t="shared" si="50"/>
        <v>64.068296038872816</v>
      </c>
      <c r="V164" s="10">
        <f t="shared" si="42"/>
        <v>2.2176387589058786</v>
      </c>
      <c r="W164" s="10">
        <f t="shared" si="43"/>
        <v>26.385851866024744</v>
      </c>
      <c r="X164" s="10">
        <f t="shared" si="44"/>
        <v>67.614148133975249</v>
      </c>
      <c r="Y164" s="10">
        <f t="shared" si="51"/>
        <v>62.614148133975249</v>
      </c>
      <c r="Z164" s="10">
        <f t="shared" si="52"/>
        <v>25.385851866024744</v>
      </c>
      <c r="AA164" s="10">
        <f t="shared" si="45"/>
        <v>57.614148133975249</v>
      </c>
      <c r="AB164" s="10">
        <f t="shared" si="46"/>
        <v>2.2176387589058786</v>
      </c>
      <c r="AC164" s="10">
        <f t="shared" si="47"/>
        <v>3.0658870310831423</v>
      </c>
      <c r="AD164" s="10">
        <f>IF(R164&lt;=$H$10,$L$2+ABS($H$43/$H$46-SQRT(4*$H$43*$H$43/$H$46/$H$46-8*(R164-$H$9)/$H$46)/2),#REF!)</f>
        <v>7.03904573613059</v>
      </c>
      <c r="AE164" s="10">
        <f t="shared" si="53"/>
        <v>-36.038157508303598</v>
      </c>
      <c r="AF164" s="10">
        <f t="shared" si="54"/>
        <v>2.6906150249298149</v>
      </c>
      <c r="AG164" s="10">
        <f t="shared" si="55"/>
        <v>2.6906150249298149</v>
      </c>
      <c r="AH164">
        <f t="shared" si="56"/>
        <v>2.6906150249298149</v>
      </c>
      <c r="AI164" s="10">
        <f t="shared" si="57"/>
        <v>1.5918918918918918</v>
      </c>
      <c r="AJ164" t="e">
        <f t="shared" si="58"/>
        <v>#NUM!</v>
      </c>
    </row>
    <row r="165" spans="14:36" x14ac:dyDescent="0.3">
      <c r="N165">
        <f t="shared" si="48"/>
        <v>18.238383018142937</v>
      </c>
      <c r="O165">
        <f t="shared" si="49"/>
        <v>12.47037753831944</v>
      </c>
      <c r="P165">
        <f t="shared" si="59"/>
        <v>2.1317999999999997</v>
      </c>
      <c r="Q165">
        <f t="shared" si="41"/>
        <v>11.3496660125</v>
      </c>
      <c r="R165" s="17">
        <f>PUSHArm!M165</f>
        <v>81.5</v>
      </c>
      <c r="S165" s="10">
        <f>PUSHArm!N165</f>
        <v>36.754072713478578</v>
      </c>
      <c r="T165" s="10">
        <f>PUSHArm!O165</f>
        <v>1.3528486442967202</v>
      </c>
      <c r="U165" s="10">
        <f t="shared" si="50"/>
        <v>64.080177171869394</v>
      </c>
      <c r="V165" s="10">
        <f t="shared" si="42"/>
        <v>2.226997479400187</v>
      </c>
      <c r="W165" s="10">
        <f t="shared" si="43"/>
        <v>26.754072713478578</v>
      </c>
      <c r="X165" s="10">
        <f t="shared" si="44"/>
        <v>67.245927286521422</v>
      </c>
      <c r="Y165" s="10">
        <f t="shared" si="51"/>
        <v>62.245927286521422</v>
      </c>
      <c r="Z165" s="10">
        <f t="shared" si="52"/>
        <v>25.754072713478578</v>
      </c>
      <c r="AA165" s="10">
        <f t="shared" si="45"/>
        <v>57.245927286521422</v>
      </c>
      <c r="AB165" s="10">
        <f t="shared" si="46"/>
        <v>2.226997479400187</v>
      </c>
      <c r="AC165" s="10">
        <f t="shared" si="47"/>
        <v>3.0583945627998723</v>
      </c>
      <c r="AD165" s="10">
        <f>IF(R165&lt;=$H$10,$L$2+ABS($H$43/$H$46-SQRT(4*$H$43*$H$43/$H$46/$H$46-8*(R165-$H$9)/$H$46)/2),#REF!)</f>
        <v>7.0238046093401127</v>
      </c>
      <c r="AE165" s="10">
        <f t="shared" si="53"/>
        <v>-36.348647093979267</v>
      </c>
      <c r="AF165" s="10">
        <f t="shared" si="54"/>
        <v>2.6804223568222079</v>
      </c>
      <c r="AG165" s="10">
        <f t="shared" si="55"/>
        <v>2.6804223568222079</v>
      </c>
      <c r="AH165">
        <f t="shared" si="56"/>
        <v>2.6804223568222079</v>
      </c>
      <c r="AI165" s="10">
        <f t="shared" si="57"/>
        <v>1.5645270270270268</v>
      </c>
      <c r="AJ165" t="e">
        <f t="shared" si="58"/>
        <v>#NUM!</v>
      </c>
    </row>
    <row r="166" spans="14:36" x14ac:dyDescent="0.3">
      <c r="N166">
        <f t="shared" si="48"/>
        <v>18.202481859147095</v>
      </c>
      <c r="O166">
        <f t="shared" si="49"/>
        <v>12.45550593452163</v>
      </c>
      <c r="P166">
        <f t="shared" si="59"/>
        <v>2.1317999999999997</v>
      </c>
      <c r="Q166">
        <f t="shared" si="41"/>
        <v>11.372363349999999</v>
      </c>
      <c r="R166" s="17">
        <f>PUSHArm!M166</f>
        <v>82</v>
      </c>
      <c r="S166" s="10">
        <f>PUSHArm!N166</f>
        <v>37.123663208400444</v>
      </c>
      <c r="T166" s="10">
        <f>PUSHArm!O166</f>
        <v>1.3479162971726861</v>
      </c>
      <c r="U166" s="10">
        <f t="shared" si="50"/>
        <v>64.092063099335633</v>
      </c>
      <c r="V166" s="10">
        <f t="shared" si="42"/>
        <v>2.2363531105119145</v>
      </c>
      <c r="W166" s="10">
        <f t="shared" si="43"/>
        <v>27.123663208400444</v>
      </c>
      <c r="X166" s="10">
        <f t="shared" si="44"/>
        <v>66.876336791599556</v>
      </c>
      <c r="Y166" s="10">
        <f t="shared" si="51"/>
        <v>61.876336791599556</v>
      </c>
      <c r="Z166" s="10">
        <f t="shared" si="52"/>
        <v>26.123663208400444</v>
      </c>
      <c r="AA166" s="10">
        <f t="shared" si="45"/>
        <v>56.876336791599556</v>
      </c>
      <c r="AB166" s="10">
        <f t="shared" si="46"/>
        <v>2.2363531105119145</v>
      </c>
      <c r="AC166" s="10">
        <f t="shared" si="47"/>
        <v>3.0508754283236885</v>
      </c>
      <c r="AD166" s="10">
        <f>IF(R166&lt;=$H$10,$L$2+ABS($H$43/$H$46-SQRT(4*$H$43*$H$43/$H$46/$H$46-8*(R166-$H$9)/$H$46)/2),#REF!)</f>
        <v>7.008515174335856</v>
      </c>
      <c r="AE166" s="10">
        <f t="shared" si="53"/>
        <v>-36.657886405587533</v>
      </c>
      <c r="AF166" s="10">
        <f t="shared" si="54"/>
        <v>2.6702789267376814</v>
      </c>
      <c r="AG166" s="10">
        <f t="shared" si="55"/>
        <v>2.6702789267376814</v>
      </c>
      <c r="AH166">
        <f t="shared" si="56"/>
        <v>2.6702789267376814</v>
      </c>
      <c r="AI166" s="10">
        <f t="shared" si="57"/>
        <v>1.5371621621621623</v>
      </c>
      <c r="AJ166" t="e">
        <f t="shared" si="58"/>
        <v>#NUM!</v>
      </c>
    </row>
    <row r="167" spans="14:36" x14ac:dyDescent="0.3">
      <c r="N167">
        <f t="shared" si="48"/>
        <v>18.167679413868662</v>
      </c>
      <c r="O167">
        <f t="shared" si="49"/>
        <v>12.441316162375285</v>
      </c>
      <c r="P167">
        <f t="shared" si="59"/>
        <v>2.1317999999999997</v>
      </c>
      <c r="Q167">
        <f t="shared" si="41"/>
        <v>11.395060687499999</v>
      </c>
      <c r="R167" s="17">
        <f>PUSHArm!M167</f>
        <v>82.5</v>
      </c>
      <c r="S167" s="10">
        <f>PUSHArm!N167</f>
        <v>37.494606123067157</v>
      </c>
      <c r="T167" s="10">
        <f>PUSHArm!O167</f>
        <v>1.3430817270600846</v>
      </c>
      <c r="U167" s="10">
        <f t="shared" si="50"/>
        <v>64.103923208085973</v>
      </c>
      <c r="V167" s="10">
        <f t="shared" si="42"/>
        <v>2.2457056552985337</v>
      </c>
      <c r="W167" s="10">
        <f t="shared" si="43"/>
        <v>27.494606123067157</v>
      </c>
      <c r="X167" s="10">
        <f t="shared" si="44"/>
        <v>66.505393876932843</v>
      </c>
      <c r="Y167" s="10">
        <f t="shared" si="51"/>
        <v>61.505393876932843</v>
      </c>
      <c r="Z167" s="10">
        <f t="shared" si="52"/>
        <v>26.494606123067157</v>
      </c>
      <c r="AA167" s="10">
        <f t="shared" si="45"/>
        <v>56.505393876932843</v>
      </c>
      <c r="AB167" s="10">
        <f t="shared" si="46"/>
        <v>2.2457056552985337</v>
      </c>
      <c r="AC167" s="10">
        <f t="shared" si="47"/>
        <v>3.04332934089128</v>
      </c>
      <c r="AD167" s="10">
        <f>IF(R167&lt;=$H$10,$L$2+ABS($H$43/$H$46-SQRT(4*$H$43*$H$43/$H$46/$H$46-8*(R167-$H$9)/$H$46)/2),#REF!)</f>
        <v>6.9931769688324108</v>
      </c>
      <c r="AE167" s="10">
        <f t="shared" si="53"/>
        <v>-36.780530975161902</v>
      </c>
      <c r="AF167" s="10">
        <f t="shared" si="54"/>
        <v>2.6601673755902815</v>
      </c>
      <c r="AG167" s="10">
        <f t="shared" si="55"/>
        <v>2.6601673755902815</v>
      </c>
      <c r="AH167">
        <f t="shared" si="56"/>
        <v>2.6734159720704471</v>
      </c>
      <c r="AI167" s="10">
        <f t="shared" si="57"/>
        <v>1.5097972972972973</v>
      </c>
      <c r="AJ167" t="e">
        <f t="shared" si="58"/>
        <v>#NUM!</v>
      </c>
    </row>
    <row r="168" spans="14:36" x14ac:dyDescent="0.3">
      <c r="N168">
        <f t="shared" si="48"/>
        <v>18.133955961142206</v>
      </c>
      <c r="O168">
        <f t="shared" si="49"/>
        <v>12.427796801317809</v>
      </c>
      <c r="P168">
        <f t="shared" si="59"/>
        <v>2.1317999999999997</v>
      </c>
      <c r="Q168">
        <f t="shared" si="41"/>
        <v>11.417758025000001</v>
      </c>
      <c r="R168" s="17">
        <f>PUSHArm!M168</f>
        <v>83</v>
      </c>
      <c r="S168" s="10">
        <f>PUSHArm!N168</f>
        <v>37.866884287475266</v>
      </c>
      <c r="T168" s="10">
        <f>PUSHArm!O168</f>
        <v>1.338342987105825</v>
      </c>
      <c r="U168" s="10">
        <f t="shared" si="50"/>
        <v>64.115726439619792</v>
      </c>
      <c r="V168" s="10">
        <f t="shared" si="42"/>
        <v>2.2550551168124651</v>
      </c>
      <c r="W168" s="10">
        <f t="shared" si="43"/>
        <v>27.866884287475266</v>
      </c>
      <c r="X168" s="10">
        <f t="shared" si="44"/>
        <v>66.133115712524727</v>
      </c>
      <c r="Y168" s="10">
        <f t="shared" si="51"/>
        <v>61.133115712524727</v>
      </c>
      <c r="Z168" s="10">
        <f t="shared" si="52"/>
        <v>26.866884287475266</v>
      </c>
      <c r="AA168" s="10">
        <f t="shared" si="45"/>
        <v>56.133115712524727</v>
      </c>
      <c r="AB168" s="10">
        <f t="shared" si="46"/>
        <v>2.2550551168124651</v>
      </c>
      <c r="AC168" s="10">
        <f t="shared" si="47"/>
        <v>3.0357560085625233</v>
      </c>
      <c r="AD168" s="10">
        <f>IF(R168&lt;=$H$10,$L$2+ABS($H$43/$H$46-SQRT(4*$H$43*$H$43/$H$46/$H$46-8*(R168-$H$9)/$H$46)/2),#REF!)</f>
        <v>6.9777895231239242</v>
      </c>
      <c r="AE168" s="10">
        <f t="shared" si="53"/>
        <v>-36.803451640665422</v>
      </c>
      <c r="AF168" s="10">
        <f t="shared" si="54"/>
        <v>2.6500310316758156</v>
      </c>
      <c r="AG168" s="10">
        <f t="shared" si="55"/>
        <v>2.6500310316758156</v>
      </c>
      <c r="AH168">
        <f t="shared" si="56"/>
        <v>2.6834630296015733</v>
      </c>
      <c r="AI168" s="10">
        <f t="shared" si="57"/>
        <v>1.4824324324324323</v>
      </c>
      <c r="AJ168" t="e">
        <f t="shared" si="58"/>
        <v>#NUM!</v>
      </c>
    </row>
    <row r="169" spans="14:36" x14ac:dyDescent="0.3">
      <c r="N169">
        <f t="shared" si="48"/>
        <v>18.101292055090457</v>
      </c>
      <c r="O169">
        <f t="shared" si="49"/>
        <v>12.414936564070004</v>
      </c>
      <c r="P169">
        <f t="shared" si="59"/>
        <v>2.1317999999999997</v>
      </c>
      <c r="Q169">
        <f t="shared" si="41"/>
        <v>11.440455362500002</v>
      </c>
      <c r="R169" s="17">
        <f>PUSHArm!M169</f>
        <v>83.5</v>
      </c>
      <c r="S169" s="10">
        <f>PUSHArm!N169</f>
        <v>38.240480596356633</v>
      </c>
      <c r="T169" s="10">
        <f>PUSHArm!O169</f>
        <v>1.3336981637631233</v>
      </c>
      <c r="U169" s="10">
        <f t="shared" si="50"/>
        <v>64.127441340293373</v>
      </c>
      <c r="V169" s="10">
        <f t="shared" si="42"/>
        <v>2.2644014981011091</v>
      </c>
      <c r="W169" s="10">
        <f t="shared" si="43"/>
        <v>28.240480596356633</v>
      </c>
      <c r="X169" s="10">
        <f t="shared" si="44"/>
        <v>65.759519403643367</v>
      </c>
      <c r="Y169" s="10">
        <f t="shared" si="51"/>
        <v>60.759519403643367</v>
      </c>
      <c r="Z169" s="10">
        <f t="shared" si="52"/>
        <v>27.240480596356633</v>
      </c>
      <c r="AA169" s="10">
        <f t="shared" si="45"/>
        <v>55.759519403643367</v>
      </c>
      <c r="AB169" s="10">
        <f t="shared" si="46"/>
        <v>2.2644014981011091</v>
      </c>
      <c r="AC169" s="10">
        <f t="shared" si="47"/>
        <v>3.0281551340886912</v>
      </c>
      <c r="AD169" s="10">
        <f>IF(R169&lt;=$H$10,$L$2+ABS($H$43/$H$46-SQRT(4*$H$43*$H$43/$H$46/$H$46-8*(R169-$H$9)/$H$46)/2),#REF!)</f>
        <v>6.962352359916264</v>
      </c>
      <c r="AE169" s="10">
        <f t="shared" si="53"/>
        <v>-36.823627038065844</v>
      </c>
      <c r="AF169" s="10">
        <f t="shared" si="54"/>
        <v>2.6398650460543958</v>
      </c>
      <c r="AG169" s="10">
        <f t="shared" si="55"/>
        <v>2.6398650460543958</v>
      </c>
      <c r="AH169">
        <f t="shared" si="56"/>
        <v>2.6934629196581792</v>
      </c>
      <c r="AI169" s="10">
        <f t="shared" si="57"/>
        <v>1.4550675675675673</v>
      </c>
      <c r="AJ169" t="e">
        <f t="shared" si="58"/>
        <v>#NUM!</v>
      </c>
    </row>
    <row r="170" spans="14:36" x14ac:dyDescent="0.3">
      <c r="N170">
        <f t="shared" si="48"/>
        <v>18.069668528055274</v>
      </c>
      <c r="O170">
        <f t="shared" si="49"/>
        <v>12.402724299833245</v>
      </c>
      <c r="P170">
        <f t="shared" si="59"/>
        <v>2.1317999999999997</v>
      </c>
      <c r="Q170">
        <f t="shared" si="41"/>
        <v>11.4631527</v>
      </c>
      <c r="R170" s="17">
        <f>PUSHArm!M170</f>
        <v>84</v>
      </c>
      <c r="S170" s="10">
        <f>PUSHArm!N170</f>
        <v>38.615378015866618</v>
      </c>
      <c r="T170" s="10">
        <f>PUSHArm!O170</f>
        <v>1.3291453767290615</v>
      </c>
      <c r="U170" s="10">
        <f t="shared" si="50"/>
        <v>64.139036109890924</v>
      </c>
      <c r="V170" s="10">
        <f t="shared" si="42"/>
        <v>2.2737448022068429</v>
      </c>
      <c r="W170" s="10">
        <f t="shared" si="43"/>
        <v>28.615378015866618</v>
      </c>
      <c r="X170" s="10">
        <f t="shared" si="44"/>
        <v>65.384621984133389</v>
      </c>
      <c r="Y170" s="10">
        <f t="shared" si="51"/>
        <v>60.384621984133389</v>
      </c>
      <c r="Z170" s="10">
        <f t="shared" si="52"/>
        <v>27.615378015866618</v>
      </c>
      <c r="AA170" s="10">
        <f t="shared" si="45"/>
        <v>55.384621984133389</v>
      </c>
      <c r="AB170" s="10">
        <f t="shared" si="46"/>
        <v>2.2737448022068429</v>
      </c>
      <c r="AC170" s="10">
        <f t="shared" si="47"/>
        <v>3.0205264147763211</v>
      </c>
      <c r="AD170" s="10">
        <f>IF(R170&lt;=$H$10,$L$2+ABS($H$43/$H$46-SQRT(4*$H$43*$H$43/$H$46/$H$46-8*(R170-$H$9)/$H$46)/2),#REF!)</f>
        <v>6.9468649941542768</v>
      </c>
      <c r="AE170" s="10">
        <f t="shared" si="53"/>
        <v>-36.841073439423006</v>
      </c>
      <c r="AF170" s="10">
        <f t="shared" si="54"/>
        <v>2.6296691571513526</v>
      </c>
      <c r="AG170" s="10">
        <f t="shared" si="55"/>
        <v>2.6296691571513526</v>
      </c>
      <c r="AH170">
        <f t="shared" si="56"/>
        <v>2.7034163003731742</v>
      </c>
      <c r="AI170" s="10">
        <f t="shared" si="57"/>
        <v>1.4277027027027027</v>
      </c>
      <c r="AJ170" t="e">
        <f t="shared" si="58"/>
        <v>#NUM!</v>
      </c>
    </row>
    <row r="171" spans="14:36" x14ac:dyDescent="0.3">
      <c r="N171">
        <f t="shared" si="48"/>
        <v>18.039066493043023</v>
      </c>
      <c r="O171">
        <f t="shared" si="49"/>
        <v>12.391148997150463</v>
      </c>
      <c r="P171">
        <f t="shared" si="59"/>
        <v>2.1317999999999997</v>
      </c>
      <c r="Q171">
        <f t="shared" si="41"/>
        <v>11.485850037500001</v>
      </c>
      <c r="R171" s="17">
        <f>PUSHArm!M171</f>
        <v>84.5</v>
      </c>
      <c r="S171" s="10">
        <f>PUSHArm!N171</f>
        <v>38.9915595899473</v>
      </c>
      <c r="T171" s="10">
        <f>PUSHArm!O171</f>
        <v>1.3246827788471152</v>
      </c>
      <c r="U171" s="10">
        <f t="shared" si="50"/>
        <v>64.150478648232649</v>
      </c>
      <c r="V171" s="10">
        <f t="shared" si="42"/>
        <v>2.2830850321670484</v>
      </c>
      <c r="W171" s="10">
        <f t="shared" si="43"/>
        <v>28.9915595899473</v>
      </c>
      <c r="X171" s="10">
        <f t="shared" si="44"/>
        <v>65.0084404100527</v>
      </c>
      <c r="Y171" s="10">
        <f t="shared" si="51"/>
        <v>60.0084404100527</v>
      </c>
      <c r="Z171" s="10">
        <f t="shared" si="52"/>
        <v>27.9915595899473</v>
      </c>
      <c r="AA171" s="10">
        <f t="shared" si="45"/>
        <v>55.0084404100527</v>
      </c>
      <c r="AB171" s="10">
        <f t="shared" si="46"/>
        <v>2.2830850321670484</v>
      </c>
      <c r="AC171" s="10">
        <f t="shared" si="47"/>
        <v>3.0128695423465568</v>
      </c>
      <c r="AD171" s="10">
        <f>IF(R171&lt;=$H$10,$L$2+ABS($H$43/$H$46-SQRT(4*$H$43*$H$43/$H$46/$H$46-8*(R171-$H$9)/$H$46)/2),#REF!)</f>
        <v>6.9313269328439517</v>
      </c>
      <c r="AE171" s="10">
        <f t="shared" si="53"/>
        <v>-36.855807623636693</v>
      </c>
      <c r="AF171" s="10">
        <f t="shared" si="54"/>
        <v>2.6194430995221016</v>
      </c>
      <c r="AG171" s="10">
        <f t="shared" si="55"/>
        <v>2.6194430995221016</v>
      </c>
      <c r="AH171">
        <f t="shared" si="56"/>
        <v>2.7133238147153649</v>
      </c>
      <c r="AI171" s="10">
        <f t="shared" si="57"/>
        <v>1.4003378378378377</v>
      </c>
      <c r="AJ171" t="e">
        <f t="shared" si="58"/>
        <v>#NUM!</v>
      </c>
    </row>
    <row r="172" spans="14:36" x14ac:dyDescent="0.3">
      <c r="N172">
        <f t="shared" si="48"/>
        <v>18.009467345666629</v>
      </c>
      <c r="O172">
        <f t="shared" si="49"/>
        <v>12.380199786416933</v>
      </c>
      <c r="P172">
        <f t="shared" si="59"/>
        <v>2.1317999999999997</v>
      </c>
      <c r="Q172">
        <f t="shared" si="41"/>
        <v>11.508547374999999</v>
      </c>
      <c r="R172" s="17">
        <f>PUSHArm!M172</f>
        <v>85</v>
      </c>
      <c r="S172" s="10">
        <f>PUSHArm!N172</f>
        <v>39.369008446370991</v>
      </c>
      <c r="T172" s="10">
        <f>PUSHArm!O172</f>
        <v>1.3203085559737535</v>
      </c>
      <c r="U172" s="10">
        <f t="shared" si="50"/>
        <v>64.161736599704199</v>
      </c>
      <c r="V172" s="10">
        <f t="shared" si="42"/>
        <v>2.2924221910141016</v>
      </c>
      <c r="W172" s="10">
        <f t="shared" si="43"/>
        <v>29.369008446370991</v>
      </c>
      <c r="X172" s="10">
        <f t="shared" si="44"/>
        <v>64.630991553629002</v>
      </c>
      <c r="Y172" s="10">
        <f t="shared" si="51"/>
        <v>59.630991553629002</v>
      </c>
      <c r="Z172" s="10">
        <f t="shared" si="52"/>
        <v>28.369008446370991</v>
      </c>
      <c r="AA172" s="10">
        <f t="shared" si="45"/>
        <v>54.630991553629002</v>
      </c>
      <c r="AB172" s="10">
        <f t="shared" si="46"/>
        <v>2.2924221910141016</v>
      </c>
      <c r="AC172" s="10">
        <f t="shared" si="47"/>
        <v>3.0051842027897862</v>
      </c>
      <c r="AD172" s="10">
        <f>IF(R172&lt;=$H$10,$L$2+ABS($H$43/$H$46-SQRT(4*$H$43*$H$43/$H$46/$H$46-8*(R172-$H$9)/$H$46)/2),#REF!)</f>
        <v>6.9157376748693116</v>
      </c>
      <c r="AE172" s="10">
        <f t="shared" si="53"/>
        <v>-36.867846836215286</v>
      </c>
      <c r="AF172" s="10">
        <f t="shared" si="54"/>
        <v>2.6091866037715108</v>
      </c>
      <c r="AG172" s="10">
        <f t="shared" si="55"/>
        <v>2.6091866037715108</v>
      </c>
      <c r="AH172">
        <f t="shared" si="56"/>
        <v>2.7231860909741448</v>
      </c>
      <c r="AI172" s="10">
        <f t="shared" si="57"/>
        <v>1.3729729729729727</v>
      </c>
      <c r="AJ172" t="e">
        <f t="shared" si="58"/>
        <v>#NUM!</v>
      </c>
    </row>
    <row r="173" spans="14:36" x14ac:dyDescent="0.3">
      <c r="N173">
        <f t="shared" si="48"/>
        <v>17.980852765830225</v>
      </c>
      <c r="O173">
        <f t="shared" si="49"/>
        <v>12.369865942208369</v>
      </c>
      <c r="P173">
        <f t="shared" si="59"/>
        <v>2.1317999999999997</v>
      </c>
      <c r="Q173">
        <f t="shared" si="41"/>
        <v>11.531244712499998</v>
      </c>
      <c r="R173" s="17">
        <f>PUSHArm!M173</f>
        <v>85.5</v>
      </c>
      <c r="S173" s="10">
        <f>PUSHArm!N173</f>
        <v>39.747707802470551</v>
      </c>
      <c r="T173" s="10">
        <f>PUSHArm!O173</f>
        <v>1.3160209268275296</v>
      </c>
      <c r="U173" s="10">
        <f t="shared" si="50"/>
        <v>64.172777396538649</v>
      </c>
      <c r="V173" s="10">
        <f t="shared" si="42"/>
        <v>2.3017562817754085</v>
      </c>
      <c r="W173" s="10">
        <f t="shared" si="43"/>
        <v>29.747707802470551</v>
      </c>
      <c r="X173" s="10">
        <f t="shared" si="44"/>
        <v>64.252292197529442</v>
      </c>
      <c r="Y173" s="10">
        <f t="shared" si="51"/>
        <v>59.252292197529442</v>
      </c>
      <c r="Z173" s="10">
        <f t="shared" si="52"/>
        <v>28.747707802470551</v>
      </c>
      <c r="AA173" s="10">
        <f t="shared" si="45"/>
        <v>54.252292197529442</v>
      </c>
      <c r="AB173" s="10">
        <f t="shared" si="46"/>
        <v>2.3017562817754085</v>
      </c>
      <c r="AC173" s="10">
        <f t="shared" si="47"/>
        <v>2.9974700762153792</v>
      </c>
      <c r="AD173" s="10">
        <f>IF(R173&lt;=$H$10,$L$2+ABS($H$43/$H$46-SQRT(4*$H$43*$H$43/$H$46/$H$46-8*(R173-$H$9)/$H$46)/2),#REF!)</f>
        <v>6.9000967108038429</v>
      </c>
      <c r="AE173" s="10">
        <f t="shared" si="53"/>
        <v>-36.877208749708338</v>
      </c>
      <c r="AF173" s="10">
        <f t="shared" si="54"/>
        <v>2.598899396471094</v>
      </c>
      <c r="AG173" s="10">
        <f t="shared" si="55"/>
        <v>2.598899396471094</v>
      </c>
      <c r="AH173">
        <f t="shared" si="56"/>
        <v>2.7330037432244536</v>
      </c>
      <c r="AI173" s="10">
        <f t="shared" si="57"/>
        <v>1.3456081081081082</v>
      </c>
      <c r="AJ173" t="e">
        <f t="shared" si="58"/>
        <v>#NUM!</v>
      </c>
    </row>
    <row r="174" spans="14:36" x14ac:dyDescent="0.3">
      <c r="N174">
        <f t="shared" si="48"/>
        <v>17.953204718907564</v>
      </c>
      <c r="O174">
        <f t="shared" si="49"/>
        <v>12.36013688525405</v>
      </c>
      <c r="P174">
        <f t="shared" si="59"/>
        <v>2.1317999999999997</v>
      </c>
      <c r="Q174">
        <f t="shared" si="41"/>
        <v>11.553942049999998</v>
      </c>
      <c r="R174" s="17">
        <f>PUSHArm!M174</f>
        <v>86</v>
      </c>
      <c r="S174" s="10">
        <f>PUSHArm!N174</f>
        <v>40.127640970558787</v>
      </c>
      <c r="T174" s="10">
        <f>PUSHArm!O174</f>
        <v>1.3118181428026818</v>
      </c>
      <c r="U174" s="10">
        <f t="shared" si="50"/>
        <v>64.183568299924289</v>
      </c>
      <c r="V174" s="10">
        <f t="shared" si="42"/>
        <v>2.311087307473394</v>
      </c>
      <c r="W174" s="10">
        <f t="shared" si="43"/>
        <v>30.127640970558787</v>
      </c>
      <c r="X174" s="10">
        <f t="shared" si="44"/>
        <v>63.872359029441213</v>
      </c>
      <c r="Y174" s="10">
        <f t="shared" si="51"/>
        <v>58.872359029441213</v>
      </c>
      <c r="Z174" s="10">
        <f t="shared" si="52"/>
        <v>29.127640970558787</v>
      </c>
      <c r="AA174" s="10">
        <f t="shared" si="45"/>
        <v>53.872359029441213</v>
      </c>
      <c r="AB174" s="10">
        <f t="shared" si="46"/>
        <v>2.311087307473394</v>
      </c>
      <c r="AC174" s="10">
        <f t="shared" si="47"/>
        <v>2.9897268366963186</v>
      </c>
      <c r="AD174" s="10">
        <f>IF(R174&lt;=$H$10,$L$2+ABS($H$43/$H$46-SQRT(4*$H$43*$H$43/$H$46/$H$46-8*(R174-$H$9)/$H$46)/2),#REF!)</f>
        <v>6.8844035227162452</v>
      </c>
      <c r="AE174" s="10">
        <f t="shared" si="53"/>
        <v>-36.883911425381349</v>
      </c>
      <c r="AF174" s="10">
        <f t="shared" si="54"/>
        <v>2.5885812000739619</v>
      </c>
      <c r="AG174" s="10">
        <f t="shared" si="55"/>
        <v>2.5885812000739619</v>
      </c>
      <c r="AH174">
        <f t="shared" si="56"/>
        <v>2.7427773717729678</v>
      </c>
      <c r="AI174" s="10">
        <f t="shared" si="57"/>
        <v>1.3182432432432432</v>
      </c>
      <c r="AJ174" t="e">
        <f t="shared" si="58"/>
        <v>#NUM!</v>
      </c>
    </row>
    <row r="175" spans="14:36" x14ac:dyDescent="0.3">
      <c r="N175">
        <f t="shared" si="48"/>
        <v>17.926505456600211</v>
      </c>
      <c r="O175">
        <f t="shared" si="49"/>
        <v>12.351002184181436</v>
      </c>
      <c r="P175">
        <f t="shared" si="59"/>
        <v>2.1317999999999997</v>
      </c>
      <c r="Q175">
        <f t="shared" si="41"/>
        <v>11.5766393875</v>
      </c>
      <c r="R175" s="17">
        <f>PUSHArm!M175</f>
        <v>86.5</v>
      </c>
      <c r="S175" s="10">
        <f>PUSHArm!N175</f>
        <v>40.508791363045169</v>
      </c>
      <c r="T175" s="10">
        <f>PUSHArm!O175</f>
        <v>1.3076984877612283</v>
      </c>
      <c r="U175" s="10">
        <f t="shared" si="50"/>
        <v>64.194076439562792</v>
      </c>
      <c r="V175" s="10">
        <f t="shared" si="42"/>
        <v>2.3204152711255306</v>
      </c>
      <c r="W175" s="10">
        <f t="shared" si="43"/>
        <v>30.508791363045169</v>
      </c>
      <c r="X175" s="10">
        <f t="shared" si="44"/>
        <v>63.491208636954831</v>
      </c>
      <c r="Y175" s="10">
        <f t="shared" si="51"/>
        <v>58.491208636954831</v>
      </c>
      <c r="Z175" s="10">
        <f t="shared" si="52"/>
        <v>29.508791363045169</v>
      </c>
      <c r="AA175" s="10">
        <f t="shared" si="45"/>
        <v>53.491208636954831</v>
      </c>
      <c r="AB175" s="10">
        <f t="shared" si="46"/>
        <v>2.3204152711255306</v>
      </c>
      <c r="AC175" s="10">
        <f t="shared" si="47"/>
        <v>2.9819541521085191</v>
      </c>
      <c r="AD175" s="10">
        <f>IF(R175&lt;=$H$10,$L$2+ABS($H$43/$H$46-SQRT(4*$H$43*$H$43/$H$46/$H$46-8*(R175-$H$9)/$H$46)/2),#REF!)</f>
        <v>6.8686575839703261</v>
      </c>
      <c r="AE175" s="10">
        <f t="shared" si="53"/>
        <v>-36.887973275818759</v>
      </c>
      <c r="AF175" s="10">
        <f t="shared" si="54"/>
        <v>2.5782317328274451</v>
      </c>
      <c r="AG175" s="10">
        <f t="shared" si="55"/>
        <v>2.5782317328274451</v>
      </c>
      <c r="AH175">
        <f t="shared" si="56"/>
        <v>2.7525075635864416</v>
      </c>
      <c r="AI175" s="10">
        <f t="shared" si="57"/>
        <v>1.2908783783783782</v>
      </c>
      <c r="AJ175" t="e">
        <f t="shared" si="58"/>
        <v>#NUM!</v>
      </c>
    </row>
    <row r="176" spans="14:36" x14ac:dyDescent="0.3">
      <c r="N176">
        <f t="shared" si="48"/>
        <v>17.900737517412708</v>
      </c>
      <c r="O176">
        <f t="shared" si="49"/>
        <v>12.342451556987912</v>
      </c>
      <c r="P176">
        <f t="shared" si="59"/>
        <v>2.1317999999999997</v>
      </c>
      <c r="Q176">
        <f t="shared" si="41"/>
        <v>11.599336724999999</v>
      </c>
      <c r="R176" s="17">
        <f>PUSHArm!M176</f>
        <v>87</v>
      </c>
      <c r="S176" s="10">
        <f>PUSHArm!N176</f>
        <v>40.891142497255011</v>
      </c>
      <c r="T176" s="10">
        <f>PUSHArm!O176</f>
        <v>1.3036602777992301</v>
      </c>
      <c r="U176" s="10">
        <f t="shared" si="50"/>
        <v>64.204268851418192</v>
      </c>
      <c r="V176" s="10">
        <f t="shared" si="42"/>
        <v>2.3297401757443383</v>
      </c>
      <c r="W176" s="10">
        <f t="shared" si="43"/>
        <v>30.891142497255011</v>
      </c>
      <c r="X176" s="10">
        <f t="shared" si="44"/>
        <v>63.108857502744989</v>
      </c>
      <c r="Y176" s="10">
        <f t="shared" si="51"/>
        <v>58.108857502744989</v>
      </c>
      <c r="Z176" s="10">
        <f t="shared" si="52"/>
        <v>29.891142497255011</v>
      </c>
      <c r="AA176" s="10">
        <f t="shared" si="45"/>
        <v>53.108857502744989</v>
      </c>
      <c r="AB176" s="10">
        <f t="shared" si="46"/>
        <v>2.3297401757443383</v>
      </c>
      <c r="AC176" s="10">
        <f t="shared" si="47"/>
        <v>2.9741516839645961</v>
      </c>
      <c r="AD176" s="10">
        <f>IF(R176&lt;=$H$10,$L$2+ABS($H$43/$H$46-SQRT(4*$H$43*$H$43/$H$46/$H$46-8*(R176-$H$9)/$H$46)/2),#REF!)</f>
        <v>6.8528583590187777</v>
      </c>
      <c r="AE176" s="10">
        <f t="shared" si="53"/>
        <v>-36.889413028643588</v>
      </c>
      <c r="AF176" s="10">
        <f t="shared" si="54"/>
        <v>2.567850708683332</v>
      </c>
      <c r="AG176" s="10">
        <f t="shared" si="55"/>
        <v>2.567850708683332</v>
      </c>
      <c r="AH176">
        <f t="shared" si="56"/>
        <v>2.7621948927030688</v>
      </c>
      <c r="AI176" s="10">
        <f t="shared" si="57"/>
        <v>1.2635135135135136</v>
      </c>
      <c r="AJ176" t="e">
        <f t="shared" si="58"/>
        <v>#NUM!</v>
      </c>
    </row>
    <row r="177" spans="14:36" x14ac:dyDescent="0.3">
      <c r="N177">
        <f t="shared" si="48"/>
        <v>17.875883726852354</v>
      </c>
      <c r="O177">
        <f t="shared" si="49"/>
        <v>12.334474872312621</v>
      </c>
      <c r="P177">
        <f t="shared" si="59"/>
        <v>2.1317999999999997</v>
      </c>
      <c r="Q177">
        <f t="shared" si="41"/>
        <v>11.622034062499999</v>
      </c>
      <c r="R177" s="17">
        <f>PUSHArm!M177</f>
        <v>87.5</v>
      </c>
      <c r="S177" s="10">
        <f>PUSHArm!N177</f>
        <v>41.274677999958271</v>
      </c>
      <c r="T177" s="10">
        <f>PUSHArm!O177</f>
        <v>1.2997018609953406</v>
      </c>
      <c r="U177" s="10">
        <f t="shared" si="50"/>
        <v>64.214112514010864</v>
      </c>
      <c r="V177" s="10">
        <f t="shared" si="42"/>
        <v>2.3390620243374096</v>
      </c>
      <c r="W177" s="10">
        <f t="shared" si="43"/>
        <v>31.274677999958271</v>
      </c>
      <c r="X177" s="10">
        <f t="shared" si="44"/>
        <v>62.725322000041729</v>
      </c>
      <c r="Y177" s="10">
        <f t="shared" si="51"/>
        <v>57.725322000041729</v>
      </c>
      <c r="Z177" s="10">
        <f t="shared" si="52"/>
        <v>30.274677999958271</v>
      </c>
      <c r="AA177" s="10">
        <f t="shared" si="45"/>
        <v>52.725322000041729</v>
      </c>
      <c r="AB177" s="10">
        <f t="shared" si="46"/>
        <v>2.3390620243374096</v>
      </c>
      <c r="AC177" s="10">
        <f t="shared" si="47"/>
        <v>2.966319087241867</v>
      </c>
      <c r="AD177" s="10">
        <f>IF(R177&lt;=$H$10,$L$2+ABS($H$43/$H$46-SQRT(4*$H$43*$H$43/$H$46/$H$46-8*(R177-$H$9)/$H$46)/2),#REF!)</f>
        <v>6.8370053031906473</v>
      </c>
      <c r="AE177" s="10">
        <f t="shared" si="53"/>
        <v>-36.888249691187035</v>
      </c>
      <c r="AF177" s="10">
        <f t="shared" si="54"/>
        <v>2.5574378372056152</v>
      </c>
      <c r="AG177" s="10">
        <f t="shared" si="55"/>
        <v>2.5574378372056152</v>
      </c>
      <c r="AH177">
        <f t="shared" si="56"/>
        <v>2.7718399206276771</v>
      </c>
      <c r="AI177" s="10">
        <f t="shared" si="57"/>
        <v>1.2361486486486486</v>
      </c>
      <c r="AJ177" t="e">
        <f t="shared" si="58"/>
        <v>#NUM!</v>
      </c>
    </row>
    <row r="178" spans="14:36" x14ac:dyDescent="0.3">
      <c r="N178">
        <f t="shared" si="48"/>
        <v>17.851927197296121</v>
      </c>
      <c r="O178">
        <f t="shared" si="49"/>
        <v>12.327062150467878</v>
      </c>
      <c r="P178">
        <f t="shared" si="59"/>
        <v>2.1317999999999997</v>
      </c>
      <c r="Q178">
        <f t="shared" si="41"/>
        <v>11.6447314</v>
      </c>
      <c r="R178" s="17">
        <f>PUSHArm!M178</f>
        <v>88</v>
      </c>
      <c r="S178" s="10">
        <f>PUSHArm!N178</f>
        <v>41.659381611613554</v>
      </c>
      <c r="T178" s="10">
        <f>PUSHArm!O178</f>
        <v>1.2958216171376868</v>
      </c>
      <c r="U178" s="10">
        <f t="shared" si="50"/>
        <v>64.22357438302231</v>
      </c>
      <c r="V178" s="10">
        <f t="shared" si="42"/>
        <v>2.3483808199073986</v>
      </c>
      <c r="W178" s="10">
        <f t="shared" si="43"/>
        <v>31.659381611613554</v>
      </c>
      <c r="X178" s="10">
        <f t="shared" si="44"/>
        <v>62.340618388386446</v>
      </c>
      <c r="Y178" s="10">
        <f t="shared" si="51"/>
        <v>57.340618388386446</v>
      </c>
      <c r="Z178" s="10">
        <f t="shared" si="52"/>
        <v>30.659381611613554</v>
      </c>
      <c r="AA178" s="10">
        <f t="shared" si="45"/>
        <v>52.340618388386446</v>
      </c>
      <c r="AB178" s="10">
        <f t="shared" si="46"/>
        <v>2.3483808199073986</v>
      </c>
      <c r="AC178" s="10">
        <f t="shared" si="47"/>
        <v>2.9584560102043214</v>
      </c>
      <c r="AD178" s="10">
        <f>IF(R178&lt;=$H$10,$L$2+ABS($H$43/$H$46-SQRT(4*$H$43*$H$43/$H$46/$H$46-8*(R178-$H$9)/$H$46)/2),#REF!)</f>
        <v>6.8210978624722349</v>
      </c>
      <c r="AE178" s="10">
        <f t="shared" si="53"/>
        <v>-36.884502516275184</v>
      </c>
      <c r="AF178" s="10">
        <f t="shared" si="54"/>
        <v>2.5469928234756862</v>
      </c>
      <c r="AG178" s="10">
        <f t="shared" si="55"/>
        <v>2.5469928234756862</v>
      </c>
      <c r="AH178">
        <f t="shared" si="56"/>
        <v>2.7814431967115212</v>
      </c>
      <c r="AI178" s="10">
        <f t="shared" si="57"/>
        <v>1.2087837837837836</v>
      </c>
      <c r="AJ178" t="e">
        <f t="shared" si="58"/>
        <v>#NUM!</v>
      </c>
    </row>
    <row r="179" spans="14:36" x14ac:dyDescent="0.3">
      <c r="N179">
        <f t="shared" si="48"/>
        <v>17.828851327536945</v>
      </c>
      <c r="O179">
        <f t="shared" si="49"/>
        <v>12.320203564237518</v>
      </c>
      <c r="P179">
        <f t="shared" si="59"/>
        <v>2.1317999999999997</v>
      </c>
      <c r="Q179">
        <f t="shared" si="41"/>
        <v>11.667428737499998</v>
      </c>
      <c r="R179" s="17">
        <f>PUSHArm!M179</f>
        <v>88.5</v>
      </c>
      <c r="S179" s="10">
        <f>PUSHArm!N179</f>
        <v>42.045237190334674</v>
      </c>
      <c r="T179" s="10">
        <f>PUSHArm!O179</f>
        <v>1.2920179574302058</v>
      </c>
      <c r="U179" s="10">
        <f t="shared" si="50"/>
        <v>64.232621424228796</v>
      </c>
      <c r="V179" s="10">
        <f t="shared" si="42"/>
        <v>2.3576965654520601</v>
      </c>
      <c r="W179" s="10">
        <f t="shared" si="43"/>
        <v>32.045237190334674</v>
      </c>
      <c r="X179" s="10">
        <f t="shared" si="44"/>
        <v>61.954762809665326</v>
      </c>
      <c r="Y179" s="10">
        <f t="shared" si="51"/>
        <v>56.954762809665326</v>
      </c>
      <c r="Z179" s="10">
        <f t="shared" si="52"/>
        <v>31.045237190334674</v>
      </c>
      <c r="AA179" s="10">
        <f t="shared" si="45"/>
        <v>51.954762809665326</v>
      </c>
      <c r="AB179" s="10">
        <f t="shared" si="46"/>
        <v>2.3576965654520601</v>
      </c>
      <c r="AC179" s="10">
        <f t="shared" si="47"/>
        <v>2.9505620942183106</v>
      </c>
      <c r="AD179" s="10">
        <f>IF(R179&lt;=$H$10,$L$2+ABS($H$43/$H$46-SQRT(4*$H$43*$H$43/$H$46/$H$46-8*(R179-$H$9)/$H$46)/2),#REF!)</f>
        <v>6.8051354732811857</v>
      </c>
      <c r="AE179" s="10">
        <f t="shared" si="53"/>
        <v>-36.87819096915284</v>
      </c>
      <c r="AF179" s="10">
        <f t="shared" si="54"/>
        <v>2.536515367994868</v>
      </c>
      <c r="AG179" s="10">
        <f t="shared" si="55"/>
        <v>2.536515367994868</v>
      </c>
      <c r="AH179">
        <f t="shared" si="56"/>
        <v>2.7910052585174103</v>
      </c>
      <c r="AI179" s="10">
        <f t="shared" si="57"/>
        <v>1.181418918918919</v>
      </c>
      <c r="AJ179" t="e">
        <f t="shared" si="58"/>
        <v>#NUM!</v>
      </c>
    </row>
    <row r="180" spans="14:36" x14ac:dyDescent="0.3">
      <c r="N180">
        <f t="shared" si="48"/>
        <v>17.806639802073011</v>
      </c>
      <c r="O180">
        <f t="shared" si="49"/>
        <v>12.313889439485175</v>
      </c>
      <c r="P180">
        <f t="shared" si="59"/>
        <v>2.1317999999999997</v>
      </c>
      <c r="Q180">
        <f t="shared" si="41"/>
        <v>11.690126075</v>
      </c>
      <c r="R180" s="17">
        <f>PUSHArm!M180</f>
        <v>89</v>
      </c>
      <c r="S180" s="10">
        <f>PUSHArm!N180</f>
        <v>42.432228715587534</v>
      </c>
      <c r="T180" s="10">
        <f>PUSHArm!O180</f>
        <v>1.2882893241832802</v>
      </c>
      <c r="U180" s="10">
        <f t="shared" si="50"/>
        <v>64.241220644967811</v>
      </c>
      <c r="V180" s="10">
        <f t="shared" si="42"/>
        <v>2.3670092639642322</v>
      </c>
      <c r="W180" s="10">
        <f t="shared" si="43"/>
        <v>32.432228715587534</v>
      </c>
      <c r="X180" s="10">
        <f t="shared" si="44"/>
        <v>61.567771284412466</v>
      </c>
      <c r="Y180" s="10">
        <f t="shared" si="51"/>
        <v>56.567771284412466</v>
      </c>
      <c r="Z180" s="10">
        <f t="shared" si="52"/>
        <v>31.432228715587534</v>
      </c>
      <c r="AA180" s="10">
        <f t="shared" si="45"/>
        <v>51.567771284412466</v>
      </c>
      <c r="AB180" s="10">
        <f t="shared" si="46"/>
        <v>2.3670092639642322</v>
      </c>
      <c r="AC180" s="10">
        <f t="shared" si="47"/>
        <v>2.9426369735616782</v>
      </c>
      <c r="AD180" s="10">
        <f>IF(R180&lt;=$H$10,$L$2+ABS($H$43/$H$46-SQRT(4*$H$43*$H$43/$H$46/$H$46-8*(R180-$H$9)/$H$46)/2),#REF!)</f>
        <v>6.7891175622335069</v>
      </c>
      <c r="AE180" s="10">
        <f t="shared" si="53"/>
        <v>-36.869334695453148</v>
      </c>
      <c r="AF180" s="10">
        <f t="shared" si="54"/>
        <v>2.5260051665842216</v>
      </c>
      <c r="AG180" s="10">
        <f t="shared" si="55"/>
        <v>2.5260051665842216</v>
      </c>
      <c r="AH180">
        <f t="shared" si="56"/>
        <v>2.8005266321708513</v>
      </c>
      <c r="AI180" s="10">
        <f t="shared" si="57"/>
        <v>1.154054054054054</v>
      </c>
      <c r="AJ180" t="e">
        <f t="shared" si="58"/>
        <v>#NUM!</v>
      </c>
    </row>
    <row r="181" spans="14:36" x14ac:dyDescent="0.3">
      <c r="N181">
        <f t="shared" si="48"/>
        <v>17.785276590232595</v>
      </c>
      <c r="O181">
        <f t="shared" si="49"/>
        <v>12.308110255635793</v>
      </c>
      <c r="P181">
        <f t="shared" si="59"/>
        <v>2.1317999999999997</v>
      </c>
      <c r="Q181">
        <f t="shared" si="41"/>
        <v>11.712823412500001</v>
      </c>
      <c r="R181" s="17">
        <f>PUSHArm!M181</f>
        <v>89.5</v>
      </c>
      <c r="S181" s="10">
        <f>PUSHArm!N181</f>
        <v>42.820340291624213</v>
      </c>
      <c r="T181" s="10">
        <f>PUSHArm!O181</f>
        <v>1.2846341904955441</v>
      </c>
      <c r="U181" s="10">
        <f t="shared" si="50"/>
        <v>64.249339124453073</v>
      </c>
      <c r="V181" s="10">
        <f t="shared" si="42"/>
        <v>2.3763189184318714</v>
      </c>
      <c r="W181" s="10">
        <f t="shared" si="43"/>
        <v>32.820340291624213</v>
      </c>
      <c r="X181" s="10">
        <f t="shared" si="44"/>
        <v>61.179659708375787</v>
      </c>
      <c r="Y181" s="10">
        <f t="shared" si="51"/>
        <v>56.179659708375787</v>
      </c>
      <c r="Z181" s="10">
        <f t="shared" si="52"/>
        <v>31.820340291624213</v>
      </c>
      <c r="AA181" s="10">
        <f t="shared" si="45"/>
        <v>51.179659708375787</v>
      </c>
      <c r="AB181" s="10">
        <f t="shared" si="46"/>
        <v>2.3763189184318714</v>
      </c>
      <c r="AC181" s="10">
        <f t="shared" si="47"/>
        <v>2.9346802752260452</v>
      </c>
      <c r="AD181" s="10">
        <f>IF(R181&lt;=$H$10,$L$2+ABS($H$43/$H$46-SQRT(4*$H$43*$H$43/$H$46/$H$46-8*(R181-$H$9)/$H$46)/2),#REF!)</f>
        <v>6.7730435459032403</v>
      </c>
      <c r="AE181" s="10">
        <f t="shared" si="53"/>
        <v>-36.857953490055941</v>
      </c>
      <c r="AF181" s="10">
        <f t="shared" si="54"/>
        <v>2.5154619102814992</v>
      </c>
      <c r="AG181" s="10">
        <f t="shared" si="55"/>
        <v>2.5154619102814992</v>
      </c>
      <c r="AH181">
        <f t="shared" si="56"/>
        <v>2.8100078326978548</v>
      </c>
      <c r="AI181" s="10">
        <f t="shared" si="57"/>
        <v>1.126689189189189</v>
      </c>
      <c r="AJ181" t="e">
        <f t="shared" si="58"/>
        <v>#NUM!</v>
      </c>
    </row>
    <row r="182" spans="14:36" x14ac:dyDescent="0.3">
      <c r="N182">
        <f t="shared" si="48"/>
        <v>17.764745944826174</v>
      </c>
      <c r="O182">
        <f t="shared" si="49"/>
        <v>12.302856645816423</v>
      </c>
      <c r="P182">
        <f t="shared" si="59"/>
        <v>2.1317999999999997</v>
      </c>
      <c r="Q182">
        <f t="shared" si="41"/>
        <v>11.735520749999999</v>
      </c>
      <c r="R182" s="17">
        <f>PUSHArm!M182</f>
        <v>90</v>
      </c>
      <c r="S182" s="10">
        <f>PUSHArm!N182</f>
        <v>43.209556150659637</v>
      </c>
      <c r="T182" s="10">
        <f>PUSHArm!O182</f>
        <v>1.2810510599047171</v>
      </c>
      <c r="U182" s="10">
        <f t="shared" si="50"/>
        <v>64.256944041806236</v>
      </c>
      <c r="V182" s="10">
        <f t="shared" si="42"/>
        <v>2.3856255318380493</v>
      </c>
      <c r="W182" s="10">
        <f t="shared" si="43"/>
        <v>33.209556150659637</v>
      </c>
      <c r="X182" s="10">
        <f t="shared" si="44"/>
        <v>60.790443849340363</v>
      </c>
      <c r="Y182" s="10">
        <f t="shared" si="51"/>
        <v>55.790443849340363</v>
      </c>
      <c r="Z182" s="10">
        <f t="shared" si="52"/>
        <v>32.209556150659637</v>
      </c>
      <c r="AA182" s="10">
        <f t="shared" si="45"/>
        <v>50.790443849340363</v>
      </c>
      <c r="AB182" s="10">
        <f t="shared" si="46"/>
        <v>2.3856255318380493</v>
      </c>
      <c r="AC182" s="10">
        <f t="shared" si="47"/>
        <v>2.92669161871195</v>
      </c>
      <c r="AD182" s="10">
        <f>IF(R182&lt;=$H$10,$L$2+ABS($H$43/$H$46-SQRT(4*$H$43*$H$43/$H$46/$H$46-8*(R182-$H$9)/$H$46)/2),#REF!)</f>
        <v>6.756912830574505</v>
      </c>
      <c r="AE182" s="10">
        <f t="shared" si="53"/>
        <v>-36.844067267504521</v>
      </c>
      <c r="AF182" s="10">
        <f t="shared" si="54"/>
        <v>2.5048852852351757</v>
      </c>
      <c r="AG182" s="10">
        <f t="shared" si="55"/>
        <v>2.5048852852351757</v>
      </c>
      <c r="AH182">
        <f t="shared" si="56"/>
        <v>2.8194493643500214</v>
      </c>
      <c r="AI182" s="10">
        <f t="shared" si="57"/>
        <v>1.099324324324324</v>
      </c>
      <c r="AJ182" t="e">
        <f t="shared" si="58"/>
        <v>#NUM!</v>
      </c>
    </row>
    <row r="183" spans="14:36" x14ac:dyDescent="0.3">
      <c r="N183">
        <f t="shared" si="48"/>
        <v>17.745032400910357</v>
      </c>
      <c r="O183">
        <f t="shared" si="49"/>
        <v>12.298119397059928</v>
      </c>
      <c r="P183">
        <f t="shared" si="59"/>
        <v>2.1317999999999997</v>
      </c>
      <c r="Q183">
        <f t="shared" si="41"/>
        <v>11.7582180875</v>
      </c>
      <c r="R183" s="17">
        <f>PUSHArm!M183</f>
        <v>90.5</v>
      </c>
      <c r="S183" s="10">
        <f>PUSHArm!N183</f>
        <v>43.599860655803397</v>
      </c>
      <c r="T183" s="10">
        <f>PUSHArm!O183</f>
        <v>1.2775384660499174</v>
      </c>
      <c r="U183" s="10">
        <f t="shared" si="50"/>
        <v>64.264002703899891</v>
      </c>
      <c r="V183" s="10">
        <f t="shared" si="42"/>
        <v>2.3949291071609702</v>
      </c>
      <c r="W183" s="10">
        <f t="shared" si="43"/>
        <v>33.599860655803397</v>
      </c>
      <c r="X183" s="10">
        <f t="shared" si="44"/>
        <v>60.400139344196603</v>
      </c>
      <c r="Y183" s="10">
        <f t="shared" si="51"/>
        <v>55.400139344196603</v>
      </c>
      <c r="Z183" s="10">
        <f t="shared" si="52"/>
        <v>32.599860655803397</v>
      </c>
      <c r="AA183" s="10">
        <f t="shared" si="45"/>
        <v>50.400139344196603</v>
      </c>
      <c r="AB183" s="10">
        <f t="shared" si="46"/>
        <v>2.3949291071609702</v>
      </c>
      <c r="AC183" s="10">
        <f t="shared" si="47"/>
        <v>2.9186706158165219</v>
      </c>
      <c r="AD183" s="10">
        <f>IF(R183&lt;=$H$10,$L$2+ABS($H$43/$H$46-SQRT(4*$H$43*$H$43/$H$46/$H$46-8*(R183-$H$9)/$H$46)/2),#REF!)</f>
        <v>6.7407248119856176</v>
      </c>
      <c r="AE183" s="10">
        <f t="shared" si="53"/>
        <v>-36.827696032797178</v>
      </c>
      <c r="AF183" s="10">
        <f t="shared" si="54"/>
        <v>2.4942749725954361</v>
      </c>
      <c r="AG183" s="10">
        <f t="shared" si="55"/>
        <v>2.4942749725954361</v>
      </c>
      <c r="AH183">
        <f t="shared" si="56"/>
        <v>2.8288517209174913</v>
      </c>
      <c r="AI183" s="10">
        <f t="shared" si="57"/>
        <v>1.0719594594594595</v>
      </c>
      <c r="AJ183" t="e">
        <f t="shared" si="58"/>
        <v>#NUM!</v>
      </c>
    </row>
    <row r="184" spans="14:36" x14ac:dyDescent="0.3">
      <c r="N184">
        <f t="shared" si="48"/>
        <v>17.726120773972198</v>
      </c>
      <c r="O184">
        <f t="shared" si="49"/>
        <v>12.2938894500926</v>
      </c>
      <c r="P184">
        <f t="shared" si="59"/>
        <v>2.1317999999999997</v>
      </c>
      <c r="Q184">
        <f t="shared" si="41"/>
        <v>11.780915425000002</v>
      </c>
      <c r="R184" s="17">
        <f>PUSHArm!M184</f>
        <v>91</v>
      </c>
      <c r="S184" s="10">
        <f>PUSHArm!N184</f>
        <v>43.991238303746925</v>
      </c>
      <c r="T184" s="10">
        <f>PUSHArm!O184</f>
        <v>1.2740949722956183</v>
      </c>
      <c r="U184" s="10">
        <f t="shared" si="50"/>
        <v>64.270482570501088</v>
      </c>
      <c r="V184" s="10">
        <f t="shared" si="42"/>
        <v>2.4042296473739855</v>
      </c>
      <c r="W184" s="10">
        <f t="shared" si="43"/>
        <v>33.991238303746925</v>
      </c>
      <c r="X184" s="10">
        <f t="shared" si="44"/>
        <v>60.008761696253075</v>
      </c>
      <c r="Y184" s="10">
        <f t="shared" si="51"/>
        <v>55.008761696253075</v>
      </c>
      <c r="Z184" s="10">
        <f t="shared" si="52"/>
        <v>32.991238303746925</v>
      </c>
      <c r="AA184" s="10">
        <f t="shared" si="45"/>
        <v>50.008761696253075</v>
      </c>
      <c r="AB184" s="10">
        <f t="shared" si="46"/>
        <v>2.4042296473739855</v>
      </c>
      <c r="AC184" s="10">
        <f t="shared" si="47"/>
        <v>2.9106168704133504</v>
      </c>
      <c r="AD184" s="10">
        <f>IF(R184&lt;=$H$10,$L$2+ABS($H$43/$H$46-SQRT(4*$H$43*$H$43/$H$46/$H$46-8*(R184-$H$9)/$H$46)/2),#REF!)</f>
        <v>6.7244788750649613</v>
      </c>
      <c r="AE184" s="10">
        <f t="shared" si="53"/>
        <v>-36.808859854008695</v>
      </c>
      <c r="AF184" s="10">
        <f t="shared" si="54"/>
        <v>2.4836306484020181</v>
      </c>
      <c r="AG184" s="10">
        <f t="shared" si="55"/>
        <v>2.4836306484020181</v>
      </c>
      <c r="AH184">
        <f t="shared" si="56"/>
        <v>2.8382153860302988</v>
      </c>
      <c r="AI184" s="10">
        <f t="shared" si="57"/>
        <v>1.0445945945945945</v>
      </c>
      <c r="AJ184" t="e">
        <f t="shared" si="58"/>
        <v>#NUM!</v>
      </c>
    </row>
    <row r="185" spans="14:36" x14ac:dyDescent="0.3">
      <c r="N185">
        <f t="shared" si="48"/>
        <v>17.707996158260556</v>
      </c>
      <c r="O185">
        <f t="shared" si="49"/>
        <v>12.290157899208147</v>
      </c>
      <c r="P185">
        <f t="shared" si="59"/>
        <v>2.1317999999999997</v>
      </c>
      <c r="Q185">
        <f t="shared" si="41"/>
        <v>11.803612762499997</v>
      </c>
      <c r="R185" s="17">
        <f>PUSHArm!M185</f>
        <v>91.5</v>
      </c>
      <c r="S185" s="10">
        <f>PUSHArm!N185</f>
        <v>44.383673727221769</v>
      </c>
      <c r="T185" s="10">
        <f>PUSHArm!O185</f>
        <v>1.2707191713698305</v>
      </c>
      <c r="U185" s="10">
        <f t="shared" si="50"/>
        <v>64.276351279329745</v>
      </c>
      <c r="V185" s="10">
        <f t="shared" si="42"/>
        <v>2.4135271554455864</v>
      </c>
      <c r="W185" s="10">
        <f t="shared" si="43"/>
        <v>34.383673727221769</v>
      </c>
      <c r="X185" s="10">
        <f t="shared" si="44"/>
        <v>59.616326272778231</v>
      </c>
      <c r="Y185" s="10">
        <f t="shared" si="51"/>
        <v>54.616326272778231</v>
      </c>
      <c r="Z185" s="10">
        <f t="shared" si="52"/>
        <v>33.383673727221769</v>
      </c>
      <c r="AA185" s="10">
        <f t="shared" si="45"/>
        <v>49.616326272778231</v>
      </c>
      <c r="AB185" s="10">
        <f t="shared" si="46"/>
        <v>2.4135271554455864</v>
      </c>
      <c r="AC185" s="10">
        <f t="shared" si="47"/>
        <v>2.9025299782242069</v>
      </c>
      <c r="AD185" s="10">
        <f>IF(R185&lt;=$H$10,$L$2+ABS($H$43/$H$46-SQRT(4*$H$43*$H$43/$H$46/$H$46-8*(R185-$H$9)/$H$46)/2),#REF!)</f>
        <v>6.7081743936582985</v>
      </c>
      <c r="AE185" s="10">
        <f t="shared" si="53"/>
        <v>-36.787578835255374</v>
      </c>
      <c r="AF185" s="10">
        <f t="shared" si="54"/>
        <v>2.472951983468799</v>
      </c>
      <c r="AG185" s="10">
        <f t="shared" si="55"/>
        <v>2.472951983468799</v>
      </c>
      <c r="AH185">
        <f t="shared" si="56"/>
        <v>2.8475408334486558</v>
      </c>
      <c r="AI185" s="10">
        <f t="shared" si="57"/>
        <v>1.0172297297297295</v>
      </c>
      <c r="AJ185" t="e">
        <f t="shared" si="58"/>
        <v>#NUM!</v>
      </c>
    </row>
    <row r="186" spans="14:36" x14ac:dyDescent="0.3">
      <c r="N186">
        <f t="shared" si="48"/>
        <v>17.690643924672322</v>
      </c>
      <c r="O186">
        <f t="shared" si="49"/>
        <v>12.286915991817505</v>
      </c>
      <c r="P186">
        <f t="shared" si="59"/>
        <v>2.1317999999999997</v>
      </c>
      <c r="Q186">
        <f t="shared" si="41"/>
        <v>11.826310099999997</v>
      </c>
      <c r="R186" s="17">
        <f>PUSHArm!M186</f>
        <v>92</v>
      </c>
      <c r="S186" s="10">
        <f>PUSHArm!N186</f>
        <v>44.777151697229101</v>
      </c>
      <c r="T186" s="10">
        <f>PUSHArm!O186</f>
        <v>1.2674096849739225</v>
      </c>
      <c r="U186" s="10">
        <f t="shared" si="50"/>
        <v>64.281576668881115</v>
      </c>
      <c r="V186" s="10">
        <f t="shared" si="42"/>
        <v>2.4228216343394431</v>
      </c>
      <c r="W186" s="10">
        <f t="shared" si="43"/>
        <v>34.777151697229101</v>
      </c>
      <c r="X186" s="10">
        <f t="shared" si="44"/>
        <v>59.222848302770899</v>
      </c>
      <c r="Y186" s="10">
        <f t="shared" si="51"/>
        <v>54.222848302770899</v>
      </c>
      <c r="Z186" s="10">
        <f t="shared" si="52"/>
        <v>33.777151697229101</v>
      </c>
      <c r="AA186" s="10">
        <f t="shared" si="45"/>
        <v>49.222848302770899</v>
      </c>
      <c r="AB186" s="10">
        <f t="shared" si="46"/>
        <v>2.4228216343394431</v>
      </c>
      <c r="AC186" s="10">
        <f t="shared" si="47"/>
        <v>2.8944095265822343</v>
      </c>
      <c r="AD186" s="10">
        <f>IF(R186&lt;=$H$10,$L$2+ABS($H$43/$H$46-SQRT(4*$H$43*$H$43/$H$46/$H$46-8*(R186-$H$9)/$H$46)/2),#REF!)</f>
        <v>6.6918107302471732</v>
      </c>
      <c r="AE186" s="10">
        <f t="shared" si="53"/>
        <v>-36.763873091247241</v>
      </c>
      <c r="AF186" s="10">
        <f t="shared" si="54"/>
        <v>2.4622386432650094</v>
      </c>
      <c r="AG186" s="10">
        <f t="shared" si="55"/>
        <v>2.4622386432650094</v>
      </c>
      <c r="AH186">
        <f t="shared" si="56"/>
        <v>2.8568285273426666</v>
      </c>
      <c r="AI186" s="10">
        <f t="shared" si="57"/>
        <v>0.98986486486486491</v>
      </c>
      <c r="AJ186" t="e">
        <f t="shared" si="58"/>
        <v>#NUM!</v>
      </c>
    </row>
    <row r="187" spans="14:36" x14ac:dyDescent="0.3">
      <c r="N187">
        <f t="shared" si="48"/>
        <v>17.674049718682351</v>
      </c>
      <c r="O187">
        <f t="shared" si="49"/>
        <v>12.284155128012786</v>
      </c>
      <c r="P187">
        <f t="shared" si="59"/>
        <v>2.1317999999999997</v>
      </c>
      <c r="Q187">
        <f t="shared" si="41"/>
        <v>11.849007437499999</v>
      </c>
      <c r="R187" s="17">
        <f>PUSHArm!M187</f>
        <v>92.5</v>
      </c>
      <c r="S187" s="10">
        <f>PUSHArm!N187</f>
        <v>45.171657125053954</v>
      </c>
      <c r="T187" s="10">
        <f>PUSHArm!O187</f>
        <v>1.2641651633993727</v>
      </c>
      <c r="U187" s="10">
        <f t="shared" si="50"/>
        <v>64.286126800773815</v>
      </c>
      <c r="V187" s="10">
        <f t="shared" si="42"/>
        <v>2.4321130870143906</v>
      </c>
      <c r="W187" s="10">
        <f t="shared" si="43"/>
        <v>35.171657125053954</v>
      </c>
      <c r="X187" s="10">
        <f t="shared" si="44"/>
        <v>58.828342874946046</v>
      </c>
      <c r="Y187" s="10">
        <f t="shared" si="51"/>
        <v>53.828342874946046</v>
      </c>
      <c r="Z187" s="10">
        <f t="shared" si="52"/>
        <v>34.171657125053954</v>
      </c>
      <c r="AA187" s="10">
        <f t="shared" si="45"/>
        <v>48.828342874946046</v>
      </c>
      <c r="AB187" s="10">
        <f t="shared" si="46"/>
        <v>2.4321130870143906</v>
      </c>
      <c r="AC187" s="10">
        <f t="shared" si="47"/>
        <v>2.8862550941862208</v>
      </c>
      <c r="AD187" s="10">
        <f>IF(R187&lt;=$H$10,$L$2+ABS($H$43/$H$46-SQRT(4*$H$43*$H$43/$H$46/$H$46-8*(R187-$H$9)/$H$46)/2),#REF!)</f>
        <v>6.6753872356580404</v>
      </c>
      <c r="AE187" s="10">
        <f t="shared" si="53"/>
        <v>-36.737762722425728</v>
      </c>
      <c r="AF187" s="10">
        <f t="shared" si="54"/>
        <v>2.4514902877929563</v>
      </c>
      <c r="AG187" s="10">
        <f t="shared" si="55"/>
        <v>2.4514902877929563</v>
      </c>
      <c r="AH187">
        <f t="shared" si="56"/>
        <v>2.8660789225619197</v>
      </c>
      <c r="AI187" s="10">
        <f t="shared" si="57"/>
        <v>0.96249999999999991</v>
      </c>
      <c r="AJ187" t="e">
        <f t="shared" si="58"/>
        <v>#NUM!</v>
      </c>
    </row>
    <row r="188" spans="14:36" x14ac:dyDescent="0.3">
      <c r="N188">
        <f t="shared" si="48"/>
        <v>17.658199457934575</v>
      </c>
      <c r="O188">
        <f t="shared" si="49"/>
        <v>12.281866859879681</v>
      </c>
      <c r="P188">
        <f t="shared" si="59"/>
        <v>2.1317999999999997</v>
      </c>
      <c r="Q188">
        <f t="shared" si="41"/>
        <v>11.871704775</v>
      </c>
      <c r="R188" s="17">
        <f>PUSHArm!M188</f>
        <v>93</v>
      </c>
      <c r="S188" s="10">
        <f>PUSHArm!N188</f>
        <v>45.56717506406715</v>
      </c>
      <c r="T188" s="10">
        <f>PUSHArm!O188</f>
        <v>1.2609842851240485</v>
      </c>
      <c r="U188" s="10">
        <f t="shared" si="50"/>
        <v>64.289969980230907</v>
      </c>
      <c r="V188" s="10">
        <f t="shared" si="42"/>
        <v>2.4414015164244569</v>
      </c>
      <c r="W188" s="10">
        <f t="shared" si="43"/>
        <v>35.56717506406715</v>
      </c>
      <c r="X188" s="10">
        <f t="shared" si="44"/>
        <v>58.43282493593285</v>
      </c>
      <c r="Y188" s="10">
        <f t="shared" si="51"/>
        <v>53.43282493593285</v>
      </c>
      <c r="Z188" s="10">
        <f t="shared" si="52"/>
        <v>34.56717506406715</v>
      </c>
      <c r="AA188" s="10">
        <f t="shared" si="45"/>
        <v>48.43282493593285</v>
      </c>
      <c r="AB188" s="10">
        <f t="shared" si="46"/>
        <v>2.4414015164244569</v>
      </c>
      <c r="AC188" s="10">
        <f t="shared" si="47"/>
        <v>2.8780662508455395</v>
      </c>
      <c r="AD188" s="10">
        <f>IF(R188&lt;=$H$10,$L$2+ABS($H$43/$H$46-SQRT(4*$H$43*$H$43/$H$46/$H$46-8*(R188-$H$9)/$H$46)/2),#REF!)</f>
        <v>6.658903248761761</v>
      </c>
      <c r="AE188" s="10">
        <f t="shared" si="53"/>
        <v>-36.709267791490824</v>
      </c>
      <c r="AF188" s="10">
        <f t="shared" si="54"/>
        <v>2.4407065714621172</v>
      </c>
      <c r="AG188" s="10">
        <f t="shared" si="55"/>
        <v>2.4407065714621172</v>
      </c>
      <c r="AH188">
        <f t="shared" si="56"/>
        <v>2.8752924648954248</v>
      </c>
      <c r="AI188" s="10">
        <f t="shared" si="57"/>
        <v>0.93513513513513491</v>
      </c>
      <c r="AJ188" t="e">
        <f t="shared" si="58"/>
        <v>#NUM!</v>
      </c>
    </row>
    <row r="189" spans="14:36" x14ac:dyDescent="0.3">
      <c r="N189">
        <f t="shared" si="48"/>
        <v>17.643079329828414</v>
      </c>
      <c r="O189">
        <f t="shared" si="49"/>
        <v>12.280042890789902</v>
      </c>
      <c r="P189">
        <f t="shared" si="59"/>
        <v>2.1317999999999997</v>
      </c>
      <c r="Q189">
        <f t="shared" si="41"/>
        <v>11.894402112499998</v>
      </c>
      <c r="R189" s="17">
        <f>PUSHArm!M189</f>
        <v>93.5</v>
      </c>
      <c r="S189" s="10">
        <f>PUSHArm!N189</f>
        <v>45.963690711326635</v>
      </c>
      <c r="T189" s="10">
        <f>PUSHArm!O189</f>
        <v>1.2578657564120721</v>
      </c>
      <c r="U189" s="10">
        <f t="shared" si="50"/>
        <v>64.293074775901246</v>
      </c>
      <c r="V189" s="10">
        <f t="shared" si="42"/>
        <v>2.4506869255188635</v>
      </c>
      <c r="W189" s="10">
        <f t="shared" si="43"/>
        <v>35.963690711326635</v>
      </c>
      <c r="X189" s="10">
        <f t="shared" si="44"/>
        <v>58.036309288673365</v>
      </c>
      <c r="Y189" s="10">
        <f t="shared" si="51"/>
        <v>53.036309288673365</v>
      </c>
      <c r="Z189" s="10">
        <f t="shared" si="52"/>
        <v>34.963690711326635</v>
      </c>
      <c r="AA189" s="10">
        <f t="shared" si="45"/>
        <v>48.036309288673365</v>
      </c>
      <c r="AB189" s="10">
        <f t="shared" si="46"/>
        <v>2.4506869255188635</v>
      </c>
      <c r="AC189" s="10">
        <f t="shared" si="47"/>
        <v>2.8698425572153186</v>
      </c>
      <c r="AD189" s="10">
        <f>IF(R189&lt;=$H$10,$L$2+ABS($H$43/$H$46-SQRT(4*$H$43*$H$43/$H$46/$H$46-8*(R189-$H$9)/$H$46)/2),#REF!)</f>
        <v>6.6423580961630568</v>
      </c>
      <c r="AE189" s="10">
        <f t="shared" si="53"/>
        <v>-36.678408300630437</v>
      </c>
      <c r="AF189" s="10">
        <f t="shared" si="54"/>
        <v>2.4298871429594904</v>
      </c>
      <c r="AG189" s="10">
        <f t="shared" si="55"/>
        <v>2.4298871429594904</v>
      </c>
      <c r="AH189">
        <f t="shared" si="56"/>
        <v>2.8844695913222953</v>
      </c>
      <c r="AI189" s="10">
        <f t="shared" si="57"/>
        <v>0.90777027027027035</v>
      </c>
      <c r="AJ189" t="e">
        <f t="shared" si="58"/>
        <v>#NUM!</v>
      </c>
    </row>
    <row r="190" spans="14:36" x14ac:dyDescent="0.3">
      <c r="N190">
        <f t="shared" si="48"/>
        <v>17.628675788983912</v>
      </c>
      <c r="O190">
        <f t="shared" si="49"/>
        <v>12.278675074592591</v>
      </c>
      <c r="P190">
        <f t="shared" si="59"/>
        <v>2.1317999999999997</v>
      </c>
      <c r="Q190">
        <f t="shared" si="41"/>
        <v>11.917099449999998</v>
      </c>
      <c r="R190" s="17">
        <f>PUSHArm!M190</f>
        <v>94</v>
      </c>
      <c r="S190" s="10">
        <f>PUSHArm!N190</f>
        <v>46.361189408982732</v>
      </c>
      <c r="T190" s="10">
        <f>PUSHArm!O190</f>
        <v>1.2548083109089312</v>
      </c>
      <c r="U190" s="10">
        <f t="shared" si="50"/>
        <v>64.295410038596543</v>
      </c>
      <c r="V190" s="10">
        <f t="shared" si="42"/>
        <v>2.4599693172420425</v>
      </c>
      <c r="W190" s="10">
        <f t="shared" si="43"/>
        <v>36.361189408982732</v>
      </c>
      <c r="X190" s="10">
        <f t="shared" si="44"/>
        <v>57.638810591017268</v>
      </c>
      <c r="Y190" s="10">
        <f t="shared" si="51"/>
        <v>52.638810591017268</v>
      </c>
      <c r="Z190" s="10">
        <f t="shared" si="52"/>
        <v>35.361189408982732</v>
      </c>
      <c r="AA190" s="10">
        <f t="shared" si="45"/>
        <v>47.638810591017268</v>
      </c>
      <c r="AB190" s="10">
        <f t="shared" si="46"/>
        <v>2.4599693172420425</v>
      </c>
      <c r="AC190" s="10">
        <f t="shared" si="47"/>
        <v>2.8615835645213812</v>
      </c>
      <c r="AD190" s="10">
        <f>IF(R190&lt;=$H$10,$L$2+ABS($H$43/$H$46-SQRT(4*$H$43*$H$43/$H$46/$H$46-8*(R190-$H$9)/$H$46)/2),#REF!)</f>
        <v>6.6257510918795166</v>
      </c>
      <c r="AE190" s="10">
        <f t="shared" si="53"/>
        <v>-36.645204169698019</v>
      </c>
      <c r="AF190" s="10">
        <f t="shared" si="54"/>
        <v>2.419031645116049</v>
      </c>
      <c r="AG190" s="10">
        <f t="shared" si="55"/>
        <v>2.419031645116049</v>
      </c>
      <c r="AH190">
        <f t="shared" si="56"/>
        <v>2.8936107302535881</v>
      </c>
      <c r="AI190" s="10">
        <f t="shared" si="57"/>
        <v>0.88040540540540535</v>
      </c>
      <c r="AJ190" t="e">
        <f t="shared" si="58"/>
        <v>#NUM!</v>
      </c>
    </row>
    <row r="191" spans="14:36" x14ac:dyDescent="0.3">
      <c r="N191">
        <f t="shared" si="48"/>
        <v>17.614975554431851</v>
      </c>
      <c r="O191">
        <f t="shared" si="49"/>
        <v>12.277755414597337</v>
      </c>
      <c r="P191">
        <f t="shared" si="59"/>
        <v>2.1317999999999997</v>
      </c>
      <c r="Q191">
        <f t="shared" si="41"/>
        <v>11.939796787499999</v>
      </c>
      <c r="R191" s="17">
        <f>PUSHArm!M191</f>
        <v>94.5</v>
      </c>
      <c r="S191" s="10">
        <f>PUSHArm!N191</f>
        <v>46.759656645494594</v>
      </c>
      <c r="T191" s="10">
        <f>PUSHArm!O191</f>
        <v>1.2518107092209667</v>
      </c>
      <c r="U191" s="10">
        <f t="shared" si="50"/>
        <v>64.296944918380575</v>
      </c>
      <c r="V191" s="10">
        <f t="shared" si="42"/>
        <v>2.4692486945336372</v>
      </c>
      <c r="W191" s="10">
        <f t="shared" si="43"/>
        <v>36.759656645494594</v>
      </c>
      <c r="X191" s="10">
        <f t="shared" si="44"/>
        <v>57.240343354505406</v>
      </c>
      <c r="Y191" s="10">
        <f t="shared" si="51"/>
        <v>52.240343354505406</v>
      </c>
      <c r="Z191" s="10">
        <f t="shared" si="52"/>
        <v>35.759656645494594</v>
      </c>
      <c r="AA191" s="10">
        <f t="shared" si="45"/>
        <v>47.240343354505406</v>
      </c>
      <c r="AB191" s="10">
        <f t="shared" si="46"/>
        <v>2.4692486945336372</v>
      </c>
      <c r="AC191" s="10">
        <f t="shared" si="47"/>
        <v>2.8532888142744666</v>
      </c>
      <c r="AD191" s="10">
        <f>IF(R191&lt;=$H$10,$L$2+ABS($H$43/$H$46-SQRT(4*$H$43*$H$43/$H$46/$H$46-8*(R191-$H$9)/$H$46)/2),#REF!)</f>
        <v>6.6090815370097209</v>
      </c>
      <c r="AE191" s="10">
        <f t="shared" si="53"/>
        <v>-36.609675215659941</v>
      </c>
      <c r="AF191" s="10">
        <f t="shared" si="54"/>
        <v>2.408139714769165</v>
      </c>
      <c r="AG191" s="10">
        <f t="shared" si="55"/>
        <v>2.408139714769165</v>
      </c>
      <c r="AH191">
        <f t="shared" si="56"/>
        <v>2.9027163017656701</v>
      </c>
      <c r="AI191" s="10">
        <f t="shared" si="57"/>
        <v>0.85304054054054035</v>
      </c>
      <c r="AJ191" t="e">
        <f t="shared" si="58"/>
        <v>#NUM!</v>
      </c>
    </row>
    <row r="192" spans="14:36" x14ac:dyDescent="0.3">
      <c r="N192">
        <f t="shared" si="48"/>
        <v>17.601965606908959</v>
      </c>
      <c r="O192">
        <f t="shared" si="49"/>
        <v>12.277276062613172</v>
      </c>
      <c r="P192">
        <f t="shared" si="59"/>
        <v>2.1317999999999997</v>
      </c>
      <c r="Q192">
        <f t="shared" si="41"/>
        <v>11.962494125000001</v>
      </c>
      <c r="R192" s="17">
        <f>PUSHArm!M192</f>
        <v>95</v>
      </c>
      <c r="S192" s="10">
        <f>PUSHArm!N192</f>
        <v>47.159078056668783</v>
      </c>
      <c r="T192" s="10">
        <f>PUSHArm!O192</f>
        <v>1.2488717385063763</v>
      </c>
      <c r="U192" s="10">
        <f t="shared" si="50"/>
        <v>64.29764888139583</v>
      </c>
      <c r="V192" s="10">
        <f t="shared" si="42"/>
        <v>2.4785250603285371</v>
      </c>
      <c r="W192" s="10">
        <f t="shared" si="43"/>
        <v>37.159078056668783</v>
      </c>
      <c r="X192" s="10">
        <f t="shared" si="44"/>
        <v>56.840921943331217</v>
      </c>
      <c r="Y192" s="10">
        <f t="shared" si="51"/>
        <v>51.840921943331217</v>
      </c>
      <c r="Z192" s="10">
        <f t="shared" si="52"/>
        <v>36.159078056668783</v>
      </c>
      <c r="AA192" s="10">
        <f t="shared" si="45"/>
        <v>46.840921943331217</v>
      </c>
      <c r="AB192" s="10">
        <f t="shared" si="46"/>
        <v>2.4785250603285371</v>
      </c>
      <c r="AC192" s="10">
        <f t="shared" si="47"/>
        <v>2.844957837973217</v>
      </c>
      <c r="AD192" s="10">
        <f>IF(R192&lt;=$H$10,$L$2+ABS($H$43/$H$46-SQRT(4*$H$43*$H$43/$H$46/$H$46-8*(R192-$H$9)/$H$46)/2),#REF!)</f>
        <v>6.592348719390035</v>
      </c>
      <c r="AE192" s="10">
        <f t="shared" si="53"/>
        <v>-36.571841132521733</v>
      </c>
      <c r="AF192" s="10">
        <f t="shared" si="54"/>
        <v>2.3972109826208445</v>
      </c>
      <c r="AG192" s="10">
        <f t="shared" si="55"/>
        <v>2.3972109826208445</v>
      </c>
      <c r="AH192">
        <f t="shared" si="56"/>
        <v>2.9117867178254788</v>
      </c>
      <c r="AI192" s="10">
        <f t="shared" si="57"/>
        <v>0.82567567567567579</v>
      </c>
      <c r="AJ192" t="e">
        <f t="shared" si="58"/>
        <v>#NUM!</v>
      </c>
    </row>
    <row r="193" spans="14:36" x14ac:dyDescent="0.3">
      <c r="N193">
        <f t="shared" si="48"/>
        <v>17.589633185912842</v>
      </c>
      <c r="O193">
        <f t="shared" si="49"/>
        <v>12.277229317803044</v>
      </c>
      <c r="P193">
        <f t="shared" si="59"/>
        <v>2.1317999999999997</v>
      </c>
      <c r="Q193">
        <f t="shared" si="41"/>
        <v>11.9851914625</v>
      </c>
      <c r="R193" s="17">
        <f>PUSHArm!M193</f>
        <v>95.5</v>
      </c>
      <c r="S193" s="10">
        <f>PUSHArm!N193</f>
        <v>47.559439426522495</v>
      </c>
      <c r="T193" s="10">
        <f>PUSHArm!O193</f>
        <v>1.2459902120531472</v>
      </c>
      <c r="U193" s="10">
        <f t="shared" si="50"/>
        <v>64.297491725168186</v>
      </c>
      <c r="V193" s="10">
        <f t="shared" si="42"/>
        <v>2.4877984175568502</v>
      </c>
      <c r="W193" s="10">
        <f t="shared" si="43"/>
        <v>37.559439426522495</v>
      </c>
      <c r="X193" s="10">
        <f t="shared" si="44"/>
        <v>56.440560573477505</v>
      </c>
      <c r="Y193" s="10">
        <f t="shared" si="51"/>
        <v>51.440560573477505</v>
      </c>
      <c r="Z193" s="10">
        <f t="shared" si="52"/>
        <v>36.559439426522495</v>
      </c>
      <c r="AA193" s="10">
        <f t="shared" si="45"/>
        <v>46.440560573477505</v>
      </c>
      <c r="AB193" s="10">
        <f t="shared" si="46"/>
        <v>2.4877984175568502</v>
      </c>
      <c r="AC193" s="10">
        <f t="shared" si="47"/>
        <v>2.8365901567953875</v>
      </c>
      <c r="AD193" s="10">
        <f>IF(R193&lt;=$H$10,$L$2+ABS($H$43/$H$46-SQRT(4*$H$43*$H$43/$H$46/$H$46-8*(R193-$H$9)/$H$46)/2),#REF!)</f>
        <v>6.5755519132395799</v>
      </c>
      <c r="AE193" s="10">
        <f t="shared" si="53"/>
        <v>-36.531721472448545</v>
      </c>
      <c r="AF193" s="10">
        <f t="shared" si="54"/>
        <v>2.3862450730916347</v>
      </c>
      <c r="AG193" s="10">
        <f t="shared" si="55"/>
        <v>2.3862450730916347</v>
      </c>
      <c r="AH193">
        <f t="shared" si="56"/>
        <v>2.9208223825080148</v>
      </c>
      <c r="AI193" s="10">
        <f t="shared" si="57"/>
        <v>0.79831081081081079</v>
      </c>
      <c r="AJ193" t="e">
        <f t="shared" si="58"/>
        <v>#NUM!</v>
      </c>
    </row>
    <row r="194" spans="14:36" x14ac:dyDescent="0.3">
      <c r="N194">
        <f t="shared" si="48"/>
        <v>17.577965786724242</v>
      </c>
      <c r="O194">
        <f t="shared" si="49"/>
        <v>12.277607625498128</v>
      </c>
      <c r="P194">
        <f t="shared" si="59"/>
        <v>2.1317999999999997</v>
      </c>
      <c r="Q194">
        <f t="shared" ref="Q194:Q257" si="60">(R194/360*2*3.1415*$B$19+$E$10)*$E$9*$B$19/1000</f>
        <v>12.007888799999998</v>
      </c>
      <c r="R194" s="17">
        <f>PUSHArm!M194</f>
        <v>96</v>
      </c>
      <c r="S194" s="10">
        <f>PUSHArm!N194</f>
        <v>47.960726687981875</v>
      </c>
      <c r="T194" s="10">
        <f>PUSHArm!O194</f>
        <v>1.2431649688587378</v>
      </c>
      <c r="U194" s="10">
        <f t="shared" si="50"/>
        <v>64.296443593150187</v>
      </c>
      <c r="V194" s="10">
        <f t="shared" ref="V194:V257" si="61">IF(R194&lt;=$H$7,SQRT(2*R194/$H$34),AB194)</f>
        <v>2.4970687691439588</v>
      </c>
      <c r="W194" s="10">
        <f t="shared" ref="W194:W257" si="62">ABS(S194-$E$19)</f>
        <v>37.960726687981875</v>
      </c>
      <c r="X194" s="10">
        <f t="shared" ref="X194:X257" si="63">ABS(S194-$E$20)</f>
        <v>56.039273312018125</v>
      </c>
      <c r="Y194" s="10">
        <f t="shared" si="51"/>
        <v>51.039273312018125</v>
      </c>
      <c r="Z194" s="10">
        <f t="shared" si="52"/>
        <v>36.960726687981875</v>
      </c>
      <c r="AA194" s="10">
        <f t="shared" ref="AA194:AA257" si="64">ABS(S194-$E$20+10)</f>
        <v>46.039273312018125</v>
      </c>
      <c r="AB194" s="10">
        <f t="shared" ref="AB194:AB257" si="65">IF(R194&lt;=$H$8,$J$2+ABS(SQRT(4*$H$35*$H$35/$H$38/$H$38+8*(R194-$H$7)/$H$38)/2-ABS($H$35/$H$38)),AC194)</f>
        <v>2.4970687691439588</v>
      </c>
      <c r="AC194" s="10">
        <f t="shared" ref="AC194:AC257" si="66">IF(R194&lt;=$H$9,$K$2+ABS(-$H$39/$H$42-SQRT(4*$H$39*$H$39/$H$42/$H$42+8*(R194-$H$8)/$H$42)/2),AD194)</f>
        <v>2.8281852812767037</v>
      </c>
      <c r="AD194" s="10">
        <f>IF(R194&lt;=$H$10,$L$2+ABS($H$43/$H$46-SQRT(4*$H$43*$H$43/$H$46/$H$46-8*(R194-$H$9)/$H$46)/2),#REF!)</f>
        <v>6.5586903787929032</v>
      </c>
      <c r="AE194" s="10">
        <f t="shared" si="53"/>
        <v>-36.489335627643186</v>
      </c>
      <c r="AF194" s="10">
        <f t="shared" si="54"/>
        <v>2.3752416041700064</v>
      </c>
      <c r="AG194" s="10">
        <f t="shared" si="55"/>
        <v>2.3752416041700064</v>
      </c>
      <c r="AH194">
        <f t="shared" si="56"/>
        <v>2.9298236922063885</v>
      </c>
      <c r="AI194" s="10">
        <f t="shared" si="57"/>
        <v>0.77094594594594579</v>
      </c>
      <c r="AJ194" t="e">
        <f t="shared" si="58"/>
        <v>#NUM!</v>
      </c>
    </row>
    <row r="195" spans="14:36" x14ac:dyDescent="0.3">
      <c r="N195">
        <f t="shared" ref="N195:N258" si="67">(Q195+P195)*T195</f>
        <v>17.566951157357995</v>
      </c>
      <c r="O195">
        <f t="shared" ref="O195:O258" si="68">(Q195-P195)*T195</f>
        <v>12.27840357594507</v>
      </c>
      <c r="P195">
        <f t="shared" si="59"/>
        <v>2.1317999999999997</v>
      </c>
      <c r="Q195">
        <f t="shared" si="60"/>
        <v>12.0305861375</v>
      </c>
      <c r="R195" s="17">
        <f>PUSHArm!M195</f>
        <v>96.5</v>
      </c>
      <c r="S195" s="10">
        <f>PUSHArm!N195</f>
        <v>48.362925923421251</v>
      </c>
      <c r="T195" s="10">
        <f>PUSHArm!O195</f>
        <v>1.2403948732087728</v>
      </c>
      <c r="U195" s="10">
        <f t="shared" ref="U195:U258" si="69">(SIN(2*3.1416*(V195/$I$25)-3.1416/2)*$K$23/2+$K$23/2)*T195</f>
        <v>64.294474988362609</v>
      </c>
      <c r="V195" s="10">
        <f t="shared" si="61"/>
        <v>2.5063361180104922</v>
      </c>
      <c r="W195" s="10">
        <f t="shared" si="62"/>
        <v>38.362925923421251</v>
      </c>
      <c r="X195" s="10">
        <f t="shared" si="63"/>
        <v>55.637074076578749</v>
      </c>
      <c r="Y195" s="10">
        <f t="shared" ref="Y195:Y258" si="70">ABS(S195-$E$20+5)</f>
        <v>50.637074076578749</v>
      </c>
      <c r="Z195" s="10">
        <f t="shared" ref="Z195:Z258" si="71">ABS(S195-$E$21)</f>
        <v>37.362925923421251</v>
      </c>
      <c r="AA195" s="10">
        <f t="shared" si="64"/>
        <v>45.637074076578749</v>
      </c>
      <c r="AB195" s="10">
        <f t="shared" si="65"/>
        <v>2.5063361180104922</v>
      </c>
      <c r="AC195" s="10">
        <f t="shared" si="66"/>
        <v>2.8197427109767528</v>
      </c>
      <c r="AD195" s="10">
        <f>IF(R195&lt;=$H$10,$L$2+ABS($H$43/$H$46-SQRT(4*$H$43*$H$43/$H$46/$H$46-8*(R195-$H$9)/$H$46)/2),#REF!)</f>
        <v>6.5417633619197968</v>
      </c>
      <c r="AE195" s="10">
        <f t="shared" ref="AE195:AE258" si="72">IF(R195&gt;=$H$12,AF195*$H$49/T195,IF(R195&gt;=$H$13,((AF195-$I$28)*$H$53+$H$50)/T195,IF(R195&gt;=$H$14,((AF195-$I$29)*$H$57+$H$54)/T195,IF(R195&gt;=$H$15,($H$58-(AF195-$I$30)*$H$61)/T195,(IF(R195&gt;=$H$16,($H$62+(AF195-$I$31)*$H$65)/T195))))))</f>
        <v>-36.444702813056075</v>
      </c>
      <c r="AF195" s="10">
        <f t="shared" ref="AF195:AF258" si="73">IF(R195&gt;=$H$12,SQRT(2*(R195-$H$11)/$H$49),AG195)</f>
        <v>2.3642001872570839</v>
      </c>
      <c r="AG195" s="10">
        <f t="shared" ref="AG195:AG258" si="74">IF(R195&gt;=$H$13,$J$4+ABS(SQRT(4*$H$50*$H$50/$H$53/$H$53+8*(R195-$H$12)/$H$53)/2-ABS($H$50/$H$53)),AH195)</f>
        <v>2.3642001872570839</v>
      </c>
      <c r="AH195">
        <f t="shared" ref="AH195:AH258" si="75">IF(R195&gt;=$H$14,$I$29+ABS(SQRT(4*$H$54*$H$54/$H$57/$H$57+8*(R195-$H$13)/$H$57)/2-ABS($H$54/$H$57)),AI195)</f>
        <v>2.938791035834738</v>
      </c>
      <c r="AI195" s="10">
        <f t="shared" ref="AI195:AI258" si="76">IF(R195&gt;=$H$15,$I$30+(R195-$H$14)/$H$58,AJ195)</f>
        <v>0.74358108108108079</v>
      </c>
      <c r="AJ195" t="e">
        <f t="shared" ref="AJ195:AJ258" si="77">IF(R195&gt;=$H$16,$I$31+SQRT(2*(R195-$H$15)/-$H$65),AK195)</f>
        <v>#NUM!</v>
      </c>
    </row>
    <row r="196" spans="14:36" x14ac:dyDescent="0.3">
      <c r="N196">
        <f t="shared" si="67"/>
        <v>17.556577295518274</v>
      </c>
      <c r="O196">
        <f t="shared" si="68"/>
        <v>12.27960990303899</v>
      </c>
      <c r="P196">
        <f t="shared" ref="P196:P259" si="78">P195</f>
        <v>2.1317999999999997</v>
      </c>
      <c r="Q196">
        <f t="shared" si="60"/>
        <v>12.053283475000001</v>
      </c>
      <c r="R196" s="17">
        <f>PUSHArm!M196</f>
        <v>97</v>
      </c>
      <c r="S196" s="10">
        <f>PUSHArm!N196</f>
        <v>48.766023365050103</v>
      </c>
      <c r="T196" s="10">
        <f>PUSHArm!O196</f>
        <v>1.2376788142600812</v>
      </c>
      <c r="U196" s="10">
        <f t="shared" si="69"/>
        <v>64.29155678641655</v>
      </c>
      <c r="V196" s="10">
        <f t="shared" si="61"/>
        <v>2.5156004670723613</v>
      </c>
      <c r="W196" s="10">
        <f t="shared" si="62"/>
        <v>38.766023365050103</v>
      </c>
      <c r="X196" s="10">
        <f t="shared" si="63"/>
        <v>55.233976634949897</v>
      </c>
      <c r="Y196" s="10">
        <f t="shared" si="70"/>
        <v>50.233976634949897</v>
      </c>
      <c r="Z196" s="10">
        <f t="shared" si="71"/>
        <v>37.766023365050103</v>
      </c>
      <c r="AA196" s="10">
        <f t="shared" si="64"/>
        <v>45.233976634949897</v>
      </c>
      <c r="AB196" s="10">
        <f t="shared" si="65"/>
        <v>2.5156004670723613</v>
      </c>
      <c r="AC196" s="10">
        <f t="shared" si="66"/>
        <v>2.8112619341312706</v>
      </c>
      <c r="AD196" s="10">
        <f>IF(R196&lt;=$H$10,$L$2+ABS($H$43/$H$46-SQRT(4*$H$43*$H$43/$H$46/$H$46-8*(R196-$H$9)/$H$46)/2),#REF!)</f>
        <v>6.524770093731731</v>
      </c>
      <c r="AE196" s="10">
        <f t="shared" si="72"/>
        <v>-36.397842049761771</v>
      </c>
      <c r="AF196" s="10">
        <f t="shared" si="73"/>
        <v>2.3531204270065089</v>
      </c>
      <c r="AG196" s="10">
        <f t="shared" si="74"/>
        <v>2.3531204270065089</v>
      </c>
      <c r="AH196">
        <f t="shared" si="75"/>
        <v>2.9477247950243042</v>
      </c>
      <c r="AI196" s="10">
        <f t="shared" si="76"/>
        <v>0.71621621621621623</v>
      </c>
      <c r="AJ196" t="e">
        <f t="shared" si="77"/>
        <v>#NUM!</v>
      </c>
    </row>
    <row r="197" spans="14:36" x14ac:dyDescent="0.3">
      <c r="N197">
        <f t="shared" si="67"/>
        <v>17.546832445239612</v>
      </c>
      <c r="O197">
        <f t="shared" si="68"/>
        <v>12.281219482819509</v>
      </c>
      <c r="P197">
        <f t="shared" si="78"/>
        <v>2.1317999999999997</v>
      </c>
      <c r="Q197">
        <f t="shared" si="60"/>
        <v>12.075980812499996</v>
      </c>
      <c r="R197" s="17">
        <f>PUSHArm!M197</f>
        <v>97.5</v>
      </c>
      <c r="S197" s="10">
        <f>PUSHArm!N197</f>
        <v>49.170005395152891</v>
      </c>
      <c r="T197" s="10">
        <f>PUSHArm!O197</f>
        <v>1.2350157056056159</v>
      </c>
      <c r="U197" s="10">
        <f t="shared" si="69"/>
        <v>64.287660246752978</v>
      </c>
      <c r="V197" s="10">
        <f t="shared" si="61"/>
        <v>2.5248618192407486</v>
      </c>
      <c r="W197" s="10">
        <f t="shared" si="62"/>
        <v>39.170005395152891</v>
      </c>
      <c r="X197" s="10">
        <f t="shared" si="63"/>
        <v>54.829994604847109</v>
      </c>
      <c r="Y197" s="10">
        <f t="shared" si="70"/>
        <v>49.829994604847109</v>
      </c>
      <c r="Z197" s="10">
        <f t="shared" si="71"/>
        <v>38.170005395152891</v>
      </c>
      <c r="AA197" s="10">
        <f t="shared" si="64"/>
        <v>44.829994604847109</v>
      </c>
      <c r="AB197" s="10">
        <f t="shared" si="65"/>
        <v>2.5248618192407486</v>
      </c>
      <c r="AC197" s="10">
        <f t="shared" si="66"/>
        <v>2.8027424272901329</v>
      </c>
      <c r="AD197" s="10">
        <f>IF(R197&lt;=$H$10,$L$2+ABS($H$43/$H$46-SQRT(4*$H$43*$H$43/$H$46/$H$46-8*(R197-$H$9)/$H$46)/2),#REF!)</f>
        <v>6.5077097901743146</v>
      </c>
      <c r="AE197" s="10">
        <f t="shared" si="72"/>
        <v>-36.348772149653392</v>
      </c>
      <c r="AF197" s="10">
        <f t="shared" si="73"/>
        <v>2.3420019211592642</v>
      </c>
      <c r="AG197" s="10">
        <f t="shared" si="74"/>
        <v>2.3420019211592642</v>
      </c>
      <c r="AH197">
        <f t="shared" si="75"/>
        <v>2.9566253443129447</v>
      </c>
      <c r="AI197" s="10">
        <f t="shared" si="76"/>
        <v>0.68885135135135123</v>
      </c>
      <c r="AJ197" t="e">
        <f t="shared" si="77"/>
        <v>#NUM!</v>
      </c>
    </row>
    <row r="198" spans="14:36" x14ac:dyDescent="0.3">
      <c r="N198">
        <f t="shared" si="67"/>
        <v>17.53770509371062</v>
      </c>
      <c r="O198">
        <f t="shared" si="68"/>
        <v>12.283225332076988</v>
      </c>
      <c r="P198">
        <f t="shared" si="78"/>
        <v>2.1317999999999997</v>
      </c>
      <c r="Q198">
        <f t="shared" si="60"/>
        <v>12.098678149999998</v>
      </c>
      <c r="R198" s="17">
        <f>PUSHArm!M198</f>
        <v>98</v>
      </c>
      <c r="S198" s="10">
        <f>PUSHArm!N198</f>
        <v>49.57485854619425</v>
      </c>
      <c r="T198" s="10">
        <f>PUSHArm!O198</f>
        <v>1.2324044848563731</v>
      </c>
      <c r="U198" s="10">
        <f t="shared" si="69"/>
        <v>64.282757023924162</v>
      </c>
      <c r="V198" s="10">
        <f t="shared" si="61"/>
        <v>2.5341201774221469</v>
      </c>
      <c r="W198" s="10">
        <f t="shared" si="62"/>
        <v>39.57485854619425</v>
      </c>
      <c r="X198" s="10">
        <f t="shared" si="63"/>
        <v>54.42514145380575</v>
      </c>
      <c r="Y198" s="10">
        <f t="shared" si="70"/>
        <v>49.42514145380575</v>
      </c>
      <c r="Z198" s="10">
        <f t="shared" si="71"/>
        <v>38.57485854619425</v>
      </c>
      <c r="AA198" s="10">
        <f t="shared" si="64"/>
        <v>44.42514145380575</v>
      </c>
      <c r="AB198" s="10">
        <f t="shared" si="65"/>
        <v>2.5341201774221469</v>
      </c>
      <c r="AC198" s="10">
        <f t="shared" si="66"/>
        <v>2.7941836549403321</v>
      </c>
      <c r="AD198" s="10">
        <f>IF(R198&lt;=$H$10,$L$2+ABS($H$43/$H$46-SQRT(4*$H$43*$H$43/$H$46/$H$46-8*(R198-$H$9)/$H$46)/2),#REF!)</f>
        <v>6.490581651605166</v>
      </c>
      <c r="AE198" s="10">
        <f t="shared" si="72"/>
        <v>-36.297511700412386</v>
      </c>
      <c r="AF198" s="10">
        <f t="shared" si="73"/>
        <v>2.3308442603732704</v>
      </c>
      <c r="AG198" s="10">
        <f t="shared" si="74"/>
        <v>2.3308442603732704</v>
      </c>
      <c r="AH198">
        <f t="shared" si="75"/>
        <v>2.9654930513283579</v>
      </c>
      <c r="AI198" s="10">
        <f t="shared" si="76"/>
        <v>0.66148648648648622</v>
      </c>
      <c r="AJ198" t="e">
        <f t="shared" si="77"/>
        <v>#NUM!</v>
      </c>
    </row>
    <row r="199" spans="14:36" x14ac:dyDescent="0.3">
      <c r="N199">
        <f t="shared" si="67"/>
        <v>17.761109113238827</v>
      </c>
      <c r="O199">
        <f t="shared" si="68"/>
        <v>12.448169208610782</v>
      </c>
      <c r="P199">
        <f t="shared" si="78"/>
        <v>2.1317999999999997</v>
      </c>
      <c r="Q199">
        <f t="shared" si="60"/>
        <v>12.121375487500002</v>
      </c>
      <c r="R199" s="17">
        <f>PUSHArm!M199</f>
        <v>98.5</v>
      </c>
      <c r="S199" s="10">
        <f>PUSHArm!N199</f>
        <v>49.980569500790679</v>
      </c>
      <c r="T199" s="10">
        <f>PUSHArm!O199</f>
        <v>1.2461159359761813</v>
      </c>
      <c r="U199" s="10">
        <f t="shared" si="69"/>
        <v>65.127252983060316</v>
      </c>
      <c r="V199" s="10">
        <f t="shared" si="61"/>
        <v>2.5433755445183381</v>
      </c>
      <c r="W199" s="10">
        <f t="shared" si="62"/>
        <v>39.980569500790679</v>
      </c>
      <c r="X199" s="10">
        <f t="shared" si="63"/>
        <v>54.019430499209321</v>
      </c>
      <c r="Y199" s="10">
        <f t="shared" si="70"/>
        <v>49.019430499209321</v>
      </c>
      <c r="Z199" s="10">
        <f t="shared" si="71"/>
        <v>38.980569500790679</v>
      </c>
      <c r="AA199" s="10">
        <f t="shared" si="64"/>
        <v>44.019430499209321</v>
      </c>
      <c r="AB199" s="10">
        <f t="shared" si="65"/>
        <v>2.5433755445183381</v>
      </c>
      <c r="AC199" s="10">
        <f t="shared" si="66"/>
        <v>2.7855850691131665</v>
      </c>
      <c r="AD199" s="10">
        <f>IF(R199&lt;=$H$10,$L$2+ABS($H$43/$H$46-SQRT(4*$H$43*$H$43/$H$46/$H$46-8*(R199-$H$9)/$H$46)/2),#REF!)</f>
        <v>6.4733848623565589</v>
      </c>
      <c r="AE199" s="10">
        <f t="shared" si="72"/>
        <v>-35.770802678522799</v>
      </c>
      <c r="AF199" s="10">
        <f t="shared" si="73"/>
        <v>2.3196470280475321</v>
      </c>
      <c r="AG199" s="10">
        <f t="shared" si="74"/>
        <v>2.3196470280475321</v>
      </c>
      <c r="AH199">
        <f t="shared" si="75"/>
        <v>2.9743282769652626</v>
      </c>
      <c r="AI199" s="10">
        <f t="shared" si="76"/>
        <v>0.63412162162162167</v>
      </c>
      <c r="AJ199" t="e">
        <f t="shared" si="77"/>
        <v>#NUM!</v>
      </c>
    </row>
    <row r="200" spans="14:36" x14ac:dyDescent="0.3">
      <c r="N200">
        <f t="shared" si="67"/>
        <v>17.521258033300914</v>
      </c>
      <c r="O200">
        <f t="shared" si="68"/>
        <v>12.288398602110107</v>
      </c>
      <c r="P200">
        <f t="shared" si="78"/>
        <v>2.1317999999999997</v>
      </c>
      <c r="Q200">
        <f t="shared" si="60"/>
        <v>12.144072825</v>
      </c>
      <c r="R200" s="17">
        <f>PUSHArm!M200</f>
        <v>99</v>
      </c>
      <c r="S200" s="10">
        <f>PUSHArm!N200</f>
        <v>50.381816275319977</v>
      </c>
      <c r="T200" s="10">
        <f>PUSHArm!O200</f>
        <v>1.2273335751925145</v>
      </c>
      <c r="U200" s="10">
        <f t="shared" si="69"/>
        <v>64.269819189309175</v>
      </c>
      <c r="V200" s="10">
        <f t="shared" si="61"/>
        <v>2.5526279234264395</v>
      </c>
      <c r="W200" s="10">
        <f t="shared" si="62"/>
        <v>40.381816275319977</v>
      </c>
      <c r="X200" s="10">
        <f t="shared" si="63"/>
        <v>53.618183724680023</v>
      </c>
      <c r="Y200" s="10">
        <f t="shared" si="70"/>
        <v>48.618183724680023</v>
      </c>
      <c r="Z200" s="10">
        <f t="shared" si="71"/>
        <v>39.381816275319977</v>
      </c>
      <c r="AA200" s="10">
        <f t="shared" si="64"/>
        <v>43.618183724680023</v>
      </c>
      <c r="AB200" s="10">
        <f t="shared" si="65"/>
        <v>2.5526279234264395</v>
      </c>
      <c r="AC200" s="10">
        <f t="shared" si="66"/>
        <v>2.7769461089748333</v>
      </c>
      <c r="AD200" s="10">
        <f>IF(R200&lt;=$H$10,$L$2+ABS($H$43/$H$46-SQRT(4*$H$43*$H$43/$H$46/$H$46-8*(R200-$H$9)/$H$46)/2),#REF!)</f>
        <v>6.4561185902821672</v>
      </c>
      <c r="AE200" s="10">
        <f t="shared" si="72"/>
        <v>-36.188492296581678</v>
      </c>
      <c r="AF200" s="10">
        <f t="shared" si="73"/>
        <v>2.3084098001406437</v>
      </c>
      <c r="AG200" s="10">
        <f t="shared" si="74"/>
        <v>2.3084098001406437</v>
      </c>
      <c r="AH200">
        <f t="shared" si="75"/>
        <v>2.9831313755567819</v>
      </c>
      <c r="AI200" s="10">
        <f t="shared" si="76"/>
        <v>0.60675675675675667</v>
      </c>
      <c r="AJ200" t="e">
        <f t="shared" si="77"/>
        <v>#NUM!</v>
      </c>
    </row>
    <row r="201" spans="14:36" x14ac:dyDescent="0.3">
      <c r="N201">
        <f t="shared" si="67"/>
        <v>17.513916485473096</v>
      </c>
      <c r="O201">
        <f t="shared" si="68"/>
        <v>12.291552747083244</v>
      </c>
      <c r="P201">
        <f t="shared" si="78"/>
        <v>2.1317999999999997</v>
      </c>
      <c r="Q201">
        <f t="shared" si="60"/>
        <v>12.166770162499997</v>
      </c>
      <c r="R201" s="17">
        <f>PUSHArm!M201</f>
        <v>99.5</v>
      </c>
      <c r="S201" s="10">
        <f>PUSHArm!N201</f>
        <v>50.789203484556531</v>
      </c>
      <c r="T201" s="10">
        <f>PUSHArm!O201</f>
        <v>1.2248718778473247</v>
      </c>
      <c r="U201" s="10">
        <f t="shared" si="69"/>
        <v>64.261729953213134</v>
      </c>
      <c r="V201" s="10">
        <f t="shared" si="61"/>
        <v>2.5618773170388751</v>
      </c>
      <c r="W201" s="10">
        <f t="shared" si="62"/>
        <v>40.789203484556531</v>
      </c>
      <c r="X201" s="10">
        <f t="shared" si="63"/>
        <v>53.210796515443469</v>
      </c>
      <c r="Y201" s="10">
        <f t="shared" si="70"/>
        <v>48.210796515443469</v>
      </c>
      <c r="Z201" s="10">
        <f t="shared" si="71"/>
        <v>39.789203484556531</v>
      </c>
      <c r="AA201" s="10">
        <f t="shared" si="64"/>
        <v>43.210796515443469</v>
      </c>
      <c r="AB201" s="10">
        <f t="shared" si="65"/>
        <v>2.5618773170388751</v>
      </c>
      <c r="AC201" s="10">
        <f t="shared" si="66"/>
        <v>2.7682662003995508</v>
      </c>
      <c r="AD201" s="10">
        <f>IF(R201&lt;=$H$10,$L$2+ABS($H$43/$H$46-SQRT(4*$H$43*$H$43/$H$46/$H$46-8*(R201-$H$9)/$H$46)/2),#REF!)</f>
        <v>6.4387819862871849</v>
      </c>
      <c r="AE201" s="10">
        <f t="shared" si="72"/>
        <v>-36.130769271004411</v>
      </c>
      <c r="AF201" s="10">
        <f t="shared" si="73"/>
        <v>2.2971321449834035</v>
      </c>
      <c r="AG201" s="10">
        <f t="shared" si="74"/>
        <v>2.2971321449834035</v>
      </c>
      <c r="AH201">
        <f t="shared" si="75"/>
        <v>2.9919026950402561</v>
      </c>
      <c r="AI201" s="10">
        <f t="shared" si="76"/>
        <v>0.57939189189189166</v>
      </c>
      <c r="AJ201" t="e">
        <f t="shared" si="77"/>
        <v>#NUM!</v>
      </c>
    </row>
    <row r="202" spans="14:36" x14ac:dyDescent="0.3">
      <c r="N202">
        <f t="shared" si="67"/>
        <v>17.507148752165541</v>
      </c>
      <c r="O202">
        <f t="shared" si="68"/>
        <v>12.295076607033625</v>
      </c>
      <c r="P202">
        <f t="shared" si="78"/>
        <v>2.1317999999999997</v>
      </c>
      <c r="Q202">
        <f t="shared" si="60"/>
        <v>12.189467499999999</v>
      </c>
      <c r="R202" s="17">
        <f>PUSHArm!M202</f>
        <v>100</v>
      </c>
      <c r="S202" s="10">
        <f>PUSHArm!N202</f>
        <v>51.197409443924897</v>
      </c>
      <c r="T202" s="10">
        <f>PUSHArm!O202</f>
        <v>1.2224580507392619</v>
      </c>
      <c r="U202" s="10">
        <f t="shared" si="69"/>
        <v>64.252524803675612</v>
      </c>
      <c r="V202" s="10">
        <f t="shared" si="61"/>
        <v>2.571123728243415</v>
      </c>
      <c r="W202" s="10">
        <f t="shared" si="62"/>
        <v>41.197409443924897</v>
      </c>
      <c r="X202" s="10">
        <f t="shared" si="63"/>
        <v>52.802590556075103</v>
      </c>
      <c r="Y202" s="10">
        <f t="shared" si="70"/>
        <v>47.802590556075103</v>
      </c>
      <c r="Z202" s="10">
        <f t="shared" si="71"/>
        <v>40.197409443924897</v>
      </c>
      <c r="AA202" s="10">
        <f t="shared" si="64"/>
        <v>42.802590556075103</v>
      </c>
      <c r="AB202" s="10">
        <f t="shared" si="65"/>
        <v>2.571123728243415</v>
      </c>
      <c r="AC202" s="10">
        <f t="shared" si="66"/>
        <v>2.7595447555242982</v>
      </c>
      <c r="AD202" s="10">
        <f>IF(R202&lt;=$H$10,$L$2+ABS($H$43/$H$46-SQRT(4*$H$43*$H$43/$H$46/$H$46-8*(R202-$H$9)/$H$46)/2),#REF!)</f>
        <v>6.4213741838410874</v>
      </c>
      <c r="AE202" s="10">
        <f t="shared" si="72"/>
        <v>-36.070927528598602</v>
      </c>
      <c r="AF202" s="10">
        <f t="shared" si="73"/>
        <v>2.2858136230853336</v>
      </c>
      <c r="AG202" s="10">
        <f t="shared" si="74"/>
        <v>2.2858136230853336</v>
      </c>
      <c r="AH202">
        <f t="shared" si="75"/>
        <v>3.0006425771177097</v>
      </c>
      <c r="AI202" s="10">
        <f t="shared" si="76"/>
        <v>0.55202702702702711</v>
      </c>
      <c r="AJ202" t="e">
        <f t="shared" si="77"/>
        <v>#NUM!</v>
      </c>
    </row>
    <row r="203" spans="14:36" x14ac:dyDescent="0.3">
      <c r="N203">
        <f t="shared" si="67"/>
        <v>17.500944487332244</v>
      </c>
      <c r="O203">
        <f t="shared" si="68"/>
        <v>12.298963880051648</v>
      </c>
      <c r="P203">
        <f t="shared" si="78"/>
        <v>2.1317999999999997</v>
      </c>
      <c r="Q203">
        <f t="shared" si="60"/>
        <v>12.2121648375</v>
      </c>
      <c r="R203" s="17">
        <f>PUSHArm!M203</f>
        <v>100.5</v>
      </c>
      <c r="S203" s="10">
        <f>PUSHArm!N203</f>
        <v>51.606421433904949</v>
      </c>
      <c r="T203" s="10">
        <f>PUSHArm!O203</f>
        <v>1.2200911453421042</v>
      </c>
      <c r="U203" s="10">
        <f t="shared" si="69"/>
        <v>64.242177513566929</v>
      </c>
      <c r="V203" s="10">
        <f t="shared" si="61"/>
        <v>2.580367159923175</v>
      </c>
      <c r="W203" s="10">
        <f t="shared" si="62"/>
        <v>41.606421433904949</v>
      </c>
      <c r="X203" s="10">
        <f t="shared" si="63"/>
        <v>52.393578566095051</v>
      </c>
      <c r="Y203" s="10">
        <f t="shared" si="70"/>
        <v>47.393578566095051</v>
      </c>
      <c r="Z203" s="10">
        <f t="shared" si="71"/>
        <v>40.606421433904949</v>
      </c>
      <c r="AA203" s="10">
        <f t="shared" si="64"/>
        <v>42.393578566095051</v>
      </c>
      <c r="AB203" s="10">
        <f t="shared" si="65"/>
        <v>2.580367159923175</v>
      </c>
      <c r="AC203" s="10">
        <f t="shared" si="66"/>
        <v>2.7507811722841904</v>
      </c>
      <c r="AD203" s="10">
        <f>IF(R203&lt;=$H$10,$L$2+ABS($H$43/$H$46-SQRT(4*$H$43*$H$43/$H$46/$H$46-8*(R203-$H$9)/$H$46)/2),#REF!)</f>
        <v>6.4038942984722249</v>
      </c>
      <c r="AE203" s="10">
        <f t="shared" si="72"/>
        <v>-36.008984335377349</v>
      </c>
      <c r="AF203" s="10">
        <f t="shared" si="73"/>
        <v>2.2744537869348269</v>
      </c>
      <c r="AG203" s="10">
        <f t="shared" si="74"/>
        <v>2.2744537869348269</v>
      </c>
      <c r="AH203">
        <f t="shared" si="75"/>
        <v>3.0093513574111785</v>
      </c>
      <c r="AI203" s="10">
        <f t="shared" si="76"/>
        <v>0.5246621621621621</v>
      </c>
      <c r="AJ203" t="e">
        <f t="shared" si="77"/>
        <v>#NUM!</v>
      </c>
    </row>
    <row r="204" spans="14:36" x14ac:dyDescent="0.3">
      <c r="N204">
        <f t="shared" si="67"/>
        <v>17.495293568138749</v>
      </c>
      <c r="O204">
        <f t="shared" si="68"/>
        <v>12.303208395639983</v>
      </c>
      <c r="P204">
        <f t="shared" si="78"/>
        <v>2.1317999999999997</v>
      </c>
      <c r="Q204">
        <f t="shared" si="60"/>
        <v>12.234862174999998</v>
      </c>
      <c r="R204" s="17">
        <f>PUSHArm!M204</f>
        <v>101</v>
      </c>
      <c r="S204" s="10">
        <f>PUSHArm!N204</f>
        <v>52.016226883201774</v>
      </c>
      <c r="T204" s="10">
        <f>PUSHArm!O204</f>
        <v>1.2177702346605608</v>
      </c>
      <c r="U204" s="10">
        <f t="shared" si="69"/>
        <v>64.230662302529225</v>
      </c>
      <c r="V204" s="10">
        <f t="shared" si="61"/>
        <v>2.5896076149566278</v>
      </c>
      <c r="W204" s="10">
        <f t="shared" si="62"/>
        <v>42.016226883201774</v>
      </c>
      <c r="X204" s="10">
        <f t="shared" si="63"/>
        <v>51.983773116798226</v>
      </c>
      <c r="Y204" s="10">
        <f t="shared" si="70"/>
        <v>46.983773116798226</v>
      </c>
      <c r="Z204" s="10">
        <f t="shared" si="71"/>
        <v>41.016226883201774</v>
      </c>
      <c r="AA204" s="10">
        <f t="shared" si="64"/>
        <v>41.983773116798226</v>
      </c>
      <c r="AB204" s="10">
        <f t="shared" si="65"/>
        <v>2.5896076149566278</v>
      </c>
      <c r="AC204" s="10">
        <f t="shared" si="66"/>
        <v>2.7419748339274541</v>
      </c>
      <c r="AD204" s="10">
        <f>IF(R204&lt;=$H$10,$L$2+ABS($H$43/$H$46-SQRT(4*$H$43*$H$43/$H$46/$H$46-8*(R204-$H$9)/$H$46)/2),#REF!)</f>
        <v>6.3863414272434289</v>
      </c>
      <c r="AE204" s="10">
        <f t="shared" si="72"/>
        <v>-35.944956657797263</v>
      </c>
      <c r="AF204" s="10">
        <f t="shared" si="73"/>
        <v>2.2630521807926902</v>
      </c>
      <c r="AG204" s="10">
        <f t="shared" si="74"/>
        <v>2.2630521807926902</v>
      </c>
      <c r="AH204">
        <f t="shared" si="75"/>
        <v>3.0180293656130934</v>
      </c>
      <c r="AI204" s="10">
        <f t="shared" si="76"/>
        <v>0.4972972972972971</v>
      </c>
      <c r="AJ204" t="e">
        <f t="shared" si="77"/>
        <v>#NUM!</v>
      </c>
    </row>
    <row r="205" spans="14:36" x14ac:dyDescent="0.3">
      <c r="N205">
        <f t="shared" si="67"/>
        <v>17.490186091679046</v>
      </c>
      <c r="O205">
        <f t="shared" si="68"/>
        <v>12.307804113127254</v>
      </c>
      <c r="P205">
        <f t="shared" si="78"/>
        <v>2.1317999999999997</v>
      </c>
      <c r="Q205">
        <f t="shared" si="60"/>
        <v>12.257559512499999</v>
      </c>
      <c r="R205" s="17">
        <f>PUSHArm!M205</f>
        <v>101.5</v>
      </c>
      <c r="S205" s="10">
        <f>PUSHArm!N205</f>
        <v>52.426813368048293</v>
      </c>
      <c r="T205" s="10">
        <f>PUSHArm!O205</f>
        <v>1.2154944128322993</v>
      </c>
      <c r="U205" s="10">
        <f t="shared" si="69"/>
        <v>64.217953843675943</v>
      </c>
      <c r="V205" s="10">
        <f t="shared" si="61"/>
        <v>2.5988450962176204</v>
      </c>
      <c r="W205" s="10">
        <f t="shared" si="62"/>
        <v>42.426813368048293</v>
      </c>
      <c r="X205" s="10">
        <f t="shared" si="63"/>
        <v>51.573186631951707</v>
      </c>
      <c r="Y205" s="10">
        <f t="shared" si="70"/>
        <v>46.573186631951707</v>
      </c>
      <c r="Z205" s="10">
        <f t="shared" si="71"/>
        <v>41.426813368048293</v>
      </c>
      <c r="AA205" s="10">
        <f t="shared" si="64"/>
        <v>41.573186631951707</v>
      </c>
      <c r="AB205" s="10">
        <f t="shared" si="65"/>
        <v>2.5988450962176204</v>
      </c>
      <c r="AC205" s="10">
        <f t="shared" si="66"/>
        <v>2.7331251085088919</v>
      </c>
      <c r="AD205" s="10">
        <f>IF(R205&lt;=$H$10,$L$2+ABS($H$43/$H$46-SQRT(4*$H$43*$H$43/$H$46/$H$46-8*(R205-$H$9)/$H$46)/2),#REF!)</f>
        <v>6.368714648207745</v>
      </c>
      <c r="AE205" s="10">
        <f t="shared" si="72"/>
        <v>-35.878861152139187</v>
      </c>
      <c r="AF205" s="10">
        <f t="shared" si="73"/>
        <v>2.2516083404788034</v>
      </c>
      <c r="AG205" s="10">
        <f t="shared" si="74"/>
        <v>2.2516083404788034</v>
      </c>
      <c r="AH205">
        <f t="shared" si="75"/>
        <v>3.0266769256319197</v>
      </c>
      <c r="AI205" s="10">
        <f t="shared" si="76"/>
        <v>0.4699324324324321</v>
      </c>
      <c r="AJ205" t="e">
        <f t="shared" si="77"/>
        <v>#NUM!</v>
      </c>
    </row>
    <row r="206" spans="14:36" x14ac:dyDescent="0.3">
      <c r="N206">
        <f t="shared" si="67"/>
        <v>17.485612371540473</v>
      </c>
      <c r="O206">
        <f t="shared" si="68"/>
        <v>12.312745119958686</v>
      </c>
      <c r="P206">
        <f t="shared" si="78"/>
        <v>2.1317999999999997</v>
      </c>
      <c r="Q206">
        <f t="shared" si="60"/>
        <v>12.280256849999999</v>
      </c>
      <c r="R206" s="17">
        <f>PUSHArm!M206</f>
        <v>102</v>
      </c>
      <c r="S206" s="10">
        <f>PUSHArm!N206</f>
        <v>52.838168611413764</v>
      </c>
      <c r="T206" s="10">
        <f>PUSHArm!O206</f>
        <v>1.2132627947231887</v>
      </c>
      <c r="U206" s="10">
        <f t="shared" si="69"/>
        <v>64.204027269167284</v>
      </c>
      <c r="V206" s="10">
        <f t="shared" si="61"/>
        <v>2.6080796065753669</v>
      </c>
      <c r="W206" s="10">
        <f t="shared" si="62"/>
        <v>42.838168611413764</v>
      </c>
      <c r="X206" s="10">
        <f t="shared" si="63"/>
        <v>51.161831388586236</v>
      </c>
      <c r="Y206" s="10">
        <f t="shared" si="70"/>
        <v>46.161831388586236</v>
      </c>
      <c r="Z206" s="10">
        <f t="shared" si="71"/>
        <v>41.838168611413764</v>
      </c>
      <c r="AA206" s="10">
        <f t="shared" si="64"/>
        <v>41.161831388586236</v>
      </c>
      <c r="AB206" s="10">
        <f t="shared" si="65"/>
        <v>2.6080796065753669</v>
      </c>
      <c r="AC206" s="10">
        <f t="shared" si="66"/>
        <v>2.724231348360667</v>
      </c>
      <c r="AD206" s="10">
        <f>IF(R206&lt;=$H$10,$L$2+ABS($H$43/$H$46-SQRT(4*$H$43*$H$43/$H$46/$H$46-8*(R206-$H$9)/$H$46)/2),#REF!)</f>
        <v>6.3510130198433608</v>
      </c>
      <c r="AE206" s="10">
        <f t="shared" si="72"/>
        <v>-35.810714154733219</v>
      </c>
      <c r="AF206" s="10">
        <f t="shared" si="73"/>
        <v>2.2401217931516113</v>
      </c>
      <c r="AG206" s="10">
        <f t="shared" si="74"/>
        <v>2.2401217931516113</v>
      </c>
      <c r="AH206">
        <f t="shared" si="75"/>
        <v>3.0352943557332273</v>
      </c>
      <c r="AI206" s="10">
        <f t="shared" si="76"/>
        <v>0.44256756756756754</v>
      </c>
      <c r="AJ206" t="e">
        <f t="shared" si="77"/>
        <v>#NUM!</v>
      </c>
    </row>
    <row r="207" spans="14:36" x14ac:dyDescent="0.3">
      <c r="N207">
        <f t="shared" si="67"/>
        <v>17.481562934581227</v>
      </c>
      <c r="O207">
        <f t="shared" si="68"/>
        <v>12.318025630120252</v>
      </c>
      <c r="P207">
        <f t="shared" si="78"/>
        <v>2.1317999999999997</v>
      </c>
      <c r="Q207">
        <f t="shared" si="60"/>
        <v>12.302954187499999</v>
      </c>
      <c r="R207" s="17">
        <f>PUSHArm!M207</f>
        <v>102.5</v>
      </c>
      <c r="S207" s="10">
        <f>PUSHArm!N207</f>
        <v>53.250280482126882</v>
      </c>
      <c r="T207" s="10">
        <f>PUSHArm!O207</f>
        <v>1.2110745155410862</v>
      </c>
      <c r="U207" s="10">
        <f t="shared" si="69"/>
        <v>64.188858176009873</v>
      </c>
      <c r="V207" s="10">
        <f t="shared" si="61"/>
        <v>2.6173111488944807</v>
      </c>
      <c r="W207" s="10">
        <f t="shared" si="62"/>
        <v>43.250280482126882</v>
      </c>
      <c r="X207" s="10">
        <f t="shared" si="63"/>
        <v>50.749719517873118</v>
      </c>
      <c r="Y207" s="10">
        <f t="shared" si="70"/>
        <v>45.749719517873118</v>
      </c>
      <c r="Z207" s="10">
        <f t="shared" si="71"/>
        <v>42.250280482126882</v>
      </c>
      <c r="AA207" s="10">
        <f t="shared" si="64"/>
        <v>40.749719517873118</v>
      </c>
      <c r="AB207" s="10">
        <f t="shared" si="65"/>
        <v>2.6173111488944807</v>
      </c>
      <c r="AC207" s="10">
        <f t="shared" si="66"/>
        <v>2.7152928895391426</v>
      </c>
      <c r="AD207" s="10">
        <f>IF(R207&lt;=$H$10,$L$2+ABS($H$43/$H$46-SQRT(4*$H$43*$H$43/$H$46/$H$46-8*(R207-$H$9)/$H$46)/2),#REF!)</f>
        <v>6.3332355804667566</v>
      </c>
      <c r="AE207" s="10">
        <f t="shared" si="72"/>
        <v>-35.74053167226112</v>
      </c>
      <c r="AF207" s="10">
        <f t="shared" si="73"/>
        <v>2.2285920570801494</v>
      </c>
      <c r="AG207" s="10">
        <f t="shared" si="74"/>
        <v>2.2285920570801494</v>
      </c>
      <c r="AH207">
        <f t="shared" si="75"/>
        <v>3.0438819686763678</v>
      </c>
      <c r="AI207" s="10">
        <f t="shared" si="76"/>
        <v>0.41520270270270254</v>
      </c>
      <c r="AJ207" t="e">
        <f t="shared" si="77"/>
        <v>#NUM!</v>
      </c>
    </row>
    <row r="208" spans="14:36" x14ac:dyDescent="0.3">
      <c r="N208">
        <f t="shared" si="67"/>
        <v>17.478028517424583</v>
      </c>
      <c r="O208">
        <f t="shared" si="68"/>
        <v>12.323639982347585</v>
      </c>
      <c r="P208">
        <f t="shared" si="78"/>
        <v>2.1317999999999997</v>
      </c>
      <c r="Q208">
        <f t="shared" si="60"/>
        <v>12.325651525</v>
      </c>
      <c r="R208" s="17">
        <f>PUSHArm!M208</f>
        <v>103</v>
      </c>
      <c r="S208" s="10">
        <f>PUSHArm!N208</f>
        <v>53.663136993913533</v>
      </c>
      <c r="T208" s="10">
        <f>PUSHArm!O208</f>
        <v>1.2089287304336704</v>
      </c>
      <c r="U208" s="10">
        <f t="shared" si="69"/>
        <v>64.172422630268727</v>
      </c>
      <c r="V208" s="10">
        <f t="shared" si="61"/>
        <v>2.626539726034971</v>
      </c>
      <c r="W208" s="10">
        <f t="shared" si="62"/>
        <v>43.663136993913533</v>
      </c>
      <c r="X208" s="10">
        <f t="shared" si="63"/>
        <v>50.336863006086467</v>
      </c>
      <c r="Y208" s="10">
        <f t="shared" si="70"/>
        <v>45.336863006086467</v>
      </c>
      <c r="Z208" s="10">
        <f t="shared" si="71"/>
        <v>42.663136993913533</v>
      </c>
      <c r="AA208" s="10">
        <f t="shared" si="64"/>
        <v>40.336863006086467</v>
      </c>
      <c r="AB208" s="10">
        <f t="shared" si="65"/>
        <v>2.626539726034971</v>
      </c>
      <c r="AC208" s="10">
        <f t="shared" si="66"/>
        <v>2.7063090512464503</v>
      </c>
      <c r="AD208" s="10">
        <f>IF(R208&lt;=$H$10,$L$2+ABS($H$43/$H$46-SQRT(4*$H$43*$H$43/$H$46/$H$46-8*(R208-$H$9)/$H$46)/2),#REF!)</f>
        <v>6.3153813476230418</v>
      </c>
      <c r="AE208" s="10">
        <f t="shared" si="72"/>
        <v>-35.66832937313395</v>
      </c>
      <c r="AF208" s="10">
        <f t="shared" si="73"/>
        <v>2.2170186414083046</v>
      </c>
      <c r="AG208" s="10">
        <f t="shared" si="74"/>
        <v>2.2170186414083046</v>
      </c>
      <c r="AH208">
        <f t="shared" si="75"/>
        <v>3.0524400718469247</v>
      </c>
      <c r="AI208" s="10">
        <f t="shared" si="76"/>
        <v>0.38783783783783754</v>
      </c>
      <c r="AJ208" t="e">
        <f t="shared" si="77"/>
        <v>#NUM!</v>
      </c>
    </row>
    <row r="209" spans="14:36" x14ac:dyDescent="0.3">
      <c r="N209">
        <f t="shared" si="67"/>
        <v>17.475000063292391</v>
      </c>
      <c r="O209">
        <f t="shared" si="68"/>
        <v>12.329582638558135</v>
      </c>
      <c r="P209">
        <f t="shared" si="78"/>
        <v>2.1317999999999997</v>
      </c>
      <c r="Q209">
        <f t="shared" si="60"/>
        <v>12.3483488625</v>
      </c>
      <c r="R209" s="17">
        <f>PUSHArm!M209</f>
        <v>103.5</v>
      </c>
      <c r="S209" s="10">
        <f>PUSHArm!N209</f>
        <v>54.076726304360839</v>
      </c>
      <c r="T209" s="10">
        <f>PUSHArm!O209</f>
        <v>1.2068246141134857</v>
      </c>
      <c r="U209" s="10">
        <f t="shared" si="69"/>
        <v>64.154697171987252</v>
      </c>
      <c r="V209" s="10">
        <f t="shared" si="61"/>
        <v>2.6357653408522568</v>
      </c>
      <c r="W209" s="10">
        <f t="shared" si="62"/>
        <v>44.076726304360839</v>
      </c>
      <c r="X209" s="10">
        <f t="shared" si="63"/>
        <v>49.923273695639161</v>
      </c>
      <c r="Y209" s="10">
        <f t="shared" si="70"/>
        <v>44.923273695639161</v>
      </c>
      <c r="Z209" s="10">
        <f t="shared" si="71"/>
        <v>43.076726304360839</v>
      </c>
      <c r="AA209" s="10">
        <f t="shared" si="64"/>
        <v>39.923273695639161</v>
      </c>
      <c r="AB209" s="10">
        <f t="shared" si="65"/>
        <v>2.6357653408522568</v>
      </c>
      <c r="AC209" s="10">
        <f t="shared" si="66"/>
        <v>2.6972791352253527</v>
      </c>
      <c r="AD209" s="10">
        <f>IF(R209&lt;=$H$10,$L$2+ABS($H$43/$H$46-SQRT(4*$H$43*$H$43/$H$46/$H$46-8*(R209-$H$9)/$H$46)/2),#REF!)</f>
        <v>6.2974493174523722</v>
      </c>
      <c r="AE209" s="10">
        <f t="shared" si="72"/>
        <v>-35.594122578650115</v>
      </c>
      <c r="AF209" s="10">
        <f t="shared" si="73"/>
        <v>2.2054010459109739</v>
      </c>
      <c r="AG209" s="10">
        <f t="shared" si="74"/>
        <v>2.2054010459109739</v>
      </c>
      <c r="AH209">
        <f t="shared" si="75"/>
        <v>3.0609689673850964</v>
      </c>
      <c r="AI209" s="10">
        <f t="shared" si="76"/>
        <v>0.36047297297297298</v>
      </c>
      <c r="AJ209" t="e">
        <f t="shared" si="77"/>
        <v>#NUM!</v>
      </c>
    </row>
    <row r="210" spans="14:36" x14ac:dyDescent="0.3">
      <c r="N210">
        <f t="shared" si="67"/>
        <v>17.47246871856256</v>
      </c>
      <c r="O210">
        <f t="shared" si="68"/>
        <v>12.33584818207343</v>
      </c>
      <c r="P210">
        <f t="shared" si="78"/>
        <v>2.1317999999999997</v>
      </c>
      <c r="Q210">
        <f t="shared" si="60"/>
        <v>12.371046199999999</v>
      </c>
      <c r="R210" s="17">
        <f>PUSHArm!M210</f>
        <v>104</v>
      </c>
      <c r="S210" s="10">
        <f>PUSHArm!N210</f>
        <v>54.491036713804462</v>
      </c>
      <c r="T210" s="10">
        <f>PUSHArm!O210</f>
        <v>1.2047613604674758</v>
      </c>
      <c r="U210" s="10">
        <f t="shared" si="69"/>
        <v>64.135658818565531</v>
      </c>
      <c r="V210" s="10">
        <f t="shared" si="61"/>
        <v>2.6449879961971776</v>
      </c>
      <c r="W210" s="10">
        <f t="shared" si="62"/>
        <v>44.491036713804462</v>
      </c>
      <c r="X210" s="10">
        <f t="shared" si="63"/>
        <v>49.508963286195538</v>
      </c>
      <c r="Y210" s="10">
        <f t="shared" si="70"/>
        <v>44.508963286195538</v>
      </c>
      <c r="Z210" s="10">
        <f t="shared" si="71"/>
        <v>43.491036713804462</v>
      </c>
      <c r="AA210" s="10">
        <f t="shared" si="64"/>
        <v>39.508963286195538</v>
      </c>
      <c r="AB210" s="10">
        <f t="shared" si="65"/>
        <v>2.6449879961971776</v>
      </c>
      <c r="AC210" s="10">
        <f t="shared" si="66"/>
        <v>2.6882024251258847</v>
      </c>
      <c r="AD210" s="10">
        <f>IF(R210&lt;=$H$10,$L$2+ABS($H$43/$H$46-SQRT(4*$H$43*$H$43/$H$46/$H$46-8*(R210-$H$9)/$H$46)/2),#REF!)</f>
        <v>6.2794384640313163</v>
      </c>
      <c r="AE210" s="10">
        <f t="shared" si="72"/>
        <v>-35.517926255173521</v>
      </c>
      <c r="AF210" s="10">
        <f t="shared" si="73"/>
        <v>2.1937387607417724</v>
      </c>
      <c r="AG210" s="10">
        <f t="shared" si="74"/>
        <v>2.1937387607417724</v>
      </c>
      <c r="AH210">
        <f t="shared" si="75"/>
        <v>3.0694689523101584</v>
      </c>
      <c r="AI210" s="10">
        <f t="shared" si="76"/>
        <v>0.33310810810810798</v>
      </c>
      <c r="AJ210" t="e">
        <f t="shared" si="77"/>
        <v>#NUM!</v>
      </c>
    </row>
    <row r="211" spans="14:36" x14ac:dyDescent="0.3">
      <c r="N211">
        <f t="shared" si="67"/>
        <v>17.470425829619167</v>
      </c>
      <c r="O211">
        <f t="shared" si="68"/>
        <v>12.342431316032499</v>
      </c>
      <c r="P211">
        <f t="shared" si="78"/>
        <v>2.1317999999999997</v>
      </c>
      <c r="Q211">
        <f t="shared" si="60"/>
        <v>12.393743537500001</v>
      </c>
      <c r="R211" s="17">
        <f>PUSHArm!M211</f>
        <v>104.5</v>
      </c>
      <c r="S211" s="10">
        <f>PUSHArm!N211</f>
        <v>54.906056664150469</v>
      </c>
      <c r="T211" s="10">
        <f>PUSHArm!O211</f>
        <v>1.2027381821903245</v>
      </c>
      <c r="U211" s="10">
        <f t="shared" si="69"/>
        <v>64.115285068694632</v>
      </c>
      <c r="V211" s="10">
        <f t="shared" si="61"/>
        <v>2.6542076949159972</v>
      </c>
      <c r="W211" s="10">
        <f t="shared" si="62"/>
        <v>44.906056664150469</v>
      </c>
      <c r="X211" s="10">
        <f t="shared" si="63"/>
        <v>49.093943335849531</v>
      </c>
      <c r="Y211" s="10">
        <f t="shared" si="70"/>
        <v>44.093943335849531</v>
      </c>
      <c r="Z211" s="10">
        <f t="shared" si="71"/>
        <v>43.906056664150469</v>
      </c>
      <c r="AA211" s="10">
        <f t="shared" si="64"/>
        <v>39.093943335849531</v>
      </c>
      <c r="AB211" s="10">
        <f t="shared" si="65"/>
        <v>2.6542076949159972</v>
      </c>
      <c r="AC211" s="10">
        <f t="shared" si="66"/>
        <v>2.6790781858421422</v>
      </c>
      <c r="AD211" s="10">
        <f>IF(R211&lt;=$H$10,$L$2+ABS($H$43/$H$46-SQRT(4*$H$43*$H$43/$H$46/$H$46-8*(R211-$H$9)/$H$46)/2),#REF!)</f>
        <v>6.2613477386879168</v>
      </c>
      <c r="AE211" s="10">
        <f t="shared" si="72"/>
        <v>-35.439755006150399</v>
      </c>
      <c r="AF211" s="10">
        <f t="shared" si="73"/>
        <v>2.182031266171955</v>
      </c>
      <c r="AG211" s="10">
        <f t="shared" si="74"/>
        <v>2.182031266171955</v>
      </c>
      <c r="AH211">
        <f t="shared" si="75"/>
        <v>3.0779403186411605</v>
      </c>
      <c r="AI211" s="10">
        <f t="shared" si="76"/>
        <v>0.30574324324324298</v>
      </c>
      <c r="AJ211" t="e">
        <f t="shared" si="77"/>
        <v>#NUM!</v>
      </c>
    </row>
    <row r="212" spans="14:36" x14ac:dyDescent="0.3">
      <c r="N212">
        <f t="shared" si="67"/>
        <v>17.468862939418401</v>
      </c>
      <c r="O212">
        <f t="shared" si="68"/>
        <v>12.349326861589725</v>
      </c>
      <c r="P212">
        <f t="shared" si="78"/>
        <v>2.1317999999999997</v>
      </c>
      <c r="Q212">
        <f t="shared" si="60"/>
        <v>12.416440875000001</v>
      </c>
      <c r="R212" s="17">
        <f>PUSHArm!M212</f>
        <v>105</v>
      </c>
      <c r="S212" s="10">
        <f>PUSHArm!N212</f>
        <v>55.321774737629639</v>
      </c>
      <c r="T212" s="10">
        <f>PUSHArm!O212</f>
        <v>1.2007543104016964</v>
      </c>
      <c r="U212" s="10">
        <f t="shared" si="69"/>
        <v>64.093553904739309</v>
      </c>
      <c r="V212" s="10">
        <f t="shared" si="61"/>
        <v>2.6634244398504316</v>
      </c>
      <c r="W212" s="10">
        <f t="shared" si="62"/>
        <v>45.321774737629639</v>
      </c>
      <c r="X212" s="10">
        <f t="shared" si="63"/>
        <v>48.678225262370361</v>
      </c>
      <c r="Y212" s="10">
        <f t="shared" si="70"/>
        <v>43.678225262370361</v>
      </c>
      <c r="Z212" s="10">
        <f t="shared" si="71"/>
        <v>44.321774737629639</v>
      </c>
      <c r="AA212" s="10">
        <f t="shared" si="64"/>
        <v>38.678225262370361</v>
      </c>
      <c r="AB212" s="10">
        <f t="shared" si="65"/>
        <v>2.6634244398504316</v>
      </c>
      <c r="AC212" s="10">
        <f t="shared" si="66"/>
        <v>2.6699056628174844</v>
      </c>
      <c r="AD212" s="10">
        <f>IF(R212&lt;=$H$10,$L$2+ABS($H$43/$H$46-SQRT(4*$H$43*$H$43/$H$46/$H$46-8*(R212-$H$9)/$H$46)/2),#REF!)</f>
        <v>6.2431760692891833</v>
      </c>
      <c r="AE212" s="10">
        <f t="shared" si="72"/>
        <v>-35.359623065119997</v>
      </c>
      <c r="AF212" s="10">
        <f t="shared" si="73"/>
        <v>2.1702780323201427</v>
      </c>
      <c r="AG212" s="10">
        <f t="shared" si="74"/>
        <v>2.1702780323201427</v>
      </c>
      <c r="AH212">
        <f t="shared" si="75"/>
        <v>3.0863833535139844</v>
      </c>
      <c r="AI212" s="10">
        <f t="shared" si="76"/>
        <v>0.27837837837837842</v>
      </c>
      <c r="AJ212" t="e">
        <f t="shared" si="77"/>
        <v>#NUM!</v>
      </c>
    </row>
    <row r="213" spans="14:36" x14ac:dyDescent="0.3">
      <c r="N213">
        <f t="shared" si="67"/>
        <v>17.467771784484381</v>
      </c>
      <c r="O213">
        <f t="shared" si="68"/>
        <v>12.356529756401585</v>
      </c>
      <c r="P213">
        <f t="shared" si="78"/>
        <v>2.1317999999999997</v>
      </c>
      <c r="Q213">
        <f t="shared" si="60"/>
        <v>12.439138212499998</v>
      </c>
      <c r="R213" s="17">
        <f>PUSHArm!M213</f>
        <v>105.5</v>
      </c>
      <c r="S213" s="10">
        <f>PUSHArm!N213</f>
        <v>55.738179655495586</v>
      </c>
      <c r="T213" s="10">
        <f>PUSHArm!O213</f>
        <v>1.1988089942965561</v>
      </c>
      <c r="U213" s="10">
        <f t="shared" si="69"/>
        <v>64.070538452013139</v>
      </c>
      <c r="V213" s="10">
        <f t="shared" si="61"/>
        <v>2.6726492520170462</v>
      </c>
      <c r="W213" s="10">
        <f t="shared" si="62"/>
        <v>45.738179655495586</v>
      </c>
      <c r="X213" s="10">
        <f t="shared" si="63"/>
        <v>48.261820344504414</v>
      </c>
      <c r="Y213" s="10">
        <f t="shared" si="70"/>
        <v>43.261820344504414</v>
      </c>
      <c r="Z213" s="10">
        <f t="shared" si="71"/>
        <v>44.738179655495586</v>
      </c>
      <c r="AA213" s="10">
        <f t="shared" si="64"/>
        <v>38.261820344504414</v>
      </c>
      <c r="AB213" s="10">
        <f t="shared" si="65"/>
        <v>2.6726492520170462</v>
      </c>
      <c r="AC213" s="10">
        <f t="shared" si="66"/>
        <v>2.6726492520170462</v>
      </c>
      <c r="AD213" s="10">
        <f>IF(R213&lt;=$H$10,$L$2+ABS($H$43/$H$46-SQRT(4*$H$43*$H$43/$H$46/$H$46-8*(R213-$H$9)/$H$46)/2),#REF!)</f>
        <v>6.2249223594996224</v>
      </c>
      <c r="AE213" s="10">
        <f t="shared" si="72"/>
        <v>-35.277544288247242</v>
      </c>
      <c r="AF213" s="10">
        <f t="shared" si="73"/>
        <v>2.158478518872478</v>
      </c>
      <c r="AG213" s="10">
        <f t="shared" si="74"/>
        <v>2.158478518872478</v>
      </c>
      <c r="AH213">
        <f t="shared" si="75"/>
        <v>3.0947983392949059</v>
      </c>
      <c r="AI213" s="10">
        <f t="shared" si="76"/>
        <v>0.25101351351351342</v>
      </c>
      <c r="AJ213" t="e">
        <f t="shared" si="77"/>
        <v>#NUM!</v>
      </c>
    </row>
    <row r="214" spans="14:36" x14ac:dyDescent="0.3">
      <c r="N214">
        <f t="shared" si="67"/>
        <v>17.467144291525422</v>
      </c>
      <c r="O214">
        <f t="shared" si="68"/>
        <v>12.364035052830763</v>
      </c>
      <c r="P214">
        <f t="shared" si="78"/>
        <v>2.1317999999999997</v>
      </c>
      <c r="Q214">
        <f t="shared" si="60"/>
        <v>12.461835549999998</v>
      </c>
      <c r="R214" s="17">
        <f>PUSHArm!M214</f>
        <v>106</v>
      </c>
      <c r="S214" s="10">
        <f>PUSHArm!N214</f>
        <v>56.155260276661089</v>
      </c>
      <c r="T214" s="10">
        <f>PUSHArm!O214</f>
        <v>1.1969015007727408</v>
      </c>
      <c r="U214" s="10">
        <f t="shared" si="69"/>
        <v>64.046523409021376</v>
      </c>
      <c r="V214" s="10">
        <f t="shared" si="61"/>
        <v>2.6819206876730703</v>
      </c>
      <c r="W214" s="10">
        <f t="shared" si="62"/>
        <v>46.155260276661089</v>
      </c>
      <c r="X214" s="10">
        <f t="shared" si="63"/>
        <v>47.844739723338911</v>
      </c>
      <c r="Y214" s="10">
        <f t="shared" si="70"/>
        <v>42.844739723338911</v>
      </c>
      <c r="Z214" s="10">
        <f t="shared" si="71"/>
        <v>45.155260276661089</v>
      </c>
      <c r="AA214" s="10">
        <f t="shared" si="64"/>
        <v>37.844739723338911</v>
      </c>
      <c r="AB214" s="10">
        <f t="shared" si="65"/>
        <v>2.6819206876730703</v>
      </c>
      <c r="AC214" s="10">
        <f t="shared" si="66"/>
        <v>2.6819206876730703</v>
      </c>
      <c r="AD214" s="10">
        <f>IF(R214&lt;=$H$10,$L$2+ABS($H$43/$H$46-SQRT(4*$H$43*$H$43/$H$46/$H$46-8*(R214-$H$9)/$H$46)/2),#REF!)</f>
        <v>6.2065854880093694</v>
      </c>
      <c r="AE214" s="10">
        <f t="shared" si="72"/>
        <v>-35.193532148000742</v>
      </c>
      <c r="AF214" s="10">
        <f t="shared" si="73"/>
        <v>2.1466321747927841</v>
      </c>
      <c r="AG214" s="10">
        <f t="shared" si="74"/>
        <v>2.1466321747927841</v>
      </c>
      <c r="AH214">
        <f t="shared" si="75"/>
        <v>3.1031855536907806</v>
      </c>
      <c r="AI214" s="10">
        <f t="shared" si="76"/>
        <v>0.22364864864864842</v>
      </c>
      <c r="AJ214" t="e">
        <f t="shared" si="77"/>
        <v>#NUM!</v>
      </c>
    </row>
    <row r="215" spans="14:36" x14ac:dyDescent="0.3">
      <c r="N215">
        <f t="shared" si="67"/>
        <v>17.466972574392926</v>
      </c>
      <c r="O215">
        <f t="shared" si="68"/>
        <v>12.371837916378203</v>
      </c>
      <c r="P215">
        <f t="shared" si="78"/>
        <v>2.1317999999999997</v>
      </c>
      <c r="Q215">
        <f t="shared" si="60"/>
        <v>12.484532887499999</v>
      </c>
      <c r="R215" s="17">
        <f>PUSHArm!M215</f>
        <v>106.5</v>
      </c>
      <c r="S215" s="10">
        <f>PUSHArm!N215</f>
        <v>56.57300559628613</v>
      </c>
      <c r="T215" s="10">
        <f>PUSHArm!O215</f>
        <v>1.1950311140854502</v>
      </c>
      <c r="U215" s="10">
        <f t="shared" si="69"/>
        <v>64.021467139962937</v>
      </c>
      <c r="V215" s="10">
        <f t="shared" si="61"/>
        <v>2.6912427949061168</v>
      </c>
      <c r="W215" s="10">
        <f t="shared" si="62"/>
        <v>46.57300559628613</v>
      </c>
      <c r="X215" s="10">
        <f t="shared" si="63"/>
        <v>47.42699440371387</v>
      </c>
      <c r="Y215" s="10">
        <f t="shared" si="70"/>
        <v>42.42699440371387</v>
      </c>
      <c r="Z215" s="10">
        <f t="shared" si="71"/>
        <v>45.57300559628613</v>
      </c>
      <c r="AA215" s="10">
        <f t="shared" si="64"/>
        <v>37.42699440371387</v>
      </c>
      <c r="AB215" s="10">
        <f t="shared" si="65"/>
        <v>2.6912427949061168</v>
      </c>
      <c r="AC215" s="10">
        <f t="shared" si="66"/>
        <v>2.6912427949061168</v>
      </c>
      <c r="AD215" s="10">
        <f>IF(R215&lt;=$H$10,$L$2+ABS($H$43/$H$46-SQRT(4*$H$43*$H$43/$H$46/$H$46-8*(R215-$H$9)/$H$46)/2),#REF!)</f>
        <v>6.1881643077303812</v>
      </c>
      <c r="AE215" s="10">
        <f t="shared" si="72"/>
        <v>-35.107599726490292</v>
      </c>
      <c r="AF215" s="10">
        <f t="shared" si="73"/>
        <v>2.1347384380222865</v>
      </c>
      <c r="AG215" s="10">
        <f t="shared" si="74"/>
        <v>2.1347384380222865</v>
      </c>
      <c r="AH215">
        <f t="shared" si="75"/>
        <v>3.1115452698559825</v>
      </c>
      <c r="AI215" s="10">
        <f t="shared" si="76"/>
        <v>0.19628378378378386</v>
      </c>
      <c r="AJ215" t="e">
        <f t="shared" si="77"/>
        <v>#NUM!</v>
      </c>
    </row>
    <row r="216" spans="14:36" x14ac:dyDescent="0.3">
      <c r="N216">
        <f t="shared" si="67"/>
        <v>17.467248930914685</v>
      </c>
      <c r="O216">
        <f t="shared" si="68"/>
        <v>12.37993362401239</v>
      </c>
      <c r="P216">
        <f t="shared" si="78"/>
        <v>2.1317999999999997</v>
      </c>
      <c r="Q216">
        <f t="shared" si="60"/>
        <v>12.507230224999999</v>
      </c>
      <c r="R216" s="17">
        <f>PUSHArm!M216</f>
        <v>107</v>
      </c>
      <c r="S216" s="10">
        <f>PUSHArm!N216</f>
        <v>56.991404744313876</v>
      </c>
      <c r="T216" s="10">
        <f>PUSHArm!O216</f>
        <v>1.1931971354963635</v>
      </c>
      <c r="U216" s="10">
        <f t="shared" si="69"/>
        <v>63.995298484040624</v>
      </c>
      <c r="V216" s="10">
        <f t="shared" si="61"/>
        <v>2.7006164137233899</v>
      </c>
      <c r="W216" s="10">
        <f t="shared" si="62"/>
        <v>46.991404744313876</v>
      </c>
      <c r="X216" s="10">
        <f t="shared" si="63"/>
        <v>47.008595255686124</v>
      </c>
      <c r="Y216" s="10">
        <f t="shared" si="70"/>
        <v>42.008595255686124</v>
      </c>
      <c r="Z216" s="10">
        <f t="shared" si="71"/>
        <v>45.991404744313876</v>
      </c>
      <c r="AA216" s="10">
        <f t="shared" si="64"/>
        <v>37.008595255686124</v>
      </c>
      <c r="AB216" s="10">
        <f t="shared" si="65"/>
        <v>2.7006164137233899</v>
      </c>
      <c r="AC216" s="10">
        <f t="shared" si="66"/>
        <v>2.7006164137233899</v>
      </c>
      <c r="AD216" s="10">
        <f>IF(R216&lt;=$H$10,$L$2+ABS($H$43/$H$46-SQRT(4*$H$43*$H$43/$H$46/$H$46-8*(R216-$H$9)/$H$46)/2),#REF!)</f>
        <v>6.1696576449590488</v>
      </c>
      <c r="AE216" s="10">
        <f t="shared" si="72"/>
        <v>-35.019759709392524</v>
      </c>
      <c r="AF216" s="10">
        <f t="shared" si="73"/>
        <v>2.1227967351684347</v>
      </c>
      <c r="AG216" s="10">
        <f t="shared" si="74"/>
        <v>2.1227967351684347</v>
      </c>
      <c r="AH216">
        <f t="shared" si="75"/>
        <v>3.1198777564962024</v>
      </c>
      <c r="AI216" s="10">
        <f t="shared" si="76"/>
        <v>0.16891891891891886</v>
      </c>
      <c r="AJ216" t="e">
        <f t="shared" si="77"/>
        <v>#NUM!</v>
      </c>
    </row>
    <row r="217" spans="14:36" x14ac:dyDescent="0.3">
      <c r="N217">
        <f t="shared" si="67"/>
        <v>17.467965839844059</v>
      </c>
      <c r="O217">
        <f t="shared" si="68"/>
        <v>12.38831756256697</v>
      </c>
      <c r="P217">
        <f t="shared" si="78"/>
        <v>2.1317999999999997</v>
      </c>
      <c r="Q217">
        <f t="shared" si="60"/>
        <v>12.529927562499999</v>
      </c>
      <c r="R217" s="17">
        <f>PUSHArm!M217</f>
        <v>107.5</v>
      </c>
      <c r="S217" s="10">
        <f>PUSHArm!N217</f>
        <v>57.410446983961897</v>
      </c>
      <c r="T217" s="10">
        <f>PUSHArm!O217</f>
        <v>1.1913988829339264</v>
      </c>
      <c r="U217" s="10">
        <f t="shared" si="69"/>
        <v>63.967945613656696</v>
      </c>
      <c r="V217" s="10">
        <f t="shared" si="61"/>
        <v>2.7100424076004943</v>
      </c>
      <c r="W217" s="10">
        <f t="shared" si="62"/>
        <v>47.410446983961897</v>
      </c>
      <c r="X217" s="10">
        <f t="shared" si="63"/>
        <v>46.589553016038103</v>
      </c>
      <c r="Y217" s="10">
        <f t="shared" si="70"/>
        <v>41.589553016038103</v>
      </c>
      <c r="Z217" s="10">
        <f t="shared" si="71"/>
        <v>46.410446983961897</v>
      </c>
      <c r="AA217" s="10">
        <f t="shared" si="64"/>
        <v>36.589553016038103</v>
      </c>
      <c r="AB217" s="10">
        <f t="shared" si="65"/>
        <v>2.7100424076004943</v>
      </c>
      <c r="AC217" s="10">
        <f t="shared" si="66"/>
        <v>2.7100424076004943</v>
      </c>
      <c r="AD217" s="10">
        <f>IF(R217&lt;=$H$10,$L$2+ABS($H$43/$H$46-SQRT(4*$H$43*$H$43/$H$46/$H$46-8*(R217-$H$9)/$H$46)/2),#REF!)</f>
        <v>6.1510642985035178</v>
      </c>
      <c r="AE217" s="10">
        <f t="shared" si="72"/>
        <v>-34.930024379955178</v>
      </c>
      <c r="AF217" s="10">
        <f t="shared" si="73"/>
        <v>2.110806481182335</v>
      </c>
      <c r="AG217" s="10">
        <f t="shared" si="74"/>
        <v>2.110806481182335</v>
      </c>
      <c r="AH217">
        <f t="shared" si="75"/>
        <v>3.1281832779692276</v>
      </c>
      <c r="AI217" s="10">
        <f t="shared" si="76"/>
        <v>0.14155405405405386</v>
      </c>
      <c r="AJ217" t="e">
        <f t="shared" si="77"/>
        <v>#NUM!</v>
      </c>
    </row>
    <row r="218" spans="14:36" x14ac:dyDescent="0.3">
      <c r="N218">
        <f t="shared" si="67"/>
        <v>17.469115957786844</v>
      </c>
      <c r="O218">
        <f t="shared" si="68"/>
        <v>12.396985227109063</v>
      </c>
      <c r="P218">
        <f t="shared" si="78"/>
        <v>2.1317999999999997</v>
      </c>
      <c r="Q218">
        <f t="shared" si="60"/>
        <v>12.5526249</v>
      </c>
      <c r="R218" s="17">
        <f>PUSHArm!M218</f>
        <v>108</v>
      </c>
      <c r="S218" s="10">
        <f>PUSHArm!N218</f>
        <v>57.830121710170054</v>
      </c>
      <c r="T218" s="10">
        <f>PUSHArm!O218</f>
        <v>1.1896356906552632</v>
      </c>
      <c r="U218" s="10">
        <f t="shared" si="69"/>
        <v>63.939335988445073</v>
      </c>
      <c r="V218" s="10">
        <f t="shared" si="61"/>
        <v>2.7195216644097613</v>
      </c>
      <c r="W218" s="10">
        <f t="shared" si="62"/>
        <v>47.830121710170054</v>
      </c>
      <c r="X218" s="10">
        <f t="shared" si="63"/>
        <v>46.169878289829946</v>
      </c>
      <c r="Y218" s="10">
        <f t="shared" si="70"/>
        <v>41.169878289829946</v>
      </c>
      <c r="Z218" s="10">
        <f t="shared" si="71"/>
        <v>46.830121710170054</v>
      </c>
      <c r="AA218" s="10">
        <f t="shared" si="64"/>
        <v>36.169878289829946</v>
      </c>
      <c r="AB218" s="10">
        <f t="shared" si="65"/>
        <v>2.7195216644097613</v>
      </c>
      <c r="AC218" s="10">
        <f t="shared" si="66"/>
        <v>2.7195216644097613</v>
      </c>
      <c r="AD218" s="10">
        <f>IF(R218&lt;=$H$10,$L$2+ABS($H$43/$H$46-SQRT(4*$H$43*$H$43/$H$46/$H$46-8*(R218-$H$9)/$H$46)/2),#REF!)</f>
        <v>6.1323830387738631</v>
      </c>
      <c r="AE218" s="10">
        <f t="shared" si="72"/>
        <v>-34.838405613337883</v>
      </c>
      <c r="AF218" s="10">
        <f t="shared" si="73"/>
        <v>2.0987670790242943</v>
      </c>
      <c r="AG218" s="10">
        <f t="shared" si="74"/>
        <v>2.0987670790242943</v>
      </c>
      <c r="AH218">
        <f t="shared" si="75"/>
        <v>3.1364620943828028</v>
      </c>
      <c r="AI218" s="10">
        <f t="shared" si="76"/>
        <v>0.11418918918918886</v>
      </c>
      <c r="AJ218" t="e">
        <f t="shared" si="77"/>
        <v>#NUM!</v>
      </c>
    </row>
    <row r="219" spans="14:36" x14ac:dyDescent="0.3">
      <c r="N219">
        <f t="shared" si="67"/>
        <v>17.470692116294998</v>
      </c>
      <c r="O219">
        <f t="shared" si="68"/>
        <v>12.405932219412733</v>
      </c>
      <c r="P219">
        <f t="shared" si="78"/>
        <v>2.1317999999999997</v>
      </c>
      <c r="Q219">
        <f t="shared" si="60"/>
        <v>12.575322237499998</v>
      </c>
      <c r="R219" s="17">
        <f>PUSHArm!M219</f>
        <v>108.5</v>
      </c>
      <c r="S219" s="10">
        <f>PUSHArm!N219</f>
        <v>58.250418448009682</v>
      </c>
      <c r="T219" s="10">
        <f>PUSHArm!O219</f>
        <v>1.1879069089225689</v>
      </c>
      <c r="U219" s="10">
        <f t="shared" si="69"/>
        <v>63.909396307803497</v>
      </c>
      <c r="V219" s="10">
        <f t="shared" si="61"/>
        <v>2.7290550973963268</v>
      </c>
      <c r="W219" s="10">
        <f t="shared" si="62"/>
        <v>48.250418448009682</v>
      </c>
      <c r="X219" s="10">
        <f t="shared" si="63"/>
        <v>45.749581551990318</v>
      </c>
      <c r="Y219" s="10">
        <f t="shared" si="70"/>
        <v>40.749581551990318</v>
      </c>
      <c r="Z219" s="10">
        <f t="shared" si="71"/>
        <v>47.250418448009682</v>
      </c>
      <c r="AA219" s="10">
        <f t="shared" si="64"/>
        <v>35.749581551990318</v>
      </c>
      <c r="AB219" s="10">
        <f t="shared" si="65"/>
        <v>2.7290550973963268</v>
      </c>
      <c r="AC219" s="10">
        <f t="shared" si="66"/>
        <v>2.7290550973963268</v>
      </c>
      <c r="AD219" s="10">
        <f>IF(R219&lt;=$H$10,$L$2+ABS($H$43/$H$46-SQRT(4*$H$43*$H$43/$H$46/$H$46-8*(R219-$H$9)/$H$46)/2),#REF!)</f>
        <v>6.1136126068331853</v>
      </c>
      <c r="AE219" s="10">
        <f t="shared" si="72"/>
        <v>-34.744914870889339</v>
      </c>
      <c r="AF219" s="10">
        <f t="shared" si="73"/>
        <v>2.0866779193169034</v>
      </c>
      <c r="AG219" s="10">
        <f t="shared" si="74"/>
        <v>2.0866779193169034</v>
      </c>
      <c r="AH219">
        <f t="shared" si="75"/>
        <v>3.1447144616896763</v>
      </c>
      <c r="AI219" s="10">
        <f t="shared" si="76"/>
        <v>8.6824324324324298E-2</v>
      </c>
      <c r="AJ219" t="e">
        <f t="shared" si="77"/>
        <v>#NUM!</v>
      </c>
    </row>
    <row r="220" spans="14:36" x14ac:dyDescent="0.3">
      <c r="N220">
        <f t="shared" si="67"/>
        <v>17.472687318796606</v>
      </c>
      <c r="O220">
        <f t="shared" si="68"/>
        <v>12.415154246303338</v>
      </c>
      <c r="P220">
        <f t="shared" si="78"/>
        <v>2.1317999999999997</v>
      </c>
      <c r="Q220">
        <f t="shared" si="60"/>
        <v>12.598019574999999</v>
      </c>
      <c r="R220" s="17">
        <f>PUSHArm!M220</f>
        <v>109</v>
      </c>
      <c r="S220" s="10">
        <f>PUSHArm!N220</f>
        <v>58.671326851054076</v>
      </c>
      <c r="T220" s="10">
        <f>PUSHArm!O220</f>
        <v>1.1862119036713732</v>
      </c>
      <c r="U220" s="10">
        <f t="shared" si="69"/>
        <v>63.878052460599548</v>
      </c>
      <c r="V220" s="10">
        <f t="shared" si="61"/>
        <v>2.7386436462049977</v>
      </c>
      <c r="W220" s="10">
        <f t="shared" si="62"/>
        <v>48.671326851054076</v>
      </c>
      <c r="X220" s="10">
        <f t="shared" si="63"/>
        <v>45.328673148945924</v>
      </c>
      <c r="Y220" s="10">
        <f t="shared" si="70"/>
        <v>40.328673148945924</v>
      </c>
      <c r="Z220" s="10">
        <f t="shared" si="71"/>
        <v>47.671326851054076</v>
      </c>
      <c r="AA220" s="10">
        <f t="shared" si="64"/>
        <v>35.328673148945924</v>
      </c>
      <c r="AB220" s="10">
        <f t="shared" si="65"/>
        <v>2.7386436462049977</v>
      </c>
      <c r="AC220" s="10">
        <f t="shared" si="66"/>
        <v>2.7386436462049977</v>
      </c>
      <c r="AD220" s="10">
        <f>IF(R220&lt;=$H$10,$L$2+ABS($H$43/$H$46-SQRT(4*$H$43*$H$43/$H$46/$H$46-8*(R220-$H$9)/$H$46)/2),#REF!)</f>
        <v>6.0947517134075326</v>
      </c>
      <c r="AE220" s="10">
        <f t="shared" si="72"/>
        <v>-34.649563195000823</v>
      </c>
      <c r="AF220" s="10">
        <f t="shared" si="73"/>
        <v>2.07453837998513</v>
      </c>
      <c r="AG220" s="10">
        <f t="shared" si="74"/>
        <v>2.07453837998513</v>
      </c>
      <c r="AH220">
        <f t="shared" si="75"/>
        <v>3.1529406317799333</v>
      </c>
      <c r="AI220" s="10">
        <f t="shared" si="76"/>
        <v>5.9459459459459296E-2</v>
      </c>
      <c r="AJ220" t="e">
        <f t="shared" si="77"/>
        <v>#NUM!</v>
      </c>
    </row>
    <row r="221" spans="14:36" x14ac:dyDescent="0.3">
      <c r="N221">
        <f t="shared" si="67"/>
        <v>17.475094737843037</v>
      </c>
      <c r="O221">
        <f t="shared" si="68"/>
        <v>12.424647118214349</v>
      </c>
      <c r="P221">
        <f t="shared" si="78"/>
        <v>2.1317999999999997</v>
      </c>
      <c r="Q221">
        <f t="shared" si="60"/>
        <v>12.620716912499999</v>
      </c>
      <c r="R221" s="17">
        <f>PUSHArm!M221</f>
        <v>109.5</v>
      </c>
      <c r="S221" s="10">
        <f>PUSHArm!N221</f>
        <v>59.092836699718113</v>
      </c>
      <c r="T221" s="10">
        <f>PUSHArm!O221</f>
        <v>1.1845500562033697</v>
      </c>
      <c r="U221" s="10">
        <f t="shared" si="69"/>
        <v>63.845229473687041</v>
      </c>
      <c r="V221" s="10">
        <f t="shared" si="61"/>
        <v>2.7482882779611808</v>
      </c>
      <c r="W221" s="10">
        <f t="shared" si="62"/>
        <v>49.092836699718113</v>
      </c>
      <c r="X221" s="10">
        <f t="shared" si="63"/>
        <v>44.907163300281887</v>
      </c>
      <c r="Y221" s="10">
        <f t="shared" si="70"/>
        <v>39.907163300281887</v>
      </c>
      <c r="Z221" s="10">
        <f t="shared" si="71"/>
        <v>48.092836699718113</v>
      </c>
      <c r="AA221" s="10">
        <f t="shared" si="64"/>
        <v>34.907163300281887</v>
      </c>
      <c r="AB221" s="10">
        <f t="shared" si="65"/>
        <v>2.7482882779611808</v>
      </c>
      <c r="AC221" s="10">
        <f t="shared" si="66"/>
        <v>2.7482882779611808</v>
      </c>
      <c r="AD221" s="10">
        <f>IF(R221&lt;=$H$10,$L$2+ABS($H$43/$H$46-SQRT(4*$H$43*$H$43/$H$46/$H$46-8*(R221-$H$9)/$H$46)/2),#REF!)</f>
        <v>6.0757990378524767</v>
      </c>
      <c r="AE221" s="10">
        <f t="shared" si="72"/>
        <v>-34.552361203555321</v>
      </c>
      <c r="AF221" s="10">
        <f t="shared" si="73"/>
        <v>2.0623478258827825</v>
      </c>
      <c r="AG221" s="10">
        <f t="shared" si="74"/>
        <v>2.0623478258827825</v>
      </c>
      <c r="AH221">
        <f t="shared" si="75"/>
        <v>3.1611408525707079</v>
      </c>
      <c r="AI221" s="10">
        <f t="shared" si="76"/>
        <v>3.2094594594594295E-2</v>
      </c>
      <c r="AJ221" t="e">
        <f t="shared" si="77"/>
        <v>#NUM!</v>
      </c>
    </row>
    <row r="222" spans="14:36" x14ac:dyDescent="0.3">
      <c r="N222">
        <f t="shared" si="67"/>
        <v>17.477907712166505</v>
      </c>
      <c r="O222">
        <f t="shared" si="68"/>
        <v>12.434406747597201</v>
      </c>
      <c r="P222">
        <f t="shared" si="78"/>
        <v>2.1317999999999997</v>
      </c>
      <c r="Q222">
        <f t="shared" si="60"/>
        <v>12.643414249999999</v>
      </c>
      <c r="R222" s="17">
        <f>PUSHArm!M222</f>
        <v>110</v>
      </c>
      <c r="S222" s="10">
        <f>PUSHArm!N222</f>
        <v>59.514937899563193</v>
      </c>
      <c r="T222" s="10">
        <f>PUSHArm!O222</f>
        <v>1.1829207628692426</v>
      </c>
      <c r="U222" s="10">
        <f t="shared" si="69"/>
        <v>63.810851457243793</v>
      </c>
      <c r="V222" s="10">
        <f t="shared" si="61"/>
        <v>2.7579899884093848</v>
      </c>
      <c r="W222" s="10">
        <f t="shared" si="62"/>
        <v>49.514937899563193</v>
      </c>
      <c r="X222" s="10">
        <f t="shared" si="63"/>
        <v>44.485062100436807</v>
      </c>
      <c r="Y222" s="10">
        <f t="shared" si="70"/>
        <v>39.485062100436807</v>
      </c>
      <c r="Z222" s="10">
        <f t="shared" si="71"/>
        <v>48.514937899563193</v>
      </c>
      <c r="AA222" s="10">
        <f t="shared" si="64"/>
        <v>34.485062100436807</v>
      </c>
      <c r="AB222" s="10">
        <f t="shared" si="65"/>
        <v>2.7579899884093848</v>
      </c>
      <c r="AC222" s="10">
        <f t="shared" si="66"/>
        <v>2.7579899884093848</v>
      </c>
      <c r="AD222" s="10">
        <f>IF(R222&lt;=$H$10,$L$2+ABS($H$43/$H$46-SQRT(4*$H$43*$H$43/$H$46/$H$46-8*(R222-$H$9)/$H$46)/2),#REF!)</f>
        <v>6.0567532270739672</v>
      </c>
      <c r="AE222" s="10">
        <f t="shared" si="72"/>
        <v>-34.453319084961258</v>
      </c>
      <c r="AF222" s="10">
        <f t="shared" si="73"/>
        <v>2.050105608404734</v>
      </c>
      <c r="AG222" s="10">
        <f t="shared" si="74"/>
        <v>2.050105608404734</v>
      </c>
      <c r="AH222">
        <f t="shared" si="75"/>
        <v>3.1693153680933581</v>
      </c>
      <c r="AI222" s="10">
        <f t="shared" si="76"/>
        <v>4.7297297297297369E-3</v>
      </c>
      <c r="AJ222" t="e">
        <f t="shared" si="77"/>
        <v>#NUM!</v>
      </c>
    </row>
    <row r="223" spans="14:36" x14ac:dyDescent="0.3">
      <c r="N223">
        <f t="shared" si="67"/>
        <v>17.481119743918327</v>
      </c>
      <c r="O223">
        <f t="shared" si="68"/>
        <v>12.444429147447348</v>
      </c>
      <c r="P223">
        <f t="shared" si="78"/>
        <v>2.1317999999999997</v>
      </c>
      <c r="Q223">
        <f t="shared" si="60"/>
        <v>12.6661115875</v>
      </c>
      <c r="R223" s="17">
        <f>PUSHArm!M223</f>
        <v>110.5</v>
      </c>
      <c r="S223" s="10">
        <f>PUSHArm!N223</f>
        <v>59.937620479575756</v>
      </c>
      <c r="T223" s="10">
        <f>PUSHArm!O223</f>
        <v>1.1813234347666242</v>
      </c>
      <c r="U223" s="10">
        <f t="shared" si="69"/>
        <v>63.774841548142227</v>
      </c>
      <c r="V223" s="10">
        <f t="shared" si="61"/>
        <v>2.7677498031130989</v>
      </c>
      <c r="W223" s="10">
        <f t="shared" si="62"/>
        <v>49.937620479575756</v>
      </c>
      <c r="X223" s="10">
        <f t="shared" si="63"/>
        <v>44.062379520424244</v>
      </c>
      <c r="Y223" s="10">
        <f t="shared" si="70"/>
        <v>39.062379520424244</v>
      </c>
      <c r="Z223" s="10">
        <f t="shared" si="71"/>
        <v>48.937620479575756</v>
      </c>
      <c r="AA223" s="10">
        <f t="shared" si="64"/>
        <v>34.062379520424244</v>
      </c>
      <c r="AB223" s="10">
        <f t="shared" si="65"/>
        <v>2.7677498031130989</v>
      </c>
      <c r="AC223" s="10">
        <f t="shared" si="66"/>
        <v>2.7677498031130989</v>
      </c>
      <c r="AD223" s="10">
        <f>IF(R223&lt;=$H$10,$L$2+ABS($H$43/$H$46-SQRT(4*$H$43*$H$43/$H$46/$H$46-8*(R223-$H$9)/$H$46)/2),#REF!)</f>
        <v>6.0376128944009881</v>
      </c>
      <c r="AE223" s="10">
        <f t="shared" si="72"/>
        <v>-34.352446593012026</v>
      </c>
      <c r="AF223" s="10">
        <f t="shared" si="73"/>
        <v>2.0378110650842274</v>
      </c>
      <c r="AG223" s="10">
        <f t="shared" si="74"/>
        <v>2.0378110650842274</v>
      </c>
      <c r="AH223">
        <f t="shared" si="75"/>
        <v>3.1774644185782068</v>
      </c>
      <c r="AI223" s="10">
        <f t="shared" si="76"/>
        <v>-2.2635135135135265E-2</v>
      </c>
      <c r="AJ223" t="e">
        <f t="shared" si="77"/>
        <v>#NUM!</v>
      </c>
    </row>
    <row r="224" spans="14:36" x14ac:dyDescent="0.3">
      <c r="N224">
        <f t="shared" si="67"/>
        <v>17.484724495933857</v>
      </c>
      <c r="O224">
        <f t="shared" si="68"/>
        <v>12.454710429837473</v>
      </c>
      <c r="P224">
        <f t="shared" si="78"/>
        <v>2.1317999999999997</v>
      </c>
      <c r="Q224">
        <f t="shared" si="60"/>
        <v>12.688808925</v>
      </c>
      <c r="R224" s="17">
        <f>PUSHArm!M224</f>
        <v>111</v>
      </c>
      <c r="S224" s="10">
        <f>PUSHArm!N224</f>
        <v>60.360874590418632</v>
      </c>
      <c r="T224" s="10">
        <f>PUSHArm!O224</f>
        <v>1.1797574974426266</v>
      </c>
      <c r="U224" s="10">
        <f t="shared" si="69"/>
        <v>63.737121850632697</v>
      </c>
      <c r="V224" s="10">
        <f t="shared" si="61"/>
        <v>2.7775687787201289</v>
      </c>
      <c r="W224" s="10">
        <f t="shared" si="62"/>
        <v>50.360874590418632</v>
      </c>
      <c r="X224" s="10">
        <f t="shared" si="63"/>
        <v>43.639125409581368</v>
      </c>
      <c r="Y224" s="10">
        <f t="shared" si="70"/>
        <v>38.639125409581368</v>
      </c>
      <c r="Z224" s="10">
        <f t="shared" si="71"/>
        <v>49.360874590418632</v>
      </c>
      <c r="AA224" s="10">
        <f t="shared" si="64"/>
        <v>33.639125409581368</v>
      </c>
      <c r="AB224" s="10">
        <f t="shared" si="65"/>
        <v>2.7775687787201289</v>
      </c>
      <c r="AC224" s="10">
        <f t="shared" si="66"/>
        <v>2.7775687787201289</v>
      </c>
      <c r="AD224" s="10">
        <f>IF(R224&lt;=$H$10,$L$2+ABS($H$43/$H$46-SQRT(4*$H$43*$H$43/$H$46/$H$46-8*(R224-$H$9)/$H$46)/2),#REF!)</f>
        <v>6.0183766184073573</v>
      </c>
      <c r="AE224" s="10">
        <f t="shared" si="72"/>
        <v>-34.249753041857005</v>
      </c>
      <c r="AF224" s="10">
        <f t="shared" si="73"/>
        <v>2.0254635191745534</v>
      </c>
      <c r="AG224" s="10">
        <f t="shared" si="74"/>
        <v>2.0254635191745534</v>
      </c>
      <c r="AH224">
        <f t="shared" si="75"/>
        <v>3.1855882405369105</v>
      </c>
      <c r="AI224" s="10">
        <f t="shared" si="76"/>
        <v>-4.9999999999999822E-2</v>
      </c>
      <c r="AJ224" t="e">
        <f t="shared" si="77"/>
        <v>#NUM!</v>
      </c>
    </row>
    <row r="225" spans="14:36" x14ac:dyDescent="0.3">
      <c r="N225">
        <f t="shared" si="67"/>
        <v>17.488715789065566</v>
      </c>
      <c r="O225">
        <f t="shared" si="68"/>
        <v>12.465246804487643</v>
      </c>
      <c r="P225">
        <f t="shared" si="78"/>
        <v>2.1317999999999997</v>
      </c>
      <c r="Q225">
        <f t="shared" si="60"/>
        <v>12.711506262499997</v>
      </c>
      <c r="R225" s="17">
        <f>PUSHArm!M225</f>
        <v>111.5</v>
      </c>
      <c r="S225" s="10">
        <f>PUSHArm!N225</f>
        <v>60.784690502658101</v>
      </c>
      <c r="T225" s="10">
        <f>PUSHArm!O225</f>
        <v>1.1782223906036964</v>
      </c>
      <c r="U225" s="10">
        <f t="shared" si="69"/>
        <v>63.697613374323829</v>
      </c>
      <c r="V225" s="10">
        <f t="shared" si="61"/>
        <v>2.7874480042978265</v>
      </c>
      <c r="W225" s="10">
        <f t="shared" si="62"/>
        <v>50.784690502658101</v>
      </c>
      <c r="X225" s="10">
        <f t="shared" si="63"/>
        <v>43.215309497341899</v>
      </c>
      <c r="Y225" s="10">
        <f t="shared" si="70"/>
        <v>38.215309497341899</v>
      </c>
      <c r="Z225" s="10">
        <f t="shared" si="71"/>
        <v>49.784690502658101</v>
      </c>
      <c r="AA225" s="10">
        <f t="shared" si="64"/>
        <v>33.215309497341899</v>
      </c>
      <c r="AB225" s="10">
        <f t="shared" si="65"/>
        <v>2.7874480042978265</v>
      </c>
      <c r="AC225" s="10">
        <f t="shared" si="66"/>
        <v>2.7874480042978265</v>
      </c>
      <c r="AD225" s="10">
        <f>IF(R225&lt;=$H$10,$L$2+ABS($H$43/$H$46-SQRT(4*$H$43*$H$43/$H$46/$H$46-8*(R225-$H$9)/$H$46)/2),#REF!)</f>
        <v>5.9990429416798223</v>
      </c>
      <c r="AE225" s="10">
        <f t="shared" si="72"/>
        <v>-34.145247300980706</v>
      </c>
      <c r="AF225" s="10">
        <f t="shared" si="73"/>
        <v>2.0130622792143607</v>
      </c>
      <c r="AG225" s="10">
        <f t="shared" si="74"/>
        <v>2.0130622792143607</v>
      </c>
      <c r="AH225">
        <f t="shared" si="75"/>
        <v>3.193687066842557</v>
      </c>
      <c r="AI225" s="10">
        <f t="shared" si="76"/>
        <v>-7.7364864864865268E-2</v>
      </c>
      <c r="AJ225" t="e">
        <f t="shared" si="77"/>
        <v>#NUM!</v>
      </c>
    </row>
    <row r="226" spans="14:36" x14ac:dyDescent="0.3">
      <c r="N226">
        <f t="shared" si="67"/>
        <v>17.493087599483164</v>
      </c>
      <c r="O226">
        <f t="shared" si="68"/>
        <v>12.476034577300629</v>
      </c>
      <c r="P226">
        <f t="shared" si="78"/>
        <v>2.1317999999999997</v>
      </c>
      <c r="Q226">
        <f t="shared" si="60"/>
        <v>12.734203599999997</v>
      </c>
      <c r="R226" s="17">
        <f>PUSHArm!M226</f>
        <v>112</v>
      </c>
      <c r="S226" s="10">
        <f>PUSHArm!N226</f>
        <v>61.209058604968405</v>
      </c>
      <c r="T226" s="10">
        <f>PUSHArm!O226</f>
        <v>1.1767175678259063</v>
      </c>
      <c r="U226" s="10">
        <f t="shared" si="69"/>
        <v>63.656235968909456</v>
      </c>
      <c r="V226" s="10">
        <f t="shared" si="61"/>
        <v>2.7973886027429651</v>
      </c>
      <c r="W226" s="10">
        <f t="shared" si="62"/>
        <v>51.209058604968405</v>
      </c>
      <c r="X226" s="10">
        <f t="shared" si="63"/>
        <v>42.790941395031595</v>
      </c>
      <c r="Y226" s="10">
        <f t="shared" si="70"/>
        <v>37.790941395031595</v>
      </c>
      <c r="Z226" s="10">
        <f t="shared" si="71"/>
        <v>50.209058604968405</v>
      </c>
      <c r="AA226" s="10">
        <f t="shared" si="64"/>
        <v>32.790941395031595</v>
      </c>
      <c r="AB226" s="10">
        <f t="shared" si="65"/>
        <v>2.7973886027429651</v>
      </c>
      <c r="AC226" s="10">
        <f t="shared" si="66"/>
        <v>2.7973886027429651</v>
      </c>
      <c r="AD226" s="10">
        <f>IF(R226&lt;=$H$10,$L$2+ABS($H$43/$H$46-SQRT(4*$H$43*$H$43/$H$46/$H$46-8*(R226-$H$9)/$H$46)/2),#REF!)</f>
        <v>5.9796103695294507</v>
      </c>
      <c r="AE226" s="10">
        <f t="shared" si="72"/>
        <v>-34.038937790365864</v>
      </c>
      <c r="AF226" s="10">
        <f t="shared" si="73"/>
        <v>2.0006066385757988</v>
      </c>
      <c r="AG226" s="10">
        <f t="shared" si="74"/>
        <v>2.0006066385757988</v>
      </c>
      <c r="AH226">
        <f t="shared" si="75"/>
        <v>3.2017611268075514</v>
      </c>
      <c r="AI226" s="10">
        <f t="shared" si="76"/>
        <v>-0.10472972972972983</v>
      </c>
      <c r="AJ226" t="e">
        <f t="shared" si="77"/>
        <v>#NUM!</v>
      </c>
    </row>
    <row r="227" spans="14:36" x14ac:dyDescent="0.3">
      <c r="N227">
        <f t="shared" si="67"/>
        <v>17.497834056184892</v>
      </c>
      <c r="O227">
        <f t="shared" si="68"/>
        <v>12.487070149036603</v>
      </c>
      <c r="P227">
        <f t="shared" si="78"/>
        <v>2.1317999999999997</v>
      </c>
      <c r="Q227">
        <f t="shared" si="60"/>
        <v>12.756900937499999</v>
      </c>
      <c r="R227" s="17">
        <f>PUSHArm!M227</f>
        <v>112.5</v>
      </c>
      <c r="S227" s="10">
        <f>PUSHArm!N227</f>
        <v>61.633969402317845</v>
      </c>
      <c r="T227" s="10">
        <f>PUSHArm!O227</f>
        <v>1.1752424962820833</v>
      </c>
      <c r="U227" s="10">
        <f t="shared" si="69"/>
        <v>63.612908256335778</v>
      </c>
      <c r="V227" s="10">
        <f t="shared" si="61"/>
        <v>2.8073917322714514</v>
      </c>
      <c r="W227" s="10">
        <f t="shared" si="62"/>
        <v>51.633969402317845</v>
      </c>
      <c r="X227" s="10">
        <f t="shared" si="63"/>
        <v>42.366030597682155</v>
      </c>
      <c r="Y227" s="10">
        <f t="shared" si="70"/>
        <v>37.366030597682155</v>
      </c>
      <c r="Z227" s="10">
        <f t="shared" si="71"/>
        <v>50.633969402317845</v>
      </c>
      <c r="AA227" s="10">
        <f t="shared" si="64"/>
        <v>32.366030597682155</v>
      </c>
      <c r="AB227" s="10">
        <f t="shared" si="65"/>
        <v>2.8073917322714514</v>
      </c>
      <c r="AC227" s="10">
        <f t="shared" si="66"/>
        <v>2.8073917322714514</v>
      </c>
      <c r="AD227" s="10">
        <f>IF(R227&lt;=$H$10,$L$2+ABS($H$43/$H$46-SQRT(4*$H$43*$H$43/$H$46/$H$46-8*(R227-$H$9)/$H$46)/2),#REF!)</f>
        <v>5.9600773686430735</v>
      </c>
      <c r="AE227" s="10">
        <f t="shared" si="72"/>
        <v>-33.930832475341091</v>
      </c>
      <c r="AF227" s="10">
        <f t="shared" si="73"/>
        <v>1.9880958749946649</v>
      </c>
      <c r="AG227" s="10">
        <f t="shared" si="74"/>
        <v>1.9880958749946649</v>
      </c>
      <c r="AH227">
        <f t="shared" si="75"/>
        <v>3.2098106462593745</v>
      </c>
      <c r="AI227" s="10">
        <f t="shared" si="76"/>
        <v>-0.13209459459459438</v>
      </c>
      <c r="AJ227" t="e">
        <f t="shared" si="77"/>
        <v>#NUM!</v>
      </c>
    </row>
    <row r="228" spans="14:36" x14ac:dyDescent="0.3">
      <c r="N228">
        <f t="shared" si="67"/>
        <v>17.502949438405608</v>
      </c>
      <c r="O228">
        <f t="shared" si="68"/>
        <v>12.498350013903538</v>
      </c>
      <c r="P228">
        <f t="shared" si="78"/>
        <v>2.1317999999999997</v>
      </c>
      <c r="Q228">
        <f t="shared" si="60"/>
        <v>12.779598274999998</v>
      </c>
      <c r="R228" s="17">
        <f>PUSHArm!M228</f>
        <v>113</v>
      </c>
      <c r="S228" s="10">
        <f>PUSHArm!N228</f>
        <v>62.059413514134569</v>
      </c>
      <c r="T228" s="10">
        <f>PUSHArm!O228</f>
        <v>1.1737966564645066</v>
      </c>
      <c r="U228" s="10">
        <f t="shared" si="69"/>
        <v>63.567547559050944</v>
      </c>
      <c r="V228" s="10">
        <f t="shared" si="61"/>
        <v>2.8174585879934524</v>
      </c>
      <c r="W228" s="10">
        <f t="shared" si="62"/>
        <v>52.059413514134569</v>
      </c>
      <c r="X228" s="10">
        <f t="shared" si="63"/>
        <v>41.940586485865431</v>
      </c>
      <c r="Y228" s="10">
        <f t="shared" si="70"/>
        <v>36.940586485865431</v>
      </c>
      <c r="Z228" s="10">
        <f t="shared" si="71"/>
        <v>51.059413514134569</v>
      </c>
      <c r="AA228" s="10">
        <f t="shared" si="64"/>
        <v>31.940586485865431</v>
      </c>
      <c r="AB228" s="10">
        <f t="shared" si="65"/>
        <v>2.8174585879934524</v>
      </c>
      <c r="AC228" s="10">
        <f t="shared" si="66"/>
        <v>2.8174585879934524</v>
      </c>
      <c r="AD228" s="10">
        <f>IF(R228&lt;=$H$10,$L$2+ABS($H$43/$H$46-SQRT(4*$H$43*$H$43/$H$46/$H$46-8*(R228-$H$9)/$H$46)/2),#REF!)</f>
        <v>5.940442365671351</v>
      </c>
      <c r="AE228" s="10">
        <f t="shared" si="72"/>
        <v>-33.820938861705976</v>
      </c>
      <c r="AF228" s="10">
        <f t="shared" si="73"/>
        <v>1.9755292500816692</v>
      </c>
      <c r="AG228" s="10">
        <f t="shared" si="74"/>
        <v>1.9755292500816692</v>
      </c>
      <c r="AH228">
        <f t="shared" si="75"/>
        <v>3.2178358476142832</v>
      </c>
      <c r="AI228" s="10">
        <f t="shared" si="76"/>
        <v>-0.15945945945945983</v>
      </c>
      <c r="AJ228" t="e">
        <f t="shared" si="77"/>
        <v>#NUM!</v>
      </c>
    </row>
    <row r="229" spans="14:36" x14ac:dyDescent="0.3">
      <c r="N229">
        <f t="shared" si="67"/>
        <v>17.508428173205942</v>
      </c>
      <c r="O229">
        <f t="shared" si="68"/>
        <v>12.509870758266205</v>
      </c>
      <c r="P229">
        <f t="shared" si="78"/>
        <v>2.1317999999999997</v>
      </c>
      <c r="Q229">
        <f t="shared" si="60"/>
        <v>12.802295612499998</v>
      </c>
      <c r="R229" s="17">
        <f>PUSHArm!M229</f>
        <v>113.5</v>
      </c>
      <c r="S229" s="10">
        <f>PUSHArm!N229</f>
        <v>62.48538167245767</v>
      </c>
      <c r="T229" s="10">
        <f>PUSHArm!O229</f>
        <v>1.1723795419222574</v>
      </c>
      <c r="U229" s="10">
        <f t="shared" si="69"/>
        <v>63.520069825141796</v>
      </c>
      <c r="V229" s="10">
        <f t="shared" si="61"/>
        <v>2.8275904035800057</v>
      </c>
      <c r="W229" s="10">
        <f t="shared" si="62"/>
        <v>52.48538167245767</v>
      </c>
      <c r="X229" s="10">
        <f t="shared" si="63"/>
        <v>41.51461832754233</v>
      </c>
      <c r="Y229" s="10">
        <f t="shared" si="70"/>
        <v>36.51461832754233</v>
      </c>
      <c r="Z229" s="10">
        <f t="shared" si="71"/>
        <v>51.48538167245767</v>
      </c>
      <c r="AA229" s="10">
        <f t="shared" si="64"/>
        <v>31.51461832754233</v>
      </c>
      <c r="AB229" s="10">
        <f t="shared" si="65"/>
        <v>2.8275904035800057</v>
      </c>
      <c r="AC229" s="10">
        <f t="shared" si="66"/>
        <v>2.8275904035800057</v>
      </c>
      <c r="AD229" s="10">
        <f>IF(R229&lt;=$H$10,$L$2+ABS($H$43/$H$46-SQRT(4*$H$43*$H$43/$H$46/$H$46-8*(R229-$H$9)/$H$46)/2),#REF!)</f>
        <v>5.92070374574977</v>
      </c>
      <c r="AE229" s="10">
        <f t="shared" si="72"/>
        <v>-33.7092639905566</v>
      </c>
      <c r="AF229" s="10">
        <f t="shared" si="73"/>
        <v>1.962906008813883</v>
      </c>
      <c r="AG229" s="10">
        <f t="shared" si="74"/>
        <v>1.962906008813883</v>
      </c>
      <c r="AH229">
        <f t="shared" si="75"/>
        <v>3.2258369499490129</v>
      </c>
      <c r="AI229" s="10">
        <f t="shared" si="76"/>
        <v>-0.18682432432432439</v>
      </c>
      <c r="AJ229" t="e">
        <f t="shared" si="77"/>
        <v>#NUM!</v>
      </c>
    </row>
    <row r="230" spans="14:36" x14ac:dyDescent="0.3">
      <c r="N230">
        <f t="shared" si="67"/>
        <v>17.514264833036592</v>
      </c>
      <c r="O230">
        <f t="shared" si="68"/>
        <v>12.521629059327173</v>
      </c>
      <c r="P230">
        <f t="shared" si="78"/>
        <v>2.1317999999999997</v>
      </c>
      <c r="Q230">
        <f t="shared" si="60"/>
        <v>12.824992949999999</v>
      </c>
      <c r="R230" s="17">
        <f>PUSHArm!M230</f>
        <v>114</v>
      </c>
      <c r="S230" s="10">
        <f>PUSHArm!N230</f>
        <v>62.911864720072259</v>
      </c>
      <c r="T230" s="10">
        <f>PUSHArm!O230</f>
        <v>1.1709906589993007</v>
      </c>
      <c r="U230" s="10">
        <f t="shared" si="69"/>
        <v>63.470389549359417</v>
      </c>
      <c r="V230" s="10">
        <f t="shared" si="61"/>
        <v>2.837788453027696</v>
      </c>
      <c r="W230" s="10">
        <f t="shared" si="62"/>
        <v>52.911864720072259</v>
      </c>
      <c r="X230" s="10">
        <f t="shared" si="63"/>
        <v>41.088135279927741</v>
      </c>
      <c r="Y230" s="10">
        <f t="shared" si="70"/>
        <v>36.088135279927741</v>
      </c>
      <c r="Z230" s="10">
        <f t="shared" si="71"/>
        <v>51.911864720072259</v>
      </c>
      <c r="AA230" s="10">
        <f t="shared" si="64"/>
        <v>31.088135279927741</v>
      </c>
      <c r="AB230" s="10">
        <f t="shared" si="65"/>
        <v>2.837788453027696</v>
      </c>
      <c r="AC230" s="10">
        <f t="shared" si="66"/>
        <v>2.837788453027696</v>
      </c>
      <c r="AD230" s="10">
        <f>IF(R230&lt;=$H$10,$L$2+ABS($H$43/$H$46-SQRT(4*$H$43*$H$43/$H$46/$H$46-8*(R230-$H$9)/$H$46)/2),#REF!)</f>
        <v>5.9008598509486463</v>
      </c>
      <c r="AE230" s="10">
        <f t="shared" si="72"/>
        <v>-33.595814433189645</v>
      </c>
      <c r="AF230" s="10">
        <f t="shared" si="73"/>
        <v>1.9502253790053732</v>
      </c>
      <c r="AG230" s="10">
        <f t="shared" si="74"/>
        <v>1.9502253790053732</v>
      </c>
      <c r="AH230">
        <f t="shared" si="75"/>
        <v>3.2338141690705622</v>
      </c>
      <c r="AI230" s="10">
        <f t="shared" si="76"/>
        <v>-0.21418918918918894</v>
      </c>
      <c r="AJ230" t="e">
        <f t="shared" si="77"/>
        <v>#NUM!</v>
      </c>
    </row>
    <row r="231" spans="14:36" x14ac:dyDescent="0.3">
      <c r="N231">
        <f t="shared" si="67"/>
        <v>17.520454133392278</v>
      </c>
      <c r="O231">
        <f t="shared" si="68"/>
        <v>12.533621683861819</v>
      </c>
      <c r="P231">
        <f t="shared" si="78"/>
        <v>2.1317999999999997</v>
      </c>
      <c r="Q231">
        <f t="shared" si="60"/>
        <v>12.847690287499999</v>
      </c>
      <c r="R231" s="17">
        <f>PUSHArm!M231</f>
        <v>114.5</v>
      </c>
      <c r="S231" s="10">
        <f>PUSHArm!N231</f>
        <v>63.338853608632043</v>
      </c>
      <c r="T231" s="10">
        <f>PUSHArm!O231</f>
        <v>1.1696295265809309</v>
      </c>
      <c r="U231" s="10">
        <f t="shared" si="69"/>
        <v>63.418419690178972</v>
      </c>
      <c r="V231" s="10">
        <f t="shared" si="61"/>
        <v>2.8480540525285374</v>
      </c>
      <c r="W231" s="10">
        <f t="shared" si="62"/>
        <v>53.338853608632043</v>
      </c>
      <c r="X231" s="10">
        <f t="shared" si="63"/>
        <v>40.661146391367957</v>
      </c>
      <c r="Y231" s="10">
        <f t="shared" si="70"/>
        <v>35.661146391367957</v>
      </c>
      <c r="Z231" s="10">
        <f t="shared" si="71"/>
        <v>52.338853608632043</v>
      </c>
      <c r="AA231" s="10">
        <f t="shared" si="64"/>
        <v>30.661146391367957</v>
      </c>
      <c r="AB231" s="10">
        <f t="shared" si="65"/>
        <v>2.8480540525285374</v>
      </c>
      <c r="AC231" s="10">
        <f t="shared" si="66"/>
        <v>2.8480540525285374</v>
      </c>
      <c r="AD231" s="10">
        <f>IF(R231&lt;=$H$10,$L$2+ABS($H$43/$H$46-SQRT(4*$H$43*$H$43/$H$46/$H$46-8*(R231-$H$9)/$H$46)/2),#REF!)</f>
        <v>5.8809089786479252</v>
      </c>
      <c r="AE231" s="10">
        <f t="shared" si="72"/>
        <v>-33.480596285839788</v>
      </c>
      <c r="AF231" s="10">
        <f t="shared" si="73"/>
        <v>1.9374865707559843</v>
      </c>
      <c r="AG231" s="10">
        <f t="shared" si="74"/>
        <v>1.9374865707559843</v>
      </c>
      <c r="AH231">
        <f t="shared" si="75"/>
        <v>3.2417677175841049</v>
      </c>
      <c r="AI231" s="10">
        <f t="shared" si="76"/>
        <v>-0.24155405405405439</v>
      </c>
      <c r="AJ231" t="e">
        <f t="shared" si="77"/>
        <v>#NUM!</v>
      </c>
    </row>
    <row r="232" spans="14:36" x14ac:dyDescent="0.3">
      <c r="N232">
        <f t="shared" si="67"/>
        <v>17.52699093054721</v>
      </c>
      <c r="O232">
        <f t="shared" si="68"/>
        <v>12.545845487001868</v>
      </c>
      <c r="P232">
        <f t="shared" si="78"/>
        <v>2.1317999999999997</v>
      </c>
      <c r="Q232">
        <f t="shared" si="60"/>
        <v>12.870387624999999</v>
      </c>
      <c r="R232" s="17">
        <f>PUSHArm!M232</f>
        <v>115</v>
      </c>
      <c r="S232" s="10">
        <f>PUSHArm!N232</f>
        <v>63.766339396770107</v>
      </c>
      <c r="T232" s="10">
        <f>PUSHArm!O232</f>
        <v>1.1682956758479557</v>
      </c>
      <c r="U232" s="10">
        <f t="shared" si="69"/>
        <v>63.3640715825698</v>
      </c>
      <c r="V232" s="10">
        <f t="shared" si="61"/>
        <v>2.8583885624528351</v>
      </c>
      <c r="W232" s="10">
        <f t="shared" si="62"/>
        <v>53.766339396770107</v>
      </c>
      <c r="X232" s="10">
        <f t="shared" si="63"/>
        <v>40.233660603229893</v>
      </c>
      <c r="Y232" s="10">
        <f t="shared" si="70"/>
        <v>35.233660603229893</v>
      </c>
      <c r="Z232" s="10">
        <f t="shared" si="71"/>
        <v>52.766339396770107</v>
      </c>
      <c r="AA232" s="10">
        <f t="shared" si="64"/>
        <v>30.233660603229893</v>
      </c>
      <c r="AB232" s="10">
        <f t="shared" si="65"/>
        <v>2.8583885624528351</v>
      </c>
      <c r="AC232" s="10">
        <f t="shared" si="66"/>
        <v>2.8583885624528351</v>
      </c>
      <c r="AD232" s="10">
        <f>IF(R232&lt;=$H$10,$L$2+ABS($H$43/$H$46-SQRT(4*$H$43*$H$43/$H$46/$H$46-8*(R232-$H$9)/$H$46)/2),#REF!)</f>
        <v>5.8608493798322518</v>
      </c>
      <c r="AE232" s="10">
        <f t="shared" si="72"/>
        <v>-33.36361516424374</v>
      </c>
      <c r="AF232" s="10">
        <f t="shared" si="73"/>
        <v>1.9246887758771429</v>
      </c>
      <c r="AG232" s="10">
        <f t="shared" si="74"/>
        <v>1.9246887758771429</v>
      </c>
      <c r="AH232">
        <f t="shared" si="75"/>
        <v>3.2496978049591068</v>
      </c>
      <c r="AI232" s="10">
        <f t="shared" si="76"/>
        <v>-0.26891891891891895</v>
      </c>
      <c r="AJ232" t="e">
        <f t="shared" si="77"/>
        <v>#NUM!</v>
      </c>
    </row>
    <row r="233" spans="14:36" x14ac:dyDescent="0.3">
      <c r="N233">
        <f t="shared" si="67"/>
        <v>17.533870219311464</v>
      </c>
      <c r="O233">
        <f t="shared" si="68"/>
        <v>12.558297411024389</v>
      </c>
      <c r="P233">
        <f t="shared" si="78"/>
        <v>2.1317999999999997</v>
      </c>
      <c r="Q233">
        <f t="shared" si="60"/>
        <v>12.8930849625</v>
      </c>
      <c r="R233" s="17">
        <f>PUSHArm!M233</f>
        <v>115.5</v>
      </c>
      <c r="S233" s="10">
        <f>PUSHArm!N233</f>
        <v>64.194313248198682</v>
      </c>
      <c r="T233" s="10">
        <f>PUSHArm!O233</f>
        <v>1.1669886500344953</v>
      </c>
      <c r="U233" s="10">
        <f t="shared" si="69"/>
        <v>63.307254845936178</v>
      </c>
      <c r="V233" s="10">
        <f t="shared" si="61"/>
        <v>2.8687933894534829</v>
      </c>
      <c r="W233" s="10">
        <f t="shared" si="62"/>
        <v>54.194313248198682</v>
      </c>
      <c r="X233" s="10">
        <f t="shared" si="63"/>
        <v>39.805686751801318</v>
      </c>
      <c r="Y233" s="10">
        <f t="shared" si="70"/>
        <v>34.805686751801318</v>
      </c>
      <c r="Z233" s="10">
        <f t="shared" si="71"/>
        <v>53.194313248198682</v>
      </c>
      <c r="AA233" s="10">
        <f t="shared" si="64"/>
        <v>29.805686751801318</v>
      </c>
      <c r="AB233" s="10">
        <f t="shared" si="65"/>
        <v>2.8687933894534829</v>
      </c>
      <c r="AC233" s="10">
        <f t="shared" si="66"/>
        <v>2.8687933894534829</v>
      </c>
      <c r="AD233" s="10">
        <f>IF(R233&lt;=$H$10,$L$2+ABS($H$43/$H$46-SQRT(4*$H$43*$H$43/$H$46/$H$46-8*(R233-$H$9)/$H$46)/2),#REF!)</f>
        <v>5.8406792573015078</v>
      </c>
      <c r="AE233" s="10">
        <f t="shared" si="72"/>
        <v>-33.244876198123862</v>
      </c>
      <c r="AF233" s="10">
        <f t="shared" si="73"/>
        <v>1.9118311672935107</v>
      </c>
      <c r="AG233" s="10">
        <f t="shared" si="74"/>
        <v>1.9118311672935107</v>
      </c>
      <c r="AH233">
        <f t="shared" si="75"/>
        <v>3.2576046375936922</v>
      </c>
      <c r="AI233" s="10">
        <f t="shared" si="76"/>
        <v>-0.29628378378378351</v>
      </c>
      <c r="AJ233" t="e">
        <f t="shared" si="77"/>
        <v>#NUM!</v>
      </c>
    </row>
    <row r="234" spans="14:36" x14ac:dyDescent="0.3">
      <c r="N234">
        <f t="shared" si="67"/>
        <v>17.541087130859655</v>
      </c>
      <c r="O234">
        <f t="shared" si="68"/>
        <v>12.570974484183303</v>
      </c>
      <c r="P234">
        <f t="shared" si="78"/>
        <v>2.1317999999999997</v>
      </c>
      <c r="Q234">
        <f t="shared" si="60"/>
        <v>12.915782299999998</v>
      </c>
      <c r="R234" s="17">
        <f>PUSHArm!M234</f>
        <v>116</v>
      </c>
      <c r="S234" s="10">
        <f>PUSHArm!N234</f>
        <v>64.62276642980008</v>
      </c>
      <c r="T234" s="10">
        <f>PUSHArm!O234</f>
        <v>1.1657080041927836</v>
      </c>
      <c r="U234" s="10">
        <f t="shared" si="69"/>
        <v>63.247877287067418</v>
      </c>
      <c r="V234" s="10">
        <f t="shared" si="61"/>
        <v>2.8792699887009121</v>
      </c>
      <c r="W234" s="10">
        <f t="shared" si="62"/>
        <v>54.62276642980008</v>
      </c>
      <c r="X234" s="10">
        <f t="shared" si="63"/>
        <v>39.37723357019992</v>
      </c>
      <c r="Y234" s="10">
        <f t="shared" si="70"/>
        <v>34.37723357019992</v>
      </c>
      <c r="Z234" s="10">
        <f t="shared" si="71"/>
        <v>53.62276642980008</v>
      </c>
      <c r="AA234" s="10">
        <f t="shared" si="64"/>
        <v>29.37723357019992</v>
      </c>
      <c r="AB234" s="10">
        <f t="shared" si="65"/>
        <v>2.8792699887009121</v>
      </c>
      <c r="AC234" s="10">
        <f t="shared" si="66"/>
        <v>2.8792699887009121</v>
      </c>
      <c r="AD234" s="10">
        <f>IF(R234&lt;=$H$10,$L$2+ABS($H$43/$H$46-SQRT(4*$H$43*$H$43/$H$46/$H$46-8*(R234-$H$9)/$H$46)/2),#REF!)</f>
        <v>5.8203967637916056</v>
      </c>
      <c r="AE234" s="10">
        <f t="shared" si="72"/>
        <v>-33.124384025467762</v>
      </c>
      <c r="AF234" s="10">
        <f t="shared" si="73"/>
        <v>1.8989128984192296</v>
      </c>
      <c r="AG234" s="10">
        <f t="shared" si="74"/>
        <v>1.8989128984192296</v>
      </c>
      <c r="AH234">
        <f t="shared" si="75"/>
        <v>3.2654884188773239</v>
      </c>
      <c r="AI234" s="10">
        <f t="shared" si="76"/>
        <v>-0.32364864864864895</v>
      </c>
      <c r="AJ234" t="e">
        <f t="shared" si="77"/>
        <v>#NUM!</v>
      </c>
    </row>
    <row r="235" spans="14:36" x14ac:dyDescent="0.3">
      <c r="N235">
        <f t="shared" si="67"/>
        <v>17.548636930638182</v>
      </c>
      <c r="O235">
        <f t="shared" si="68"/>
        <v>12.583873819588115</v>
      </c>
      <c r="P235">
        <f t="shared" si="78"/>
        <v>2.1317999999999997</v>
      </c>
      <c r="Q235">
        <f t="shared" si="60"/>
        <v>12.9384796375</v>
      </c>
      <c r="R235" s="17">
        <f>PUSHArm!M235</f>
        <v>116.5</v>
      </c>
      <c r="S235" s="10">
        <f>PUSHArm!N235</f>
        <v>65.051690309709642</v>
      </c>
      <c r="T235" s="10">
        <f>PUSHArm!O235</f>
        <v>1.1644533049653027</v>
      </c>
      <c r="U235" s="10">
        <f t="shared" si="69"/>
        <v>63.185844797739747</v>
      </c>
      <c r="V235" s="10">
        <f t="shared" si="61"/>
        <v>2.8898198662587395</v>
      </c>
      <c r="W235" s="10">
        <f t="shared" si="62"/>
        <v>55.051690309709642</v>
      </c>
      <c r="X235" s="10">
        <f t="shared" si="63"/>
        <v>38.948309690290358</v>
      </c>
      <c r="Y235" s="10">
        <f t="shared" si="70"/>
        <v>33.948309690290358</v>
      </c>
      <c r="Z235" s="10">
        <f t="shared" si="71"/>
        <v>54.051690309709642</v>
      </c>
      <c r="AA235" s="10">
        <f t="shared" si="64"/>
        <v>28.948309690290358</v>
      </c>
      <c r="AB235" s="10">
        <f t="shared" si="65"/>
        <v>2.8898198662587395</v>
      </c>
      <c r="AC235" s="10">
        <f t="shared" si="66"/>
        <v>2.8898198662587395</v>
      </c>
      <c r="AD235" s="10">
        <f>IF(R235&lt;=$H$10,$L$2+ABS($H$43/$H$46-SQRT(4*$H$43*$H$43/$H$46/$H$46-8*(R235-$H$9)/$H$46)/2),#REF!)</f>
        <v>5.8</v>
      </c>
      <c r="AE235" s="10">
        <f t="shared" si="72"/>
        <v>-33.002142786568285</v>
      </c>
      <c r="AF235" s="10">
        <f t="shared" si="73"/>
        <v>1.8859331025074264</v>
      </c>
      <c r="AG235" s="10">
        <f t="shared" si="74"/>
        <v>1.8859331025074264</v>
      </c>
      <c r="AH235">
        <f t="shared" si="75"/>
        <v>3.2733493492518471</v>
      </c>
      <c r="AI235" s="10">
        <f t="shared" si="76"/>
        <v>-0.35101351351351351</v>
      </c>
      <c r="AJ235" t="e">
        <f t="shared" si="77"/>
        <v>#NUM!</v>
      </c>
    </row>
    <row r="236" spans="14:36" x14ac:dyDescent="0.3">
      <c r="N236">
        <f t="shared" si="67"/>
        <v>17.556515016303724</v>
      </c>
      <c r="O236">
        <f t="shared" si="68"/>
        <v>12.596992614096351</v>
      </c>
      <c r="P236">
        <f t="shared" si="78"/>
        <v>2.1317999999999997</v>
      </c>
      <c r="Q236">
        <f t="shared" si="60"/>
        <v>12.961176975000001</v>
      </c>
      <c r="R236" s="17">
        <f>PUSHArm!M236</f>
        <v>117</v>
      </c>
      <c r="S236" s="10">
        <f>PUSHArm!N236</f>
        <v>65.481076355391309</v>
      </c>
      <c r="T236" s="10">
        <f>PUSHArm!O236</f>
        <v>1.1632241303610498</v>
      </c>
      <c r="U236" s="10">
        <f t="shared" si="69"/>
        <v>63.121061246386112</v>
      </c>
      <c r="V236" s="10">
        <f t="shared" si="61"/>
        <v>2.9004445816111049</v>
      </c>
      <c r="W236" s="10">
        <f t="shared" si="62"/>
        <v>55.481076355391309</v>
      </c>
      <c r="X236" s="10">
        <f t="shared" si="63"/>
        <v>38.518923644608691</v>
      </c>
      <c r="Y236" s="10">
        <f t="shared" si="70"/>
        <v>33.518923644608691</v>
      </c>
      <c r="Z236" s="10">
        <f t="shared" si="71"/>
        <v>54.481076355391309</v>
      </c>
      <c r="AA236" s="10">
        <f t="shared" si="64"/>
        <v>28.518923644608691</v>
      </c>
      <c r="AB236" s="10">
        <f t="shared" si="65"/>
        <v>2.9004445816111049</v>
      </c>
      <c r="AC236" s="10">
        <f t="shared" si="66"/>
        <v>2.9004445816111049</v>
      </c>
      <c r="AD236" s="10">
        <f>IF(R236&lt;=$H$10,$L$2+ABS($H$43/$H$46-SQRT(4*$H$43*$H$43/$H$46/$H$46-8*(R236-$H$9)/$H$46)/2),#REF!)</f>
        <v>5.7794870125099314</v>
      </c>
      <c r="AE236" s="10">
        <f t="shared" si="72"/>
        <v>-32.878156117888075</v>
      </c>
      <c r="AF236" s="10">
        <f t="shared" si="73"/>
        <v>1.8728908919715692</v>
      </c>
      <c r="AG236" s="10">
        <f t="shared" si="74"/>
        <v>1.8728908919715692</v>
      </c>
      <c r="AH236">
        <f t="shared" si="75"/>
        <v>3.281187626270953</v>
      </c>
      <c r="AI236" s="10">
        <f t="shared" si="76"/>
        <v>-0.37837837837837895</v>
      </c>
      <c r="AJ236" t="e">
        <f t="shared" si="77"/>
        <v>#NUM!</v>
      </c>
    </row>
    <row r="237" spans="14:36" x14ac:dyDescent="0.3">
      <c r="N237">
        <f t="shared" si="67"/>
        <v>17.564716915748786</v>
      </c>
      <c r="O237">
        <f t="shared" si="68"/>
        <v>12.610328147259864</v>
      </c>
      <c r="P237">
        <f t="shared" si="78"/>
        <v>2.1317999999999997</v>
      </c>
      <c r="Q237">
        <f t="shared" si="60"/>
        <v>12.983874312499999</v>
      </c>
      <c r="R237" s="17">
        <f>PUSHArm!M237</f>
        <v>117.5</v>
      </c>
      <c r="S237" s="10">
        <f>PUSHArm!N237</f>
        <v>65.910916131707509</v>
      </c>
      <c r="T237" s="10">
        <f>PUSHArm!O237</f>
        <v>1.162020069539573</v>
      </c>
      <c r="U237" s="10">
        <f t="shared" si="69"/>
        <v>63.053428363582576</v>
      </c>
      <c r="V237" s="10">
        <f t="shared" si="61"/>
        <v>2.9111457503537004</v>
      </c>
      <c r="W237" s="10">
        <f t="shared" si="62"/>
        <v>55.910916131707509</v>
      </c>
      <c r="X237" s="10">
        <f t="shared" si="63"/>
        <v>38.089083868292491</v>
      </c>
      <c r="Y237" s="10">
        <f t="shared" si="70"/>
        <v>33.089083868292491</v>
      </c>
      <c r="Z237" s="10">
        <f t="shared" si="71"/>
        <v>54.910916131707509</v>
      </c>
      <c r="AA237" s="10">
        <f t="shared" si="64"/>
        <v>28.089083868292491</v>
      </c>
      <c r="AB237" s="10">
        <f t="shared" si="65"/>
        <v>2.9111457503537004</v>
      </c>
      <c r="AC237" s="10">
        <f t="shared" si="66"/>
        <v>2.9111457503537004</v>
      </c>
      <c r="AD237" s="10">
        <f>IF(R237&lt;=$H$10,$L$2+ABS($H$43/$H$46-SQRT(4*$H$43*$H$43/$H$46/$H$46-8*(R237-$H$9)/$H$46)/2),#REF!)</f>
        <v>5.7588557916069805</v>
      </c>
      <c r="AE237" s="10">
        <f t="shared" si="72"/>
        <v>-32.752427145617183</v>
      </c>
      <c r="AF237" s="10">
        <f t="shared" si="73"/>
        <v>1.8597853576771615</v>
      </c>
      <c r="AG237" s="10">
        <f t="shared" si="74"/>
        <v>1.8597853576771615</v>
      </c>
      <c r="AH237">
        <f t="shared" si="75"/>
        <v>3.289003444658102</v>
      </c>
      <c r="AI237" s="10">
        <f t="shared" si="76"/>
        <v>-0.40574324324324351</v>
      </c>
      <c r="AJ237" t="e">
        <f t="shared" si="77"/>
        <v>#NUM!</v>
      </c>
    </row>
    <row r="238" spans="14:36" x14ac:dyDescent="0.3">
      <c r="N238">
        <f t="shared" si="67"/>
        <v>17.573238285182192</v>
      </c>
      <c r="O238">
        <f t="shared" si="68"/>
        <v>12.623877780302344</v>
      </c>
      <c r="P238">
        <f t="shared" si="78"/>
        <v>2.1317999999999997</v>
      </c>
      <c r="Q238">
        <f t="shared" si="60"/>
        <v>13.00657165</v>
      </c>
      <c r="R238" s="17">
        <f>PUSHArm!M238</f>
        <v>118</v>
      </c>
      <c r="S238" s="10">
        <f>PUSHArm!N238</f>
        <v>66.341201298983592</v>
      </c>
      <c r="T238" s="10">
        <f>PUSHArm!O238</f>
        <v>1.1608407226005839</v>
      </c>
      <c r="U238" s="10">
        <f t="shared" si="69"/>
        <v>62.982845620741742</v>
      </c>
      <c r="V238" s="10">
        <f t="shared" si="61"/>
        <v>2.9219250470616354</v>
      </c>
      <c r="W238" s="10">
        <f t="shared" si="62"/>
        <v>56.341201298983592</v>
      </c>
      <c r="X238" s="10">
        <f t="shared" si="63"/>
        <v>37.658798701016408</v>
      </c>
      <c r="Y238" s="10">
        <f t="shared" si="70"/>
        <v>32.658798701016408</v>
      </c>
      <c r="Z238" s="10">
        <f t="shared" si="71"/>
        <v>55.341201298983592</v>
      </c>
      <c r="AA238" s="10">
        <f t="shared" si="64"/>
        <v>27.658798701016408</v>
      </c>
      <c r="AB238" s="10">
        <f t="shared" si="65"/>
        <v>2.9219250470616354</v>
      </c>
      <c r="AC238" s="10">
        <f t="shared" si="66"/>
        <v>2.9219250470616354</v>
      </c>
      <c r="AD238" s="10">
        <f>IF(R238&lt;=$H$10,$L$2+ABS($H$43/$H$46-SQRT(4*$H$43*$H$43/$H$46/$H$46-8*(R238-$H$9)/$H$46)/2),#REF!)</f>
        <v>5.7381042689810347</v>
      </c>
      <c r="AE238" s="10">
        <f t="shared" si="72"/>
        <v>-32.624958478957829</v>
      </c>
      <c r="AF238" s="10">
        <f t="shared" si="73"/>
        <v>1.8466155682021845</v>
      </c>
      <c r="AG238" s="10">
        <f t="shared" si="74"/>
        <v>1.8466155682021845</v>
      </c>
      <c r="AH238">
        <f t="shared" si="75"/>
        <v>3.2967969963629709</v>
      </c>
      <c r="AI238" s="10">
        <f t="shared" si="76"/>
        <v>-0.43310810810810807</v>
      </c>
      <c r="AJ238" t="e">
        <f t="shared" si="77"/>
        <v>#NUM!</v>
      </c>
    </row>
    <row r="239" spans="14:36" x14ac:dyDescent="0.3">
      <c r="N239">
        <f t="shared" si="67"/>
        <v>17.58207490724898</v>
      </c>
      <c r="O239">
        <f t="shared" si="68"/>
        <v>12.637638955117096</v>
      </c>
      <c r="P239">
        <f t="shared" si="78"/>
        <v>2.1317999999999997</v>
      </c>
      <c r="Q239">
        <f t="shared" si="60"/>
        <v>13.029268987500002</v>
      </c>
      <c r="R239" s="17">
        <f>PUSHArm!M239</f>
        <v>118.5</v>
      </c>
      <c r="S239" s="10">
        <f>PUSHArm!N239</f>
        <v>66.771923611067777</v>
      </c>
      <c r="T239" s="10">
        <f>PUSHArm!O239</f>
        <v>1.159685700378057</v>
      </c>
      <c r="U239" s="10">
        <f t="shared" si="69"/>
        <v>62.90921010141674</v>
      </c>
      <c r="V239" s="10">
        <f t="shared" si="61"/>
        <v>2.9327842083485596</v>
      </c>
      <c r="W239" s="10">
        <f t="shared" si="62"/>
        <v>56.771923611067777</v>
      </c>
      <c r="X239" s="10">
        <f t="shared" si="63"/>
        <v>37.228076388932223</v>
      </c>
      <c r="Y239" s="10">
        <f t="shared" si="70"/>
        <v>32.228076388932223</v>
      </c>
      <c r="Z239" s="10">
        <f t="shared" si="71"/>
        <v>55.771923611067777</v>
      </c>
      <c r="AA239" s="10">
        <f t="shared" si="64"/>
        <v>27.228076388932223</v>
      </c>
      <c r="AB239" s="10">
        <f t="shared" si="65"/>
        <v>2.9327842083485596</v>
      </c>
      <c r="AC239" s="10">
        <f t="shared" si="66"/>
        <v>2.9327842083485596</v>
      </c>
      <c r="AD239" s="10">
        <f>IF(R239&lt;=$H$10,$L$2+ABS($H$43/$H$46-SQRT(4*$H$43*$H$43/$H$46/$H$46-8*(R239-$H$9)/$H$46)/2),#REF!)</f>
        <v>5.7172303153062201</v>
      </c>
      <c r="AE239" s="10">
        <f t="shared" si="72"/>
        <v>-32.495752203137094</v>
      </c>
      <c r="AF239" s="10">
        <f t="shared" si="73"/>
        <v>1.8333805690645792</v>
      </c>
      <c r="AG239" s="10">
        <f t="shared" si="74"/>
        <v>1.8333805690645792</v>
      </c>
      <c r="AH239">
        <f t="shared" si="75"/>
        <v>3.3045684706164535</v>
      </c>
      <c r="AI239" s="10">
        <f t="shared" si="76"/>
        <v>-0.46047297297297352</v>
      </c>
      <c r="AJ239" t="e">
        <f t="shared" si="77"/>
        <v>#NUM!</v>
      </c>
    </row>
    <row r="240" spans="14:36" x14ac:dyDescent="0.3">
      <c r="N240">
        <f t="shared" si="67"/>
        <v>17.591222689255734</v>
      </c>
      <c r="O240">
        <f t="shared" si="68"/>
        <v>12.65160919333276</v>
      </c>
      <c r="P240">
        <f t="shared" si="78"/>
        <v>2.1317999999999997</v>
      </c>
      <c r="Q240">
        <f t="shared" si="60"/>
        <v>13.051966324999997</v>
      </c>
      <c r="R240" s="17">
        <f>PUSHArm!M240</f>
        <v>119</v>
      </c>
      <c r="S240" s="10">
        <f>PUSHArm!N240</f>
        <v>67.20307491338788</v>
      </c>
      <c r="T240" s="10">
        <f>PUSHArm!O240</f>
        <v>1.1585546242431215</v>
      </c>
      <c r="U240" s="10">
        <f t="shared" si="69"/>
        <v>62.832416364859505</v>
      </c>
      <c r="V240" s="10">
        <f t="shared" si="61"/>
        <v>2.9437250361328644</v>
      </c>
      <c r="W240" s="10">
        <f t="shared" si="62"/>
        <v>57.20307491338788</v>
      </c>
      <c r="X240" s="10">
        <f t="shared" si="63"/>
        <v>36.79692508661212</v>
      </c>
      <c r="Y240" s="10">
        <f t="shared" si="70"/>
        <v>31.79692508661212</v>
      </c>
      <c r="Z240" s="10">
        <f t="shared" si="71"/>
        <v>56.20307491338788</v>
      </c>
      <c r="AA240" s="10">
        <f t="shared" si="64"/>
        <v>26.79692508661212</v>
      </c>
      <c r="AB240" s="10">
        <f t="shared" si="65"/>
        <v>2.9437250361328644</v>
      </c>
      <c r="AC240" s="10">
        <f t="shared" si="66"/>
        <v>2.9437250361328644</v>
      </c>
      <c r="AD240" s="10">
        <f>IF(R240&lt;=$H$10,$L$2+ABS($H$43/$H$46-SQRT(4*$H$43*$H$43/$H$46/$H$46-8*(R240-$H$9)/$H$46)/2),#REF!)</f>
        <v>5.6962317376907903</v>
      </c>
      <c r="AE240" s="10">
        <f t="shared" si="72"/>
        <v>-32.364809871996179</v>
      </c>
      <c r="AF240" s="10">
        <f t="shared" si="73"/>
        <v>1.8200793819149557</v>
      </c>
      <c r="AG240" s="10">
        <f t="shared" si="74"/>
        <v>1.8200793819149557</v>
      </c>
      <c r="AH240">
        <f t="shared" si="75"/>
        <v>3.3123180539842703</v>
      </c>
      <c r="AI240" s="10">
        <f t="shared" si="76"/>
        <v>-0.48783783783783807</v>
      </c>
      <c r="AJ240" t="e">
        <f t="shared" si="77"/>
        <v>#NUM!</v>
      </c>
    </row>
    <row r="241" spans="14:36" x14ac:dyDescent="0.3">
      <c r="N241">
        <f t="shared" si="67"/>
        <v>17.600677661401274</v>
      </c>
      <c r="O241">
        <f t="shared" si="68"/>
        <v>12.665786095375379</v>
      </c>
      <c r="P241">
        <f t="shared" si="78"/>
        <v>2.1317999999999997</v>
      </c>
      <c r="Q241">
        <f t="shared" si="60"/>
        <v>13.074663662499997</v>
      </c>
      <c r="R241" s="17">
        <f>PUSHArm!M241</f>
        <v>119.5</v>
      </c>
      <c r="S241" s="10">
        <f>PUSHArm!N241</f>
        <v>67.634647141004379</v>
      </c>
      <c r="T241" s="10">
        <f>PUSHArm!O241</f>
        <v>1.1574471259090662</v>
      </c>
      <c r="U241" s="10">
        <f t="shared" si="69"/>
        <v>62.75235630082382</v>
      </c>
      <c r="V241" s="10">
        <f t="shared" si="61"/>
        <v>2.9547494011283524</v>
      </c>
      <c r="W241" s="10">
        <f t="shared" si="62"/>
        <v>57.634647141004379</v>
      </c>
      <c r="X241" s="10">
        <f t="shared" si="63"/>
        <v>36.365352858995621</v>
      </c>
      <c r="Y241" s="10">
        <f t="shared" si="70"/>
        <v>31.365352858995621</v>
      </c>
      <c r="Z241" s="10">
        <f t="shared" si="71"/>
        <v>56.634647141004379</v>
      </c>
      <c r="AA241" s="10">
        <f t="shared" si="64"/>
        <v>26.365352858995621</v>
      </c>
      <c r="AB241" s="10">
        <f t="shared" si="65"/>
        <v>2.9547494011283524</v>
      </c>
      <c r="AC241" s="10">
        <f t="shared" si="66"/>
        <v>2.9547494011283524</v>
      </c>
      <c r="AD241" s="10">
        <f>IF(R241&lt;=$H$10,$L$2+ABS($H$43/$H$46-SQRT(4*$H$43*$H$43/$H$46/$H$46-8*(R241-$H$9)/$H$46)/2),#REF!)</f>
        <v>5.6751062769883225</v>
      </c>
      <c r="AE241" s="10">
        <f t="shared" si="72"/>
        <v>-32.232132500312467</v>
      </c>
      <c r="AF241" s="10">
        <f t="shared" si="73"/>
        <v>1.8067110036926002</v>
      </c>
      <c r="AG241" s="10">
        <f t="shared" si="74"/>
        <v>1.8067110036926002</v>
      </c>
      <c r="AH241">
        <f t="shared" si="75"/>
        <v>3.3200459304192251</v>
      </c>
      <c r="AI241" s="10">
        <f t="shared" si="76"/>
        <v>-0.51520270270270263</v>
      </c>
      <c r="AJ241" t="e">
        <f t="shared" si="77"/>
        <v>#NUM!</v>
      </c>
    </row>
    <row r="242" spans="14:36" x14ac:dyDescent="0.3">
      <c r="N242">
        <f t="shared" si="67"/>
        <v>17.610435975152885</v>
      </c>
      <c r="O242">
        <f t="shared" si="68"/>
        <v>12.680167339627799</v>
      </c>
      <c r="P242">
        <f t="shared" si="78"/>
        <v>2.1317999999999997</v>
      </c>
      <c r="Q242">
        <f t="shared" si="60"/>
        <v>13.097360999999999</v>
      </c>
      <c r="R242" s="17">
        <f>PUSHArm!M242</f>
        <v>120</v>
      </c>
      <c r="S242" s="10">
        <f>PUSHArm!N242</f>
        <v>68.066632316661796</v>
      </c>
      <c r="T242" s="10">
        <f>PUSHArm!O242</f>
        <v>1.156362847247651</v>
      </c>
      <c r="U242" s="10">
        <f t="shared" si="69"/>
        <v>62.668918975399734</v>
      </c>
      <c r="V242" s="10">
        <f t="shared" si="61"/>
        <v>2.9658592465785354</v>
      </c>
      <c r="W242" s="10">
        <f t="shared" si="62"/>
        <v>58.066632316661796</v>
      </c>
      <c r="X242" s="10">
        <f t="shared" si="63"/>
        <v>35.933367683338204</v>
      </c>
      <c r="Y242" s="10">
        <f t="shared" si="70"/>
        <v>30.933367683338204</v>
      </c>
      <c r="Z242" s="10">
        <f t="shared" si="71"/>
        <v>57.066632316661796</v>
      </c>
      <c r="AA242" s="10">
        <f t="shared" si="64"/>
        <v>25.933367683338204</v>
      </c>
      <c r="AB242" s="10">
        <f t="shared" si="65"/>
        <v>2.9658592465785354</v>
      </c>
      <c r="AC242" s="10">
        <f t="shared" si="66"/>
        <v>2.9658592465785354</v>
      </c>
      <c r="AD242" s="10">
        <f>IF(R242&lt;=$H$10,$L$2+ABS($H$43/$H$46-SQRT(4*$H$43*$H$43/$H$46/$H$46-8*(R242-$H$9)/$H$46)/2),#REF!)</f>
        <v>5.6538516049608889</v>
      </c>
      <c r="AE242" s="10">
        <f t="shared" si="72"/>
        <v>-32.09772055556428</v>
      </c>
      <c r="AF242" s="10">
        <f t="shared" si="73"/>
        <v>1.7932744057427172</v>
      </c>
      <c r="AG242" s="10">
        <f t="shared" si="74"/>
        <v>1.7932744057427172</v>
      </c>
      <c r="AH242">
        <f t="shared" si="75"/>
        <v>3.3277522813121561</v>
      </c>
      <c r="AI242" s="10">
        <f t="shared" si="76"/>
        <v>-0.54256756756756808</v>
      </c>
      <c r="AJ242" t="e">
        <f t="shared" si="77"/>
        <v>#NUM!</v>
      </c>
    </row>
    <row r="243" spans="14:36" x14ac:dyDescent="0.3">
      <c r="N243">
        <f t="shared" si="67"/>
        <v>17.620493901561865</v>
      </c>
      <c r="O243">
        <f t="shared" si="68"/>
        <v>12.694750681538387</v>
      </c>
      <c r="P243">
        <f t="shared" si="78"/>
        <v>2.1317999999999997</v>
      </c>
      <c r="Q243">
        <f t="shared" si="60"/>
        <v>13.120058337499998</v>
      </c>
      <c r="R243" s="17">
        <f>PUSHArm!M243</f>
        <v>120.5</v>
      </c>
      <c r="S243" s="10">
        <f>PUSHArm!N243</f>
        <v>68.499022548836834</v>
      </c>
      <c r="T243" s="10">
        <f>PUSHArm!O243</f>
        <v>1.1553014401030768</v>
      </c>
      <c r="U243" s="10">
        <f t="shared" si="69"/>
        <v>62.5819904663553</v>
      </c>
      <c r="V243" s="10">
        <f t="shared" si="61"/>
        <v>2.9770565922556536</v>
      </c>
      <c r="W243" s="10">
        <f t="shared" si="62"/>
        <v>58.499022548836834</v>
      </c>
      <c r="X243" s="10">
        <f t="shared" si="63"/>
        <v>35.500977451163166</v>
      </c>
      <c r="Y243" s="10">
        <f t="shared" si="70"/>
        <v>30.500977451163166</v>
      </c>
      <c r="Z243" s="10">
        <f t="shared" si="71"/>
        <v>57.499022548836834</v>
      </c>
      <c r="AA243" s="10">
        <f t="shared" si="64"/>
        <v>25.500977451163166</v>
      </c>
      <c r="AB243" s="10">
        <f t="shared" si="65"/>
        <v>2.9770565922556536</v>
      </c>
      <c r="AC243" s="10">
        <f t="shared" si="66"/>
        <v>2.9770565922556536</v>
      </c>
      <c r="AD243" s="10">
        <f>IF(R243&lt;=$H$10,$L$2+ABS($H$43/$H$46-SQRT(4*$H$43*$H$43/$H$46/$H$46-8*(R243-$H$9)/$H$46)/2),#REF!)</f>
        <v>5.6324653212841325</v>
      </c>
      <c r="AE243" s="10">
        <f t="shared" si="72"/>
        <v>-31.961573949485548</v>
      </c>
      <c r="AF243" s="10">
        <f t="shared" si="73"/>
        <v>1.779768532892706</v>
      </c>
      <c r="AG243" s="10">
        <f t="shared" si="74"/>
        <v>1.779768532892706</v>
      </c>
      <c r="AH243">
        <f t="shared" si="75"/>
        <v>3.335437285541607</v>
      </c>
      <c r="AI243" s="10">
        <f t="shared" si="76"/>
        <v>-0.56993243243243263</v>
      </c>
      <c r="AJ243" t="e">
        <f t="shared" si="77"/>
        <v>#NUM!</v>
      </c>
    </row>
    <row r="244" spans="14:36" x14ac:dyDescent="0.3">
      <c r="N244">
        <f t="shared" si="67"/>
        <v>17.630847829802907</v>
      </c>
      <c r="O244">
        <f t="shared" si="68"/>
        <v>12.709533952884016</v>
      </c>
      <c r="P244">
        <f t="shared" si="78"/>
        <v>2.1317999999999997</v>
      </c>
      <c r="Q244">
        <f t="shared" si="60"/>
        <v>13.142755674999998</v>
      </c>
      <c r="R244" s="17">
        <f>PUSHArm!M244</f>
        <v>121</v>
      </c>
      <c r="S244" s="10">
        <f>PUSHArm!N244</f>
        <v>68.931810029786732</v>
      </c>
      <c r="T244" s="10">
        <f>PUSHArm!O244</f>
        <v>1.1542625661222652</v>
      </c>
      <c r="U244" s="10">
        <f t="shared" si="69"/>
        <v>62.491453688132502</v>
      </c>
      <c r="V244" s="10">
        <f t="shared" si="61"/>
        <v>2.9883435387477393</v>
      </c>
      <c r="W244" s="10">
        <f t="shared" si="62"/>
        <v>58.931810029786732</v>
      </c>
      <c r="X244" s="10">
        <f t="shared" si="63"/>
        <v>35.068189970213268</v>
      </c>
      <c r="Y244" s="10">
        <f t="shared" si="70"/>
        <v>30.068189970213268</v>
      </c>
      <c r="Z244" s="10">
        <f t="shared" si="71"/>
        <v>57.931810029786732</v>
      </c>
      <c r="AA244" s="10">
        <f t="shared" si="64"/>
        <v>25.068189970213268</v>
      </c>
      <c r="AB244" s="10">
        <f t="shared" si="65"/>
        <v>2.9883435387477393</v>
      </c>
      <c r="AC244" s="10">
        <f t="shared" si="66"/>
        <v>2.9883435387477393</v>
      </c>
      <c r="AD244" s="10">
        <f>IF(R244&lt;=$H$10,$L$2+ABS($H$43/$H$46-SQRT(4*$H$43*$H$43/$H$46/$H$46-8*(R244-$H$9)/$H$46)/2),#REF!)</f>
        <v>5.6109449503833178</v>
      </c>
      <c r="AE244" s="10">
        <f t="shared" si="72"/>
        <v>-31.823692028855618</v>
      </c>
      <c r="AF244" s="10">
        <f t="shared" si="73"/>
        <v>1.7661923024851303</v>
      </c>
      <c r="AG244" s="10">
        <f t="shared" si="74"/>
        <v>1.7661923024851303</v>
      </c>
      <c r="AH244">
        <f t="shared" si="75"/>
        <v>3.3431011195222786</v>
      </c>
      <c r="AI244" s="10">
        <f t="shared" si="76"/>
        <v>-0.59729729729729719</v>
      </c>
      <c r="AJ244" t="e">
        <f t="shared" si="77"/>
        <v>#NUM!</v>
      </c>
    </row>
    <row r="245" spans="14:36" x14ac:dyDescent="0.3">
      <c r="N245">
        <f t="shared" si="67"/>
        <v>17.641494265610113</v>
      </c>
      <c r="O245">
        <f t="shared" si="68"/>
        <v>12.724515060952058</v>
      </c>
      <c r="P245">
        <f t="shared" si="78"/>
        <v>2.1317999999999997</v>
      </c>
      <c r="Q245">
        <f t="shared" si="60"/>
        <v>13.165453012499999</v>
      </c>
      <c r="R245" s="17">
        <f>PUSHArm!M245</f>
        <v>121.5</v>
      </c>
      <c r="S245" s="10">
        <f>PUSHArm!N245</f>
        <v>69.364987033594232</v>
      </c>
      <c r="T245" s="10">
        <f>PUSHArm!O245</f>
        <v>1.1532458965798984</v>
      </c>
      <c r="U245" s="10">
        <f t="shared" si="69"/>
        <v>62.397188204374721</v>
      </c>
      <c r="V245" s="10">
        <f t="shared" si="61"/>
        <v>2.9997222720594809</v>
      </c>
      <c r="W245" s="10">
        <f t="shared" si="62"/>
        <v>59.364987033594232</v>
      </c>
      <c r="X245" s="10">
        <f t="shared" si="63"/>
        <v>34.635012966405768</v>
      </c>
      <c r="Y245" s="10">
        <f t="shared" si="70"/>
        <v>29.635012966405768</v>
      </c>
      <c r="Z245" s="10">
        <f t="shared" si="71"/>
        <v>58.364987033594232</v>
      </c>
      <c r="AA245" s="10">
        <f t="shared" si="64"/>
        <v>24.635012966405768</v>
      </c>
      <c r="AB245" s="10">
        <f t="shared" si="65"/>
        <v>2.9997222720594809</v>
      </c>
      <c r="AC245" s="10">
        <f t="shared" si="66"/>
        <v>2.9997222720594809</v>
      </c>
      <c r="AD245" s="10">
        <f>IF(R245&lt;=$H$10,$L$2+ABS($H$43/$H$46-SQRT(4*$H$43*$H$43/$H$46/$H$46-8*(R245-$H$9)/$H$46)/2),#REF!)</f>
        <v>5.5892879380885789</v>
      </c>
      <c r="AE245" s="10">
        <f t="shared" si="72"/>
        <v>-31.684073566086351</v>
      </c>
      <c r="AF245" s="10">
        <f t="shared" si="73"/>
        <v>1.7525446033648671</v>
      </c>
      <c r="AG245" s="10">
        <f t="shared" si="74"/>
        <v>1.7525446033648671</v>
      </c>
      <c r="AH245">
        <f t="shared" si="75"/>
        <v>3.350743957252277</v>
      </c>
      <c r="AI245" s="10">
        <f t="shared" si="76"/>
        <v>-0.62466216216216264</v>
      </c>
      <c r="AJ245" t="e">
        <f t="shared" si="77"/>
        <v>#NUM!</v>
      </c>
    </row>
    <row r="246" spans="14:36" x14ac:dyDescent="0.3">
      <c r="N246">
        <f t="shared" si="67"/>
        <v>17.652429829893904</v>
      </c>
      <c r="O246">
        <f t="shared" si="68"/>
        <v>12.739691987846287</v>
      </c>
      <c r="P246">
        <f t="shared" si="78"/>
        <v>2.1317999999999997</v>
      </c>
      <c r="Q246">
        <f t="shared" si="60"/>
        <v>13.188150349999999</v>
      </c>
      <c r="R246" s="17">
        <f>PUSHArm!M246</f>
        <v>122</v>
      </c>
      <c r="S246" s="10">
        <f>PUSHArm!N246</f>
        <v>69.798545914213548</v>
      </c>
      <c r="T246" s="10">
        <f>PUSHArm!O246</f>
        <v>1.1522511122168164</v>
      </c>
      <c r="U246" s="10">
        <f t="shared" si="69"/>
        <v>62.299070027938079</v>
      </c>
      <c r="V246" s="10">
        <f t="shared" si="61"/>
        <v>3.0111950685554323</v>
      </c>
      <c r="W246" s="10">
        <f t="shared" si="62"/>
        <v>59.798545914213548</v>
      </c>
      <c r="X246" s="10">
        <f t="shared" si="63"/>
        <v>34.201454085786452</v>
      </c>
      <c r="Y246" s="10">
        <f t="shared" si="70"/>
        <v>29.201454085786452</v>
      </c>
      <c r="Z246" s="10">
        <f t="shared" si="71"/>
        <v>58.798545914213548</v>
      </c>
      <c r="AA246" s="10">
        <f t="shared" si="64"/>
        <v>24.201454085786452</v>
      </c>
      <c r="AB246" s="10">
        <f t="shared" si="65"/>
        <v>3.0111950685554323</v>
      </c>
      <c r="AC246" s="10">
        <f t="shared" si="66"/>
        <v>3.0111950685554323</v>
      </c>
      <c r="AD246" s="10">
        <f>IF(R246&lt;=$H$10,$L$2+ABS($H$43/$H$46-SQRT(4*$H$43*$H$43/$H$46/$H$46-8*(R246-$H$9)/$H$46)/2),#REF!)</f>
        <v>5.5674916480965475</v>
      </c>
      <c r="AE246" s="10">
        <f t="shared" si="72"/>
        <v>-31.542716749051358</v>
      </c>
      <c r="AF246" s="10">
        <f t="shared" si="73"/>
        <v>1.7388242948177532</v>
      </c>
      <c r="AG246" s="10">
        <f t="shared" si="74"/>
        <v>1.7388242948177532</v>
      </c>
      <c r="AH246">
        <f t="shared" si="75"/>
        <v>3.3583659703592059</v>
      </c>
      <c r="AI246" s="10">
        <f t="shared" si="76"/>
        <v>-0.6520270270270272</v>
      </c>
      <c r="AJ246" t="e">
        <f t="shared" si="77"/>
        <v>#NUM!</v>
      </c>
    </row>
    <row r="247" spans="14:36" x14ac:dyDescent="0.3">
      <c r="N247">
        <f t="shared" si="67"/>
        <v>17.663651257398712</v>
      </c>
      <c r="O247">
        <f t="shared" si="68"/>
        <v>12.755062789816122</v>
      </c>
      <c r="P247">
        <f t="shared" si="78"/>
        <v>2.1317999999999997</v>
      </c>
      <c r="Q247">
        <f t="shared" si="60"/>
        <v>13.210847687499999</v>
      </c>
      <c r="R247" s="17">
        <f>PUSHArm!M247</f>
        <v>122.5</v>
      </c>
      <c r="S247" s="10">
        <f>PUSHArm!N247</f>
        <v>70.232479103514663</v>
      </c>
      <c r="T247" s="10">
        <f>PUSHArm!O247</f>
        <v>1.1512779030825093</v>
      </c>
      <c r="U247" s="10">
        <f t="shared" si="69"/>
        <v>62.196971406715065</v>
      </c>
      <c r="V247" s="10">
        <f t="shared" si="61"/>
        <v>3.0227643002772293</v>
      </c>
      <c r="W247" s="10">
        <f t="shared" si="62"/>
        <v>60.232479103514663</v>
      </c>
      <c r="X247" s="10">
        <f t="shared" si="63"/>
        <v>33.767520896485337</v>
      </c>
      <c r="Y247" s="10">
        <f t="shared" si="70"/>
        <v>28.767520896485337</v>
      </c>
      <c r="Z247" s="10">
        <f t="shared" si="71"/>
        <v>59.232479103514663</v>
      </c>
      <c r="AA247" s="10">
        <f t="shared" si="64"/>
        <v>23.767520896485337</v>
      </c>
      <c r="AB247" s="10">
        <f t="shared" si="65"/>
        <v>3.0227643002772293</v>
      </c>
      <c r="AC247" s="10">
        <f t="shared" si="66"/>
        <v>3.0227643002772293</v>
      </c>
      <c r="AD247" s="10">
        <f>IF(R247&lt;=$H$10,$L$2+ABS($H$43/$H$46-SQRT(4*$H$43*$H$43/$H$46/$H$46-8*(R247-$H$9)/$H$46)/2),#REF!)</f>
        <v>5.5455533582245069</v>
      </c>
      <c r="AE247" s="10">
        <f t="shared" si="72"/>
        <v>-31.399619170374976</v>
      </c>
      <c r="AF247" s="10">
        <f t="shared" si="73"/>
        <v>1.7250302054578681</v>
      </c>
      <c r="AG247" s="10">
        <f t="shared" si="74"/>
        <v>1.7250302054578681</v>
      </c>
      <c r="AH247">
        <f t="shared" si="75"/>
        <v>3.3659673281451359</v>
      </c>
      <c r="AI247" s="10">
        <f t="shared" si="76"/>
        <v>-0.67939189189189175</v>
      </c>
      <c r="AJ247" t="e">
        <f t="shared" si="77"/>
        <v>#NUM!</v>
      </c>
    </row>
    <row r="248" spans="14:36" x14ac:dyDescent="0.3">
      <c r="N248">
        <f t="shared" si="67"/>
        <v>17.675155395369885</v>
      </c>
      <c r="O248">
        <f t="shared" si="68"/>
        <v>12.770625596586596</v>
      </c>
      <c r="P248">
        <f t="shared" si="78"/>
        <v>2.1317999999999997</v>
      </c>
      <c r="Q248">
        <f t="shared" si="60"/>
        <v>13.233545025</v>
      </c>
      <c r="R248" s="17">
        <f>PUSHArm!M248</f>
        <v>123</v>
      </c>
      <c r="S248" s="10">
        <f>PUSHArm!N248</f>
        <v>70.666779109326697</v>
      </c>
      <c r="T248" s="10">
        <f>PUSHArm!O248</f>
        <v>1.1503259683796059</v>
      </c>
      <c r="U248" s="10">
        <f t="shared" si="69"/>
        <v>62.090760593860217</v>
      </c>
      <c r="V248" s="10">
        <f t="shared" si="61"/>
        <v>3.0344324406699883</v>
      </c>
      <c r="W248" s="10">
        <f t="shared" si="62"/>
        <v>60.666779109326697</v>
      </c>
      <c r="X248" s="10">
        <f t="shared" si="63"/>
        <v>33.333220890673303</v>
      </c>
      <c r="Y248" s="10">
        <f t="shared" si="70"/>
        <v>28.333220890673303</v>
      </c>
      <c r="Z248" s="10">
        <f t="shared" si="71"/>
        <v>59.666779109326697</v>
      </c>
      <c r="AA248" s="10">
        <f t="shared" si="64"/>
        <v>23.333220890673303</v>
      </c>
      <c r="AB248" s="10">
        <f t="shared" si="65"/>
        <v>3.0344324406699883</v>
      </c>
      <c r="AC248" s="10">
        <f t="shared" si="66"/>
        <v>3.0344324406699883</v>
      </c>
      <c r="AD248" s="10">
        <f>IF(R248&lt;=$H$10,$L$2+ABS($H$43/$H$46-SQRT(4*$H$43*$H$43/$H$46/$H$46-8*(R248-$H$9)/$H$46)/2),#REF!)</f>
        <v>5.5234702564419838</v>
      </c>
      <c r="AE248" s="10">
        <f t="shared" si="72"/>
        <v>-31.254777816194036</v>
      </c>
      <c r="AF248" s="10">
        <f t="shared" si="73"/>
        <v>1.7111611320603679</v>
      </c>
      <c r="AG248" s="10">
        <f t="shared" si="74"/>
        <v>1.7111611320603679</v>
      </c>
      <c r="AH248">
        <f t="shared" si="75"/>
        <v>3.3735481976304813</v>
      </c>
      <c r="AI248" s="10">
        <f t="shared" si="76"/>
        <v>-0.7067567567567572</v>
      </c>
      <c r="AJ248" t="e">
        <f t="shared" si="77"/>
        <v>#NUM!</v>
      </c>
    </row>
    <row r="249" spans="14:36" x14ac:dyDescent="0.3">
      <c r="N249">
        <f t="shared" si="67"/>
        <v>17.686939202364201</v>
      </c>
      <c r="O249">
        <f t="shared" si="68"/>
        <v>12.786378610786223</v>
      </c>
      <c r="P249">
        <f t="shared" si="78"/>
        <v>2.1317999999999997</v>
      </c>
      <c r="Q249">
        <f t="shared" si="60"/>
        <v>13.2562423625</v>
      </c>
      <c r="R249" s="17">
        <f>PUSHArm!M249</f>
        <v>123.5</v>
      </c>
      <c r="S249" s="10">
        <f>PUSHArm!N249</f>
        <v>71.101438513481781</v>
      </c>
      <c r="T249" s="10">
        <f>PUSHArm!O249</f>
        <v>1.1493950163190683</v>
      </c>
      <c r="U249" s="10">
        <f t="shared" si="69"/>
        <v>61.980301601446769</v>
      </c>
      <c r="V249" s="10">
        <f t="shared" si="61"/>
        <v>3.0462020707570376</v>
      </c>
      <c r="W249" s="10">
        <f t="shared" si="62"/>
        <v>61.101438513481781</v>
      </c>
      <c r="X249" s="10">
        <f t="shared" si="63"/>
        <v>32.898561486518219</v>
      </c>
      <c r="Y249" s="10">
        <f t="shared" si="70"/>
        <v>27.898561486518219</v>
      </c>
      <c r="Z249" s="10">
        <f t="shared" si="71"/>
        <v>60.101438513481781</v>
      </c>
      <c r="AA249" s="10">
        <f t="shared" si="64"/>
        <v>22.898561486518219</v>
      </c>
      <c r="AB249" s="10">
        <f t="shared" si="65"/>
        <v>3.0462020707570376</v>
      </c>
      <c r="AC249" s="10">
        <f t="shared" si="66"/>
        <v>3.0462020707570376</v>
      </c>
      <c r="AD249" s="10">
        <f>IF(R249&lt;=$H$10,$L$2+ABS($H$43/$H$46-SQRT(4*$H$43*$H$43/$H$46/$H$46-8*(R249-$H$9)/$H$46)/2),#REF!)</f>
        <v>5.501239436663421</v>
      </c>
      <c r="AE249" s="10">
        <f t="shared" si="72"/>
        <v>-31.108189054109456</v>
      </c>
      <c r="AF249" s="10">
        <f t="shared" si="73"/>
        <v>1.6972158383365927</v>
      </c>
      <c r="AG249" s="10">
        <f t="shared" si="74"/>
        <v>1.6972158383365927</v>
      </c>
      <c r="AH249">
        <f t="shared" si="75"/>
        <v>3.3811087435968181</v>
      </c>
      <c r="AI249" s="10">
        <f t="shared" si="76"/>
        <v>-0.73412162162162176</v>
      </c>
      <c r="AJ249" t="e">
        <f t="shared" si="77"/>
        <v>#NUM!</v>
      </c>
    </row>
    <row r="250" spans="14:36" x14ac:dyDescent="0.3">
      <c r="N250">
        <f t="shared" si="67"/>
        <v>17.69899974705627</v>
      </c>
      <c r="O250">
        <f t="shared" si="68"/>
        <v>12.80232010736648</v>
      </c>
      <c r="P250">
        <f t="shared" si="78"/>
        <v>2.1317999999999997</v>
      </c>
      <c r="Q250">
        <f t="shared" si="60"/>
        <v>13.2789397</v>
      </c>
      <c r="R250" s="17">
        <f>PUSHArm!M250</f>
        <v>124</v>
      </c>
      <c r="S250" s="10">
        <f>PUSHArm!N250</f>
        <v>71.536449969857543</v>
      </c>
      <c r="T250" s="10">
        <f>PUSHArm!O250</f>
        <v>1.148484763976402</v>
      </c>
      <c r="U250" s="10">
        <f t="shared" si="69"/>
        <v>61.865453935425428</v>
      </c>
      <c r="V250" s="10">
        <f t="shared" si="61"/>
        <v>3.0580758858066641</v>
      </c>
      <c r="W250" s="10">
        <f t="shared" si="62"/>
        <v>61.536449969857543</v>
      </c>
      <c r="X250" s="10">
        <f t="shared" si="63"/>
        <v>32.463550030142457</v>
      </c>
      <c r="Y250" s="10">
        <f t="shared" si="70"/>
        <v>27.463550030142457</v>
      </c>
      <c r="Z250" s="10">
        <f t="shared" si="71"/>
        <v>60.536449969857543</v>
      </c>
      <c r="AA250" s="10">
        <f t="shared" si="64"/>
        <v>22.463550030142457</v>
      </c>
      <c r="AB250" s="10">
        <f t="shared" si="65"/>
        <v>3.0580758858066641</v>
      </c>
      <c r="AC250" s="10">
        <f t="shared" si="66"/>
        <v>3.0580758858066641</v>
      </c>
      <c r="AD250" s="10">
        <f>IF(R250&lt;=$H$10,$L$2+ABS($H$43/$H$46-SQRT(4*$H$43*$H$43/$H$46/$H$46-8*(R250-$H$9)/$H$46)/2),#REF!)</f>
        <v>5.4788578942840891</v>
      </c>
      <c r="AE250" s="10">
        <f t="shared" si="72"/>
        <v>-30.959848620545131</v>
      </c>
      <c r="AF250" s="10">
        <f t="shared" si="73"/>
        <v>1.6831930536479083</v>
      </c>
      <c r="AG250" s="10">
        <f t="shared" si="74"/>
        <v>1.6831930536479083</v>
      </c>
      <c r="AH250">
        <f t="shared" si="75"/>
        <v>3.3886491286286766</v>
      </c>
      <c r="AI250" s="10">
        <f t="shared" si="76"/>
        <v>-0.76148648648648631</v>
      </c>
      <c r="AJ250" t="e">
        <f t="shared" si="77"/>
        <v>#NUM!</v>
      </c>
    </row>
    <row r="251" spans="14:36" x14ac:dyDescent="0.3">
      <c r="N251">
        <f t="shared" si="67"/>
        <v>17.71133420716264</v>
      </c>
      <c r="O251">
        <f t="shared" si="68"/>
        <v>12.818448433101073</v>
      </c>
      <c r="P251">
        <f t="shared" si="78"/>
        <v>2.1317999999999997</v>
      </c>
      <c r="Q251">
        <f t="shared" si="60"/>
        <v>13.301637037500001</v>
      </c>
      <c r="R251" s="17">
        <f>PUSHArm!M251</f>
        <v>124.5</v>
      </c>
      <c r="S251" s="10">
        <f>PUSHArm!N251</f>
        <v>71.97180620241987</v>
      </c>
      <c r="T251" s="10">
        <f>PUSHArm!O251</f>
        <v>1.1475949371567609</v>
      </c>
      <c r="U251" s="10">
        <f t="shared" si="69"/>
        <v>61.746072310520695</v>
      </c>
      <c r="V251" s="10">
        <f t="shared" si="61"/>
        <v>3.0700567025396301</v>
      </c>
      <c r="W251" s="10">
        <f t="shared" si="62"/>
        <v>61.97180620241987</v>
      </c>
      <c r="X251" s="10">
        <f t="shared" si="63"/>
        <v>32.02819379758013</v>
      </c>
      <c r="Y251" s="10">
        <f t="shared" si="70"/>
        <v>27.02819379758013</v>
      </c>
      <c r="Z251" s="10">
        <f t="shared" si="71"/>
        <v>60.97180620241987</v>
      </c>
      <c r="AA251" s="10">
        <f t="shared" si="64"/>
        <v>22.02819379758013</v>
      </c>
      <c r="AB251" s="10">
        <f t="shared" si="65"/>
        <v>3.0700567025396301</v>
      </c>
      <c r="AC251" s="10">
        <f t="shared" si="66"/>
        <v>3.0700567025396301</v>
      </c>
      <c r="AD251" s="10">
        <f>IF(R251&lt;=$H$10,$L$2+ABS($H$43/$H$46-SQRT(4*$H$43*$H$43/$H$46/$H$46-8*(R251-$H$9)/$H$46)/2),#REF!)</f>
        <v>5.456322521439847</v>
      </c>
      <c r="AE251" s="10">
        <f t="shared" si="72"/>
        <v>-30.809751607248948</v>
      </c>
      <c r="AF251" s="10">
        <f t="shared" si="73"/>
        <v>1.6690914716545009</v>
      </c>
      <c r="AG251" s="10">
        <f t="shared" si="74"/>
        <v>1.6690914716545009</v>
      </c>
      <c r="AH251">
        <f t="shared" si="75"/>
        <v>3.3961695131543328</v>
      </c>
      <c r="AI251" s="10">
        <f t="shared" si="76"/>
        <v>-0.78885135135135176</v>
      </c>
      <c r="AJ251" t="e">
        <f t="shared" si="77"/>
        <v>#NUM!</v>
      </c>
    </row>
    <row r="252" spans="14:36" x14ac:dyDescent="0.3">
      <c r="N252">
        <f t="shared" si="67"/>
        <v>17.72393986840207</v>
      </c>
      <c r="O252">
        <f t="shared" si="68"/>
        <v>12.834762006106272</v>
      </c>
      <c r="P252">
        <f t="shared" si="78"/>
        <v>2.1317999999999997</v>
      </c>
      <c r="Q252">
        <f t="shared" si="60"/>
        <v>13.324334374999996</v>
      </c>
      <c r="R252" s="17">
        <f>PUSHArm!M252</f>
        <v>125</v>
      </c>
      <c r="S252" s="10">
        <f>PUSHArm!N252</f>
        <v>72.407500003264602</v>
      </c>
      <c r="T252" s="10">
        <f>PUSHArm!O252</f>
        <v>1.1467252702635793</v>
      </c>
      <c r="U252" s="10">
        <f t="shared" si="69"/>
        <v>61.622006342774128</v>
      </c>
      <c r="V252" s="10">
        <f t="shared" si="61"/>
        <v>3.082147466932085</v>
      </c>
      <c r="W252" s="10">
        <f t="shared" si="62"/>
        <v>62.407500003264602</v>
      </c>
      <c r="X252" s="10">
        <f t="shared" si="63"/>
        <v>31.592499996735398</v>
      </c>
      <c r="Y252" s="10">
        <f t="shared" si="70"/>
        <v>26.592499996735398</v>
      </c>
      <c r="Z252" s="10">
        <f t="shared" si="71"/>
        <v>61.407500003264602</v>
      </c>
      <c r="AA252" s="10">
        <f t="shared" si="64"/>
        <v>21.592499996735398</v>
      </c>
      <c r="AB252" s="10">
        <f t="shared" si="65"/>
        <v>3.082147466932085</v>
      </c>
      <c r="AC252" s="10">
        <f t="shared" si="66"/>
        <v>3.082147466932085</v>
      </c>
      <c r="AD252" s="10">
        <f>IF(R252&lt;=$H$10,$L$2+ABS($H$43/$H$46-SQRT(4*$H$43*$H$43/$H$46/$H$46-8*(R252-$H$9)/$H$46)/2),#REF!)</f>
        <v>5.4336301019695554</v>
      </c>
      <c r="AE252" s="10">
        <f t="shared" si="72"/>
        <v>-30.657892447028736</v>
      </c>
      <c r="AF252" s="10">
        <f t="shared" si="73"/>
        <v>1.6549097488950546</v>
      </c>
      <c r="AG252" s="10">
        <f t="shared" si="74"/>
        <v>1.6549097488950546</v>
      </c>
      <c r="AH252">
        <f t="shared" si="75"/>
        <v>3.4036700554856347</v>
      </c>
      <c r="AI252" s="10">
        <f t="shared" si="76"/>
        <v>-0.81621621621621632</v>
      </c>
      <c r="AJ252" t="e">
        <f t="shared" si="77"/>
        <v>#NUM!</v>
      </c>
    </row>
    <row r="253" spans="14:36" x14ac:dyDescent="0.3">
      <c r="N253">
        <f t="shared" si="67"/>
        <v>17.73681412354221</v>
      </c>
      <c r="O253">
        <f t="shared" si="68"/>
        <v>12.851259315418989</v>
      </c>
      <c r="P253">
        <f t="shared" si="78"/>
        <v>2.1317999999999997</v>
      </c>
      <c r="Q253">
        <f t="shared" si="60"/>
        <v>13.3470317125</v>
      </c>
      <c r="R253" s="17">
        <f>PUSHArm!M253</f>
        <v>125.5</v>
      </c>
      <c r="S253" s="10">
        <f>PUSHArm!N253</f>
        <v>72.84352423065873</v>
      </c>
      <c r="T253" s="10">
        <f>PUSHArm!O253</f>
        <v>1.1458755061739425</v>
      </c>
      <c r="U253" s="10">
        <f t="shared" si="69"/>
        <v>61.493100217667973</v>
      </c>
      <c r="V253" s="10">
        <f t="shared" si="61"/>
        <v>3.0943512626750929</v>
      </c>
      <c r="W253" s="10">
        <f t="shared" si="62"/>
        <v>62.84352423065873</v>
      </c>
      <c r="X253" s="10">
        <f t="shared" si="63"/>
        <v>31.15647576934127</v>
      </c>
      <c r="Y253" s="10">
        <f t="shared" si="70"/>
        <v>26.15647576934127</v>
      </c>
      <c r="Z253" s="10">
        <f t="shared" si="71"/>
        <v>61.84352423065873</v>
      </c>
      <c r="AA253" s="10">
        <f t="shared" si="64"/>
        <v>21.15647576934127</v>
      </c>
      <c r="AB253" s="10">
        <f t="shared" si="65"/>
        <v>3.0943512626750929</v>
      </c>
      <c r="AC253" s="10">
        <f t="shared" si="66"/>
        <v>3.0943512626750929</v>
      </c>
      <c r="AD253" s="10">
        <f>IF(R253&lt;=$H$10,$L$2+ABS($H$43/$H$46-SQRT(4*$H$43*$H$43/$H$46/$H$46-8*(R253-$H$9)/$H$46)/2),#REF!)</f>
        <v>5.4107773060570414</v>
      </c>
      <c r="AE253" s="10">
        <f t="shared" si="72"/>
        <v>-30.504264898579663</v>
      </c>
      <c r="AF253" s="10">
        <f t="shared" si="73"/>
        <v>1.6406465032929443</v>
      </c>
      <c r="AG253" s="10">
        <f t="shared" si="74"/>
        <v>1.6406465032929443</v>
      </c>
      <c r="AH253">
        <f t="shared" si="75"/>
        <v>3.4111509118568852</v>
      </c>
      <c r="AI253" s="10">
        <f t="shared" si="76"/>
        <v>-0.84358108108108087</v>
      </c>
      <c r="AJ253" t="e">
        <f t="shared" si="77"/>
        <v>#NUM!</v>
      </c>
    </row>
    <row r="254" spans="14:36" x14ac:dyDescent="0.3">
      <c r="N254">
        <f t="shared" si="67"/>
        <v>17.749954471470367</v>
      </c>
      <c r="O254">
        <f t="shared" si="68"/>
        <v>12.867938920587594</v>
      </c>
      <c r="P254">
        <f t="shared" si="78"/>
        <v>2.1317999999999997</v>
      </c>
      <c r="Q254">
        <f t="shared" si="60"/>
        <v>13.369729049999998</v>
      </c>
      <c r="R254" s="17">
        <f>PUSHArm!M254</f>
        <v>126</v>
      </c>
      <c r="S254" s="10">
        <f>PUSHArm!N254</f>
        <v>73.27987180708044</v>
      </c>
      <c r="T254" s="10">
        <f>PUSHArm!O254</f>
        <v>1.1450453961166089</v>
      </c>
      <c r="U254" s="10">
        <f t="shared" si="69"/>
        <v>61.359192331096629</v>
      </c>
      <c r="V254" s="10">
        <f t="shared" si="61"/>
        <v>3.1066713203596117</v>
      </c>
      <c r="W254" s="10">
        <f t="shared" si="62"/>
        <v>63.27987180708044</v>
      </c>
      <c r="X254" s="10">
        <f t="shared" si="63"/>
        <v>30.72012819291956</v>
      </c>
      <c r="Y254" s="10">
        <f t="shared" si="70"/>
        <v>25.72012819291956</v>
      </c>
      <c r="Z254" s="10">
        <f t="shared" si="71"/>
        <v>62.27987180708044</v>
      </c>
      <c r="AA254" s="10">
        <f t="shared" si="64"/>
        <v>20.72012819291956</v>
      </c>
      <c r="AB254" s="10">
        <f t="shared" si="65"/>
        <v>3.1066713203596117</v>
      </c>
      <c r="AC254" s="10">
        <f t="shared" si="66"/>
        <v>3.1066713203596117</v>
      </c>
      <c r="AD254" s="10">
        <f>IF(R254&lt;=$H$10,$L$2+ABS($H$43/$H$46-SQRT(4*$H$43*$H$43/$H$46/$H$46-8*(R254-$H$9)/$H$46)/2),#REF!)</f>
        <v>5.3877606845273354</v>
      </c>
      <c r="AE254" s="10">
        <f t="shared" si="72"/>
        <v>-30.348862030452025</v>
      </c>
      <c r="AF254" s="10">
        <f t="shared" si="73"/>
        <v>1.6263003125842392</v>
      </c>
      <c r="AG254" s="10">
        <f t="shared" si="74"/>
        <v>1.6263003125842392</v>
      </c>
      <c r="AH254">
        <f t="shared" si="75"/>
        <v>3.4186122364628138</v>
      </c>
      <c r="AI254" s="10">
        <f t="shared" si="76"/>
        <v>-0.87094594594594632</v>
      </c>
      <c r="AJ254" t="e">
        <f t="shared" si="77"/>
        <v>#NUM!</v>
      </c>
    </row>
    <row r="255" spans="14:36" x14ac:dyDescent="0.3">
      <c r="N255">
        <f t="shared" si="67"/>
        <v>17.763358516402441</v>
      </c>
      <c r="O255">
        <f t="shared" si="68"/>
        <v>12.884799451358438</v>
      </c>
      <c r="P255">
        <f t="shared" si="78"/>
        <v>2.1317999999999997</v>
      </c>
      <c r="Q255">
        <f t="shared" si="60"/>
        <v>13.392426387499999</v>
      </c>
      <c r="R255" s="17">
        <f>PUSHArm!M255</f>
        <v>126.5</v>
      </c>
      <c r="S255" s="10">
        <f>PUSHArm!N255</f>
        <v>73.716535717258793</v>
      </c>
      <c r="T255" s="10">
        <f>PUSHArm!O255</f>
        <v>1.1442346995599972</v>
      </c>
      <c r="U255" s="10">
        <f t="shared" si="69"/>
        <v>61.220114900753209</v>
      </c>
      <c r="V255" s="10">
        <f t="shared" si="61"/>
        <v>3.1191110274644336</v>
      </c>
      <c r="W255" s="10">
        <f t="shared" si="62"/>
        <v>63.716535717258793</v>
      </c>
      <c r="X255" s="10">
        <f t="shared" si="63"/>
        <v>30.283464282741207</v>
      </c>
      <c r="Y255" s="10">
        <f t="shared" si="70"/>
        <v>25.283464282741207</v>
      </c>
      <c r="Z255" s="10">
        <f t="shared" si="71"/>
        <v>62.716535717258793</v>
      </c>
      <c r="AA255" s="10">
        <f t="shared" si="64"/>
        <v>20.283464282741207</v>
      </c>
      <c r="AB255" s="10">
        <f t="shared" si="65"/>
        <v>3.1191110274644336</v>
      </c>
      <c r="AC255" s="10">
        <f t="shared" si="66"/>
        <v>3.1191110274644336</v>
      </c>
      <c r="AD255" s="10">
        <f>IF(R255&lt;=$H$10,$L$2+ABS($H$43/$H$46-SQRT(4*$H$43*$H$43/$H$46/$H$46-8*(R255-$H$9)/$H$46)/2),#REF!)</f>
        <v>5.3645766627695171</v>
      </c>
      <c r="AE255" s="10">
        <f t="shared" si="72"/>
        <v>-30.19167620389981</v>
      </c>
      <c r="AF255" s="10">
        <f t="shared" si="73"/>
        <v>1.6118697126624577</v>
      </c>
      <c r="AG255" s="10">
        <f t="shared" si="74"/>
        <v>1.6118697126624577</v>
      </c>
      <c r="AH255">
        <f t="shared" si="75"/>
        <v>3.4260541814956564</v>
      </c>
      <c r="AI255" s="10">
        <f t="shared" si="76"/>
        <v>-0.89831081081081088</v>
      </c>
      <c r="AJ255" t="e">
        <f t="shared" si="77"/>
        <v>#NUM!</v>
      </c>
    </row>
    <row r="256" spans="14:36" x14ac:dyDescent="0.3">
      <c r="N256">
        <f t="shared" si="67"/>
        <v>17.777023967099026</v>
      </c>
      <c r="O256">
        <f t="shared" si="68"/>
        <v>12.901839607363355</v>
      </c>
      <c r="P256">
        <f t="shared" si="78"/>
        <v>2.1317999999999997</v>
      </c>
      <c r="Q256">
        <f t="shared" si="60"/>
        <v>13.415123724999997</v>
      </c>
      <c r="R256" s="17">
        <f>PUSHArm!M256</f>
        <v>127</v>
      </c>
      <c r="S256" s="10">
        <f>PUSHArm!N256</f>
        <v>74.153509006211024</v>
      </c>
      <c r="T256" s="10">
        <f>PUSHArm!O256</f>
        <v>1.1434431841016206</v>
      </c>
      <c r="U256" s="10">
        <f t="shared" si="69"/>
        <v>61.075693544290473</v>
      </c>
      <c r="V256" s="10">
        <f t="shared" si="61"/>
        <v>3.1316739392345907</v>
      </c>
      <c r="W256" s="10">
        <f t="shared" si="62"/>
        <v>64.153509006211024</v>
      </c>
      <c r="X256" s="10">
        <f t="shared" si="63"/>
        <v>29.846490993788976</v>
      </c>
      <c r="Y256" s="10">
        <f t="shared" si="70"/>
        <v>24.846490993788976</v>
      </c>
      <c r="Z256" s="10">
        <f t="shared" si="71"/>
        <v>63.153509006211024</v>
      </c>
      <c r="AA256" s="10">
        <f t="shared" si="64"/>
        <v>19.846490993788976</v>
      </c>
      <c r="AB256" s="10">
        <f t="shared" si="65"/>
        <v>3.1316739392345907</v>
      </c>
      <c r="AC256" s="10">
        <f t="shared" si="66"/>
        <v>3.1316739392345907</v>
      </c>
      <c r="AD256" s="10">
        <f>IF(R256&lt;=$H$10,$L$2+ABS($H$43/$H$46-SQRT(4*$H$43*$H$43/$H$46/$H$46-8*(R256-$H$9)/$H$46)/2),#REF!)</f>
        <v>5.3412215342558582</v>
      </c>
      <c r="AE256" s="10">
        <f t="shared" si="72"/>
        <v>-30.032699054769051</v>
      </c>
      <c r="AF256" s="10">
        <f t="shared" si="73"/>
        <v>1.5973531958346252</v>
      </c>
      <c r="AG256" s="10">
        <f t="shared" si="74"/>
        <v>1.5973531958346252</v>
      </c>
      <c r="AH256">
        <f t="shared" si="75"/>
        <v>3.4334768971813783</v>
      </c>
      <c r="AI256" s="10">
        <f t="shared" si="76"/>
        <v>-0.92567567567567544</v>
      </c>
      <c r="AJ256" t="e">
        <f t="shared" si="77"/>
        <v>#NUM!</v>
      </c>
    </row>
    <row r="257" spans="14:36" x14ac:dyDescent="0.3">
      <c r="N257">
        <f t="shared" si="67"/>
        <v>17.790948636167116</v>
      </c>
      <c r="O257">
        <f t="shared" si="68"/>
        <v>12.919058157865237</v>
      </c>
      <c r="P257">
        <f t="shared" si="78"/>
        <v>2.1317999999999997</v>
      </c>
      <c r="Q257">
        <f t="shared" si="60"/>
        <v>13.437821062499999</v>
      </c>
      <c r="R257" s="17">
        <f>PUSHArm!M257</f>
        <v>127.5</v>
      </c>
      <c r="S257" s="10">
        <f>PUSHArm!N257</f>
        <v>74.5907847772786</v>
      </c>
      <c r="T257" s="10">
        <f>PUSHArm!O257</f>
        <v>1.1426706253639829</v>
      </c>
      <c r="U257" s="10">
        <f t="shared" si="69"/>
        <v>60.925746820930271</v>
      </c>
      <c r="V257" s="10">
        <f t="shared" si="61"/>
        <v>3.1443637905492183</v>
      </c>
      <c r="W257" s="10">
        <f t="shared" si="62"/>
        <v>64.5907847772786</v>
      </c>
      <c r="X257" s="10">
        <f t="shared" si="63"/>
        <v>29.4092152227214</v>
      </c>
      <c r="Y257" s="10">
        <f t="shared" si="70"/>
        <v>24.4092152227214</v>
      </c>
      <c r="Z257" s="10">
        <f t="shared" si="71"/>
        <v>63.5907847772786</v>
      </c>
      <c r="AA257" s="10">
        <f t="shared" si="64"/>
        <v>19.4092152227214</v>
      </c>
      <c r="AB257" s="10">
        <f t="shared" si="65"/>
        <v>3.1443637905492183</v>
      </c>
      <c r="AC257" s="10">
        <f t="shared" si="66"/>
        <v>3.1443637905492183</v>
      </c>
      <c r="AD257" s="10">
        <f>IF(R257&lt;=$H$10,$L$2+ABS($H$43/$H$46-SQRT(4*$H$43*$H$43/$H$46/$H$46-8*(R257-$H$9)/$H$46)/2),#REF!)</f>
        <v>5.3176914536239792</v>
      </c>
      <c r="AE257" s="10">
        <f t="shared" si="72"/>
        <v>-29.871921474217537</v>
      </c>
      <c r="AF257" s="10">
        <f t="shared" si="73"/>
        <v>1.582749208982744</v>
      </c>
      <c r="AG257" s="10">
        <f t="shared" si="74"/>
        <v>1.582749208982744</v>
      </c>
      <c r="AH257">
        <f t="shared" si="75"/>
        <v>3.4408805318150559</v>
      </c>
      <c r="AI257" s="10">
        <f t="shared" si="76"/>
        <v>-0.95304054054054088</v>
      </c>
      <c r="AJ257" t="e">
        <f t="shared" si="77"/>
        <v>#NUM!</v>
      </c>
    </row>
    <row r="258" spans="14:36" x14ac:dyDescent="0.3">
      <c r="N258">
        <f t="shared" si="67"/>
        <v>17.805130439458758</v>
      </c>
      <c r="O258">
        <f t="shared" si="68"/>
        <v>12.936453941570132</v>
      </c>
      <c r="P258">
        <f t="shared" si="78"/>
        <v>2.1317999999999997</v>
      </c>
      <c r="Q258">
        <f t="shared" ref="Q258:Q321" si="79">(R258/360*2*3.1415*$B$19+$E$10)*$E$9*$B$19/1000</f>
        <v>13.4605184</v>
      </c>
      <c r="R258" s="17">
        <f>PUSHArm!M258</f>
        <v>128</v>
      </c>
      <c r="S258" s="10">
        <f>PUSHArm!N258</f>
        <v>75.028356190161233</v>
      </c>
      <c r="T258" s="10">
        <f>PUSHArm!O258</f>
        <v>1.141916806897604</v>
      </c>
      <c r="U258" s="10">
        <f t="shared" si="69"/>
        <v>60.770085732486955</v>
      </c>
      <c r="V258" s="10">
        <f t="shared" ref="V258:V321" si="80">IF(R258&lt;=$H$7,SQRT(2*R258/$H$34),AB258)</f>
        <v>3.1571845088911532</v>
      </c>
      <c r="W258" s="10">
        <f t="shared" ref="W258:W321" si="81">ABS(S258-$E$19)</f>
        <v>65.028356190161233</v>
      </c>
      <c r="X258" s="10">
        <f t="shared" ref="X258:X321" si="82">ABS(S258-$E$20)</f>
        <v>28.971643809838767</v>
      </c>
      <c r="Y258" s="10">
        <f t="shared" si="70"/>
        <v>23.971643809838767</v>
      </c>
      <c r="Z258" s="10">
        <f t="shared" si="71"/>
        <v>64.028356190161233</v>
      </c>
      <c r="AA258" s="10">
        <f t="shared" ref="AA258:AA321" si="83">ABS(S258-$E$20+10)</f>
        <v>18.971643809838767</v>
      </c>
      <c r="AB258" s="10">
        <f t="shared" ref="AB258:AB321" si="84">IF(R258&lt;=$H$8,$J$2+ABS(SQRT(4*$H$35*$H$35/$H$38/$H$38+8*(R258-$H$7)/$H$38)/2-ABS($H$35/$H$38)),AC258)</f>
        <v>3.1571845088911532</v>
      </c>
      <c r="AC258" s="10">
        <f t="shared" ref="AC258:AC321" si="85">IF(R258&lt;=$H$9,$K$2+ABS(-$H$39/$H$42-SQRT(4*$H$39*$H$39/$H$42/$H$42+8*(R258-$H$8)/$H$42)/2),AD258)</f>
        <v>3.1571845088911532</v>
      </c>
      <c r="AD258" s="10">
        <f>IF(R258&lt;=$H$10,$L$2+ABS($H$43/$H$46-SQRT(4*$H$43*$H$43/$H$46/$H$46-8*(R258-$H$9)/$H$46)/2),#REF!)</f>
        <v>5.2939824292854789</v>
      </c>
      <c r="AE258" s="10">
        <f t="shared" si="72"/>
        <v>-29.709333588170932</v>
      </c>
      <c r="AF258" s="10">
        <f t="shared" si="73"/>
        <v>1.5680561516243439</v>
      </c>
      <c r="AG258" s="10">
        <f t="shared" si="74"/>
        <v>1.5680561516243439</v>
      </c>
      <c r="AH258">
        <f t="shared" si="75"/>
        <v>3.4482652317954425</v>
      </c>
      <c r="AI258" s="10">
        <f t="shared" si="76"/>
        <v>-0.98040540540540544</v>
      </c>
      <c r="AJ258" t="e">
        <f t="shared" si="77"/>
        <v>#NUM!</v>
      </c>
    </row>
    <row r="259" spans="14:36" x14ac:dyDescent="0.3">
      <c r="N259">
        <f t="shared" ref="N259:N322" si="86">(Q259+P259)*T259</f>
        <v>17.819567395487482</v>
      </c>
      <c r="O259">
        <f t="shared" ref="O259:O322" si="87">(Q259-P259)*T259</f>
        <v>12.954025866448696</v>
      </c>
      <c r="P259">
        <f t="shared" si="78"/>
        <v>2.1317999999999997</v>
      </c>
      <c r="Q259">
        <f t="shared" si="79"/>
        <v>13.483215737499998</v>
      </c>
      <c r="R259" s="17">
        <f>PUSHArm!M259</f>
        <v>128.5</v>
      </c>
      <c r="S259" s="10">
        <f>PUSHArm!N259</f>
        <v>75.466216458947727</v>
      </c>
      <c r="T259" s="10">
        <f>PUSHArm!O259</f>
        <v>1.1411815200860269</v>
      </c>
      <c r="U259" s="10">
        <f t="shared" ref="U259:U322" si="88">(SIN(2*3.1416*(V259/$I$25)-3.1416/2)*$K$23/2+$K$23/2)*T259</f>
        <v>60.608513178911039</v>
      </c>
      <c r="V259" s="10">
        <f t="shared" si="80"/>
        <v>3.1701402285459013</v>
      </c>
      <c r="W259" s="10">
        <f t="shared" si="81"/>
        <v>65.466216458947727</v>
      </c>
      <c r="X259" s="10">
        <f t="shared" si="82"/>
        <v>28.533783541052273</v>
      </c>
      <c r="Y259" s="10">
        <f t="shared" ref="Y259:Y322" si="89">ABS(S259-$E$20+5)</f>
        <v>23.533783541052273</v>
      </c>
      <c r="Z259" s="10">
        <f t="shared" ref="Z259:Z322" si="90">ABS(S259-$E$21)</f>
        <v>64.466216458947727</v>
      </c>
      <c r="AA259" s="10">
        <f t="shared" si="83"/>
        <v>18.533783541052273</v>
      </c>
      <c r="AB259" s="10">
        <f t="shared" si="84"/>
        <v>3.1701402285459013</v>
      </c>
      <c r="AC259" s="10">
        <f t="shared" si="85"/>
        <v>3.1701402285459013</v>
      </c>
      <c r="AD259" s="10">
        <f>IF(R259&lt;=$H$10,$L$2+ABS($H$43/$H$46-SQRT(4*$H$43*$H$43/$H$46/$H$46-8*(R259-$H$9)/$H$46)/2),#REF!)</f>
        <v>5.2700903155207905</v>
      </c>
      <c r="AE259" s="10">
        <f t="shared" ref="AE259:AE322" si="91">IF(R259&gt;=$H$12,AF259*$H$49/T259,IF(R259&gt;=$H$13,((AF259-$I$28)*$H$53+$H$50)/T259,IF(R259&gt;=$H$14,((AF259-$I$29)*$H$57+$H$54)/T259,IF(R259&gt;=$H$15,($H$58-(AF259-$I$30)*$H$61)/T259,(IF(R259&gt;=$H$16,($H$62+(AF259-$I$31)*$H$65)/T259))))))</f>
        <v>-29.544924735564923</v>
      </c>
      <c r="AF259" s="10">
        <f t="shared" ref="AF259:AF322" si="92">IF(R259&gt;=$H$12,SQRT(2*(R259-$H$11)/$H$49),AG259)</f>
        <v>1.5532723738652454</v>
      </c>
      <c r="AG259" s="10">
        <f t="shared" ref="AG259:AG322" si="93">IF(R259&gt;=$H$13,$J$4+ABS(SQRT(4*$H$50*$H$50/$H$53/$H$53+8*(R259-$H$12)/$H$53)/2-ABS($H$50/$H$53)),AH259)</f>
        <v>1.5532723738652454</v>
      </c>
      <c r="AH259">
        <f t="shared" ref="AH259:AH322" si="94">IF(R259&gt;=$H$14,$I$29+ABS(SQRT(4*$H$54*$H$54/$H$57/$H$57+8*(R259-$H$13)/$H$57)/2-ABS($H$54/$H$57)),AI259)</f>
        <v>3.4556311416587473</v>
      </c>
      <c r="AI259" s="10">
        <f t="shared" ref="AI259:AI322" si="95">IF(R259&gt;=$H$15,$I$30+(R259-$H$14)/$H$58,AJ259)</f>
        <v>-1.00777027027027</v>
      </c>
      <c r="AJ259" t="e">
        <f t="shared" ref="AJ259:AJ322" si="96">IF(R259&gt;=$H$16,$I$31+SQRT(2*(R259-$H$15)/-$H$65),AK259)</f>
        <v>#NUM!</v>
      </c>
    </row>
    <row r="260" spans="14:36" x14ac:dyDescent="0.3">
      <c r="N260">
        <f t="shared" si="86"/>
        <v>17.834257624974558</v>
      </c>
      <c r="O260">
        <f t="shared" si="87"/>
        <v>12.971772909648527</v>
      </c>
      <c r="P260">
        <f t="shared" ref="P260:P323" si="97">P259</f>
        <v>2.1317999999999997</v>
      </c>
      <c r="Q260">
        <f t="shared" si="79"/>
        <v>13.505913074999999</v>
      </c>
      <c r="R260" s="17">
        <f>PUSHArm!M260</f>
        <v>129</v>
      </c>
      <c r="S260" s="10">
        <f>PUSHArm!N260</f>
        <v>75.904358850144448</v>
      </c>
      <c r="T260" s="10">
        <f>PUSHArm!O260</f>
        <v>1.1404645640599567</v>
      </c>
      <c r="U260" s="10">
        <f t="shared" si="88"/>
        <v>60.440823363479808</v>
      </c>
      <c r="V260" s="10">
        <f t="shared" si="80"/>
        <v>3.1832353061754946</v>
      </c>
      <c r="W260" s="10">
        <f t="shared" si="81"/>
        <v>65.904358850144448</v>
      </c>
      <c r="X260" s="10">
        <f t="shared" si="82"/>
        <v>28.095641149855552</v>
      </c>
      <c r="Y260" s="10">
        <f t="shared" si="89"/>
        <v>23.095641149855552</v>
      </c>
      <c r="Z260" s="10">
        <f t="shared" si="90"/>
        <v>64.904358850144448</v>
      </c>
      <c r="AA260" s="10">
        <f t="shared" si="83"/>
        <v>18.095641149855552</v>
      </c>
      <c r="AB260" s="10">
        <f t="shared" si="84"/>
        <v>3.1832353061754946</v>
      </c>
      <c r="AC260" s="10">
        <f t="shared" si="85"/>
        <v>3.1832353061754946</v>
      </c>
      <c r="AD260" s="10">
        <f>IF(R260&lt;=$H$10,$L$2+ABS($H$43/$H$46-SQRT(4*$H$43*$H$43/$H$46/$H$46-8*(R260-$H$9)/$H$46)/2),#REF!)</f>
        <v>5.2460108040159383</v>
      </c>
      <c r="AE260" s="10">
        <f t="shared" si="91"/>
        <v>-29.378683445095181</v>
      </c>
      <c r="AF260" s="10">
        <f t="shared" si="92"/>
        <v>1.5383961742371322</v>
      </c>
      <c r="AG260" s="10">
        <f t="shared" si="93"/>
        <v>1.5383961742371322</v>
      </c>
      <c r="AH260">
        <f t="shared" si="94"/>
        <v>3.4629784041116407</v>
      </c>
      <c r="AI260" s="10">
        <f t="shared" si="95"/>
        <v>-1.0351351351351354</v>
      </c>
      <c r="AJ260" t="e">
        <f t="shared" si="96"/>
        <v>#NUM!</v>
      </c>
    </row>
    <row r="261" spans="14:36" x14ac:dyDescent="0.3">
      <c r="N261">
        <f t="shared" si="86"/>
        <v>17.849199350420104</v>
      </c>
      <c r="O261">
        <f t="shared" si="87"/>
        <v>12.989694117421401</v>
      </c>
      <c r="P261">
        <f t="shared" si="97"/>
        <v>2.1317999999999997</v>
      </c>
      <c r="Q261">
        <f t="shared" si="79"/>
        <v>13.528610412500001</v>
      </c>
      <c r="R261" s="17">
        <f>PUSHArm!M261</f>
        <v>129.5</v>
      </c>
      <c r="S261" s="10">
        <f>PUSHArm!N261</f>
        <v>76.34277668069943</v>
      </c>
      <c r="T261" s="10">
        <f>PUSHArm!O261</f>
        <v>1.1397657456137313</v>
      </c>
      <c r="U261" s="10">
        <f t="shared" si="88"/>
        <v>60.266801141277455</v>
      </c>
      <c r="V261" s="10">
        <f t="shared" si="80"/>
        <v>3.1964743379335174</v>
      </c>
      <c r="W261" s="10">
        <f t="shared" si="81"/>
        <v>66.34277668069943</v>
      </c>
      <c r="X261" s="10">
        <f t="shared" si="82"/>
        <v>27.65722331930057</v>
      </c>
      <c r="Y261" s="10">
        <f t="shared" si="89"/>
        <v>22.65722331930057</v>
      </c>
      <c r="Z261" s="10">
        <f t="shared" si="90"/>
        <v>65.34277668069943</v>
      </c>
      <c r="AA261" s="10">
        <f t="shared" si="83"/>
        <v>17.65722331930057</v>
      </c>
      <c r="AB261" s="10">
        <f t="shared" si="84"/>
        <v>3.1964743379335174</v>
      </c>
      <c r="AC261" s="10">
        <f t="shared" si="85"/>
        <v>3.1964743379335174</v>
      </c>
      <c r="AD261" s="10">
        <f>IF(R261&lt;=$H$10,$L$2+ABS($H$43/$H$46-SQRT(4*$H$43*$H$43/$H$46/$H$46-8*(R261-$H$9)/$H$46)/2),#REF!)</f>
        <v>5.221739414792264</v>
      </c>
      <c r="AE261" s="10">
        <f t="shared" si="91"/>
        <v>-29.210597410554314</v>
      </c>
      <c r="AF261" s="10">
        <f t="shared" si="92"/>
        <v>1.5234257974119021</v>
      </c>
      <c r="AG261" s="10">
        <f t="shared" si="93"/>
        <v>1.5234257974119021</v>
      </c>
      <c r="AH261">
        <f t="shared" si="94"/>
        <v>3.4703071600635114</v>
      </c>
      <c r="AI261" s="10">
        <f t="shared" si="95"/>
        <v>-1.0625</v>
      </c>
      <c r="AJ261" t="e">
        <f t="shared" si="96"/>
        <v>#NUM!</v>
      </c>
    </row>
    <row r="262" spans="14:36" x14ac:dyDescent="0.3">
      <c r="N262">
        <f t="shared" si="86"/>
        <v>17.864390895769034</v>
      </c>
      <c r="O262">
        <f t="shared" si="87"/>
        <v>13.007788605116477</v>
      </c>
      <c r="P262">
        <f t="shared" si="97"/>
        <v>2.1317999999999997</v>
      </c>
      <c r="Q262">
        <f t="shared" si="79"/>
        <v>13.551307749999998</v>
      </c>
      <c r="R262" s="17">
        <f>PUSHArm!M262</f>
        <v>130</v>
      </c>
      <c r="S262" s="10">
        <f>PUSHArm!N262</f>
        <v>76.781463316022695</v>
      </c>
      <c r="T262" s="10">
        <f>PUSHArm!O262</f>
        <v>1.1390848791285666</v>
      </c>
      <c r="U262" s="10">
        <f t="shared" si="88"/>
        <v>60.086221304342999</v>
      </c>
      <c r="V262" s="10">
        <f t="shared" si="80"/>
        <v>3.2098621783119272</v>
      </c>
      <c r="W262" s="10">
        <f t="shared" si="81"/>
        <v>66.781463316022695</v>
      </c>
      <c r="X262" s="10">
        <f t="shared" si="82"/>
        <v>27.218536683977305</v>
      </c>
      <c r="Y262" s="10">
        <f t="shared" si="89"/>
        <v>22.218536683977305</v>
      </c>
      <c r="Z262" s="10">
        <f t="shared" si="90"/>
        <v>65.781463316022695</v>
      </c>
      <c r="AA262" s="10">
        <f t="shared" si="83"/>
        <v>17.218536683977305</v>
      </c>
      <c r="AB262" s="10">
        <f t="shared" si="84"/>
        <v>3.2098621783119272</v>
      </c>
      <c r="AC262" s="10">
        <f t="shared" si="85"/>
        <v>3.2098621783119272</v>
      </c>
      <c r="AD262" s="10">
        <f>IF(R262&lt;=$H$10,$L$2+ABS($H$43/$H$46-SQRT(4*$H$43*$H$43/$H$46/$H$46-8*(R262-$H$9)/$H$46)/2),#REF!)</f>
        <v>5.1972714864750511</v>
      </c>
      <c r="AE262" s="10">
        <f t="shared" si="91"/>
        <v>-29.040653464533708</v>
      </c>
      <c r="AF262" s="10">
        <f t="shared" si="92"/>
        <v>1.5083594317841149</v>
      </c>
      <c r="AG262" s="10">
        <f t="shared" si="93"/>
        <v>1.5083594317841149</v>
      </c>
      <c r="AH262">
        <f t="shared" si="94"/>
        <v>3.4776175486580012</v>
      </c>
      <c r="AI262" s="10">
        <f t="shared" si="95"/>
        <v>-1.0898648648648654</v>
      </c>
      <c r="AJ262" t="e">
        <f t="shared" si="96"/>
        <v>#NUM!</v>
      </c>
    </row>
    <row r="263" spans="14:36" x14ac:dyDescent="0.3">
      <c r="N263">
        <f t="shared" si="86"/>
        <v>17.879830686162414</v>
      </c>
      <c r="O263">
        <f t="shared" si="87"/>
        <v>13.026055557232903</v>
      </c>
      <c r="P263">
        <f t="shared" si="97"/>
        <v>2.1317999999999997</v>
      </c>
      <c r="Q263">
        <f t="shared" si="79"/>
        <v>13.5740050875</v>
      </c>
      <c r="R263" s="17">
        <f>PUSHArm!M263</f>
        <v>130.5</v>
      </c>
      <c r="S263" s="10">
        <f>PUSHArm!N263</f>
        <v>77.220412168001587</v>
      </c>
      <c r="T263" s="10">
        <f>PUSHArm!O263</f>
        <v>1.1384217865019022</v>
      </c>
      <c r="U263" s="10">
        <f t="shared" si="88"/>
        <v>59.898847795580359</v>
      </c>
      <c r="V263" s="10">
        <f t="shared" si="80"/>
        <v>3.2234039609387755</v>
      </c>
      <c r="W263" s="10">
        <f t="shared" si="81"/>
        <v>67.220412168001587</v>
      </c>
      <c r="X263" s="10">
        <f t="shared" si="82"/>
        <v>26.779587831998413</v>
      </c>
      <c r="Y263" s="10">
        <f t="shared" si="89"/>
        <v>21.779587831998413</v>
      </c>
      <c r="Z263" s="10">
        <f t="shared" si="90"/>
        <v>66.220412168001587</v>
      </c>
      <c r="AA263" s="10">
        <f t="shared" si="83"/>
        <v>16.779587831998413</v>
      </c>
      <c r="AB263" s="10">
        <f t="shared" si="84"/>
        <v>3.2234039609387755</v>
      </c>
      <c r="AC263" s="10">
        <f t="shared" si="85"/>
        <v>3.2234039609387755</v>
      </c>
      <c r="AD263" s="10">
        <f>IF(R263&lt;=$H$10,$L$2+ABS($H$43/$H$46-SQRT(4*$H$43*$H$43/$H$46/$H$46-8*(R263-$H$9)/$H$46)/2),#REF!)</f>
        <v>5.172602165841174</v>
      </c>
      <c r="AE263" s="10">
        <f t="shared" si="91"/>
        <v>-28.868837550393696</v>
      </c>
      <c r="AF263" s="10">
        <f t="shared" si="92"/>
        <v>1.4931952069120993</v>
      </c>
      <c r="AG263" s="10">
        <f t="shared" si="93"/>
        <v>1.4931952069120993</v>
      </c>
      <c r="AH263">
        <f t="shared" si="94"/>
        <v>3.4849097073038231</v>
      </c>
      <c r="AI263" s="10">
        <f t="shared" si="95"/>
        <v>-1.11722972972973</v>
      </c>
      <c r="AJ263" t="e">
        <f t="shared" si="96"/>
        <v>#NUM!</v>
      </c>
    </row>
    <row r="264" spans="14:36" x14ac:dyDescent="0.3">
      <c r="N264">
        <f t="shared" si="86"/>
        <v>17.895517247716079</v>
      </c>
      <c r="O264">
        <f t="shared" si="87"/>
        <v>13.044494227489645</v>
      </c>
      <c r="P264">
        <f t="shared" si="97"/>
        <v>2.1317999999999997</v>
      </c>
      <c r="Q264">
        <f t="shared" si="79"/>
        <v>13.596702425</v>
      </c>
      <c r="R264" s="17">
        <f>PUSHArm!M264</f>
        <v>131</v>
      </c>
      <c r="S264" s="10">
        <f>PUSHArm!N264</f>
        <v>77.659616693010179</v>
      </c>
      <c r="T264" s="10">
        <f>PUSHArm!O264</f>
        <v>1.1377762970790957</v>
      </c>
      <c r="U264" s="10">
        <f t="shared" si="88"/>
        <v>59.704432842176296</v>
      </c>
      <c r="V264" s="10">
        <f t="shared" si="80"/>
        <v>3.2371051215794773</v>
      </c>
      <c r="W264" s="10">
        <f t="shared" si="81"/>
        <v>67.659616693010179</v>
      </c>
      <c r="X264" s="10">
        <f t="shared" si="82"/>
        <v>26.340383306989821</v>
      </c>
      <c r="Y264" s="10">
        <f t="shared" si="89"/>
        <v>21.340383306989821</v>
      </c>
      <c r="Z264" s="10">
        <f t="shared" si="90"/>
        <v>66.659616693010179</v>
      </c>
      <c r="AA264" s="10">
        <f t="shared" si="83"/>
        <v>16.340383306989821</v>
      </c>
      <c r="AB264" s="10">
        <f t="shared" si="84"/>
        <v>3.2371051215794773</v>
      </c>
      <c r="AC264" s="10">
        <f t="shared" si="85"/>
        <v>3.2371051215794773</v>
      </c>
      <c r="AD264" s="10">
        <f>IF(R264&lt;=$H$10,$L$2+ABS($H$43/$H$46-SQRT(4*$H$43*$H$43/$H$46/$H$46-8*(R264-$H$9)/$H$46)/2),#REF!)</f>
        <v>5.1477263965793894</v>
      </c>
      <c r="AE264" s="10">
        <f t="shared" si="91"/>
        <v>-28.695134692473335</v>
      </c>
      <c r="AF264" s="10">
        <f t="shared" si="92"/>
        <v>1.4779311908074984</v>
      </c>
      <c r="AG264" s="10">
        <f t="shared" si="93"/>
        <v>1.4779311908074984</v>
      </c>
      <c r="AH264">
        <f t="shared" si="94"/>
        <v>3.4921837717048985</v>
      </c>
      <c r="AI264" s="10">
        <f t="shared" si="95"/>
        <v>-1.1445945945945946</v>
      </c>
      <c r="AJ264" t="e">
        <f t="shared" si="96"/>
        <v>#NUM!</v>
      </c>
    </row>
    <row r="265" spans="14:36" x14ac:dyDescent="0.3">
      <c r="N265">
        <f t="shared" si="86"/>
        <v>17.911449207456531</v>
      </c>
      <c r="O265">
        <f t="shared" si="87"/>
        <v>13.063103939007545</v>
      </c>
      <c r="P265">
        <f t="shared" si="97"/>
        <v>2.1317999999999997</v>
      </c>
      <c r="Q265">
        <f t="shared" si="79"/>
        <v>13.619399762499999</v>
      </c>
      <c r="R265" s="17">
        <f>PUSHArm!M265</f>
        <v>131.5</v>
      </c>
      <c r="S265" s="10">
        <f>PUSHArm!N265</f>
        <v>78.099070389913166</v>
      </c>
      <c r="T265" s="10">
        <f>PUSHArm!O265</f>
        <v>1.1371482475956907</v>
      </c>
      <c r="U265" s="10">
        <f t="shared" si="88"/>
        <v>59.502715998503248</v>
      </c>
      <c r="V265" s="10">
        <f t="shared" si="80"/>
        <v>3.2509714236338922</v>
      </c>
      <c r="W265" s="10">
        <f t="shared" si="81"/>
        <v>68.099070389913166</v>
      </c>
      <c r="X265" s="10">
        <f t="shared" si="82"/>
        <v>25.900929610086834</v>
      </c>
      <c r="Y265" s="10">
        <f t="shared" si="89"/>
        <v>20.900929610086834</v>
      </c>
      <c r="Z265" s="10">
        <f t="shared" si="90"/>
        <v>67.099070389913166</v>
      </c>
      <c r="AA265" s="10">
        <f t="shared" si="83"/>
        <v>15.900929610086834</v>
      </c>
      <c r="AB265" s="10">
        <f t="shared" si="84"/>
        <v>3.2509714236338922</v>
      </c>
      <c r="AC265" s="10">
        <f t="shared" si="85"/>
        <v>3.2509714236338922</v>
      </c>
      <c r="AD265" s="10">
        <f>IF(R265&lt;=$H$10,$L$2+ABS($H$43/$H$46-SQRT(4*$H$43*$H$43/$H$46/$H$46-8*(R265-$H$9)/$H$46)/2),#REF!)</f>
        <v>5.1226389071895593</v>
      </c>
      <c r="AE265" s="10">
        <f t="shared" si="91"/>
        <v>-28.519528964195562</v>
      </c>
      <c r="AF265" s="10">
        <f t="shared" si="92"/>
        <v>1.4625653870621298</v>
      </c>
      <c r="AG265" s="10">
        <f t="shared" si="93"/>
        <v>1.4625653870621298</v>
      </c>
      <c r="AH265">
        <f t="shared" si="94"/>
        <v>3.4994398758898235</v>
      </c>
      <c r="AI265" s="10">
        <f t="shared" si="95"/>
        <v>-1.17195945945946</v>
      </c>
      <c r="AJ265" t="e">
        <f t="shared" si="96"/>
        <v>#NUM!</v>
      </c>
    </row>
    <row r="266" spans="14:36" x14ac:dyDescent="0.3">
      <c r="N266">
        <f t="shared" si="86"/>
        <v>17.927625293245192</v>
      </c>
      <c r="O266">
        <f t="shared" si="87"/>
        <v>13.081884084480732</v>
      </c>
      <c r="P266">
        <f t="shared" si="97"/>
        <v>2.1317999999999997</v>
      </c>
      <c r="Q266">
        <f t="shared" si="79"/>
        <v>13.642097099999999</v>
      </c>
      <c r="R266" s="17">
        <f>PUSHArm!M266</f>
        <v>132</v>
      </c>
      <c r="S266" s="10">
        <f>PUSHArm!N266</f>
        <v>78.538766798061502</v>
      </c>
      <c r="T266" s="10">
        <f>PUSHArm!O266</f>
        <v>1.1365374821194436</v>
      </c>
      <c r="U266" s="10">
        <f t="shared" si="88"/>
        <v>59.293423085824472</v>
      </c>
      <c r="V266" s="10">
        <f t="shared" si="80"/>
        <v>3.2650089864684047</v>
      </c>
      <c r="W266" s="10">
        <f t="shared" si="81"/>
        <v>68.538766798061502</v>
      </c>
      <c r="X266" s="10">
        <f t="shared" si="82"/>
        <v>25.461233201938498</v>
      </c>
      <c r="Y266" s="10">
        <f t="shared" si="89"/>
        <v>20.461233201938498</v>
      </c>
      <c r="Z266" s="10">
        <f t="shared" si="90"/>
        <v>67.538766798061502</v>
      </c>
      <c r="AA266" s="10">
        <f t="shared" si="83"/>
        <v>15.461233201938498</v>
      </c>
      <c r="AB266" s="10">
        <f t="shared" si="84"/>
        <v>3.2650089864684047</v>
      </c>
      <c r="AC266" s="10">
        <f t="shared" si="85"/>
        <v>3.2650089864684047</v>
      </c>
      <c r="AD266" s="10">
        <f>IF(R266&lt;=$H$10,$L$2+ABS($H$43/$H$46-SQRT(4*$H$43*$H$43/$H$46/$H$46-8*(R266-$H$9)/$H$46)/2),#REF!)</f>
        <v>5.0973341979387632</v>
      </c>
      <c r="AE266" s="10">
        <f t="shared" si="91"/>
        <v>-28.342003454196316</v>
      </c>
      <c r="AF266" s="10">
        <f t="shared" si="92"/>
        <v>1.4470957318000603</v>
      </c>
      <c r="AG266" s="10">
        <f t="shared" si="93"/>
        <v>1.4470957318000603</v>
      </c>
      <c r="AH266">
        <f t="shared" si="94"/>
        <v>3.50667815224068</v>
      </c>
      <c r="AI266" s="10">
        <f t="shared" si="95"/>
        <v>-1.1993243243243246</v>
      </c>
      <c r="AJ266" t="e">
        <f t="shared" si="96"/>
        <v>#NUM!</v>
      </c>
    </row>
    <row r="267" spans="14:36" x14ac:dyDescent="0.3">
      <c r="N267">
        <f t="shared" si="86"/>
        <v>17.944044333857516</v>
      </c>
      <c r="O267">
        <f t="shared" si="87"/>
        <v>13.100834126458981</v>
      </c>
      <c r="P267">
        <f t="shared" si="97"/>
        <v>2.1317999999999997</v>
      </c>
      <c r="Q267">
        <f t="shared" si="79"/>
        <v>13.664794437500001</v>
      </c>
      <c r="R267" s="17">
        <f>PUSHArm!M267</f>
        <v>132.5</v>
      </c>
      <c r="S267" s="10">
        <f>PUSHArm!N267</f>
        <v>78.97869949528112</v>
      </c>
      <c r="T267" s="10">
        <f>PUSHArm!O267</f>
        <v>1.1359438520026581</v>
      </c>
      <c r="U267" s="10">
        <f t="shared" si="88"/>
        <v>59.076265015274707</v>
      </c>
      <c r="V267" s="10">
        <f t="shared" si="80"/>
        <v>3.2792243169780724</v>
      </c>
      <c r="W267" s="10">
        <f t="shared" si="81"/>
        <v>68.97869949528112</v>
      </c>
      <c r="X267" s="10">
        <f t="shared" si="82"/>
        <v>25.02130050471888</v>
      </c>
      <c r="Y267" s="10">
        <f t="shared" si="89"/>
        <v>20.02130050471888</v>
      </c>
      <c r="Z267" s="10">
        <f t="shared" si="90"/>
        <v>67.97869949528112</v>
      </c>
      <c r="AA267" s="10">
        <f t="shared" si="83"/>
        <v>15.02130050471888</v>
      </c>
      <c r="AB267" s="10">
        <f t="shared" si="84"/>
        <v>3.2792243169780724</v>
      </c>
      <c r="AC267" s="10">
        <f t="shared" si="85"/>
        <v>3.2792243169780724</v>
      </c>
      <c r="AD267" s="10">
        <f>IF(R267&lt;=$H$10,$L$2+ABS($H$43/$H$46-SQRT(4*$H$43*$H$43/$H$46/$H$46-8*(R267-$H$9)/$H$46)/2),#REF!)</f>
        <v>5.0718065267828765</v>
      </c>
      <c r="AE267" s="10">
        <f t="shared" si="91"/>
        <v>-28.16254023005127</v>
      </c>
      <c r="AF267" s="10">
        <f t="shared" si="92"/>
        <v>1.4315200904417289</v>
      </c>
      <c r="AG267" s="10">
        <f t="shared" si="93"/>
        <v>1.4315200904417289</v>
      </c>
      <c r="AH267">
        <f t="shared" si="94"/>
        <v>3.5138987315212162</v>
      </c>
      <c r="AI267" s="10">
        <f t="shared" si="95"/>
        <v>-1.2266891891891891</v>
      </c>
      <c r="AJ267" t="e">
        <f t="shared" si="96"/>
        <v>#NUM!</v>
      </c>
    </row>
    <row r="268" spans="14:36" x14ac:dyDescent="0.3">
      <c r="N268">
        <f t="shared" si="86"/>
        <v>17.96070525908123</v>
      </c>
      <c r="O268">
        <f t="shared" si="87"/>
        <v>13.119953597642281</v>
      </c>
      <c r="P268">
        <f t="shared" si="97"/>
        <v>2.1317999999999997</v>
      </c>
      <c r="Q268">
        <f t="shared" si="79"/>
        <v>13.687491775</v>
      </c>
      <c r="R268" s="17">
        <f>PUSHArm!M268</f>
        <v>133</v>
      </c>
      <c r="S268" s="10">
        <f>PUSHArm!N268</f>
        <v>79.418862095852006</v>
      </c>
      <c r="T268" s="10">
        <f>PUSHArm!O268</f>
        <v>1.1353672158361356</v>
      </c>
      <c r="U268" s="10">
        <f t="shared" si="88"/>
        <v>58.850936477230391</v>
      </c>
      <c r="V268" s="10">
        <f t="shared" si="80"/>
        <v>3.2936243448406692</v>
      </c>
      <c r="W268" s="10">
        <f t="shared" si="81"/>
        <v>69.418862095852006</v>
      </c>
      <c r="X268" s="10">
        <f t="shared" si="82"/>
        <v>24.581137904147994</v>
      </c>
      <c r="Y268" s="10">
        <f t="shared" si="89"/>
        <v>19.581137904147994</v>
      </c>
      <c r="Z268" s="10">
        <f t="shared" si="90"/>
        <v>68.418862095852006</v>
      </c>
      <c r="AA268" s="10">
        <f t="shared" si="83"/>
        <v>14.581137904147994</v>
      </c>
      <c r="AB268" s="10">
        <f t="shared" si="84"/>
        <v>3.2936243448406692</v>
      </c>
      <c r="AC268" s="10">
        <f t="shared" si="85"/>
        <v>3.2936243448406692</v>
      </c>
      <c r="AD268" s="10">
        <f>IF(R268&lt;=$H$10,$L$2+ABS($H$43/$H$46-SQRT(4*$H$43*$H$43/$H$46/$H$46-8*(R268-$H$9)/$H$46)/2),#REF!)</f>
        <v>5.0460498941515413</v>
      </c>
      <c r="AE268" s="10">
        <f t="shared" si="91"/>
        <v>-27.981120299646005</v>
      </c>
      <c r="AF268" s="10">
        <f t="shared" si="92"/>
        <v>1.4158362542657532</v>
      </c>
      <c r="AG268" s="10">
        <f t="shared" si="93"/>
        <v>1.4158362542657532</v>
      </c>
      <c r="AH268">
        <f t="shared" si="94"/>
        <v>3.5211017429044107</v>
      </c>
      <c r="AI268" s="10">
        <f t="shared" si="95"/>
        <v>-1.2540540540540546</v>
      </c>
      <c r="AJ268" t="e">
        <f t="shared" si="96"/>
        <v>#NUM!</v>
      </c>
    </row>
    <row r="269" spans="14:36" x14ac:dyDescent="0.3">
      <c r="N269">
        <f t="shared" si="86"/>
        <v>17.97760709995309</v>
      </c>
      <c r="O269">
        <f t="shared" si="87"/>
        <v>13.139242101274959</v>
      </c>
      <c r="P269">
        <f t="shared" si="97"/>
        <v>2.1317999999999997</v>
      </c>
      <c r="Q269">
        <f t="shared" si="79"/>
        <v>13.710189112499998</v>
      </c>
      <c r="R269" s="17">
        <f>PUSHArm!M269</f>
        <v>133.5</v>
      </c>
      <c r="S269" s="10">
        <f>PUSHArm!N269</f>
        <v>79.85924824847821</v>
      </c>
      <c r="T269" s="10">
        <f>PUSHArm!O269</f>
        <v>1.134807439412264</v>
      </c>
      <c r="U269" s="10">
        <f t="shared" si="88"/>
        <v>58.617114478218511</v>
      </c>
      <c r="V269" s="10">
        <f t="shared" si="80"/>
        <v>3.3082164620045624</v>
      </c>
      <c r="W269" s="10">
        <f t="shared" si="81"/>
        <v>69.85924824847821</v>
      </c>
      <c r="X269" s="10">
        <f t="shared" si="82"/>
        <v>24.14075175152179</v>
      </c>
      <c r="Y269" s="10">
        <f t="shared" si="89"/>
        <v>19.14075175152179</v>
      </c>
      <c r="Z269" s="10">
        <f t="shared" si="90"/>
        <v>68.85924824847821</v>
      </c>
      <c r="AA269" s="10">
        <f t="shared" si="83"/>
        <v>14.14075175152179</v>
      </c>
      <c r="AB269" s="10">
        <f t="shared" si="84"/>
        <v>3.3082164620045624</v>
      </c>
      <c r="AC269" s="10">
        <f t="shared" si="85"/>
        <v>3.3082164620045624</v>
      </c>
      <c r="AD269" s="10">
        <f>IF(R269&lt;=$H$10,$L$2+ABS($H$43/$H$46-SQRT(4*$H$43*$H$43/$H$46/$H$46-8*(R269-$H$9)/$H$46)/2),#REF!)</f>
        <v>5.0200580264823049</v>
      </c>
      <c r="AE269" s="10">
        <f t="shared" si="91"/>
        <v>-27.797723569812309</v>
      </c>
      <c r="AF269" s="10">
        <f t="shared" si="92"/>
        <v>1.4000419367527328</v>
      </c>
      <c r="AG269" s="10">
        <f t="shared" si="93"/>
        <v>1.4000419367527328</v>
      </c>
      <c r="AH269">
        <f t="shared" si="94"/>
        <v>3.5282873139994311</v>
      </c>
      <c r="AI269" s="10">
        <f t="shared" si="95"/>
        <v>-1.2814189189189191</v>
      </c>
      <c r="AJ269" t="e">
        <f t="shared" si="96"/>
        <v>#NUM!</v>
      </c>
    </row>
    <row r="270" spans="14:36" x14ac:dyDescent="0.3">
      <c r="N270">
        <f t="shared" si="86"/>
        <v>17.994748989041142</v>
      </c>
      <c r="O270">
        <f t="shared" si="87"/>
        <v>13.158699311571732</v>
      </c>
      <c r="P270">
        <f t="shared" si="97"/>
        <v>2.1317999999999997</v>
      </c>
      <c r="Q270">
        <f t="shared" si="79"/>
        <v>13.732886449999999</v>
      </c>
      <c r="R270" s="17">
        <f>PUSHArm!M270</f>
        <v>134</v>
      </c>
      <c r="S270" s="10">
        <f>PUSHArm!N270</f>
        <v>80.299851634246423</v>
      </c>
      <c r="T270" s="10">
        <f>PUSHArm!O270</f>
        <v>1.1342643956912961</v>
      </c>
      <c r="U270" s="10">
        <f t="shared" si="88"/>
        <v>58.374456702421689</v>
      </c>
      <c r="V270" s="10">
        <f t="shared" si="80"/>
        <v>3.3230085670489942</v>
      </c>
      <c r="W270" s="10">
        <f t="shared" si="81"/>
        <v>70.299851634246423</v>
      </c>
      <c r="X270" s="10">
        <f t="shared" si="82"/>
        <v>23.700148365753577</v>
      </c>
      <c r="Y270" s="10">
        <f t="shared" si="89"/>
        <v>18.700148365753577</v>
      </c>
      <c r="Z270" s="10">
        <f t="shared" si="90"/>
        <v>69.299851634246423</v>
      </c>
      <c r="AA270" s="10">
        <f t="shared" si="83"/>
        <v>13.700148365753577</v>
      </c>
      <c r="AB270" s="10">
        <f t="shared" si="84"/>
        <v>3.3230085670489942</v>
      </c>
      <c r="AC270" s="10">
        <f t="shared" si="85"/>
        <v>3.3230085670489942</v>
      </c>
      <c r="AD270" s="10">
        <f>IF(R270&lt;=$H$10,$L$2+ABS($H$43/$H$46-SQRT(4*$H$43*$H$43/$H$46/$H$46-8*(R270-$H$9)/$H$46)/2),#REF!)</f>
        <v>4.9938243583759068</v>
      </c>
      <c r="AE270" s="10">
        <f t="shared" si="91"/>
        <v>-27.61232880217284</v>
      </c>
      <c r="AF270" s="10">
        <f t="shared" si="92"/>
        <v>1.3841347696939243</v>
      </c>
      <c r="AG270" s="10">
        <f t="shared" si="93"/>
        <v>1.3841347696939243</v>
      </c>
      <c r="AH270">
        <f t="shared" si="94"/>
        <v>3.5354555708780127</v>
      </c>
      <c r="AI270" s="10">
        <f t="shared" si="95"/>
        <v>-1.3087837837837837</v>
      </c>
      <c r="AJ270" t="e">
        <f t="shared" si="96"/>
        <v>#NUM!</v>
      </c>
    </row>
    <row r="271" spans="14:36" x14ac:dyDescent="0.3">
      <c r="N271">
        <f t="shared" si="86"/>
        <v>18.012130160827979</v>
      </c>
      <c r="O271">
        <f t="shared" si="87"/>
        <v>13.178324974216402</v>
      </c>
      <c r="P271">
        <f t="shared" si="97"/>
        <v>2.1317999999999997</v>
      </c>
      <c r="Q271">
        <f t="shared" si="79"/>
        <v>13.755583787499999</v>
      </c>
      <c r="R271" s="17">
        <f>PUSHArm!M271</f>
        <v>134.5</v>
      </c>
      <c r="S271" s="10">
        <f>PUSHArm!N271</f>
        <v>80.740665964573054</v>
      </c>
      <c r="T271" s="10">
        <f>PUSHArm!O271</f>
        <v>1.1337379647742698</v>
      </c>
      <c r="U271" s="10">
        <f t="shared" si="88"/>
        <v>58.122599671230461</v>
      </c>
      <c r="V271" s="10">
        <f t="shared" si="80"/>
        <v>3.3380091151723446</v>
      </c>
      <c r="W271" s="10">
        <f t="shared" si="81"/>
        <v>70.740665964573054</v>
      </c>
      <c r="X271" s="10">
        <f t="shared" si="82"/>
        <v>23.259334035426946</v>
      </c>
      <c r="Y271" s="10">
        <f t="shared" si="89"/>
        <v>18.259334035426946</v>
      </c>
      <c r="Z271" s="10">
        <f t="shared" si="90"/>
        <v>69.740665964573054</v>
      </c>
      <c r="AA271" s="10">
        <f t="shared" si="83"/>
        <v>13.259334035426946</v>
      </c>
      <c r="AB271" s="10">
        <f t="shared" si="84"/>
        <v>3.3380091151723446</v>
      </c>
      <c r="AC271" s="10">
        <f t="shared" si="85"/>
        <v>3.3380091151723446</v>
      </c>
      <c r="AD271" s="10">
        <f>IF(R271&lt;=$H$10,$L$2+ABS($H$43/$H$46-SQRT(4*$H$43*$H$43/$H$46/$H$46-8*(R271-$H$9)/$H$46)/2),#REF!)</f>
        <v>4.9673420132289072</v>
      </c>
      <c r="AE271" s="10">
        <f t="shared" si="91"/>
        <v>-27.42491356588231</v>
      </c>
      <c r="AF271" s="10">
        <f t="shared" si="92"/>
        <v>1.368112299046033</v>
      </c>
      <c r="AG271" s="10">
        <f t="shared" si="93"/>
        <v>1.368112299046033</v>
      </c>
      <c r="AH271">
        <f t="shared" si="94"/>
        <v>3.5426066381002683</v>
      </c>
      <c r="AI271" s="10">
        <f t="shared" si="95"/>
        <v>-1.3361486486486491</v>
      </c>
      <c r="AJ271" t="e">
        <f t="shared" si="96"/>
        <v>#NUM!</v>
      </c>
    </row>
    <row r="272" spans="14:36" x14ac:dyDescent="0.3">
      <c r="N272">
        <f t="shared" si="86"/>
        <v>18.029749952182595</v>
      </c>
      <c r="O272">
        <f t="shared" si="87"/>
        <v>13.198118906924444</v>
      </c>
      <c r="P272">
        <f t="shared" si="97"/>
        <v>2.1317999999999997</v>
      </c>
      <c r="Q272">
        <f t="shared" si="79"/>
        <v>13.778281124999998</v>
      </c>
      <c r="R272" s="17">
        <f>PUSHArm!M272</f>
        <v>135</v>
      </c>
      <c r="S272" s="10">
        <f>PUSHArm!N272</f>
        <v>81.181684979138339</v>
      </c>
      <c r="T272" s="10">
        <f>PUSHArm!O272</f>
        <v>1.1332280338817315</v>
      </c>
      <c r="U272" s="10">
        <f t="shared" si="88"/>
        <v>57.861156669086675</v>
      </c>
      <c r="V272" s="10">
        <f t="shared" si="80"/>
        <v>3.353227174706503</v>
      </c>
      <c r="W272" s="10">
        <f t="shared" si="81"/>
        <v>71.181684979138339</v>
      </c>
      <c r="X272" s="10">
        <f t="shared" si="82"/>
        <v>22.818315020861661</v>
      </c>
      <c r="Y272" s="10">
        <f t="shared" si="89"/>
        <v>17.818315020861661</v>
      </c>
      <c r="Z272" s="10">
        <f t="shared" si="90"/>
        <v>70.181684979138339</v>
      </c>
      <c r="AA272" s="10">
        <f t="shared" si="83"/>
        <v>12.818315020861661</v>
      </c>
      <c r="AB272" s="10">
        <f t="shared" si="84"/>
        <v>3.353227174706503</v>
      </c>
      <c r="AC272" s="10">
        <f t="shared" si="85"/>
        <v>3.353227174706503</v>
      </c>
      <c r="AD272" s="10">
        <f>IF(R272&lt;=$H$10,$L$2+ABS($H$43/$H$46-SQRT(4*$H$43*$H$43/$H$46/$H$46-8*(R272-$H$9)/$H$46)/2),#REF!)</f>
        <v>4.9406037821817828</v>
      </c>
      <c r="AE272" s="10">
        <f t="shared" si="91"/>
        <v>-27.235454187039117</v>
      </c>
      <c r="AF272" s="10">
        <f t="shared" si="92"/>
        <v>1.351971980511576</v>
      </c>
      <c r="AG272" s="10">
        <f t="shared" si="93"/>
        <v>1.351971980511576</v>
      </c>
      <c r="AH272">
        <f t="shared" si="94"/>
        <v>3.5497406387399377</v>
      </c>
      <c r="AI272" s="10">
        <f t="shared" si="95"/>
        <v>-1.3635135135135137</v>
      </c>
      <c r="AJ272" t="e">
        <f t="shared" si="96"/>
        <v>#NUM!</v>
      </c>
    </row>
    <row r="273" spans="14:36" x14ac:dyDescent="0.3">
      <c r="N273">
        <f t="shared" si="86"/>
        <v>18.047607802926166</v>
      </c>
      <c r="O273">
        <f t="shared" si="87"/>
        <v>13.218081000073591</v>
      </c>
      <c r="P273">
        <f t="shared" si="97"/>
        <v>2.1317999999999997</v>
      </c>
      <c r="Q273">
        <f t="shared" si="79"/>
        <v>13.800978462499998</v>
      </c>
      <c r="R273" s="17">
        <f>PUSHArm!M273</f>
        <v>135.5</v>
      </c>
      <c r="S273" s="10">
        <f>PUSHArm!N273</f>
        <v>81.622902443806339</v>
      </c>
      <c r="T273" s="10">
        <f>PUSHArm!O273</f>
        <v>1.1327344973385347</v>
      </c>
      <c r="U273" s="10">
        <f t="shared" si="88"/>
        <v>57.589715397832663</v>
      </c>
      <c r="V273" s="10">
        <f t="shared" si="80"/>
        <v>3.3686724912298986</v>
      </c>
      <c r="W273" s="10">
        <f t="shared" si="81"/>
        <v>71.622902443806339</v>
      </c>
      <c r="X273" s="10">
        <f t="shared" si="82"/>
        <v>22.377097556193661</v>
      </c>
      <c r="Y273" s="10">
        <f t="shared" si="89"/>
        <v>17.377097556193661</v>
      </c>
      <c r="Z273" s="10">
        <f t="shared" si="90"/>
        <v>70.622902443806339</v>
      </c>
      <c r="AA273" s="10">
        <f t="shared" si="83"/>
        <v>12.377097556193661</v>
      </c>
      <c r="AB273" s="10">
        <f t="shared" si="84"/>
        <v>3.3686724912298986</v>
      </c>
      <c r="AC273" s="10">
        <f t="shared" si="85"/>
        <v>3.3686724912298986</v>
      </c>
      <c r="AD273" s="10">
        <f>IF(R273&lt;=$H$10,$L$2+ABS($H$43/$H$46-SQRT(4*$H$43*$H$43/$H$46/$H$46-8*(R273-$H$9)/$H$46)/2),#REF!)</f>
        <v>4.9136021011998725</v>
      </c>
      <c r="AE273" s="10">
        <f t="shared" si="91"/>
        <v>-27.043925694489801</v>
      </c>
      <c r="AF273" s="10">
        <f t="shared" si="92"/>
        <v>1.3357111748222821</v>
      </c>
      <c r="AG273" s="10">
        <f t="shared" si="93"/>
        <v>1.3357111748222821</v>
      </c>
      <c r="AH273">
        <f t="shared" si="94"/>
        <v>3.5568576944091035</v>
      </c>
      <c r="AI273" s="10">
        <f t="shared" si="95"/>
        <v>-1.3908783783783782</v>
      </c>
      <c r="AJ273" t="e">
        <f t="shared" si="96"/>
        <v>#NUM!</v>
      </c>
    </row>
    <row r="274" spans="14:36" x14ac:dyDescent="0.3">
      <c r="N274">
        <f t="shared" si="86"/>
        <v>18.065703256470769</v>
      </c>
      <c r="O274">
        <f t="shared" si="87"/>
        <v>13.23821121738731</v>
      </c>
      <c r="P274">
        <f t="shared" si="97"/>
        <v>2.1317999999999997</v>
      </c>
      <c r="Q274">
        <f t="shared" si="79"/>
        <v>13.823675799999998</v>
      </c>
      <c r="R274" s="17">
        <f>PUSHArm!M274</f>
        <v>136</v>
      </c>
      <c r="S274" s="10">
        <f>PUSHArm!N274</f>
        <v>82.064312148529552</v>
      </c>
      <c r="T274" s="10">
        <f>PUSHArm!O274</f>
        <v>1.1322572565633404</v>
      </c>
      <c r="U274" s="10">
        <f t="shared" si="88"/>
        <v>57.307835314211452</v>
      </c>
      <c r="V274" s="10">
        <f t="shared" si="80"/>
        <v>3.3843555605665312</v>
      </c>
      <c r="W274" s="10">
        <f t="shared" si="81"/>
        <v>72.064312148529552</v>
      </c>
      <c r="X274" s="10">
        <f t="shared" si="82"/>
        <v>21.935687851470448</v>
      </c>
      <c r="Y274" s="10">
        <f t="shared" si="89"/>
        <v>16.935687851470448</v>
      </c>
      <c r="Z274" s="10">
        <f t="shared" si="90"/>
        <v>71.064312148529552</v>
      </c>
      <c r="AA274" s="10">
        <f t="shared" si="83"/>
        <v>11.935687851470448</v>
      </c>
      <c r="AB274" s="10">
        <f t="shared" si="84"/>
        <v>3.3843555605665312</v>
      </c>
      <c r="AC274" s="10">
        <f t="shared" si="85"/>
        <v>3.3843555605665312</v>
      </c>
      <c r="AD274" s="10">
        <f>IF(R274&lt;=$H$10,$L$2+ABS($H$43/$H$46-SQRT(4*$H$43*$H$43/$H$46/$H$46-8*(R274-$H$9)/$H$46)/2),#REF!)</f>
        <v>4.8863290260806922</v>
      </c>
      <c r="AE274" s="10">
        <f t="shared" si="91"/>
        <v>-26.850301761761187</v>
      </c>
      <c r="AF274" s="10">
        <f t="shared" si="92"/>
        <v>1.3193271427007704</v>
      </c>
      <c r="AG274" s="10">
        <f t="shared" si="93"/>
        <v>1.3193271427007704</v>
      </c>
      <c r="AH274">
        <f t="shared" si="94"/>
        <v>3.5639579252823816</v>
      </c>
      <c r="AI274" s="10">
        <f t="shared" si="95"/>
        <v>-1.4182432432432437</v>
      </c>
      <c r="AJ274" t="e">
        <f t="shared" si="96"/>
        <v>#NUM!</v>
      </c>
    </row>
    <row r="275" spans="14:36" x14ac:dyDescent="0.3">
      <c r="N275">
        <f t="shared" si="86"/>
        <v>18.084035960600978</v>
      </c>
      <c r="O275">
        <f t="shared" si="87"/>
        <v>13.258509596722677</v>
      </c>
      <c r="P275">
        <f t="shared" si="97"/>
        <v>2.1317999999999997</v>
      </c>
      <c r="Q275">
        <f t="shared" si="79"/>
        <v>13.846373137499999</v>
      </c>
      <c r="R275" s="17">
        <f>PUSHArm!M275</f>
        <v>136.5</v>
      </c>
      <c r="S275" s="10">
        <f>PUSHArm!N275</f>
        <v>82.505907905237365</v>
      </c>
      <c r="T275" s="10">
        <f>PUSHArm!O275</f>
        <v>1.1317962200671503</v>
      </c>
      <c r="U275" s="10">
        <f t="shared" si="88"/>
        <v>57.015044596200347</v>
      </c>
      <c r="V275" s="10">
        <f t="shared" si="80"/>
        <v>3.4002877122243138</v>
      </c>
      <c r="W275" s="10">
        <f t="shared" si="81"/>
        <v>72.505907905237365</v>
      </c>
      <c r="X275" s="10">
        <f t="shared" si="82"/>
        <v>21.494092094762635</v>
      </c>
      <c r="Y275" s="10">
        <f t="shared" si="89"/>
        <v>16.494092094762635</v>
      </c>
      <c r="Z275" s="10">
        <f t="shared" si="90"/>
        <v>71.505907905237365</v>
      </c>
      <c r="AA275" s="10">
        <f t="shared" si="83"/>
        <v>11.494092094762635</v>
      </c>
      <c r="AB275" s="10">
        <f t="shared" si="84"/>
        <v>3.4002877122243138</v>
      </c>
      <c r="AC275" s="10">
        <f t="shared" si="85"/>
        <v>3.4002877122243138</v>
      </c>
      <c r="AD275" s="10">
        <f>IF(R275&lt;=$H$10,$L$2+ABS($H$43/$H$46-SQRT(4*$H$43*$H$43/$H$46/$H$46-8*(R275-$H$9)/$H$46)/2),#REF!)</f>
        <v>4.8587762051535872</v>
      </c>
      <c r="AE275" s="10">
        <f t="shared" si="91"/>
        <v>-26.654554644689092</v>
      </c>
      <c r="AF275" s="10">
        <f t="shared" si="92"/>
        <v>1.302817039473269</v>
      </c>
      <c r="AG275" s="10">
        <f t="shared" si="93"/>
        <v>1.302817039473269</v>
      </c>
      <c r="AH275">
        <f t="shared" si="94"/>
        <v>3.5710414501205907</v>
      </c>
      <c r="AI275" s="10">
        <f t="shared" si="95"/>
        <v>-1.4456081081081082</v>
      </c>
      <c r="AJ275" t="e">
        <f t="shared" si="96"/>
        <v>#NUM!</v>
      </c>
    </row>
    <row r="276" spans="14:36" x14ac:dyDescent="0.3">
      <c r="N276">
        <f t="shared" si="86"/>
        <v>18.102605668284113</v>
      </c>
      <c r="O276">
        <f t="shared" si="87"/>
        <v>13.278976250879174</v>
      </c>
      <c r="P276">
        <f t="shared" si="97"/>
        <v>2.1317999999999997</v>
      </c>
      <c r="Q276">
        <f t="shared" si="79"/>
        <v>13.869070474999999</v>
      </c>
      <c r="R276" s="17">
        <f>PUSHArm!M276</f>
        <v>137</v>
      </c>
      <c r="S276" s="10">
        <f>PUSHArm!N276</f>
        <v>82.947683545705871</v>
      </c>
      <c r="T276" s="10">
        <f>PUSHArm!O276</f>
        <v>1.13135130345364</v>
      </c>
      <c r="U276" s="10">
        <f t="shared" si="88"/>
        <v>56.71083667175742</v>
      </c>
      <c r="V276" s="10">
        <f t="shared" si="80"/>
        <v>3.4164812051574933</v>
      </c>
      <c r="W276" s="10">
        <f t="shared" si="81"/>
        <v>72.947683545705871</v>
      </c>
      <c r="X276" s="10">
        <f t="shared" si="82"/>
        <v>21.052316454294129</v>
      </c>
      <c r="Y276" s="10">
        <f t="shared" si="89"/>
        <v>16.052316454294129</v>
      </c>
      <c r="Z276" s="10">
        <f t="shared" si="90"/>
        <v>71.947683545705871</v>
      </c>
      <c r="AA276" s="10">
        <f t="shared" si="83"/>
        <v>11.052316454294129</v>
      </c>
      <c r="AB276" s="10">
        <f t="shared" si="84"/>
        <v>3.4164812051574933</v>
      </c>
      <c r="AC276" s="10">
        <f t="shared" si="85"/>
        <v>3.4164812051574933</v>
      </c>
      <c r="AD276" s="10">
        <f>IF(R276&lt;=$H$10,$L$2+ABS($H$43/$H$46-SQRT(4*$H$43*$H$43/$H$46/$H$46-8*(R276-$H$9)/$H$46)/2),#REF!)</f>
        <v>4.8309348494058497</v>
      </c>
      <c r="AE276" s="10">
        <f t="shared" si="91"/>
        <v>-26.456655114554966</v>
      </c>
      <c r="AF276" s="10">
        <f t="shared" si="92"/>
        <v>1.2861779093033767</v>
      </c>
      <c r="AG276" s="10">
        <f t="shared" si="93"/>
        <v>1.2861779093033767</v>
      </c>
      <c r="AH276">
        <f t="shared" si="94"/>
        <v>3.5781083862939331</v>
      </c>
      <c r="AI276" s="10">
        <f t="shared" si="95"/>
        <v>-1.4729729729729728</v>
      </c>
      <c r="AJ276" t="e">
        <f t="shared" si="96"/>
        <v>#NUM!</v>
      </c>
    </row>
    <row r="277" spans="14:36" x14ac:dyDescent="0.3">
      <c r="N277">
        <f t="shared" si="86"/>
        <v>18.121412238654781</v>
      </c>
      <c r="O277">
        <f t="shared" si="87"/>
        <v>13.299611368535453</v>
      </c>
      <c r="P277">
        <f t="shared" si="97"/>
        <v>2.1317999999999997</v>
      </c>
      <c r="Q277">
        <f t="shared" si="79"/>
        <v>13.891767812499998</v>
      </c>
      <c r="R277" s="17">
        <f>PUSHArm!M277</f>
        <v>137.5</v>
      </c>
      <c r="S277" s="10">
        <f>PUSHArm!N277</f>
        <v>83.389632919409394</v>
      </c>
      <c r="T277" s="10">
        <f>PUSHArm!O277</f>
        <v>1.1309224294303701</v>
      </c>
      <c r="U277" s="10">
        <f t="shared" si="88"/>
        <v>56.39466622996305</v>
      </c>
      <c r="V277" s="10">
        <f t="shared" si="80"/>
        <v>3.4329493381538168</v>
      </c>
      <c r="W277" s="10">
        <f t="shared" si="81"/>
        <v>73.389632919409394</v>
      </c>
      <c r="X277" s="10">
        <f t="shared" si="82"/>
        <v>20.610367080590606</v>
      </c>
      <c r="Y277" s="10">
        <f t="shared" si="89"/>
        <v>15.610367080590606</v>
      </c>
      <c r="Z277" s="10">
        <f t="shared" si="90"/>
        <v>72.389632919409394</v>
      </c>
      <c r="AA277" s="10">
        <f t="shared" si="83"/>
        <v>10.610367080590606</v>
      </c>
      <c r="AB277" s="10">
        <f t="shared" si="84"/>
        <v>3.4329493381538168</v>
      </c>
      <c r="AC277" s="10">
        <f t="shared" si="85"/>
        <v>3.4329493381538168</v>
      </c>
      <c r="AD277" s="10">
        <f>IF(R277&lt;=$H$10,$L$2+ABS($H$43/$H$46-SQRT(4*$H$43*$H$43/$H$46/$H$46-8*(R277-$H$9)/$H$46)/2),#REF!)</f>
        <v>4.8027956997323962</v>
      </c>
      <c r="AE277" s="10">
        <f t="shared" si="91"/>
        <v>-26.256572386116051</v>
      </c>
      <c r="AF277" s="10">
        <f t="shared" si="92"/>
        <v>1.2694066790137637</v>
      </c>
      <c r="AG277" s="10">
        <f t="shared" si="93"/>
        <v>1.2694066790137637</v>
      </c>
      <c r="AH277">
        <f t="shared" si="94"/>
        <v>3.585158849804686</v>
      </c>
      <c r="AI277" s="10">
        <f t="shared" si="95"/>
        <v>-1.5003378378378383</v>
      </c>
      <c r="AJ277" t="e">
        <f t="shared" si="96"/>
        <v>#NUM!</v>
      </c>
    </row>
    <row r="278" spans="14:36" x14ac:dyDescent="0.3">
      <c r="N278">
        <f t="shared" si="86"/>
        <v>18.140455638058516</v>
      </c>
      <c r="O278">
        <f t="shared" si="87"/>
        <v>13.320415215229888</v>
      </c>
      <c r="P278">
        <f t="shared" si="97"/>
        <v>2.1317999999999997</v>
      </c>
      <c r="Q278">
        <f t="shared" si="79"/>
        <v>13.91446515</v>
      </c>
      <c r="R278" s="17">
        <f>PUSHArm!M278</f>
        <v>138</v>
      </c>
      <c r="S278" s="10">
        <f>PUSHArm!N278</f>
        <v>83.831749891350469</v>
      </c>
      <c r="T278" s="10">
        <f>PUSHArm!O278</f>
        <v>1.130509527823583</v>
      </c>
      <c r="U278" s="10">
        <f t="shared" si="88"/>
        <v>56.065944615511086</v>
      </c>
      <c r="V278" s="10">
        <f t="shared" si="80"/>
        <v>3.4497065776725599</v>
      </c>
      <c r="W278" s="10">
        <f t="shared" si="81"/>
        <v>73.831749891350469</v>
      </c>
      <c r="X278" s="10">
        <f t="shared" si="82"/>
        <v>20.168250108649531</v>
      </c>
      <c r="Y278" s="10">
        <f t="shared" si="89"/>
        <v>15.168250108649531</v>
      </c>
      <c r="Z278" s="10">
        <f t="shared" si="90"/>
        <v>72.831749891350469</v>
      </c>
      <c r="AA278" s="10">
        <f t="shared" si="83"/>
        <v>10.168250108649531</v>
      </c>
      <c r="AB278" s="10">
        <f t="shared" si="84"/>
        <v>3.4497065776725599</v>
      </c>
      <c r="AC278" s="10">
        <f t="shared" si="85"/>
        <v>3.4497065776725599</v>
      </c>
      <c r="AD278" s="10">
        <f>IF(R278&lt;=$H$10,$L$2+ABS($H$43/$H$46-SQRT(4*$H$43*$H$43/$H$46/$H$46-8*(R278-$H$9)/$H$46)/2),#REF!)</f>
        <v>4.7743489909630998</v>
      </c>
      <c r="AE278" s="10">
        <f t="shared" si="91"/>
        <v>-26.054274040261948</v>
      </c>
      <c r="AF278" s="10">
        <f t="shared" si="92"/>
        <v>1.25250015145924</v>
      </c>
      <c r="AG278" s="10">
        <f t="shared" si="93"/>
        <v>1.25250015145924</v>
      </c>
      <c r="AH278">
        <f t="shared" si="94"/>
        <v>3.592192955309415</v>
      </c>
      <c r="AI278" s="10">
        <f t="shared" si="95"/>
        <v>-1.5277027027027028</v>
      </c>
      <c r="AJ278" t="e">
        <f t="shared" si="96"/>
        <v>#NUM!</v>
      </c>
    </row>
    <row r="279" spans="14:36" x14ac:dyDescent="0.3">
      <c r="N279">
        <f t="shared" si="86"/>
        <v>18.159735941204996</v>
      </c>
      <c r="O279">
        <f t="shared" si="87"/>
        <v>13.341388134422141</v>
      </c>
      <c r="P279">
        <f t="shared" si="97"/>
        <v>2.1317999999999997</v>
      </c>
      <c r="Q279">
        <f t="shared" si="79"/>
        <v>13.9371624875</v>
      </c>
      <c r="R279" s="17">
        <f>PUSHArm!M279</f>
        <v>138.5</v>
      </c>
      <c r="S279" s="10">
        <f>PUSHArm!N279</f>
        <v>84.274028339867911</v>
      </c>
      <c r="T279" s="10">
        <f>PUSHArm!O279</f>
        <v>1.1301125355996944</v>
      </c>
      <c r="U279" s="10">
        <f t="shared" si="88"/>
        <v>55.724034484897494</v>
      </c>
      <c r="V279" s="10">
        <f t="shared" si="80"/>
        <v>3.4667687066286095</v>
      </c>
      <c r="W279" s="10">
        <f t="shared" si="81"/>
        <v>74.274028339867911</v>
      </c>
      <c r="X279" s="10">
        <f t="shared" si="82"/>
        <v>19.725971660132089</v>
      </c>
      <c r="Y279" s="10">
        <f t="shared" si="89"/>
        <v>14.725971660132089</v>
      </c>
      <c r="Z279" s="10">
        <f t="shared" si="90"/>
        <v>73.274028339867911</v>
      </c>
      <c r="AA279" s="10">
        <f t="shared" si="83"/>
        <v>9.7259716601320889</v>
      </c>
      <c r="AB279" s="10">
        <f t="shared" si="84"/>
        <v>3.4667687066286095</v>
      </c>
      <c r="AC279" s="10">
        <f t="shared" si="85"/>
        <v>3.4667687066286095</v>
      </c>
      <c r="AD279" s="10">
        <f>IF(R279&lt;=$H$10,$L$2+ABS($H$43/$H$46-SQRT(4*$H$43*$H$43/$H$46/$H$46-8*(R279-$H$9)/$H$46)/2),#REF!)</f>
        <v>4.7455844122715716</v>
      </c>
      <c r="AE279" s="10">
        <f t="shared" si="91"/>
        <v>-25.849725940735283</v>
      </c>
      <c r="AF279" s="10">
        <f t="shared" si="92"/>
        <v>1.2354549984107239</v>
      </c>
      <c r="AG279" s="10">
        <f t="shared" si="93"/>
        <v>1.2354549984107239</v>
      </c>
      <c r="AH279">
        <f t="shared" si="94"/>
        <v>3.599210816140729</v>
      </c>
      <c r="AI279" s="10">
        <f t="shared" si="95"/>
        <v>-1.5550675675675674</v>
      </c>
      <c r="AJ279" t="e">
        <f t="shared" si="96"/>
        <v>#NUM!</v>
      </c>
    </row>
    <row r="280" spans="14:36" x14ac:dyDescent="0.3">
      <c r="N280">
        <f t="shared" si="86"/>
        <v>18.179253332456671</v>
      </c>
      <c r="O280">
        <f t="shared" si="87"/>
        <v>13.362530548655078</v>
      </c>
      <c r="P280">
        <f t="shared" si="97"/>
        <v>2.1317999999999997</v>
      </c>
      <c r="Q280">
        <f t="shared" si="79"/>
        <v>13.959859824999999</v>
      </c>
      <c r="R280" s="17">
        <f>PUSHArm!M280</f>
        <v>139</v>
      </c>
      <c r="S280" s="10">
        <f>PUSHArm!N280</f>
        <v>84.716462154421322</v>
      </c>
      <c r="T280" s="10">
        <f>PUSHArm!O280</f>
        <v>1.1297313968950169</v>
      </c>
      <c r="U280" s="10">
        <f t="shared" si="88"/>
        <v>55.368243572922985</v>
      </c>
      <c r="V280" s="10">
        <f t="shared" si="80"/>
        <v>3.4841529984764974</v>
      </c>
      <c r="W280" s="10">
        <f t="shared" si="81"/>
        <v>74.716462154421322</v>
      </c>
      <c r="X280" s="10">
        <f t="shared" si="82"/>
        <v>19.283537845578678</v>
      </c>
      <c r="Y280" s="10">
        <f t="shared" si="89"/>
        <v>14.283537845578678</v>
      </c>
      <c r="Z280" s="10">
        <f t="shared" si="90"/>
        <v>73.716462154421322</v>
      </c>
      <c r="AA280" s="10">
        <f t="shared" si="83"/>
        <v>9.2835378455786781</v>
      </c>
      <c r="AB280" s="10">
        <f t="shared" si="84"/>
        <v>3.4841529984764974</v>
      </c>
      <c r="AC280" s="10">
        <f t="shared" si="85"/>
        <v>3.4841529984764974</v>
      </c>
      <c r="AD280" s="10">
        <f>IF(R280&lt;=$H$10,$L$2+ABS($H$43/$H$46-SQRT(4*$H$43*$H$43/$H$46/$H$46-8*(R280-$H$9)/$H$46)/2),#REF!)</f>
        <v>4.7164910635103148</v>
      </c>
      <c r="AE280" s="10">
        <f t="shared" si="91"/>
        <v>-25.642892144340802</v>
      </c>
      <c r="AF280" s="10">
        <f t="shared" si="92"/>
        <v>1.2182677529052504</v>
      </c>
      <c r="AG280" s="10">
        <f t="shared" si="93"/>
        <v>1.2182677529052504</v>
      </c>
      <c r="AH280">
        <f t="shared" si="94"/>
        <v>3.6062125443285895</v>
      </c>
      <c r="AI280" s="10">
        <f t="shared" si="95"/>
        <v>-1.5824324324324328</v>
      </c>
      <c r="AJ280" t="e">
        <f t="shared" si="96"/>
        <v>#NUM!</v>
      </c>
    </row>
    <row r="281" spans="14:36" x14ac:dyDescent="0.3">
      <c r="N281">
        <f t="shared" si="86"/>
        <v>18.199008107217431</v>
      </c>
      <c r="O281">
        <f t="shared" si="87"/>
        <v>13.383842960791304</v>
      </c>
      <c r="P281">
        <f t="shared" si="97"/>
        <v>2.1317999999999997</v>
      </c>
      <c r="Q281">
        <f t="shared" si="79"/>
        <v>13.982557162499997</v>
      </c>
      <c r="R281" s="17">
        <f>PUSHArm!M281</f>
        <v>139.5</v>
      </c>
      <c r="S281" s="10">
        <f>PUSHArm!N281</f>
        <v>85.159045233349829</v>
      </c>
      <c r="T281" s="10">
        <f>PUSHArm!O281</f>
        <v>1.1293660630514424</v>
      </c>
      <c r="U281" s="10">
        <f t="shared" si="88"/>
        <v>54.997817379611448</v>
      </c>
      <c r="V281" s="10">
        <f t="shared" si="80"/>
        <v>3.5018784220601047</v>
      </c>
      <c r="W281" s="10">
        <f t="shared" si="81"/>
        <v>75.159045233349829</v>
      </c>
      <c r="X281" s="10">
        <f t="shared" si="82"/>
        <v>18.840954766650171</v>
      </c>
      <c r="Y281" s="10">
        <f t="shared" si="89"/>
        <v>13.840954766650171</v>
      </c>
      <c r="Z281" s="10">
        <f t="shared" si="90"/>
        <v>74.159045233349829</v>
      </c>
      <c r="AA281" s="10">
        <f t="shared" si="83"/>
        <v>8.8409547666501709</v>
      </c>
      <c r="AB281" s="10">
        <f t="shared" si="84"/>
        <v>3.5018784220601047</v>
      </c>
      <c r="AC281" s="10">
        <f t="shared" si="85"/>
        <v>3.5018784220601047</v>
      </c>
      <c r="AD281" s="10">
        <f>IF(R281&lt;=$H$10,$L$2+ABS($H$43/$H$46-SQRT(4*$H$43*$H$43/$H$46/$H$46-8*(R281-$H$9)/$H$46)/2),#REF!)</f>
        <v>4.6870574069479272</v>
      </c>
      <c r="AE281" s="10">
        <f t="shared" si="91"/>
        <v>-25.433734804094847</v>
      </c>
      <c r="AF281" s="10">
        <f t="shared" si="92"/>
        <v>1.2009348010122187</v>
      </c>
      <c r="AG281" s="10">
        <f t="shared" si="93"/>
        <v>1.2009348010122187</v>
      </c>
      <c r="AH281">
        <f t="shared" si="94"/>
        <v>3.6131982506211697</v>
      </c>
      <c r="AI281" s="10">
        <f t="shared" si="95"/>
        <v>-1.6097972972972974</v>
      </c>
      <c r="AJ281" t="e">
        <f t="shared" si="96"/>
        <v>#NUM!</v>
      </c>
    </row>
    <row r="282" spans="14:36" x14ac:dyDescent="0.3">
      <c r="N282">
        <f t="shared" si="86"/>
        <v>18.219000673434461</v>
      </c>
      <c r="O282">
        <f t="shared" si="87"/>
        <v>13.405325955334256</v>
      </c>
      <c r="P282">
        <f t="shared" si="97"/>
        <v>2.1317999999999997</v>
      </c>
      <c r="Q282">
        <f t="shared" si="79"/>
        <v>14.005254500000001</v>
      </c>
      <c r="R282" s="17">
        <f>PUSHArm!M282</f>
        <v>140</v>
      </c>
      <c r="S282" s="10">
        <f>PUSHArm!N282</f>
        <v>85.601771481603691</v>
      </c>
      <c r="T282" s="10">
        <f>PUSHArm!O282</f>
        <v>1.1290164926588344</v>
      </c>
      <c r="U282" s="10">
        <f t="shared" si="88"/>
        <v>54.611930537791316</v>
      </c>
      <c r="V282" s="10">
        <f t="shared" si="80"/>
        <v>3.51996588414656</v>
      </c>
      <c r="W282" s="10">
        <f t="shared" si="81"/>
        <v>75.601771481603691</v>
      </c>
      <c r="X282" s="10">
        <f t="shared" si="82"/>
        <v>18.398228518396309</v>
      </c>
      <c r="Y282" s="10">
        <f t="shared" si="89"/>
        <v>13.398228518396309</v>
      </c>
      <c r="Z282" s="10">
        <f t="shared" si="90"/>
        <v>74.601771481603691</v>
      </c>
      <c r="AA282" s="10">
        <f t="shared" si="83"/>
        <v>8.3982285183963086</v>
      </c>
      <c r="AB282" s="10">
        <f t="shared" si="84"/>
        <v>3.51996588414656</v>
      </c>
      <c r="AC282" s="10">
        <f t="shared" si="85"/>
        <v>3.51996588414656</v>
      </c>
      <c r="AD282" s="10">
        <f>IF(R282&lt;=$H$10,$L$2+ABS($H$43/$H$46-SQRT(4*$H$43*$H$43/$H$46/$H$46-8*(R282-$H$9)/$H$46)/2),#REF!)</f>
        <v>4.65727121380238</v>
      </c>
      <c r="AE282" s="10">
        <f t="shared" si="91"/>
        <v>-25.222214064628535</v>
      </c>
      <c r="AF282" s="10">
        <f t="shared" si="92"/>
        <v>1.1834523729604911</v>
      </c>
      <c r="AG282" s="10">
        <f t="shared" si="93"/>
        <v>1.1834523729604911</v>
      </c>
      <c r="AH282">
        <f t="shared" si="94"/>
        <v>3.6201680445052973</v>
      </c>
      <c r="AI282" s="10">
        <f t="shared" si="95"/>
        <v>-1.6371621621621619</v>
      </c>
      <c r="AJ282" t="e">
        <f t="shared" si="96"/>
        <v>#NUM!</v>
      </c>
    </row>
    <row r="283" spans="14:36" x14ac:dyDescent="0.3">
      <c r="N283">
        <f t="shared" si="86"/>
        <v>18.239231553238774</v>
      </c>
      <c r="O283">
        <f t="shared" si="87"/>
        <v>13.426980199852927</v>
      </c>
      <c r="P283">
        <f t="shared" si="97"/>
        <v>2.1317999999999997</v>
      </c>
      <c r="Q283">
        <f t="shared" si="79"/>
        <v>14.027951837499998</v>
      </c>
      <c r="R283" s="17">
        <f>PUSHArm!M283</f>
        <v>140.5</v>
      </c>
      <c r="S283" s="10">
        <f>PUSHArm!N283</f>
        <v>86.044634808447128</v>
      </c>
      <c r="T283" s="10">
        <f>PUSHArm!O283</f>
        <v>1.1286826516056503</v>
      </c>
      <c r="U283" s="10">
        <f t="shared" si="88"/>
        <v>54.209676555722545</v>
      </c>
      <c r="V283" s="10">
        <f t="shared" si="80"/>
        <v>3.5384385184804081</v>
      </c>
      <c r="W283" s="10">
        <f t="shared" si="81"/>
        <v>76.044634808447128</v>
      </c>
      <c r="X283" s="10">
        <f t="shared" si="82"/>
        <v>17.955365191552872</v>
      </c>
      <c r="Y283" s="10">
        <f t="shared" si="89"/>
        <v>12.955365191552872</v>
      </c>
      <c r="Z283" s="10">
        <f t="shared" si="90"/>
        <v>75.044634808447128</v>
      </c>
      <c r="AA283" s="10">
        <f t="shared" si="83"/>
        <v>7.9553651915528718</v>
      </c>
      <c r="AB283" s="10">
        <f t="shared" si="84"/>
        <v>3.5384385184804081</v>
      </c>
      <c r="AC283" s="10">
        <f t="shared" si="85"/>
        <v>3.5384385184804081</v>
      </c>
      <c r="AD283" s="10">
        <f>IF(R283&lt;=$H$10,$L$2+ABS($H$43/$H$46-SQRT(4*$H$43*$H$43/$H$46/$H$46-8*(R283-$H$9)/$H$46)/2),#REF!)</f>
        <v>4.6271195048676717</v>
      </c>
      <c r="AE283" s="10">
        <f t="shared" si="91"/>
        <v>-25.008287949064794</v>
      </c>
      <c r="AF283" s="10">
        <f t="shared" si="92"/>
        <v>1.16581653356464</v>
      </c>
      <c r="AG283" s="10">
        <f t="shared" si="93"/>
        <v>1.16581653356464</v>
      </c>
      <c r="AH283">
        <f t="shared" si="94"/>
        <v>3.6271220342264763</v>
      </c>
      <c r="AI283" s="10">
        <f t="shared" si="95"/>
        <v>-1.6645270270270274</v>
      </c>
      <c r="AJ283" t="e">
        <f t="shared" si="96"/>
        <v>#NUM!</v>
      </c>
    </row>
    <row r="284" spans="14:36" x14ac:dyDescent="0.3">
      <c r="N284">
        <f t="shared" si="86"/>
        <v>18.259701384695401</v>
      </c>
      <c r="O284">
        <f t="shared" si="87"/>
        <v>13.448806446489156</v>
      </c>
      <c r="P284">
        <f t="shared" si="97"/>
        <v>2.1317999999999997</v>
      </c>
      <c r="Q284">
        <f t="shared" si="79"/>
        <v>14.050649174999997</v>
      </c>
      <c r="R284" s="17">
        <f>PUSHArm!M284</f>
        <v>141</v>
      </c>
      <c r="S284" s="10">
        <f>PUSHArm!N284</f>
        <v>86.487629125130127</v>
      </c>
      <c r="T284" s="10">
        <f>PUSHArm!O284</f>
        <v>1.1283645131359052</v>
      </c>
      <c r="U284" s="10">
        <f t="shared" si="88"/>
        <v>53.790055541200481</v>
      </c>
      <c r="V284" s="10">
        <f t="shared" si="80"/>
        <v>3.5573220327523281</v>
      </c>
      <c r="W284" s="10">
        <f t="shared" si="81"/>
        <v>76.487629125130127</v>
      </c>
      <c r="X284" s="10">
        <f t="shared" si="82"/>
        <v>17.512370874869873</v>
      </c>
      <c r="Y284" s="10">
        <f t="shared" si="89"/>
        <v>12.512370874869873</v>
      </c>
      <c r="Z284" s="10">
        <f t="shared" si="90"/>
        <v>75.487629125130127</v>
      </c>
      <c r="AA284" s="10">
        <f t="shared" si="83"/>
        <v>7.5123708748698732</v>
      </c>
      <c r="AB284" s="10">
        <f t="shared" si="84"/>
        <v>3.5573220327523281</v>
      </c>
      <c r="AC284" s="10">
        <f t="shared" si="85"/>
        <v>3.5573220327523281</v>
      </c>
      <c r="AD284" s="10">
        <f>IF(R284&lt;=$H$10,$L$2+ABS($H$43/$H$46-SQRT(4*$H$43*$H$43/$H$46/$H$46-8*(R284-$H$9)/$H$46)/2),#REF!)</f>
        <v>4.5965884844162055</v>
      </c>
      <c r="AE284" s="10">
        <f t="shared" si="91"/>
        <v>-24.791912236579069</v>
      </c>
      <c r="AF284" s="10">
        <f t="shared" si="92"/>
        <v>1.1480231718814666</v>
      </c>
      <c r="AG284" s="10">
        <f t="shared" si="93"/>
        <v>1.1480231718814666</v>
      </c>
      <c r="AH284">
        <f t="shared" si="94"/>
        <v>3.6340603268084966</v>
      </c>
      <c r="AI284" s="10">
        <f t="shared" si="95"/>
        <v>-1.6918918918918919</v>
      </c>
      <c r="AJ284" t="e">
        <f t="shared" si="96"/>
        <v>#NUM!</v>
      </c>
    </row>
    <row r="285" spans="14:36" x14ac:dyDescent="0.3">
      <c r="N285">
        <f t="shared" si="86"/>
        <v>18.280410923718097</v>
      </c>
      <c r="O285">
        <f t="shared" si="87"/>
        <v>13.470805533588214</v>
      </c>
      <c r="P285">
        <f t="shared" si="97"/>
        <v>2.1317999999999997</v>
      </c>
      <c r="Q285">
        <f t="shared" si="79"/>
        <v>14.073346512499999</v>
      </c>
      <c r="R285" s="17">
        <f>PUSHArm!M285</f>
        <v>141.5</v>
      </c>
      <c r="S285" s="10">
        <f>PUSHArm!N285</f>
        <v>86.930748342527721</v>
      </c>
      <c r="T285" s="10">
        <f>PUSHArm!O285</f>
        <v>1.1280620579158185</v>
      </c>
      <c r="U285" s="10">
        <f t="shared" si="88"/>
        <v>53.351959395514022</v>
      </c>
      <c r="V285" s="10">
        <f t="shared" si="80"/>
        <v>3.5766451283295932</v>
      </c>
      <c r="W285" s="10">
        <f t="shared" si="81"/>
        <v>76.930748342527721</v>
      </c>
      <c r="X285" s="10">
        <f t="shared" si="82"/>
        <v>17.069251657472279</v>
      </c>
      <c r="Y285" s="10">
        <f t="shared" si="89"/>
        <v>12.069251657472279</v>
      </c>
      <c r="Z285" s="10">
        <f t="shared" si="90"/>
        <v>75.930748342527721</v>
      </c>
      <c r="AA285" s="10">
        <f t="shared" si="83"/>
        <v>7.0692516574722788</v>
      </c>
      <c r="AB285" s="10">
        <f t="shared" si="84"/>
        <v>3.5766451283295932</v>
      </c>
      <c r="AC285" s="10">
        <f t="shared" si="85"/>
        <v>3.5766451283295932</v>
      </c>
      <c r="AD285" s="10">
        <f>IF(R285&lt;=$H$10,$L$2+ABS($H$43/$H$46-SQRT(4*$H$43*$H$43/$H$46/$H$46-8*(R285-$H$9)/$H$46)/2),#REF!)</f>
        <v>4.5656634664219755</v>
      </c>
      <c r="AE285" s="10">
        <f t="shared" si="91"/>
        <v>-24.57304032963744</v>
      </c>
      <c r="AF285" s="10">
        <f t="shared" si="92"/>
        <v>1.1300679900197774</v>
      </c>
      <c r="AG285" s="10">
        <f t="shared" si="93"/>
        <v>1.1300679900197774</v>
      </c>
      <c r="AH285">
        <f t="shared" si="94"/>
        <v>3.6409830280726565</v>
      </c>
      <c r="AI285" s="10">
        <f t="shared" si="95"/>
        <v>-1.7192567567567574</v>
      </c>
      <c r="AJ285" t="e">
        <f t="shared" si="96"/>
        <v>#NUM!</v>
      </c>
    </row>
    <row r="286" spans="14:36" x14ac:dyDescent="0.3">
      <c r="N286">
        <f t="shared" si="86"/>
        <v>18.301361046068838</v>
      </c>
      <c r="O286">
        <f t="shared" si="87"/>
        <v>13.492978387394247</v>
      </c>
      <c r="P286">
        <f t="shared" si="97"/>
        <v>2.1317999999999997</v>
      </c>
      <c r="Q286">
        <f t="shared" si="79"/>
        <v>14.096043849999997</v>
      </c>
      <c r="R286" s="17">
        <f>PUSHArm!M286</f>
        <v>142</v>
      </c>
      <c r="S286" s="10">
        <f>PUSHArm!N286</f>
        <v>87.373986368743928</v>
      </c>
      <c r="T286" s="10">
        <f>PUSHArm!O286</f>
        <v>1.1277752741051204</v>
      </c>
      <c r="U286" s="10">
        <f t="shared" si="88"/>
        <v>52.894153803770493</v>
      </c>
      <c r="V286" s="10">
        <f t="shared" si="80"/>
        <v>3.5964400123151212</v>
      </c>
      <c r="W286" s="10">
        <f t="shared" si="81"/>
        <v>77.373986368743928</v>
      </c>
      <c r="X286" s="10">
        <f t="shared" si="82"/>
        <v>16.626013631256072</v>
      </c>
      <c r="Y286" s="10">
        <f t="shared" si="89"/>
        <v>11.626013631256072</v>
      </c>
      <c r="Z286" s="10">
        <f t="shared" si="90"/>
        <v>76.373986368743928</v>
      </c>
      <c r="AA286" s="10">
        <f t="shared" si="83"/>
        <v>6.6260136312560718</v>
      </c>
      <c r="AB286" s="10">
        <f t="shared" si="84"/>
        <v>3.5964400123151212</v>
      </c>
      <c r="AC286" s="10">
        <f t="shared" si="85"/>
        <v>3.5964400123151212</v>
      </c>
      <c r="AD286" s="10">
        <f>IF(R286&lt;=$H$10,$L$2+ABS($H$43/$H$46-SQRT(4*$H$43*$H$43/$H$46/$H$46-8*(R286-$H$9)/$H$46)/2),#REF!)</f>
        <v>4.5343287919851631</v>
      </c>
      <c r="AE286" s="10">
        <f t="shared" si="91"/>
        <v>-24.351623109977922</v>
      </c>
      <c r="AF286" s="10">
        <f t="shared" si="92"/>
        <v>1.1119464910171217</v>
      </c>
      <c r="AG286" s="10">
        <f t="shared" si="93"/>
        <v>1.1119464910171217</v>
      </c>
      <c r="AH286">
        <f t="shared" si="94"/>
        <v>3.6478902426565907</v>
      </c>
      <c r="AI286" s="10">
        <f t="shared" si="95"/>
        <v>-1.7466216216216219</v>
      </c>
      <c r="AJ286" t="e">
        <f t="shared" si="96"/>
        <v>#NUM!</v>
      </c>
    </row>
    <row r="287" spans="14:36" x14ac:dyDescent="0.3">
      <c r="N287">
        <f t="shared" si="86"/>
        <v>18.322552749557843</v>
      </c>
      <c r="O287">
        <f t="shared" si="87"/>
        <v>13.515326023896229</v>
      </c>
      <c r="P287">
        <f t="shared" si="97"/>
        <v>2.1317999999999997</v>
      </c>
      <c r="Q287">
        <f t="shared" si="79"/>
        <v>14.118741187499998</v>
      </c>
      <c r="R287" s="17">
        <f>PUSHArm!M287</f>
        <v>142.5</v>
      </c>
      <c r="S287" s="10">
        <f>PUSHArm!N287</f>
        <v>87.817337106679503</v>
      </c>
      <c r="T287" s="10">
        <f>PUSHArm!O287</f>
        <v>1.127504157440101</v>
      </c>
      <c r="U287" s="10">
        <f t="shared" si="88"/>
        <v>52.415256125262331</v>
      </c>
      <c r="V287" s="10">
        <f t="shared" si="80"/>
        <v>3.6167430280423547</v>
      </c>
      <c r="W287" s="10">
        <f t="shared" si="81"/>
        <v>77.817337106679503</v>
      </c>
      <c r="X287" s="10">
        <f t="shared" si="82"/>
        <v>16.182662893320497</v>
      </c>
      <c r="Y287" s="10">
        <f t="shared" si="89"/>
        <v>11.182662893320497</v>
      </c>
      <c r="Z287" s="10">
        <f t="shared" si="90"/>
        <v>76.817337106679503</v>
      </c>
      <c r="AA287" s="10">
        <f t="shared" si="83"/>
        <v>6.1826628933204972</v>
      </c>
      <c r="AB287" s="10">
        <f t="shared" si="84"/>
        <v>3.6167430280423547</v>
      </c>
      <c r="AC287" s="10">
        <f t="shared" si="85"/>
        <v>3.6167430280423547</v>
      </c>
      <c r="AD287" s="10">
        <f>IF(R287&lt;=$H$10,$L$2+ABS($H$43/$H$46-SQRT(4*$H$43*$H$43/$H$46/$H$46-8*(R287-$H$9)/$H$46)/2),#REF!)</f>
        <v>4.502567736640593</v>
      </c>
      <c r="AE287" s="10">
        <f t="shared" si="91"/>
        <v>-24.127608782004774</v>
      </c>
      <c r="AF287" s="10">
        <f t="shared" si="92"/>
        <v>1.0936539656866082</v>
      </c>
      <c r="AG287" s="10">
        <f t="shared" si="93"/>
        <v>1.0936539656866082</v>
      </c>
      <c r="AH287">
        <f t="shared" si="94"/>
        <v>3.6547820740327248</v>
      </c>
      <c r="AI287" s="10">
        <f t="shared" si="95"/>
        <v>-1.7739864864864865</v>
      </c>
      <c r="AJ287" t="e">
        <f t="shared" si="96"/>
        <v>#NUM!</v>
      </c>
    </row>
    <row r="288" spans="14:36" x14ac:dyDescent="0.3">
      <c r="N288">
        <f t="shared" si="86"/>
        <v>18.343987156358576</v>
      </c>
      <c r="O288">
        <f t="shared" si="87"/>
        <v>13.537849550761695</v>
      </c>
      <c r="P288">
        <f t="shared" si="97"/>
        <v>2.1317999999999997</v>
      </c>
      <c r="Q288">
        <f t="shared" si="79"/>
        <v>14.141438524999998</v>
      </c>
      <c r="R288" s="17">
        <f>PUSHArm!M288</f>
        <v>143</v>
      </c>
      <c r="S288" s="10">
        <f>PUSHArm!N288</f>
        <v>88.260794451559903</v>
      </c>
      <c r="T288" s="10">
        <f>PUSHArm!O288</f>
        <v>1.1272487113230327</v>
      </c>
      <c r="U288" s="10">
        <f t="shared" si="88"/>
        <v>51.91370797314589</v>
      </c>
      <c r="V288" s="10">
        <f t="shared" si="80"/>
        <v>3.6375954393138268</v>
      </c>
      <c r="W288" s="10">
        <f t="shared" si="81"/>
        <v>78.260794451559903</v>
      </c>
      <c r="X288" s="10">
        <f t="shared" si="82"/>
        <v>15.739205548440097</v>
      </c>
      <c r="Y288" s="10">
        <f t="shared" si="89"/>
        <v>10.739205548440097</v>
      </c>
      <c r="Z288" s="10">
        <f t="shared" si="90"/>
        <v>77.260794451559903</v>
      </c>
      <c r="AA288" s="10">
        <f t="shared" si="83"/>
        <v>5.739205548440097</v>
      </c>
      <c r="AB288" s="10">
        <f t="shared" si="84"/>
        <v>3.6375954393138268</v>
      </c>
      <c r="AC288" s="10">
        <f t="shared" si="85"/>
        <v>3.6375954393138268</v>
      </c>
      <c r="AD288" s="10">
        <f>IF(R288&lt;=$H$10,$L$2+ABS($H$43/$H$46-SQRT(4*$H$43*$H$43/$H$46/$H$46-8*(R288-$H$9)/$H$46)/2),#REF!)</f>
        <v>4.4703624059928089</v>
      </c>
      <c r="AE288" s="10">
        <f t="shared" si="91"/>
        <v>-23.900942702392118</v>
      </c>
      <c r="AF288" s="10">
        <f t="shared" si="92"/>
        <v>1.0751854783247983</v>
      </c>
      <c r="AG288" s="10">
        <f t="shared" si="93"/>
        <v>1.0751854783247983</v>
      </c>
      <c r="AH288">
        <f t="shared" si="94"/>
        <v>3.6616586245263583</v>
      </c>
      <c r="AI288" s="10">
        <f t="shared" si="95"/>
        <v>-1.8013513513513519</v>
      </c>
      <c r="AJ288" t="e">
        <f t="shared" si="96"/>
        <v>#NUM!</v>
      </c>
    </row>
    <row r="289" spans="14:36" x14ac:dyDescent="0.3">
      <c r="N289">
        <f t="shared" si="86"/>
        <v>18.365665515481293</v>
      </c>
      <c r="O289">
        <f t="shared" si="87"/>
        <v>13.560550169390746</v>
      </c>
      <c r="P289">
        <f t="shared" si="97"/>
        <v>2.1317999999999997</v>
      </c>
      <c r="Q289">
        <f t="shared" si="79"/>
        <v>14.1641358625</v>
      </c>
      <c r="R289" s="17">
        <f>PUSHArm!M289</f>
        <v>143.5</v>
      </c>
      <c r="S289" s="10">
        <f>PUSHArm!N289</f>
        <v>88.704352288421973</v>
      </c>
      <c r="T289" s="10">
        <f>PUSHArm!O289</f>
        <v>1.1270089469205711</v>
      </c>
      <c r="U289" s="10">
        <f t="shared" si="88"/>
        <v>51.387740824971942</v>
      </c>
      <c r="V289" s="10">
        <f t="shared" si="80"/>
        <v>3.6590444168492886</v>
      </c>
      <c r="W289" s="10">
        <f t="shared" si="81"/>
        <v>78.704352288421973</v>
      </c>
      <c r="X289" s="10">
        <f t="shared" si="82"/>
        <v>15.295647711578027</v>
      </c>
      <c r="Y289" s="10">
        <f t="shared" si="89"/>
        <v>10.295647711578027</v>
      </c>
      <c r="Z289" s="10">
        <f t="shared" si="90"/>
        <v>77.704352288421973</v>
      </c>
      <c r="AA289" s="10">
        <f t="shared" si="83"/>
        <v>5.2956477115780274</v>
      </c>
      <c r="AB289" s="10">
        <f t="shared" si="84"/>
        <v>3.6590444168492886</v>
      </c>
      <c r="AC289" s="10">
        <f t="shared" si="85"/>
        <v>3.6590444168492886</v>
      </c>
      <c r="AD289" s="10">
        <f>IF(R289&lt;=$H$10,$L$2+ABS($H$43/$H$46-SQRT(4*$H$43*$H$43/$H$46/$H$46-8*(R289-$H$9)/$H$46)/2),#REF!)</f>
        <v>4.4376936178290203</v>
      </c>
      <c r="AE289" s="10">
        <f t="shared" si="91"/>
        <v>-23.671567194347105</v>
      </c>
      <c r="AF289" s="10">
        <f t="shared" si="92"/>
        <v>1.0565358511577698</v>
      </c>
      <c r="AG289" s="10">
        <f t="shared" si="93"/>
        <v>1.0565358511577698</v>
      </c>
      <c r="AH289">
        <f t="shared" si="94"/>
        <v>3.6685199953333942</v>
      </c>
      <c r="AI289" s="10">
        <f t="shared" si="95"/>
        <v>-1.8287162162162165</v>
      </c>
      <c r="AJ289" t="e">
        <f t="shared" si="96"/>
        <v>#NUM!</v>
      </c>
    </row>
    <row r="290" spans="14:36" x14ac:dyDescent="0.3">
      <c r="N290">
        <f t="shared" si="86"/>
        <v>18.387589205416592</v>
      </c>
      <c r="O290">
        <f t="shared" si="87"/>
        <v>13.583429177099136</v>
      </c>
      <c r="P290">
        <f t="shared" si="97"/>
        <v>2.1317999999999997</v>
      </c>
      <c r="Q290">
        <f t="shared" si="79"/>
        <v>14.186833200000001</v>
      </c>
      <c r="R290" s="17">
        <f>PUSHArm!M290</f>
        <v>144</v>
      </c>
      <c r="S290" s="10">
        <f>PUSHArm!N290</f>
        <v>89.14800448955684</v>
      </c>
      <c r="T290" s="10">
        <f>PUSHArm!O290</f>
        <v>1.1267848832717553</v>
      </c>
      <c r="U290" s="10">
        <f t="shared" si="88"/>
        <v>50.835332353883551</v>
      </c>
      <c r="V290" s="10">
        <f t="shared" si="80"/>
        <v>3.6811442945720478</v>
      </c>
      <c r="W290" s="10">
        <f t="shared" si="81"/>
        <v>79.14800448955684</v>
      </c>
      <c r="X290" s="10">
        <f t="shared" si="82"/>
        <v>14.85199551044316</v>
      </c>
      <c r="Y290" s="10">
        <f t="shared" si="89"/>
        <v>9.8519955104431602</v>
      </c>
      <c r="Z290" s="10">
        <f t="shared" si="90"/>
        <v>78.14800448955684</v>
      </c>
      <c r="AA290" s="10">
        <f t="shared" si="83"/>
        <v>4.8519955104431602</v>
      </c>
      <c r="AB290" s="10">
        <f t="shared" si="84"/>
        <v>3.6811442945720478</v>
      </c>
      <c r="AC290" s="10">
        <f t="shared" si="85"/>
        <v>3.6811442945720478</v>
      </c>
      <c r="AD290" s="10">
        <f>IF(R290&lt;=$H$10,$L$2+ABS($H$43/$H$46-SQRT(4*$H$43*$H$43/$H$46/$H$46-8*(R290-$H$9)/$H$46)/2),#REF!)</f>
        <v>4.4045407685048605</v>
      </c>
      <c r="AE290" s="10">
        <f t="shared" si="91"/>
        <v>-23.439421344832439</v>
      </c>
      <c r="AF290" s="10">
        <f t="shared" si="92"/>
        <v>1.0376996473864604</v>
      </c>
      <c r="AG290" s="10">
        <f t="shared" si="93"/>
        <v>1.0376996473864604</v>
      </c>
      <c r="AH290">
        <f t="shared" si="94"/>
        <v>3.6753662865377108</v>
      </c>
      <c r="AI290" s="10">
        <f t="shared" si="95"/>
        <v>-1.8560810810810811</v>
      </c>
      <c r="AJ290" t="e">
        <f t="shared" si="96"/>
        <v>#NUM!</v>
      </c>
    </row>
    <row r="291" spans="14:36" x14ac:dyDescent="0.3">
      <c r="N291">
        <f t="shared" si="86"/>
        <v>18.409759736947841</v>
      </c>
      <c r="O291">
        <f t="shared" si="87"/>
        <v>13.606487969430004</v>
      </c>
      <c r="P291">
        <f t="shared" si="97"/>
        <v>2.1317999999999997</v>
      </c>
      <c r="Q291">
        <f t="shared" si="79"/>
        <v>14.209530537499999</v>
      </c>
      <c r="R291" s="17">
        <f>PUSHArm!M291</f>
        <v>144.5</v>
      </c>
      <c r="S291" s="10">
        <f>PUSHArm!N291</f>
        <v>89.591744911906304</v>
      </c>
      <c r="T291" s="10">
        <f>PUSHArm!O291</f>
        <v>1.1265765474054406</v>
      </c>
      <c r="U291" s="10">
        <f t="shared" si="88"/>
        <v>50.254150203389159</v>
      </c>
      <c r="V291" s="10">
        <f t="shared" si="80"/>
        <v>3.7039581918384421</v>
      </c>
      <c r="W291" s="10">
        <f t="shared" si="81"/>
        <v>79.591744911906304</v>
      </c>
      <c r="X291" s="10">
        <f t="shared" si="82"/>
        <v>14.408255088093696</v>
      </c>
      <c r="Y291" s="10">
        <f t="shared" si="89"/>
        <v>9.4082550880936964</v>
      </c>
      <c r="Z291" s="10">
        <f t="shared" si="90"/>
        <v>78.591744911906304</v>
      </c>
      <c r="AA291" s="10">
        <f t="shared" si="83"/>
        <v>4.4082550880936964</v>
      </c>
      <c r="AB291" s="10">
        <f t="shared" si="84"/>
        <v>3.7039581918384421</v>
      </c>
      <c r="AC291" s="10">
        <f t="shared" si="85"/>
        <v>3.7039581918384421</v>
      </c>
      <c r="AD291" s="10">
        <f>IF(R291&lt;=$H$10,$L$2+ABS($H$43/$H$46-SQRT(4*$H$43*$H$43/$H$46/$H$46-8*(R291-$H$9)/$H$46)/2),#REF!)</f>
        <v>4.370881680959898</v>
      </c>
      <c r="AE291" s="10">
        <f t="shared" si="91"/>
        <v>-23.204440782839317</v>
      </c>
      <c r="AF291" s="10">
        <f t="shared" si="92"/>
        <v>1.0186711526739562</v>
      </c>
      <c r="AG291" s="10">
        <f t="shared" si="93"/>
        <v>1.0186711526739562</v>
      </c>
      <c r="AH291">
        <f t="shared" si="94"/>
        <v>3.6821975971281935</v>
      </c>
      <c r="AI291" s="10">
        <f t="shared" si="95"/>
        <v>-1.8834459459459465</v>
      </c>
      <c r="AJ291" t="e">
        <f t="shared" si="96"/>
        <v>#NUM!</v>
      </c>
    </row>
    <row r="292" spans="14:36" x14ac:dyDescent="0.3">
      <c r="N292">
        <f t="shared" si="86"/>
        <v>18.432178756118994</v>
      </c>
      <c r="O292">
        <f t="shared" si="87"/>
        <v>13.629728042584695</v>
      </c>
      <c r="P292">
        <f t="shared" si="97"/>
        <v>2.1317999999999997</v>
      </c>
      <c r="Q292">
        <f t="shared" si="79"/>
        <v>14.232227875</v>
      </c>
      <c r="R292" s="17">
        <f>PUSHArm!M292</f>
        <v>145</v>
      </c>
      <c r="S292" s="10">
        <f>PUSHArm!N292</f>
        <v>90.035567394410066</v>
      </c>
      <c r="T292" s="10">
        <f>PUSHArm!O292</f>
        <v>1.1263839744662496</v>
      </c>
      <c r="U292" s="10">
        <f t="shared" si="88"/>
        <v>49.641478461339133</v>
      </c>
      <c r="V292" s="10">
        <f t="shared" si="80"/>
        <v>3.7275601409938259</v>
      </c>
      <c r="W292" s="10">
        <f t="shared" si="81"/>
        <v>80.035567394410066</v>
      </c>
      <c r="X292" s="10">
        <f t="shared" si="82"/>
        <v>13.964432605589934</v>
      </c>
      <c r="Y292" s="10">
        <f t="shared" si="89"/>
        <v>8.9644326055899342</v>
      </c>
      <c r="Z292" s="10">
        <f t="shared" si="90"/>
        <v>79.035567394410066</v>
      </c>
      <c r="AA292" s="10">
        <f t="shared" si="83"/>
        <v>3.9644326055899342</v>
      </c>
      <c r="AB292" s="10">
        <f t="shared" si="84"/>
        <v>3.7275601409938259</v>
      </c>
      <c r="AC292" s="10">
        <f t="shared" si="85"/>
        <v>3.7275601409938259</v>
      </c>
      <c r="AD292" s="10">
        <f>IF(R292&lt;=$H$10,$L$2+ABS($H$43/$H$46-SQRT(4*$H$43*$H$43/$H$46/$H$46-8*(R292-$H$9)/$H$46)/2),#REF!)</f>
        <v>4.3366924311782791</v>
      </c>
      <c r="AE292" s="10">
        <f t="shared" si="91"/>
        <v>-22.966557436555171</v>
      </c>
      <c r="AF292" s="10">
        <f t="shared" si="92"/>
        <v>0.99944435489607564</v>
      </c>
      <c r="AG292" s="10">
        <f t="shared" si="93"/>
        <v>0.99944435489607564</v>
      </c>
      <c r="AH292">
        <f t="shared" si="94"/>
        <v>3.6890140250154402</v>
      </c>
      <c r="AI292" s="10">
        <f t="shared" si="95"/>
        <v>-1.9108108108108111</v>
      </c>
      <c r="AJ292" t="e">
        <f t="shared" si="96"/>
        <v>#NUM!</v>
      </c>
    </row>
    <row r="293" spans="14:36" x14ac:dyDescent="0.3">
      <c r="N293">
        <f t="shared" si="86"/>
        <v>18.454848047425855</v>
      </c>
      <c r="O293">
        <f t="shared" si="87"/>
        <v>13.653150996023317</v>
      </c>
      <c r="P293">
        <f t="shared" si="97"/>
        <v>2.1317999999999997</v>
      </c>
      <c r="Q293">
        <f t="shared" si="79"/>
        <v>14.2549252125</v>
      </c>
      <c r="R293" s="17">
        <f>PUSHArm!M293</f>
        <v>145.5</v>
      </c>
      <c r="S293" s="10">
        <f>PUSHArm!N293</f>
        <v>90.479465755301547</v>
      </c>
      <c r="T293" s="10">
        <f>PUSHArm!O293</f>
        <v>1.1262072078531142</v>
      </c>
      <c r="U293" s="10">
        <f t="shared" si="88"/>
        <v>48.994119805447298</v>
      </c>
      <c r="V293" s="10">
        <f t="shared" si="80"/>
        <v>3.7520379270952469</v>
      </c>
      <c r="W293" s="10">
        <f t="shared" si="81"/>
        <v>80.479465755301547</v>
      </c>
      <c r="X293" s="10">
        <f t="shared" si="82"/>
        <v>13.520534244698453</v>
      </c>
      <c r="Y293" s="10">
        <f t="shared" si="89"/>
        <v>8.5205342446984531</v>
      </c>
      <c r="Z293" s="10">
        <f t="shared" si="90"/>
        <v>79.479465755301547</v>
      </c>
      <c r="AA293" s="10">
        <f t="shared" si="83"/>
        <v>3.5205342446984531</v>
      </c>
      <c r="AB293" s="10">
        <f t="shared" si="84"/>
        <v>3.7520379270952469</v>
      </c>
      <c r="AC293" s="10">
        <f t="shared" si="85"/>
        <v>3.7520379270952469</v>
      </c>
      <c r="AD293" s="10">
        <f>IF(R293&lt;=$H$10,$L$2+ABS($H$43/$H$46-SQRT(4*$H$43*$H$43/$H$46/$H$46-8*(R293-$H$9)/$H$46)/2),#REF!)</f>
        <v>4.3019471492361125</v>
      </c>
      <c r="AE293" s="10">
        <f t="shared" si="91"/>
        <v>-22.72569926686532</v>
      </c>
      <c r="AF293" s="10">
        <f t="shared" si="92"/>
        <v>0.98001292195186585</v>
      </c>
      <c r="AG293" s="10">
        <f t="shared" si="93"/>
        <v>0.98001292195186585</v>
      </c>
      <c r="AH293">
        <f t="shared" si="94"/>
        <v>3.6958156670481261</v>
      </c>
      <c r="AI293" s="10">
        <f t="shared" si="95"/>
        <v>-1.9381756756756756</v>
      </c>
      <c r="AJ293" t="e">
        <f t="shared" si="96"/>
        <v>#NUM!</v>
      </c>
    </row>
    <row r="294" spans="14:36" x14ac:dyDescent="0.3">
      <c r="N294">
        <f t="shared" si="86"/>
        <v>18.47776953715368</v>
      </c>
      <c r="O294">
        <f t="shared" si="87"/>
        <v>13.676758535178573</v>
      </c>
      <c r="P294">
        <f t="shared" si="97"/>
        <v>2.1317999999999997</v>
      </c>
      <c r="Q294">
        <f t="shared" si="79"/>
        <v>14.277622550000002</v>
      </c>
      <c r="R294" s="17">
        <f>PUSHArm!M294</f>
        <v>146</v>
      </c>
      <c r="S294" s="10">
        <f>PUSHArm!N294</f>
        <v>90.923433789348451</v>
      </c>
      <c r="T294" s="10">
        <f>PUSHArm!O294</f>
        <v>1.1260462993655849</v>
      </c>
      <c r="U294" s="10">
        <f t="shared" si="88"/>
        <v>48.308262635459663</v>
      </c>
      <c r="V294" s="10">
        <f t="shared" si="80"/>
        <v>3.777496954830001</v>
      </c>
      <c r="W294" s="10">
        <f t="shared" si="81"/>
        <v>80.923433789348451</v>
      </c>
      <c r="X294" s="10">
        <f t="shared" si="82"/>
        <v>13.076566210651549</v>
      </c>
      <c r="Y294" s="10">
        <f t="shared" si="89"/>
        <v>8.0765662106515492</v>
      </c>
      <c r="Z294" s="10">
        <f t="shared" si="90"/>
        <v>79.923433789348451</v>
      </c>
      <c r="AA294" s="10">
        <f t="shared" si="83"/>
        <v>3.0765662106515492</v>
      </c>
      <c r="AB294" s="10">
        <f t="shared" si="84"/>
        <v>3.777496954830001</v>
      </c>
      <c r="AC294" s="10">
        <f t="shared" si="85"/>
        <v>3.777496954830001</v>
      </c>
      <c r="AD294" s="10">
        <f>IF(R294&lt;=$H$10,$L$2+ABS($H$43/$H$46-SQRT(4*$H$43*$H$43/$H$46/$H$46-8*(R294-$H$9)/$H$46)/2),#REF!)</f>
        <v>4.2666177902333784</v>
      </c>
      <c r="AE294" s="10">
        <f t="shared" si="91"/>
        <v>-22.481789974458859</v>
      </c>
      <c r="AF294" s="10">
        <f t="shared" si="92"/>
        <v>0.96037017740187647</v>
      </c>
      <c r="AG294" s="10">
        <f t="shared" si="93"/>
        <v>0.96037017740187647</v>
      </c>
      <c r="AH294">
        <f t="shared" si="94"/>
        <v>3.7026026190290633</v>
      </c>
      <c r="AI294" s="10">
        <f t="shared" si="95"/>
        <v>-1.9655405405405411</v>
      </c>
      <c r="AJ294" t="e">
        <f t="shared" si="96"/>
        <v>#NUM!</v>
      </c>
    </row>
    <row r="295" spans="14:36" x14ac:dyDescent="0.3">
      <c r="N295">
        <f t="shared" si="86"/>
        <v>18.500945296947311</v>
      </c>
      <c r="O295">
        <f t="shared" si="87"/>
        <v>13.700552474346896</v>
      </c>
      <c r="P295">
        <f t="shared" si="97"/>
        <v>2.1317999999999997</v>
      </c>
      <c r="Q295">
        <f t="shared" si="79"/>
        <v>14.300319887500001</v>
      </c>
      <c r="R295" s="17">
        <f>PUSHArm!M295</f>
        <v>146.5</v>
      </c>
      <c r="S295" s="10">
        <f>PUSHArm!N295</f>
        <v>91.367465265036174</v>
      </c>
      <c r="T295" s="10">
        <f>PUSHArm!O295</f>
        <v>1.1259013093630772</v>
      </c>
      <c r="U295" s="10">
        <f t="shared" si="88"/>
        <v>47.579296457398264</v>
      </c>
      <c r="V295" s="10">
        <f t="shared" si="80"/>
        <v>3.8040656369246015</v>
      </c>
      <c r="W295" s="10">
        <f t="shared" si="81"/>
        <v>81.367465265036174</v>
      </c>
      <c r="X295" s="10">
        <f t="shared" si="82"/>
        <v>12.632534734963826</v>
      </c>
      <c r="Y295" s="10">
        <f t="shared" si="89"/>
        <v>7.6325347349638264</v>
      </c>
      <c r="Z295" s="10">
        <f t="shared" si="90"/>
        <v>80.367465265036174</v>
      </c>
      <c r="AA295" s="10">
        <f t="shared" si="83"/>
        <v>2.6325347349638264</v>
      </c>
      <c r="AB295" s="10">
        <f t="shared" si="84"/>
        <v>3.8040656369246015</v>
      </c>
      <c r="AC295" s="10">
        <f t="shared" si="85"/>
        <v>3.8040656369246015</v>
      </c>
      <c r="AD295" s="10">
        <f>IF(R295&lt;=$H$10,$L$2+ABS($H$43/$H$46-SQRT(4*$H$43*$H$43/$H$46/$H$46-8*(R295-$H$9)/$H$46)/2),#REF!)</f>
        <v>4.2306738693439589</v>
      </c>
      <c r="AE295" s="10">
        <f t="shared" si="91"/>
        <v>-22.23474867719143</v>
      </c>
      <c r="AF295" s="10">
        <f t="shared" si="92"/>
        <v>0.94050907366850156</v>
      </c>
      <c r="AG295" s="10">
        <f t="shared" si="93"/>
        <v>0.94050907366850156</v>
      </c>
      <c r="AH295">
        <f t="shared" si="94"/>
        <v>3.7093749757309453</v>
      </c>
      <c r="AI295" s="10">
        <f t="shared" si="95"/>
        <v>-1.9929054054054056</v>
      </c>
      <c r="AJ295" t="e">
        <f t="shared" si="96"/>
        <v>#NUM!</v>
      </c>
    </row>
    <row r="296" spans="14:36" x14ac:dyDescent="0.3">
      <c r="N296">
        <f t="shared" si="86"/>
        <v>18.524377547586699</v>
      </c>
      <c r="O296">
        <f t="shared" si="87"/>
        <v>13.724534739737422</v>
      </c>
      <c r="P296">
        <f t="shared" si="97"/>
        <v>2.1317999999999997</v>
      </c>
      <c r="Q296">
        <f t="shared" si="79"/>
        <v>14.323017224999997</v>
      </c>
      <c r="R296" s="17">
        <f>PUSHArm!M296</f>
        <v>147</v>
      </c>
      <c r="S296" s="10">
        <f>PUSHArm!N296</f>
        <v>91.811553921690148</v>
      </c>
      <c r="T296" s="10">
        <f>PUSHArm!O296</f>
        <v>1.1257723069352843</v>
      </c>
      <c r="U296" s="10">
        <f t="shared" si="88"/>
        <v>46.801548392071034</v>
      </c>
      <c r="V296" s="10">
        <f t="shared" si="80"/>
        <v>3.831903106747014</v>
      </c>
      <c r="W296" s="10">
        <f t="shared" si="81"/>
        <v>81.811553921690148</v>
      </c>
      <c r="X296" s="10">
        <f t="shared" si="82"/>
        <v>12.188446078309852</v>
      </c>
      <c r="Y296" s="10">
        <f t="shared" si="89"/>
        <v>7.1884460783098518</v>
      </c>
      <c r="Z296" s="10">
        <f t="shared" si="90"/>
        <v>80.811553921690148</v>
      </c>
      <c r="AA296" s="10">
        <f t="shared" si="83"/>
        <v>2.1884460783098518</v>
      </c>
      <c r="AB296" s="10">
        <f t="shared" si="84"/>
        <v>3.831903106747014</v>
      </c>
      <c r="AC296" s="10">
        <f t="shared" si="85"/>
        <v>3.831903106747014</v>
      </c>
      <c r="AD296" s="10">
        <f>IF(R296&lt;=$H$10,$L$2+ABS($H$43/$H$46-SQRT(4*$H$43*$H$43/$H$46/$H$46-8*(R296-$H$9)/$H$46)/2),#REF!)</f>
        <v>4.1940821538651907</v>
      </c>
      <c r="AE296" s="10">
        <f t="shared" si="91"/>
        <v>-21.984489554019405</v>
      </c>
      <c r="AF296" s="10">
        <f t="shared" si="92"/>
        <v>0.92042216249341546</v>
      </c>
      <c r="AG296" s="10">
        <f t="shared" si="93"/>
        <v>0.92042216249341546</v>
      </c>
      <c r="AH296">
        <f t="shared" si="94"/>
        <v>3.7161328309117834</v>
      </c>
      <c r="AI296" s="10">
        <f t="shared" si="95"/>
        <v>-2.0202702702702702</v>
      </c>
      <c r="AJ296" t="e">
        <f t="shared" si="96"/>
        <v>#NUM!</v>
      </c>
    </row>
    <row r="297" spans="14:36" x14ac:dyDescent="0.3">
      <c r="N297">
        <f t="shared" si="86"/>
        <v>18.548068662955448</v>
      </c>
      <c r="O297">
        <f t="shared" si="87"/>
        <v>13.748707372670024</v>
      </c>
      <c r="P297">
        <f t="shared" si="97"/>
        <v>2.1317999999999997</v>
      </c>
      <c r="Q297">
        <f t="shared" si="79"/>
        <v>14.345714562500001</v>
      </c>
      <c r="R297" s="17">
        <f>PUSHArm!M297</f>
        <v>147.5</v>
      </c>
      <c r="S297" s="10">
        <f>PUSHArm!N297</f>
        <v>92.255693466533955</v>
      </c>
      <c r="T297" s="10">
        <f>PUSHArm!O297</f>
        <v>1.125659370082893</v>
      </c>
      <c r="U297" s="10">
        <f t="shared" si="88"/>
        <v>45.967895027322818</v>
      </c>
      <c r="V297" s="10">
        <f t="shared" si="80"/>
        <v>3.8612106121615648</v>
      </c>
      <c r="W297" s="10">
        <f t="shared" si="81"/>
        <v>82.255693466533955</v>
      </c>
      <c r="X297" s="10">
        <f t="shared" si="82"/>
        <v>11.744306533466045</v>
      </c>
      <c r="Y297" s="10">
        <f t="shared" si="89"/>
        <v>6.7443065334660446</v>
      </c>
      <c r="Z297" s="10">
        <f t="shared" si="90"/>
        <v>81.255693466533955</v>
      </c>
      <c r="AA297" s="10">
        <f t="shared" si="83"/>
        <v>1.7443065334660446</v>
      </c>
      <c r="AB297" s="10">
        <f t="shared" si="84"/>
        <v>3.8612106121615648</v>
      </c>
      <c r="AC297" s="10">
        <f t="shared" si="85"/>
        <v>3.8612106121615648</v>
      </c>
      <c r="AD297" s="10">
        <f>IF(R297&lt;=$H$10,$L$2+ABS($H$43/$H$46-SQRT(4*$H$43*$H$43/$H$46/$H$46-8*(R297-$H$9)/$H$46)/2),#REF!)</f>
        <v>4.1568063034165927</v>
      </c>
      <c r="AE297" s="10">
        <f t="shared" si="91"/>
        <v>-21.73092145123212</v>
      </c>
      <c r="AF297" s="10">
        <f t="shared" si="92"/>
        <v>0.90010156230096738</v>
      </c>
      <c r="AG297" s="10">
        <f t="shared" si="93"/>
        <v>0.90010156230096738</v>
      </c>
      <c r="AH297">
        <f t="shared" si="94"/>
        <v>3.7228762773300548</v>
      </c>
      <c r="AI297" s="10">
        <f t="shared" si="95"/>
        <v>-2.0476351351351356</v>
      </c>
      <c r="AJ297" t="e">
        <f t="shared" si="96"/>
        <v>#NUM!</v>
      </c>
    </row>
    <row r="298" spans="14:36" x14ac:dyDescent="0.3">
      <c r="N298">
        <f t="shared" si="86"/>
        <v>18.572021174288018</v>
      </c>
      <c r="O298">
        <f t="shared" si="87"/>
        <v>13.773072532986363</v>
      </c>
      <c r="P298">
        <f t="shared" si="97"/>
        <v>2.1317999999999997</v>
      </c>
      <c r="Q298">
        <f t="shared" si="79"/>
        <v>14.3684119</v>
      </c>
      <c r="R298" s="17">
        <f>PUSHArm!M298</f>
        <v>148</v>
      </c>
      <c r="S298" s="10">
        <f>PUSHArm!N298</f>
        <v>92.699877571680418</v>
      </c>
      <c r="T298" s="10">
        <f>PUSHArm!O298</f>
        <v>1.1255625859137008</v>
      </c>
      <c r="U298" s="10">
        <f t="shared" si="88"/>
        <v>45.069168575157249</v>
      </c>
      <c r="V298" s="10">
        <f t="shared" si="80"/>
        <v>3.892248997168724</v>
      </c>
      <c r="W298" s="10">
        <f t="shared" si="81"/>
        <v>82.699877571680418</v>
      </c>
      <c r="X298" s="10">
        <f t="shared" si="82"/>
        <v>11.300122428319582</v>
      </c>
      <c r="Y298" s="10">
        <f t="shared" si="89"/>
        <v>6.3001224283195825</v>
      </c>
      <c r="Z298" s="10">
        <f t="shared" si="90"/>
        <v>81.699877571680418</v>
      </c>
      <c r="AA298" s="10">
        <f t="shared" si="83"/>
        <v>1.3001224283195825</v>
      </c>
      <c r="AB298" s="10">
        <f t="shared" si="84"/>
        <v>3.892248997168724</v>
      </c>
      <c r="AC298" s="10">
        <f t="shared" si="85"/>
        <v>3.892248997168724</v>
      </c>
      <c r="AD298" s="10">
        <f>IF(R298&lt;=$H$10,$L$2+ABS($H$43/$H$46-SQRT(4*$H$43*$H$43/$H$46/$H$46-8*(R298-$H$9)/$H$46)/2),#REF!)</f>
        <v>4.1188064472004946</v>
      </c>
      <c r="AE298" s="10">
        <f t="shared" si="91"/>
        <v>-21.473947445924676</v>
      </c>
      <c r="AF298" s="10">
        <f t="shared" si="92"/>
        <v>0.87953892206201578</v>
      </c>
      <c r="AG298" s="10">
        <f t="shared" si="93"/>
        <v>0.87953892206201578</v>
      </c>
      <c r="AH298">
        <f t="shared" si="94"/>
        <v>3.7296054067595565</v>
      </c>
      <c r="AI298" s="10">
        <f t="shared" si="95"/>
        <v>-2.0750000000000002</v>
      </c>
      <c r="AJ298" t="e">
        <f t="shared" si="96"/>
        <v>#NUM!</v>
      </c>
    </row>
    <row r="299" spans="14:36" x14ac:dyDescent="0.3">
      <c r="N299">
        <f t="shared" si="86"/>
        <v>18.596237774609435</v>
      </c>
      <c r="O299">
        <f t="shared" si="87"/>
        <v>13.797632502610657</v>
      </c>
      <c r="P299">
        <f t="shared" si="97"/>
        <v>2.1317999999999997</v>
      </c>
      <c r="Q299">
        <f t="shared" si="79"/>
        <v>14.391109237499997</v>
      </c>
      <c r="R299" s="17">
        <f>PUSHArm!M299</f>
        <v>148.5</v>
      </c>
      <c r="S299" s="10">
        <f>PUSHArm!N299</f>
        <v>93.144099871050926</v>
      </c>
      <c r="T299" s="10">
        <f>PUSHArm!O299</f>
        <v>1.1254820508487611</v>
      </c>
      <c r="U299" s="10">
        <f t="shared" si="88"/>
        <v>44.093205354043789</v>
      </c>
      <c r="V299" s="10">
        <f t="shared" si="80"/>
        <v>3.9253667926339109</v>
      </c>
      <c r="W299" s="10">
        <f t="shared" si="81"/>
        <v>83.144099871050926</v>
      </c>
      <c r="X299" s="10">
        <f t="shared" si="82"/>
        <v>10.855900128949074</v>
      </c>
      <c r="Y299" s="10">
        <f t="shared" si="89"/>
        <v>5.8559001289490737</v>
      </c>
      <c r="Z299" s="10">
        <f t="shared" si="90"/>
        <v>82.144099871050926</v>
      </c>
      <c r="AA299" s="10">
        <f t="shared" si="83"/>
        <v>0.85590012894907375</v>
      </c>
      <c r="AB299" s="10">
        <f t="shared" si="84"/>
        <v>3.9253667926339109</v>
      </c>
      <c r="AC299" s="10">
        <f t="shared" si="85"/>
        <v>3.9253667926339109</v>
      </c>
      <c r="AD299" s="10">
        <f>IF(R299&lt;=$H$10,$L$2+ABS($H$43/$H$46-SQRT(4*$H$43*$H$43/$H$46/$H$46-8*(R299-$H$9)/$H$46)/2),#REF!)</f>
        <v>4.0800386843215364</v>
      </c>
      <c r="AE299" s="10">
        <f t="shared" si="91"/>
        <v>-21.213464361068787</v>
      </c>
      <c r="AF299" s="10">
        <f t="shared" si="92"/>
        <v>0.85872538118833663</v>
      </c>
      <c r="AG299" s="10">
        <f t="shared" si="93"/>
        <v>0.85872538118833663</v>
      </c>
      <c r="AH299">
        <f t="shared" si="94"/>
        <v>3.7363203100039764</v>
      </c>
      <c r="AI299" s="10">
        <f t="shared" si="95"/>
        <v>-2.1023648648648647</v>
      </c>
      <c r="AJ299" t="e">
        <f t="shared" si="96"/>
        <v>#NUM!</v>
      </c>
    </row>
    <row r="300" spans="14:36" x14ac:dyDescent="0.3">
      <c r="N300">
        <f t="shared" si="86"/>
        <v>18.620721323469706</v>
      </c>
      <c r="O300">
        <f t="shared" si="87"/>
        <v>13.822389689336466</v>
      </c>
      <c r="P300">
        <f t="shared" si="97"/>
        <v>2.1317999999999997</v>
      </c>
      <c r="Q300">
        <f t="shared" si="79"/>
        <v>14.413806574999999</v>
      </c>
      <c r="R300" s="17">
        <f>PUSHArm!M300</f>
        <v>149</v>
      </c>
      <c r="S300" s="10">
        <f>PUSHArm!N300</f>
        <v>93.588353957220434</v>
      </c>
      <c r="T300" s="10">
        <f>PUSHArm!O300</f>
        <v>1.1254178708446481</v>
      </c>
      <c r="U300" s="10">
        <f t="shared" si="88"/>
        <v>43.023230491602455</v>
      </c>
      <c r="V300" s="10">
        <f t="shared" si="80"/>
        <v>3.9610480390656004</v>
      </c>
      <c r="W300" s="10">
        <f t="shared" si="81"/>
        <v>83.588353957220434</v>
      </c>
      <c r="X300" s="10">
        <f t="shared" si="82"/>
        <v>10.411646042779566</v>
      </c>
      <c r="Y300" s="10">
        <f t="shared" si="89"/>
        <v>5.4116460427795658</v>
      </c>
      <c r="Z300" s="10">
        <f t="shared" si="90"/>
        <v>82.588353957220434</v>
      </c>
      <c r="AA300" s="10">
        <f t="shared" si="83"/>
        <v>0.41164604277956585</v>
      </c>
      <c r="AB300" s="10">
        <f t="shared" si="84"/>
        <v>3.9610480390656004</v>
      </c>
      <c r="AC300" s="10">
        <f t="shared" si="85"/>
        <v>3.9610480390656004</v>
      </c>
      <c r="AD300" s="10">
        <f>IF(R300&lt;=$H$10,$L$2+ABS($H$43/$H$46-SQRT(4*$H$43*$H$43/$H$46/$H$46-8*(R300-$H$9)/$H$46)/2),#REF!)</f>
        <v>4.0404544893239631</v>
      </c>
      <c r="AE300" s="10">
        <f t="shared" si="91"/>
        <v>-20.94936222537536</v>
      </c>
      <c r="AF300" s="10">
        <f t="shared" si="92"/>
        <v>0.83765152491130168</v>
      </c>
      <c r="AG300" s="10">
        <f t="shared" si="93"/>
        <v>0.83765152491130168</v>
      </c>
      <c r="AH300">
        <f t="shared" si="94"/>
        <v>3.74302107691119</v>
      </c>
      <c r="AI300" s="10">
        <f t="shared" si="95"/>
        <v>-2.1297297297297302</v>
      </c>
      <c r="AJ300" t="e">
        <f t="shared" si="96"/>
        <v>#NUM!</v>
      </c>
    </row>
    <row r="301" spans="14:36" x14ac:dyDescent="0.3">
      <c r="N301">
        <f t="shared" si="86"/>
        <v>18.645474851914027</v>
      </c>
      <c r="O301">
        <f t="shared" si="87"/>
        <v>13.847346630796354</v>
      </c>
      <c r="P301">
        <f t="shared" si="97"/>
        <v>2.1317999999999997</v>
      </c>
      <c r="Q301">
        <f t="shared" si="79"/>
        <v>14.436503912500001</v>
      </c>
      <c r="R301" s="17">
        <f>PUSHArm!M301</f>
        <v>149.5</v>
      </c>
      <c r="S301" s="10">
        <f>PUSHArm!N301</f>
        <v>94.032633378183192</v>
      </c>
      <c r="T301" s="10">
        <f>PUSHArm!O301</f>
        <v>1.1253701616281255</v>
      </c>
      <c r="U301" s="10">
        <f t="shared" si="88"/>
        <v>41.834903697838826</v>
      </c>
      <c r="V301" s="10">
        <f t="shared" si="80"/>
        <v>4.0000000000000009</v>
      </c>
      <c r="W301" s="10">
        <f t="shared" si="81"/>
        <v>84.032633378183192</v>
      </c>
      <c r="X301" s="10">
        <f t="shared" si="82"/>
        <v>9.967366621816808</v>
      </c>
      <c r="Y301" s="10">
        <f t="shared" si="89"/>
        <v>4.967366621816808</v>
      </c>
      <c r="Z301" s="10">
        <f t="shared" si="90"/>
        <v>83.032633378183192</v>
      </c>
      <c r="AA301" s="10">
        <f t="shared" si="83"/>
        <v>3.2633378183192008E-2</v>
      </c>
      <c r="AB301" s="10">
        <f t="shared" si="84"/>
        <v>4.0000000000000009</v>
      </c>
      <c r="AC301" s="10">
        <f t="shared" si="85"/>
        <v>4.0000000000000009</v>
      </c>
      <c r="AD301" s="10">
        <f>IF(R301&lt;=$H$10,$L$2+ABS($H$43/$H$46-SQRT(4*$H$43*$H$43/$H$46/$H$46-8*(R301-$H$9)/$H$46)/2),#REF!)</f>
        <v>4</v>
      </c>
      <c r="AE301" s="10">
        <f t="shared" si="91"/>
        <v>-20.681523670211703</v>
      </c>
      <c r="AF301" s="10">
        <f t="shared" si="92"/>
        <v>0.81630733450738591</v>
      </c>
      <c r="AG301" s="10">
        <f t="shared" si="93"/>
        <v>0.81630733450738591</v>
      </c>
      <c r="AH301">
        <f t="shared" si="94"/>
        <v>3.7497077963872885</v>
      </c>
      <c r="AI301" s="10">
        <f t="shared" si="95"/>
        <v>-2.1570945945945947</v>
      </c>
      <c r="AJ301" t="e">
        <f t="shared" si="96"/>
        <v>#NUM!</v>
      </c>
    </row>
    <row r="302" spans="14:36" x14ac:dyDescent="0.3">
      <c r="N302">
        <f t="shared" si="86"/>
        <v>18.670501567752904</v>
      </c>
      <c r="O302">
        <f t="shared" si="87"/>
        <v>13.872505998662627</v>
      </c>
      <c r="P302">
        <f t="shared" si="97"/>
        <v>2.1317999999999997</v>
      </c>
      <c r="Q302">
        <f t="shared" si="79"/>
        <v>14.45920125</v>
      </c>
      <c r="R302" s="17">
        <f>PUSHArm!M302</f>
        <v>150</v>
      </c>
      <c r="S302" s="10">
        <f>PUSHArm!N302</f>
        <v>94.47693163403585</v>
      </c>
      <c r="T302" s="10">
        <f>PUSHArm!O302</f>
        <v>1.125339048946965</v>
      </c>
      <c r="U302" s="10">
        <f t="shared" si="88"/>
        <v>40.551176744433448</v>
      </c>
      <c r="V302" s="10">
        <f t="shared" si="80"/>
        <v>4.0413848423468899</v>
      </c>
      <c r="W302" s="10">
        <f t="shared" si="81"/>
        <v>84.47693163403585</v>
      </c>
      <c r="X302" s="10">
        <f t="shared" si="82"/>
        <v>9.52306836596415</v>
      </c>
      <c r="Y302" s="10">
        <f t="shared" si="89"/>
        <v>4.52306836596415</v>
      </c>
      <c r="Z302" s="10">
        <f t="shared" si="90"/>
        <v>83.47693163403585</v>
      </c>
      <c r="AA302" s="10">
        <f t="shared" si="83"/>
        <v>0.47693163403585004</v>
      </c>
      <c r="AB302" s="10">
        <f t="shared" si="84"/>
        <v>4.0413848423468899</v>
      </c>
      <c r="AC302" s="10">
        <f t="shared" si="85"/>
        <v>4.0413848423468899</v>
      </c>
      <c r="AD302" s="10">
        <f>IF(R302&lt;=$H$10,$L$2+ABS($H$43/$H$46-SQRT(4*$H$43*$H$43/$H$46/$H$46-8*(R302-$H$9)/$H$46)/2),#REF!)</f>
        <v>4.0413848423468899</v>
      </c>
      <c r="AE302" s="10">
        <f t="shared" si="91"/>
        <v>-20.409823254349828</v>
      </c>
      <c r="AF302" s="10">
        <f t="shared" si="92"/>
        <v>0.79468213162390611</v>
      </c>
      <c r="AG302" s="10">
        <f t="shared" si="93"/>
        <v>0.79468213162390611</v>
      </c>
      <c r="AH302">
        <f t="shared" si="94"/>
        <v>3.7563805564103383</v>
      </c>
      <c r="AI302" s="10">
        <f t="shared" si="95"/>
        <v>-2.1844594594594593</v>
      </c>
      <c r="AJ302" t="e">
        <f t="shared" si="96"/>
        <v>#NUM!</v>
      </c>
    </row>
    <row r="303" spans="14:36" x14ac:dyDescent="0.3">
      <c r="N303">
        <f t="shared" si="86"/>
        <v>18.695804861112364</v>
      </c>
      <c r="O303">
        <f t="shared" si="87"/>
        <v>13.897870603065041</v>
      </c>
      <c r="P303">
        <f t="shared" si="97"/>
        <v>2.1317999999999997</v>
      </c>
      <c r="Q303">
        <f t="shared" si="79"/>
        <v>14.481898587499998</v>
      </c>
      <c r="R303" s="17">
        <f>PUSHArm!M303</f>
        <v>150.5</v>
      </c>
      <c r="S303" s="10">
        <f>PUSHArm!N303</f>
        <v>94.921242173573134</v>
      </c>
      <c r="T303" s="10">
        <f>PUSHArm!O303</f>
        <v>1.1253246688355671</v>
      </c>
      <c r="U303" s="10">
        <f t="shared" si="88"/>
        <v>39.216340939648923</v>
      </c>
      <c r="V303" s="10">
        <f t="shared" si="80"/>
        <v>4.0837673393579337</v>
      </c>
      <c r="W303" s="10">
        <f t="shared" si="81"/>
        <v>84.921242173573134</v>
      </c>
      <c r="X303" s="10">
        <f t="shared" si="82"/>
        <v>9.078757826426866</v>
      </c>
      <c r="Y303" s="10">
        <f t="shared" si="89"/>
        <v>4.078757826426866</v>
      </c>
      <c r="Z303" s="10">
        <f t="shared" si="90"/>
        <v>83.921242173573134</v>
      </c>
      <c r="AA303" s="10">
        <f t="shared" si="83"/>
        <v>0.92124217357313398</v>
      </c>
      <c r="AB303" s="10">
        <f t="shared" si="84"/>
        <v>4.0837673393579337</v>
      </c>
      <c r="AC303" s="10">
        <f t="shared" si="85"/>
        <v>4.0837673393579337</v>
      </c>
      <c r="AD303" s="10">
        <f>IF(R303&lt;=$H$10,$L$2+ABS($H$43/$H$46-SQRT(4*$H$43*$H$43/$H$46/$H$46-8*(R303-$H$9)/$H$46)/2),#REF!)</f>
        <v>4.0837673393579337</v>
      </c>
      <c r="AE303" s="10">
        <f t="shared" si="91"/>
        <v>-20.134126705802615</v>
      </c>
      <c r="AF303" s="10">
        <f t="shared" si="92"/>
        <v>0.77276451582709194</v>
      </c>
      <c r="AG303" s="10">
        <f t="shared" si="93"/>
        <v>0.77276451582709194</v>
      </c>
      <c r="AH303">
        <f t="shared" si="94"/>
        <v>3.7630394440438888</v>
      </c>
      <c r="AI303" s="10">
        <f t="shared" si="95"/>
        <v>-2.2118243243243247</v>
      </c>
      <c r="AJ303" t="e">
        <f t="shared" si="96"/>
        <v>#NUM!</v>
      </c>
    </row>
    <row r="304" spans="14:36" x14ac:dyDescent="0.3">
      <c r="N304">
        <f t="shared" si="86"/>
        <v>18.721388310310402</v>
      </c>
      <c r="O304">
        <f t="shared" si="87"/>
        <v>13.923443397260408</v>
      </c>
      <c r="P304">
        <f t="shared" si="97"/>
        <v>2.1317999999999997</v>
      </c>
      <c r="Q304">
        <f t="shared" si="79"/>
        <v>14.504595925</v>
      </c>
      <c r="R304" s="17">
        <f>PUSHArm!M304</f>
        <v>151</v>
      </c>
      <c r="S304" s="10">
        <f>PUSHArm!N304</f>
        <v>95.365558390791918</v>
      </c>
      <c r="T304" s="10">
        <f>PUSHArm!O304</f>
        <v>1.1253271678980197</v>
      </c>
      <c r="U304" s="10">
        <f t="shared" si="88"/>
        <v>37.82933153341002</v>
      </c>
      <c r="V304" s="10">
        <f t="shared" si="80"/>
        <v>4.1272233208877465</v>
      </c>
      <c r="W304" s="10">
        <f t="shared" si="81"/>
        <v>85.365558390791918</v>
      </c>
      <c r="X304" s="10">
        <f t="shared" si="82"/>
        <v>8.634441609208082</v>
      </c>
      <c r="Y304" s="10">
        <f t="shared" si="89"/>
        <v>3.634441609208082</v>
      </c>
      <c r="Z304" s="10">
        <f t="shared" si="90"/>
        <v>84.365558390791918</v>
      </c>
      <c r="AA304" s="10">
        <f t="shared" si="83"/>
        <v>1.365558390791918</v>
      </c>
      <c r="AB304" s="10">
        <f t="shared" si="84"/>
        <v>4.1272233208877465</v>
      </c>
      <c r="AC304" s="10">
        <f t="shared" si="85"/>
        <v>4.1272233208877465</v>
      </c>
      <c r="AD304" s="10">
        <f>IF(R304&lt;=$H$10,$L$2+ABS($H$43/$H$46-SQRT(4*$H$43*$H$43/$H$46/$H$46-8*(R304-$H$9)/$H$46)/2),#REF!)</f>
        <v>4.1272233208877465</v>
      </c>
      <c r="AE304" s="10">
        <f t="shared" si="91"/>
        <v>-19.854290067975825</v>
      </c>
      <c r="AF304" s="10">
        <f t="shared" si="92"/>
        <v>0.75054229433589259</v>
      </c>
      <c r="AG304" s="10">
        <f t="shared" si="93"/>
        <v>0.75054229433589259</v>
      </c>
      <c r="AH304">
        <f t="shared" si="94"/>
        <v>3.7696845454502266</v>
      </c>
      <c r="AI304" s="10">
        <f t="shared" si="95"/>
        <v>-2.2391891891891893</v>
      </c>
      <c r="AJ304" t="e">
        <f t="shared" si="96"/>
        <v>#NUM!</v>
      </c>
    </row>
    <row r="305" spans="14:36" x14ac:dyDescent="0.3">
      <c r="N305">
        <f t="shared" si="86"/>
        <v>18.747255688050931</v>
      </c>
      <c r="O305">
        <f t="shared" si="87"/>
        <v>13.949227482548295</v>
      </c>
      <c r="P305">
        <f t="shared" si="97"/>
        <v>2.1317999999999997</v>
      </c>
      <c r="Q305">
        <f t="shared" si="79"/>
        <v>14.527293262499999</v>
      </c>
      <c r="R305" s="17">
        <f>PUSHArm!M305</f>
        <v>151.5</v>
      </c>
      <c r="S305" s="10">
        <f>PUSHArm!N305</f>
        <v>95.809873621298564</v>
      </c>
      <c r="T305" s="10">
        <f>PUSHArm!O305</f>
        <v>1.125346703607899</v>
      </c>
      <c r="U305" s="10">
        <f t="shared" si="88"/>
        <v>36.389065357950344</v>
      </c>
      <c r="V305" s="10">
        <f t="shared" si="80"/>
        <v>4.1718387392800764</v>
      </c>
      <c r="W305" s="10">
        <f t="shared" si="81"/>
        <v>85.809873621298564</v>
      </c>
      <c r="X305" s="10">
        <f t="shared" si="82"/>
        <v>8.1901263787014358</v>
      </c>
      <c r="Y305" s="10">
        <f t="shared" si="89"/>
        <v>3.1901263787014358</v>
      </c>
      <c r="Z305" s="10">
        <f t="shared" si="90"/>
        <v>84.809873621298564</v>
      </c>
      <c r="AA305" s="10">
        <f t="shared" si="83"/>
        <v>1.8098736212985642</v>
      </c>
      <c r="AB305" s="10">
        <f t="shared" si="84"/>
        <v>4.1718387392800764</v>
      </c>
      <c r="AC305" s="10">
        <f t="shared" si="85"/>
        <v>4.1718387392800764</v>
      </c>
      <c r="AD305" s="10">
        <f>IF(R305&lt;=$H$10,$L$2+ABS($H$43/$H$46-SQRT(4*$H$43*$H$43/$H$46/$H$46-8*(R305-$H$9)/$H$46)/2),#REF!)</f>
        <v>4.1718387392800764</v>
      </c>
      <c r="AE305" s="10">
        <f t="shared" si="91"/>
        <v>-19.570158735050612</v>
      </c>
      <c r="AF305" s="10">
        <f t="shared" si="92"/>
        <v>0.72800240271218231</v>
      </c>
      <c r="AG305" s="10">
        <f t="shared" si="93"/>
        <v>0.72800240271218231</v>
      </c>
      <c r="AH305">
        <f t="shared" si="94"/>
        <v>3.7763159459033804</v>
      </c>
      <c r="AI305" s="10">
        <f t="shared" si="95"/>
        <v>-2.2665540540540539</v>
      </c>
      <c r="AJ305" t="e">
        <f t="shared" si="96"/>
        <v>#NUM!</v>
      </c>
    </row>
    <row r="306" spans="14:36" x14ac:dyDescent="0.3">
      <c r="N306">
        <f t="shared" si="86"/>
        <v>18.773410967961425</v>
      </c>
      <c r="O306">
        <f t="shared" si="87"/>
        <v>13.97522611345304</v>
      </c>
      <c r="P306">
        <f t="shared" si="97"/>
        <v>2.1317999999999997</v>
      </c>
      <c r="Q306">
        <f t="shared" si="79"/>
        <v>14.549990599999999</v>
      </c>
      <c r="R306" s="17">
        <f>PUSHArm!M306</f>
        <v>152</v>
      </c>
      <c r="S306" s="10">
        <f>PUSHArm!N306</f>
        <v>96.254181138614769</v>
      </c>
      <c r="T306" s="10">
        <f>PUSHArm!O306</f>
        <v>1.1253834446262276</v>
      </c>
      <c r="U306" s="10">
        <f t="shared" si="88"/>
        <v>34.894440408958332</v>
      </c>
      <c r="V306" s="10">
        <f t="shared" si="80"/>
        <v>4.2177116686152409</v>
      </c>
      <c r="W306" s="10">
        <f t="shared" si="81"/>
        <v>86.254181138614769</v>
      </c>
      <c r="X306" s="10">
        <f t="shared" si="82"/>
        <v>7.7458188613852315</v>
      </c>
      <c r="Y306" s="10">
        <f t="shared" si="89"/>
        <v>2.7458188613852315</v>
      </c>
      <c r="Z306" s="10">
        <f t="shared" si="90"/>
        <v>85.254181138614769</v>
      </c>
      <c r="AA306" s="10">
        <f t="shared" si="83"/>
        <v>2.2541811386147685</v>
      </c>
      <c r="AB306" s="10">
        <f t="shared" si="84"/>
        <v>4.2177116686152409</v>
      </c>
      <c r="AC306" s="10">
        <f t="shared" si="85"/>
        <v>4.2177116686152409</v>
      </c>
      <c r="AD306" s="10">
        <f>IF(R306&lt;=$H$10,$L$2+ABS($H$43/$H$46-SQRT(4*$H$43*$H$43/$H$46/$H$46-8*(R306-$H$9)/$H$46)/2),#REF!)</f>
        <v>4.2177116686152409</v>
      </c>
      <c r="AE306" s="10">
        <f t="shared" si="91"/>
        <v>-19.281566358571197</v>
      </c>
      <c r="AF306" s="10">
        <f t="shared" si="92"/>
        <v>0.70513081504270314</v>
      </c>
      <c r="AG306" s="10">
        <f t="shared" si="93"/>
        <v>0.70513081504270314</v>
      </c>
      <c r="AH306">
        <f t="shared" si="94"/>
        <v>3.7829337298018908</v>
      </c>
      <c r="AI306" s="10">
        <f t="shared" si="95"/>
        <v>-2.2939189189189193</v>
      </c>
      <c r="AJ306" t="e">
        <f t="shared" si="96"/>
        <v>#NUM!</v>
      </c>
    </row>
    <row r="307" spans="14:36" x14ac:dyDescent="0.3">
      <c r="N307">
        <f t="shared" si="86"/>
        <v>18.799858331488608</v>
      </c>
      <c r="O307">
        <f t="shared" si="87"/>
        <v>14.001442703183463</v>
      </c>
      <c r="P307">
        <f t="shared" si="97"/>
        <v>2.1317999999999997</v>
      </c>
      <c r="Q307">
        <f t="shared" si="79"/>
        <v>14.5726879375</v>
      </c>
      <c r="R307" s="17">
        <f>PUSHArm!M307</f>
        <v>152.5</v>
      </c>
      <c r="S307" s="10">
        <f>PUSHArm!N307</f>
        <v>96.698474150376697</v>
      </c>
      <c r="T307" s="10">
        <f>PUSHArm!O307</f>
        <v>1.1254375711382749</v>
      </c>
      <c r="U307" s="10">
        <f t="shared" si="88"/>
        <v>33.344335409958738</v>
      </c>
      <c r="V307" s="10">
        <f t="shared" si="80"/>
        <v>4.2649548422396046</v>
      </c>
      <c r="W307" s="10">
        <f t="shared" si="81"/>
        <v>86.698474150376697</v>
      </c>
      <c r="X307" s="10">
        <f t="shared" si="82"/>
        <v>7.3015258496233031</v>
      </c>
      <c r="Y307" s="10">
        <f t="shared" si="89"/>
        <v>2.3015258496233031</v>
      </c>
      <c r="Z307" s="10">
        <f t="shared" si="90"/>
        <v>85.698474150376697</v>
      </c>
      <c r="AA307" s="10">
        <f t="shared" si="83"/>
        <v>2.6984741503766969</v>
      </c>
      <c r="AB307" s="10">
        <f t="shared" si="84"/>
        <v>4.2649548422396046</v>
      </c>
      <c r="AC307" s="10">
        <f t="shared" si="85"/>
        <v>4.2649548422396046</v>
      </c>
      <c r="AD307" s="10">
        <f>IF(R307&lt;=$H$10,$L$2+ABS($H$43/$H$46-SQRT(4*$H$43*$H$43/$H$46/$H$46-8*(R307-$H$9)/$H$46)/2),#REF!)</f>
        <v>4.2649548422396046</v>
      </c>
      <c r="AE307" s="10">
        <f t="shared" si="91"/>
        <v>-18.988333603663406</v>
      </c>
      <c r="AF307" s="10">
        <f t="shared" si="92"/>
        <v>0.68191244185921795</v>
      </c>
      <c r="AG307" s="10">
        <f t="shared" si="93"/>
        <v>0.68191244185921795</v>
      </c>
      <c r="AH307">
        <f t="shared" si="94"/>
        <v>3.7895379806813421</v>
      </c>
      <c r="AI307" s="10">
        <f t="shared" si="95"/>
        <v>-2.3212837837837839</v>
      </c>
      <c r="AJ307" t="e">
        <f t="shared" si="96"/>
        <v>#NUM!</v>
      </c>
    </row>
    <row r="308" spans="14:36" x14ac:dyDescent="0.3">
      <c r="N308">
        <f t="shared" si="86"/>
        <v>18.826602175191759</v>
      </c>
      <c r="O308">
        <f t="shared" si="87"/>
        <v>14.027880829400509</v>
      </c>
      <c r="P308">
        <f t="shared" si="97"/>
        <v>2.1317999999999997</v>
      </c>
      <c r="Q308">
        <f t="shared" si="79"/>
        <v>14.595385275</v>
      </c>
      <c r="R308" s="17">
        <f>PUSHArm!M308</f>
        <v>153</v>
      </c>
      <c r="S308" s="10">
        <f>PUSHArm!N308</f>
        <v>97.142745794422041</v>
      </c>
      <c r="T308" s="10">
        <f>PUSHArm!O308</f>
        <v>1.1255092752113824</v>
      </c>
      <c r="U308" s="10">
        <f t="shared" si="88"/>
        <v>31.73760935907374</v>
      </c>
      <c r="V308" s="10">
        <f t="shared" si="80"/>
        <v>4.3136989170794129</v>
      </c>
      <c r="W308" s="10">
        <f t="shared" si="81"/>
        <v>87.142745794422041</v>
      </c>
      <c r="X308" s="10">
        <f t="shared" si="82"/>
        <v>6.8572542055779593</v>
      </c>
      <c r="Y308" s="10">
        <f t="shared" si="89"/>
        <v>1.8572542055779593</v>
      </c>
      <c r="Z308" s="10">
        <f t="shared" si="90"/>
        <v>86.142745794422041</v>
      </c>
      <c r="AA308" s="10">
        <f t="shared" si="83"/>
        <v>3.1427457944220407</v>
      </c>
      <c r="AB308" s="10">
        <f t="shared" si="84"/>
        <v>4.3136989170794129</v>
      </c>
      <c r="AC308" s="10">
        <f t="shared" si="85"/>
        <v>4.3136989170794129</v>
      </c>
      <c r="AD308" s="10">
        <f>IF(R308&lt;=$H$10,$L$2+ABS($H$43/$H$46-SQRT(4*$H$43*$H$43/$H$46/$H$46-8*(R308-$H$9)/$H$46)/2),#REF!)</f>
        <v>4.3136989170794129</v>
      </c>
      <c r="AE308" s="10">
        <f t="shared" si="91"/>
        <v>-18.690266728883863</v>
      </c>
      <c r="AF308" s="10">
        <f t="shared" si="92"/>
        <v>0.65833101368665026</v>
      </c>
      <c r="AG308" s="10">
        <f t="shared" si="93"/>
        <v>0.65833101368665026</v>
      </c>
      <c r="AH308">
        <f t="shared" si="94"/>
        <v>3.7961287812266642</v>
      </c>
      <c r="AI308" s="10">
        <f t="shared" si="95"/>
        <v>-2.3486486486486484</v>
      </c>
      <c r="AJ308" t="e">
        <f t="shared" si="96"/>
        <v>#NUM!</v>
      </c>
    </row>
    <row r="309" spans="14:36" x14ac:dyDescent="0.3">
      <c r="N309">
        <f t="shared" si="86"/>
        <v>18.853647118435305</v>
      </c>
      <c r="O309">
        <f t="shared" si="87"/>
        <v>14.054544240295014</v>
      </c>
      <c r="P309">
        <f t="shared" si="97"/>
        <v>2.1317999999999997</v>
      </c>
      <c r="Q309">
        <f t="shared" si="79"/>
        <v>14.6180826125</v>
      </c>
      <c r="R309" s="17">
        <f>PUSHArm!M309</f>
        <v>153.5</v>
      </c>
      <c r="S309" s="10">
        <f>PUSHArm!N309</f>
        <v>97.58698913475888</v>
      </c>
      <c r="T309" s="10">
        <f>PUSHArm!O309</f>
        <v>1.1255987611737244</v>
      </c>
      <c r="U309" s="10">
        <f t="shared" si="88"/>
        <v>30.073101057197238</v>
      </c>
      <c r="V309" s="10">
        <f t="shared" si="80"/>
        <v>4.3640967366085617</v>
      </c>
      <c r="W309" s="10">
        <f t="shared" si="81"/>
        <v>87.58698913475888</v>
      </c>
      <c r="X309" s="10">
        <f t="shared" si="82"/>
        <v>6.4130108652411195</v>
      </c>
      <c r="Y309" s="10">
        <f t="shared" si="89"/>
        <v>1.4130108652411195</v>
      </c>
      <c r="Z309" s="10">
        <f t="shared" si="90"/>
        <v>86.58698913475888</v>
      </c>
      <c r="AA309" s="10">
        <f t="shared" si="83"/>
        <v>3.5869891347588805</v>
      </c>
      <c r="AB309" s="10">
        <f t="shared" si="84"/>
        <v>4.3640967366085617</v>
      </c>
      <c r="AC309" s="10">
        <f t="shared" si="85"/>
        <v>4.3640967366085617</v>
      </c>
      <c r="AD309" s="10">
        <f>IF(R309&lt;=$H$10,$L$2+ABS($H$43/$H$46-SQRT(4*$H$43*$H$43/$H$46/$H$46-8*(R309-$H$9)/$H$46)/2),#REF!)</f>
        <v>4.3640967366085617</v>
      </c>
      <c r="AE309" s="10">
        <f t="shared" si="91"/>
        <v>-18.387155958270789</v>
      </c>
      <c r="AF309" s="10">
        <f t="shared" si="92"/>
        <v>0.63436894766588781</v>
      </c>
      <c r="AG309" s="10">
        <f t="shared" si="93"/>
        <v>0.63436894766588781</v>
      </c>
      <c r="AH309">
        <f t="shared" si="94"/>
        <v>3.8027062132842122</v>
      </c>
      <c r="AI309" s="10">
        <f t="shared" si="95"/>
        <v>-2.3760135135135139</v>
      </c>
      <c r="AJ309" t="e">
        <f t="shared" si="96"/>
        <v>#NUM!</v>
      </c>
    </row>
    <row r="310" spans="14:36" x14ac:dyDescent="0.3">
      <c r="N310">
        <f t="shared" si="86"/>
        <v>18.880998011491688</v>
      </c>
      <c r="O310">
        <f t="shared" si="87"/>
        <v>14.081436860984491</v>
      </c>
      <c r="P310">
        <f t="shared" si="97"/>
        <v>2.1317999999999997</v>
      </c>
      <c r="Q310">
        <f t="shared" si="79"/>
        <v>14.640779949999999</v>
      </c>
      <c r="R310" s="17">
        <f>PUSHArm!M310</f>
        <v>154</v>
      </c>
      <c r="S310" s="10">
        <f>PUSHArm!N310</f>
        <v>98.031197157410418</v>
      </c>
      <c r="T310" s="10">
        <f>PUSHArm!O310</f>
        <v>1.1257062460144476</v>
      </c>
      <c r="U310" s="10">
        <f t="shared" si="88"/>
        <v>28.349628616625221</v>
      </c>
      <c r="V310" s="10">
        <f t="shared" si="80"/>
        <v>4.4163289933855463</v>
      </c>
      <c r="W310" s="10">
        <f t="shared" si="81"/>
        <v>88.031197157410418</v>
      </c>
      <c r="X310" s="10">
        <f t="shared" si="82"/>
        <v>5.9688028425895823</v>
      </c>
      <c r="Y310" s="10">
        <f t="shared" si="89"/>
        <v>0.96880284258958227</v>
      </c>
      <c r="Z310" s="10">
        <f t="shared" si="90"/>
        <v>87.031197157410418</v>
      </c>
      <c r="AA310" s="10">
        <f t="shared" si="83"/>
        <v>4.0311971574104177</v>
      </c>
      <c r="AB310" s="10">
        <f t="shared" si="84"/>
        <v>4.4163289933855463</v>
      </c>
      <c r="AC310" s="10">
        <f t="shared" si="85"/>
        <v>4.4163289933855463</v>
      </c>
      <c r="AD310" s="10">
        <f>IF(R310&lt;=$H$10,$L$2+ABS($H$43/$H$46-SQRT(4*$H$43*$H$43/$H$46/$H$46-8*(R310-$H$9)/$H$46)/2),#REF!)</f>
        <v>4.4163289933855463</v>
      </c>
      <c r="AE310" s="10">
        <f t="shared" si="91"/>
        <v>-18.078773607315473</v>
      </c>
      <c r="AF310" s="10">
        <f t="shared" si="92"/>
        <v>0.61000719414384852</v>
      </c>
      <c r="AG310" s="10">
        <f t="shared" si="93"/>
        <v>0.61000719414384852</v>
      </c>
      <c r="AH310">
        <f t="shared" si="94"/>
        <v>3.8092703578736238</v>
      </c>
      <c r="AI310" s="10">
        <f t="shared" si="95"/>
        <v>-2.4033783783783784</v>
      </c>
      <c r="AJ310" t="e">
        <f t="shared" si="96"/>
        <v>#NUM!</v>
      </c>
    </row>
    <row r="311" spans="14:36" x14ac:dyDescent="0.3">
      <c r="N311">
        <f t="shared" si="86"/>
        <v>18.908659944117694</v>
      </c>
      <c r="O311">
        <f t="shared" si="87"/>
        <v>14.108562800277062</v>
      </c>
      <c r="P311">
        <f t="shared" si="97"/>
        <v>2.1317999999999997</v>
      </c>
      <c r="Q311">
        <f t="shared" si="79"/>
        <v>14.663477287499997</v>
      </c>
      <c r="R311" s="17">
        <f>PUSHArm!M311</f>
        <v>154.5</v>
      </c>
      <c r="S311" s="10">
        <f>PUSHArm!N311</f>
        <v>98.475362766129606</v>
      </c>
      <c r="T311" s="10">
        <f>PUSHArm!O311</f>
        <v>1.1258319598087612</v>
      </c>
      <c r="U311" s="10">
        <f t="shared" si="88"/>
        <v>26.565988949272789</v>
      </c>
      <c r="V311" s="10">
        <f t="shared" si="80"/>
        <v>4.4706118974232059</v>
      </c>
      <c r="W311" s="10">
        <f t="shared" si="81"/>
        <v>88.475362766129606</v>
      </c>
      <c r="X311" s="10">
        <f t="shared" si="82"/>
        <v>5.5246372338703935</v>
      </c>
      <c r="Y311" s="10">
        <f t="shared" si="89"/>
        <v>0.52463723387039352</v>
      </c>
      <c r="Z311" s="10">
        <f t="shared" si="90"/>
        <v>87.475362766129606</v>
      </c>
      <c r="AA311" s="10">
        <f t="shared" si="83"/>
        <v>4.4753627661296065</v>
      </c>
      <c r="AB311" s="10">
        <f t="shared" si="84"/>
        <v>4.4706118974232059</v>
      </c>
      <c r="AC311" s="10">
        <f t="shared" si="85"/>
        <v>4.4706118974232059</v>
      </c>
      <c r="AD311" s="10">
        <f>IF(R311&lt;=$H$10,$L$2+ABS($H$43/$H$46-SQRT(4*$H$43*$H$43/$H$46/$H$46-8*(R311-$H$9)/$H$46)/2),#REF!)</f>
        <v>4.4706118974232059</v>
      </c>
      <c r="AE311" s="10">
        <f t="shared" si="91"/>
        <v>-17.764871915906706</v>
      </c>
      <c r="AF311" s="10">
        <f t="shared" si="92"/>
        <v>0.58522505942578573</v>
      </c>
      <c r="AG311" s="10">
        <f t="shared" si="93"/>
        <v>0.58522505942578573</v>
      </c>
      <c r="AH311">
        <f t="shared" si="94"/>
        <v>3.8158212951994619</v>
      </c>
      <c r="AI311" s="10">
        <f t="shared" si="95"/>
        <v>-2.4307432432432439</v>
      </c>
      <c r="AJ311" t="e">
        <f t="shared" si="96"/>
        <v>#NUM!</v>
      </c>
    </row>
    <row r="312" spans="14:36" x14ac:dyDescent="0.3">
      <c r="N312">
        <f t="shared" si="86"/>
        <v>18.936638254597515</v>
      </c>
      <c r="O312">
        <f t="shared" si="87"/>
        <v>14.135926357798468</v>
      </c>
      <c r="P312">
        <f t="shared" si="97"/>
        <v>2.1317999999999997</v>
      </c>
      <c r="Q312">
        <f t="shared" si="79"/>
        <v>14.686174624999998</v>
      </c>
      <c r="R312" s="17">
        <f>PUSHArm!M312</f>
        <v>155</v>
      </c>
      <c r="S312" s="10">
        <f>PUSHArm!N312</f>
        <v>98.919478777976465</v>
      </c>
      <c r="T312" s="10">
        <f>PUSHArm!O312</f>
        <v>1.1259761461673341</v>
      </c>
      <c r="U312" s="10">
        <f t="shared" si="88"/>
        <v>24.720957233539057</v>
      </c>
      <c r="V312" s="10">
        <f t="shared" si="80"/>
        <v>4.5272077938642141</v>
      </c>
      <c r="W312" s="10">
        <f t="shared" si="81"/>
        <v>88.919478777976465</v>
      </c>
      <c r="X312" s="10">
        <f t="shared" si="82"/>
        <v>5.0805212220235347</v>
      </c>
      <c r="Y312" s="10">
        <f t="shared" si="89"/>
        <v>8.0521222023534733E-2</v>
      </c>
      <c r="Z312" s="10">
        <f t="shared" si="90"/>
        <v>87.919478777976465</v>
      </c>
      <c r="AA312" s="10">
        <f t="shared" si="83"/>
        <v>4.9194787779764653</v>
      </c>
      <c r="AB312" s="10">
        <f t="shared" si="84"/>
        <v>4.5272077938642141</v>
      </c>
      <c r="AC312" s="10">
        <f t="shared" si="85"/>
        <v>4.5272077938642141</v>
      </c>
      <c r="AD312" s="10">
        <f>IF(R312&lt;=$H$10,$L$2+ABS($H$43/$H$46-SQRT(4*$H$43*$H$43/$H$46/$H$46-8*(R312-$H$9)/$H$46)/2),#REF!)</f>
        <v>4.5272077938642141</v>
      </c>
      <c r="AE312" s="10">
        <f t="shared" si="91"/>
        <v>-17.445180530439025</v>
      </c>
      <c r="AF312" s="10">
        <f t="shared" si="92"/>
        <v>0.56000000000000005</v>
      </c>
      <c r="AG312" s="10">
        <f t="shared" si="93"/>
        <v>0.56000000000000005</v>
      </c>
      <c r="AH312">
        <f t="shared" si="94"/>
        <v>3.8223591046626506</v>
      </c>
      <c r="AI312" s="10">
        <f t="shared" si="95"/>
        <v>-2.4581081081081084</v>
      </c>
      <c r="AJ312" t="e">
        <f t="shared" si="96"/>
        <v>#NUM!</v>
      </c>
    </row>
    <row r="313" spans="14:36" x14ac:dyDescent="0.3">
      <c r="N313">
        <f t="shared" si="86"/>
        <v>18.964938539292948</v>
      </c>
      <c r="O313">
        <f t="shared" si="87"/>
        <v>14.16353203151332</v>
      </c>
      <c r="P313">
        <f t="shared" si="97"/>
        <v>2.1317999999999997</v>
      </c>
      <c r="Q313">
        <f t="shared" si="79"/>
        <v>14.708871962499998</v>
      </c>
      <c r="R313" s="17">
        <f>PUSHArm!M313</f>
        <v>155.5</v>
      </c>
      <c r="S313" s="10">
        <f>PUSHArm!N313</f>
        <v>99.363537918751277</v>
      </c>
      <c r="T313" s="10">
        <f>PUSHArm!O313</f>
        <v>1.1261390627121748</v>
      </c>
      <c r="U313" s="10">
        <f t="shared" si="88"/>
        <v>22.813286359103436</v>
      </c>
      <c r="V313" s="10">
        <f t="shared" si="80"/>
        <v>4.5864402475661636</v>
      </c>
      <c r="W313" s="10">
        <f t="shared" si="81"/>
        <v>89.363537918751277</v>
      </c>
      <c r="X313" s="10">
        <f t="shared" si="82"/>
        <v>4.6364620812487232</v>
      </c>
      <c r="Y313" s="10">
        <f t="shared" si="89"/>
        <v>0.36353791875127683</v>
      </c>
      <c r="Z313" s="10">
        <f t="shared" si="90"/>
        <v>88.363537918751277</v>
      </c>
      <c r="AA313" s="10">
        <f t="shared" si="83"/>
        <v>5.3635379187512768</v>
      </c>
      <c r="AB313" s="10">
        <f t="shared" si="84"/>
        <v>4.5864402475661636</v>
      </c>
      <c r="AC313" s="10">
        <f t="shared" si="85"/>
        <v>4.5864402475661636</v>
      </c>
      <c r="AD313" s="10">
        <f>IF(R313&lt;=$H$10,$L$2+ABS($H$43/$H$46-SQRT(4*$H$43*$H$43/$H$46/$H$46-8*(R313-$H$9)/$H$46)/2),#REF!)</f>
        <v>4.5864402475661636</v>
      </c>
      <c r="AE313" s="10">
        <f t="shared" si="91"/>
        <v>-16.630920684434731</v>
      </c>
      <c r="AF313" s="10">
        <f t="shared" si="92"/>
        <v>0.53393904997753172</v>
      </c>
      <c r="AG313" s="10">
        <f t="shared" si="93"/>
        <v>0.58569261758597713</v>
      </c>
      <c r="AH313">
        <f t="shared" si="94"/>
        <v>3.8288838648717038</v>
      </c>
      <c r="AI313" s="10">
        <f t="shared" si="95"/>
        <v>-2.485472972972973</v>
      </c>
      <c r="AJ313" t="e">
        <f t="shared" si="96"/>
        <v>#NUM!</v>
      </c>
    </row>
    <row r="314" spans="14:36" x14ac:dyDescent="0.3">
      <c r="N314">
        <f t="shared" si="86"/>
        <v>18.993566662724056</v>
      </c>
      <c r="O314">
        <f t="shared" si="87"/>
        <v>14.191384525659057</v>
      </c>
      <c r="P314">
        <f t="shared" si="97"/>
        <v>2.1317999999999997</v>
      </c>
      <c r="Q314">
        <f t="shared" si="79"/>
        <v>14.731569299999999</v>
      </c>
      <c r="R314" s="17">
        <f>PUSHArm!M314</f>
        <v>156</v>
      </c>
      <c r="S314" s="10">
        <f>PUSHArm!N314</f>
        <v>99.807532818276215</v>
      </c>
      <c r="T314" s="10">
        <f>PUSHArm!O314</f>
        <v>1.1263209815801198</v>
      </c>
      <c r="U314" s="10">
        <f t="shared" si="88"/>
        <v>20.841706349216096</v>
      </c>
      <c r="V314" s="10">
        <f t="shared" si="80"/>
        <v>4.648716131679703</v>
      </c>
      <c r="W314" s="10">
        <f t="shared" si="81"/>
        <v>89.807532818276215</v>
      </c>
      <c r="X314" s="10">
        <f t="shared" si="82"/>
        <v>4.1924671817237851</v>
      </c>
      <c r="Y314" s="10">
        <f t="shared" si="89"/>
        <v>0.80753281827621493</v>
      </c>
      <c r="Z314" s="10">
        <f t="shared" si="90"/>
        <v>88.807532818276215</v>
      </c>
      <c r="AA314" s="10">
        <f t="shared" si="83"/>
        <v>5.8075328182762149</v>
      </c>
      <c r="AB314" s="10">
        <f t="shared" si="84"/>
        <v>4.648716131679703</v>
      </c>
      <c r="AC314" s="10">
        <f t="shared" si="85"/>
        <v>4.648716131679703</v>
      </c>
      <c r="AD314" s="10">
        <f>IF(R314&lt;=$H$10,$L$2+ABS($H$43/$H$46-SQRT(4*$H$43*$H$43/$H$46/$H$46-8*(R314-$H$9)/$H$46)/2),#REF!)</f>
        <v>4.648716131679703</v>
      </c>
      <c r="AE314" s="10">
        <f t="shared" si="91"/>
        <v>-15.774928369485826</v>
      </c>
      <c r="AF314" s="10">
        <f t="shared" si="92"/>
        <v>0.50653905889064288</v>
      </c>
      <c r="AG314" s="10">
        <f t="shared" si="93"/>
        <v>0.61187979847668839</v>
      </c>
      <c r="AH314">
        <f t="shared" si="94"/>
        <v>3.835395653653749</v>
      </c>
      <c r="AI314" s="10">
        <f t="shared" si="95"/>
        <v>-2.5128378378378384</v>
      </c>
      <c r="AJ314" t="e">
        <f t="shared" si="96"/>
        <v>#NUM!</v>
      </c>
    </row>
    <row r="315" spans="14:36" x14ac:dyDescent="0.3">
      <c r="N315">
        <f t="shared" si="86"/>
        <v>19.022528768225119</v>
      </c>
      <c r="O315">
        <f t="shared" si="87"/>
        <v>14.219488759127287</v>
      </c>
      <c r="P315">
        <f t="shared" si="97"/>
        <v>2.1317999999999997</v>
      </c>
      <c r="Q315">
        <f t="shared" si="79"/>
        <v>14.754266637499999</v>
      </c>
      <c r="R315" s="17">
        <f>PUSHArm!M315</f>
        <v>156.5</v>
      </c>
      <c r="S315" s="10">
        <f>PUSHArm!N315</f>
        <v>100.2514560055177</v>
      </c>
      <c r="T315" s="10">
        <f>PUSHArm!O315</f>
        <v>1.126522189956336</v>
      </c>
      <c r="U315" s="10">
        <f t="shared" si="88"/>
        <v>18.804923760720779</v>
      </c>
      <c r="V315" s="10">
        <f t="shared" si="80"/>
        <v>4.7145591595200509</v>
      </c>
      <c r="W315" s="10">
        <f t="shared" si="81"/>
        <v>90.251456005517696</v>
      </c>
      <c r="X315" s="10">
        <f t="shared" si="82"/>
        <v>3.7485439944823042</v>
      </c>
      <c r="Y315" s="10">
        <f t="shared" si="89"/>
        <v>1.2514560055176958</v>
      </c>
      <c r="Z315" s="10">
        <f t="shared" si="90"/>
        <v>89.251456005517696</v>
      </c>
      <c r="AA315" s="10">
        <f t="shared" si="83"/>
        <v>6.2514560055176958</v>
      </c>
      <c r="AB315" s="10">
        <f t="shared" si="84"/>
        <v>4.7145591595200509</v>
      </c>
      <c r="AC315" s="10">
        <f t="shared" si="85"/>
        <v>4.7145591595200509</v>
      </c>
      <c r="AD315" s="10">
        <f>IF(R315&lt;=$H$10,$L$2+ABS($H$43/$H$46-SQRT(4*$H$43*$H$43/$H$46/$H$46-8*(R315-$H$9)/$H$46)/2),#REF!)</f>
        <v>4.7145591595200509</v>
      </c>
      <c r="AE315" s="10">
        <f t="shared" si="91"/>
        <v>-14.870088672786407</v>
      </c>
      <c r="AF315" s="10">
        <f t="shared" si="92"/>
        <v>0.47756960463656739</v>
      </c>
      <c r="AG315" s="10">
        <f t="shared" si="93"/>
        <v>0.63859125206292577</v>
      </c>
      <c r="AH315">
        <f t="shared" si="94"/>
        <v>3.8418945480653619</v>
      </c>
      <c r="AI315" s="10">
        <f t="shared" si="95"/>
        <v>-2.540202702702703</v>
      </c>
      <c r="AJ315" t="e">
        <f t="shared" si="96"/>
        <v>#NUM!</v>
      </c>
    </row>
    <row r="316" spans="14:36" x14ac:dyDescent="0.3">
      <c r="N316">
        <f t="shared" si="86"/>
        <v>19.051831289191178</v>
      </c>
      <c r="O316">
        <f t="shared" si="87"/>
        <v>14.247849874305084</v>
      </c>
      <c r="P316">
        <f t="shared" si="97"/>
        <v>2.1317999999999997</v>
      </c>
      <c r="Q316">
        <f t="shared" si="79"/>
        <v>14.776963974999999</v>
      </c>
      <c r="R316" s="17">
        <f>PUSHArm!M316</f>
        <v>157</v>
      </c>
      <c r="S316" s="10">
        <f>PUSHArm!N316</f>
        <v>100.69529990354103</v>
      </c>
      <c r="T316" s="10">
        <f>PUSHArm!O316</f>
        <v>1.1267429906384496</v>
      </c>
      <c r="U316" s="10">
        <f t="shared" si="88"/>
        <v>16.701621063375718</v>
      </c>
      <c r="V316" s="10">
        <f t="shared" si="80"/>
        <v>4.7846630653280204</v>
      </c>
      <c r="W316" s="10">
        <f t="shared" si="81"/>
        <v>90.695299903541027</v>
      </c>
      <c r="X316" s="10">
        <f t="shared" si="82"/>
        <v>3.3047000964589728</v>
      </c>
      <c r="Y316" s="10">
        <f t="shared" si="89"/>
        <v>1.6952999035410272</v>
      </c>
      <c r="Z316" s="10">
        <f t="shared" si="90"/>
        <v>89.695299903541027</v>
      </c>
      <c r="AA316" s="10">
        <f t="shared" si="83"/>
        <v>6.6952999035410272</v>
      </c>
      <c r="AB316" s="10">
        <f t="shared" si="84"/>
        <v>4.7846630653280204</v>
      </c>
      <c r="AC316" s="10">
        <f t="shared" si="85"/>
        <v>4.7846630653280204</v>
      </c>
      <c r="AD316" s="10">
        <f>IF(R316&lt;=$H$10,$L$2+ABS($H$43/$H$46-SQRT(4*$H$43*$H$43/$H$46/$H$46-8*(R316-$H$9)/$H$46)/2),#REF!)</f>
        <v>4.7846630653280204</v>
      </c>
      <c r="AE316" s="10">
        <f t="shared" si="91"/>
        <v>-13.9069684865058</v>
      </c>
      <c r="AF316" s="10">
        <f t="shared" si="92"/>
        <v>0.44672545972178079</v>
      </c>
      <c r="AG316" s="10">
        <f t="shared" si="93"/>
        <v>0.66585978700458925</v>
      </c>
      <c r="AH316">
        <f t="shared" si="94"/>
        <v>3.8483806244032039</v>
      </c>
      <c r="AI316" s="10">
        <f t="shared" si="95"/>
        <v>-2.5675675675675675</v>
      </c>
      <c r="AJ316" t="e">
        <f t="shared" si="96"/>
        <v>#NUM!</v>
      </c>
    </row>
    <row r="317" spans="14:36" x14ac:dyDescent="0.3">
      <c r="N317">
        <f t="shared" si="86"/>
        <v>19.081480960965372</v>
      </c>
      <c r="O317">
        <f t="shared" si="87"/>
        <v>14.276473246415101</v>
      </c>
      <c r="P317">
        <f t="shared" si="97"/>
        <v>2.1317999999999997</v>
      </c>
      <c r="Q317">
        <f t="shared" si="79"/>
        <v>14.799661312499998</v>
      </c>
      <c r="R317" s="17">
        <f>PUSHArm!M317</f>
        <v>157.5</v>
      </c>
      <c r="S317" s="10">
        <f>PUSHArm!N317</f>
        <v>101.13905682428893</v>
      </c>
      <c r="T317" s="10">
        <f>PUSHArm!O317</f>
        <v>1.1269837026339882</v>
      </c>
      <c r="U317" s="10">
        <f t="shared" si="88"/>
        <v>14.530456003087135</v>
      </c>
      <c r="V317" s="10">
        <f t="shared" si="80"/>
        <v>4.8599806578392313</v>
      </c>
      <c r="W317" s="10">
        <f t="shared" si="81"/>
        <v>91.139056824288929</v>
      </c>
      <c r="X317" s="10">
        <f t="shared" si="82"/>
        <v>2.8609431757110713</v>
      </c>
      <c r="Y317" s="10">
        <f t="shared" si="89"/>
        <v>2.1390568242889287</v>
      </c>
      <c r="Z317" s="10">
        <f t="shared" si="90"/>
        <v>90.139056824288929</v>
      </c>
      <c r="AA317" s="10">
        <f t="shared" si="83"/>
        <v>7.1390568242889287</v>
      </c>
      <c r="AB317" s="10">
        <f t="shared" si="84"/>
        <v>4.8599806578392313</v>
      </c>
      <c r="AC317" s="10">
        <f t="shared" si="85"/>
        <v>4.8599806578392313</v>
      </c>
      <c r="AD317" s="10">
        <f>IF(R317&lt;=$H$10,$L$2+ABS($H$43/$H$46-SQRT(4*$H$43*$H$43/$H$46/$H$46-8*(R317-$H$9)/$H$46)/2),#REF!)</f>
        <v>4.8599806578392313</v>
      </c>
      <c r="AE317" s="10">
        <f t="shared" si="91"/>
        <v>-12.872600910681893</v>
      </c>
      <c r="AF317" s="10">
        <f t="shared" si="92"/>
        <v>0.41358740969055796</v>
      </c>
      <c r="AG317" s="10">
        <f t="shared" si="93"/>
        <v>0.69372178369263504</v>
      </c>
      <c r="AH317">
        <f t="shared" si="94"/>
        <v>3.8548539582144721</v>
      </c>
      <c r="AI317" s="10">
        <f t="shared" si="95"/>
        <v>-2.594932432432433</v>
      </c>
      <c r="AJ317" t="e">
        <f t="shared" si="96"/>
        <v>#NUM!</v>
      </c>
    </row>
    <row r="318" spans="14:36" x14ac:dyDescent="0.3">
      <c r="N318">
        <f t="shared" si="86"/>
        <v>19.11148483339824</v>
      </c>
      <c r="O318">
        <f t="shared" si="87"/>
        <v>14.305364493379082</v>
      </c>
      <c r="P318">
        <f t="shared" si="97"/>
        <v>2.1317999999999997</v>
      </c>
      <c r="Q318">
        <f t="shared" si="79"/>
        <v>14.82235865</v>
      </c>
      <c r="R318" s="17">
        <f>PUSHArm!M318</f>
        <v>158</v>
      </c>
      <c r="S318" s="10">
        <f>PUSHArm!N318</f>
        <v>101.5827189631747</v>
      </c>
      <c r="T318" s="10">
        <f>PUSHArm!O318</f>
        <v>1.1272446617926535</v>
      </c>
      <c r="U318" s="10">
        <f t="shared" si="88"/>
        <v>12.290060960751775</v>
      </c>
      <c r="V318" s="10">
        <f t="shared" si="80"/>
        <v>4.9418836696789663</v>
      </c>
      <c r="W318" s="10">
        <f t="shared" si="81"/>
        <v>91.582718963174699</v>
      </c>
      <c r="X318" s="10">
        <f t="shared" si="82"/>
        <v>2.417281036825301</v>
      </c>
      <c r="Y318" s="10">
        <f t="shared" si="89"/>
        <v>2.582718963174699</v>
      </c>
      <c r="Z318" s="10">
        <f t="shared" si="90"/>
        <v>90.582718963174699</v>
      </c>
      <c r="AA318" s="10">
        <f t="shared" si="83"/>
        <v>7.582718963174699</v>
      </c>
      <c r="AB318" s="10">
        <f t="shared" si="84"/>
        <v>4.9418836696789663</v>
      </c>
      <c r="AC318" s="10">
        <f t="shared" si="85"/>
        <v>4.9418836696789663</v>
      </c>
      <c r="AD318" s="10">
        <f>IF(R318&lt;=$H$10,$L$2+ABS($H$43/$H$46-SQRT(4*$H$43*$H$43/$H$46/$H$46-8*(R318-$H$9)/$H$46)/2),#REF!)</f>
        <v>4.9418836696789663</v>
      </c>
      <c r="AE318" s="10">
        <f t="shared" si="91"/>
        <v>-11.748302771324516</v>
      </c>
      <c r="AF318" s="10">
        <f t="shared" si="92"/>
        <v>0.37755192297941559</v>
      </c>
      <c r="AG318" s="10">
        <f t="shared" si="93"/>
        <v>0.72221776355471179</v>
      </c>
      <c r="AH318">
        <f t="shared" si="94"/>
        <v>3.8613146243071661</v>
      </c>
      <c r="AI318" s="10">
        <f t="shared" si="95"/>
        <v>-2.6222972972972975</v>
      </c>
      <c r="AJ318" t="e">
        <f t="shared" si="96"/>
        <v>#NUM!</v>
      </c>
    </row>
    <row r="319" spans="14:36" x14ac:dyDescent="0.3">
      <c r="N319">
        <f t="shared" si="86"/>
        <v>19.141850284152959</v>
      </c>
      <c r="O319">
        <f t="shared" si="87"/>
        <v>14.334529486261637</v>
      </c>
      <c r="P319">
        <f t="shared" si="97"/>
        <v>2.1317999999999997</v>
      </c>
      <c r="Q319">
        <f t="shared" si="79"/>
        <v>14.845055987499999</v>
      </c>
      <c r="R319" s="17">
        <f>PUSHArm!M319</f>
        <v>158.5</v>
      </c>
      <c r="S319" s="10">
        <f>PUSHArm!N319</f>
        <v>102.0262783934805</v>
      </c>
      <c r="T319" s="10">
        <f>PUSHArm!O319</f>
        <v>1.1275262214774655</v>
      </c>
      <c r="U319" s="10">
        <f t="shared" si="88"/>
        <v>9.9790423371564732</v>
      </c>
      <c r="V319" s="10">
        <f t="shared" si="80"/>
        <v>5.0324774211198022</v>
      </c>
      <c r="W319" s="10">
        <f t="shared" si="81"/>
        <v>92.026278393480496</v>
      </c>
      <c r="X319" s="10">
        <f t="shared" si="82"/>
        <v>1.9737216065195042</v>
      </c>
      <c r="Y319" s="10">
        <f t="shared" si="89"/>
        <v>3.0262783934804958</v>
      </c>
      <c r="Z319" s="10">
        <f t="shared" si="90"/>
        <v>91.026278393480496</v>
      </c>
      <c r="AA319" s="10">
        <f t="shared" si="83"/>
        <v>8.0262783934804958</v>
      </c>
      <c r="AB319" s="10">
        <f t="shared" si="84"/>
        <v>5.0324774211198022</v>
      </c>
      <c r="AC319" s="10">
        <f t="shared" si="85"/>
        <v>5.0324774211198022</v>
      </c>
      <c r="AD319" s="10">
        <f>IF(R319&lt;=$H$10,$L$2+ABS($H$43/$H$46-SQRT(4*$H$43*$H$43/$H$46/$H$46-8*(R319-$H$9)/$H$46)/2),#REF!)</f>
        <v>5.0324774211198022</v>
      </c>
      <c r="AE319" s="10">
        <f t="shared" si="91"/>
        <v>-10.505377446089225</v>
      </c>
      <c r="AF319" s="10">
        <f t="shared" si="92"/>
        <v>0.33769270592709527</v>
      </c>
      <c r="AG319" s="10">
        <f t="shared" si="93"/>
        <v>0.75139308063155807</v>
      </c>
      <c r="AH319">
        <f t="shared" si="94"/>
        <v>3.8677626967601748</v>
      </c>
      <c r="AI319" s="10">
        <f t="shared" si="95"/>
        <v>-2.6496621621621621</v>
      </c>
      <c r="AJ319" t="e">
        <f t="shared" si="96"/>
        <v>#NUM!</v>
      </c>
    </row>
    <row r="320" spans="14:36" x14ac:dyDescent="0.3">
      <c r="N320">
        <f t="shared" si="86"/>
        <v>19.172585032703726</v>
      </c>
      <c r="O320">
        <f t="shared" si="87"/>
        <v>14.363974360256213</v>
      </c>
      <c r="P320">
        <f t="shared" si="97"/>
        <v>2.1317999999999997</v>
      </c>
      <c r="Q320">
        <f t="shared" si="79"/>
        <v>14.867753324999995</v>
      </c>
      <c r="R320" s="17">
        <f>PUSHArm!M320</f>
        <v>159</v>
      </c>
      <c r="S320" s="10">
        <f>PUSHArm!N320</f>
        <v>102.46972706054991</v>
      </c>
      <c r="T320" s="10">
        <f>PUSHArm!O320</f>
        <v>1.1278287532713001</v>
      </c>
      <c r="U320" s="10">
        <f t="shared" si="88"/>
        <v>7.5959800519674481</v>
      </c>
      <c r="V320" s="10">
        <f t="shared" si="80"/>
        <v>5.1353059487116024</v>
      </c>
      <c r="W320" s="10">
        <f t="shared" si="81"/>
        <v>92.469727060549914</v>
      </c>
      <c r="X320" s="10">
        <f t="shared" si="82"/>
        <v>1.5302729394500858</v>
      </c>
      <c r="Y320" s="10">
        <f t="shared" si="89"/>
        <v>3.4697270605499142</v>
      </c>
      <c r="Z320" s="10">
        <f t="shared" si="90"/>
        <v>91.469727060549914</v>
      </c>
      <c r="AA320" s="10">
        <f t="shared" si="83"/>
        <v>8.4697270605499142</v>
      </c>
      <c r="AB320" s="10">
        <f t="shared" si="84"/>
        <v>5.1353059487116024</v>
      </c>
      <c r="AC320" s="10">
        <f t="shared" si="85"/>
        <v>5.1353059487116024</v>
      </c>
      <c r="AD320" s="10">
        <f>IF(R320&lt;=$H$10,$L$2+ABS($H$43/$H$46-SQRT(4*$H$43*$H$43/$H$46/$H$46-8*(R320-$H$9)/$H$46)/2),#REF!)</f>
        <v>5.1353059487116024</v>
      </c>
      <c r="AE320" s="10">
        <f t="shared" si="91"/>
        <v>-9.0954832933187486</v>
      </c>
      <c r="AF320" s="10">
        <f t="shared" si="92"/>
        <v>0.2924504620055724</v>
      </c>
      <c r="AG320" s="10">
        <f t="shared" si="93"/>
        <v>0.78129876913926122</v>
      </c>
      <c r="AH320">
        <f t="shared" si="94"/>
        <v>3.8741982489331859</v>
      </c>
      <c r="AI320" s="10">
        <f t="shared" si="95"/>
        <v>-2.6770270270270276</v>
      </c>
      <c r="AJ320" t="e">
        <f t="shared" si="96"/>
        <v>#NUM!</v>
      </c>
    </row>
    <row r="321" spans="14:36" x14ac:dyDescent="0.3">
      <c r="N321">
        <f t="shared" si="86"/>
        <v>19.20369715524177</v>
      </c>
      <c r="O321">
        <f t="shared" si="87"/>
        <v>14.39370552637547</v>
      </c>
      <c r="P321">
        <f t="shared" si="97"/>
        <v>2.1317999999999997</v>
      </c>
      <c r="Q321">
        <f t="shared" si="79"/>
        <v>14.890450662499999</v>
      </c>
      <c r="R321" s="17">
        <f>PUSHArm!M321</f>
        <v>159.5</v>
      </c>
      <c r="S321" s="10">
        <f>PUSHArm!N321</f>
        <v>102.91305677576575</v>
      </c>
      <c r="T321" s="10">
        <f>PUSHArm!O321</f>
        <v>1.1281526477310955</v>
      </c>
      <c r="U321" s="10">
        <f t="shared" si="88"/>
        <v>5.1394274704255238</v>
      </c>
      <c r="V321" s="10">
        <f t="shared" si="80"/>
        <v>5.2572795797600254</v>
      </c>
      <c r="W321" s="10">
        <f t="shared" si="81"/>
        <v>92.913056775765753</v>
      </c>
      <c r="X321" s="10">
        <f t="shared" si="82"/>
        <v>1.0869432242342469</v>
      </c>
      <c r="Y321" s="10">
        <f t="shared" si="89"/>
        <v>3.9130567757657531</v>
      </c>
      <c r="Z321" s="10">
        <f t="shared" si="90"/>
        <v>91.913056775765753</v>
      </c>
      <c r="AA321" s="10">
        <f t="shared" si="83"/>
        <v>8.9130567757657531</v>
      </c>
      <c r="AB321" s="10">
        <f t="shared" si="84"/>
        <v>5.2572795797600254</v>
      </c>
      <c r="AC321" s="10">
        <f t="shared" si="85"/>
        <v>5.2572795797600254</v>
      </c>
      <c r="AD321" s="10">
        <f>IF(R321&lt;=$H$10,$L$2+ABS($H$43/$H$46-SQRT(4*$H$43*$H$43/$H$46/$H$46-8*(R321-$H$9)/$H$46)/2),#REF!)</f>
        <v>5.2572795797600254</v>
      </c>
      <c r="AE321" s="10">
        <f t="shared" si="91"/>
        <v>-7.4242988704597286</v>
      </c>
      <c r="AF321" s="10">
        <f t="shared" si="92"/>
        <v>0.2387848023182837</v>
      </c>
      <c r="AG321" s="10">
        <f t="shared" si="93"/>
        <v>0.81199259230333642</v>
      </c>
      <c r="AH321">
        <f t="shared" si="94"/>
        <v>3.8806213534764242</v>
      </c>
      <c r="AI321" s="10">
        <f t="shared" si="95"/>
        <v>-2.7043918918918921</v>
      </c>
      <c r="AJ321" t="e">
        <f t="shared" si="96"/>
        <v>#NUM!</v>
      </c>
    </row>
    <row r="322" spans="14:36" x14ac:dyDescent="0.3">
      <c r="N322">
        <f t="shared" si="86"/>
        <v>19.235195100345816</v>
      </c>
      <c r="O322">
        <f t="shared" si="87"/>
        <v>14.423729683740588</v>
      </c>
      <c r="P322">
        <f t="shared" si="97"/>
        <v>2.1317999999999997</v>
      </c>
      <c r="Q322">
        <f t="shared" ref="Q322:Q358" si="98">(R322/360*2*3.1415*$B$19+$E$10)*$E$9*$B$19/1000</f>
        <v>14.913147999999998</v>
      </c>
      <c r="R322" s="17">
        <f>PUSHArm!M322</f>
        <v>160</v>
      </c>
      <c r="S322" s="10">
        <f>PUSHArm!N322</f>
        <v>103.3562592102994</v>
      </c>
      <c r="T322" s="10">
        <f>PUSHArm!O322</f>
        <v>1.1284983151808863</v>
      </c>
      <c r="U322" s="10">
        <f t="shared" si="88"/>
        <v>2.607913413877772</v>
      </c>
      <c r="V322" s="10">
        <f t="shared" ref="V322:V358" si="99">IF(R322&lt;=$H$7,SQRT(2*R322/$H$34),AB322)</f>
        <v>5.4162387105599006</v>
      </c>
      <c r="W322" s="10">
        <f t="shared" ref="W322:W358" si="100">ABS(S322-$E$19)</f>
        <v>93.356259210299399</v>
      </c>
      <c r="X322" s="10">
        <f t="shared" ref="X322:X358" si="101">ABS(S322-$E$20)</f>
        <v>0.64374078970060111</v>
      </c>
      <c r="Y322" s="10">
        <f t="shared" si="89"/>
        <v>4.3562592102993989</v>
      </c>
      <c r="Z322" s="10">
        <f t="shared" si="90"/>
        <v>92.356259210299399</v>
      </c>
      <c r="AA322" s="10">
        <f t="shared" ref="AA322:AA358" si="102">ABS(S322-$E$20+10)</f>
        <v>9.3562592102993989</v>
      </c>
      <c r="AB322" s="10">
        <f t="shared" ref="AB322:AB358" si="103">IF(R322&lt;=$H$8,$J$2+ABS(SQRT(4*$H$35*$H$35/$H$38/$H$38+8*(R322-$H$7)/$H$38)/2-ABS($H$35/$H$38)),AC322)</f>
        <v>5.4162387105599006</v>
      </c>
      <c r="AC322" s="10">
        <f t="shared" ref="AC322:AC358" si="104">IF(R322&lt;=$H$9,$K$2+ABS(-$H$39/$H$42-SQRT(4*$H$39*$H$39/$H$42/$H$42+8*(R322-$H$8)/$H$42)/2),AD322)</f>
        <v>5.4162387105599006</v>
      </c>
      <c r="AD322" s="10">
        <f>IF(R322&lt;=$H$10,$L$2+ABS($H$43/$H$46-SQRT(4*$H$43*$H$43/$H$46/$H$46-8*(R322-$H$9)/$H$46)/2),#REF!)</f>
        <v>5.4162387105599006</v>
      </c>
      <c r="AE322" s="10">
        <f t="shared" si="91"/>
        <v>-5.2481640325200347</v>
      </c>
      <c r="AF322" s="10">
        <f t="shared" si="92"/>
        <v>0.16884635296354764</v>
      </c>
      <c r="AG322" s="10">
        <f t="shared" si="93"/>
        <v>0.84354035416072226</v>
      </c>
      <c r="AH322">
        <f t="shared" si="94"/>
        <v>3.8870320823402191</v>
      </c>
      <c r="AI322" s="10">
        <f t="shared" si="95"/>
        <v>-2.7317567567567567</v>
      </c>
      <c r="AJ322" t="e">
        <f t="shared" si="96"/>
        <v>#NUM!</v>
      </c>
    </row>
    <row r="323" spans="14:36" x14ac:dyDescent="0.3">
      <c r="N323">
        <f t="shared" ref="N323:N358" si="105">(Q323+P323)*T323</f>
        <v>19.267087705656269</v>
      </c>
      <c r="O323">
        <f t="shared" ref="O323:O358" si="106">(Q323-P323)*T323</f>
        <v>14.454053832650525</v>
      </c>
      <c r="P323">
        <f t="shared" si="97"/>
        <v>2.1317999999999997</v>
      </c>
      <c r="Q323">
        <f t="shared" si="98"/>
        <v>14.9358453375</v>
      </c>
      <c r="R323" s="17">
        <f>PUSHArm!M323</f>
        <v>160.5</v>
      </c>
      <c r="S323" s="10">
        <f>PUSHArm!N323</f>
        <v>103.79932588862214</v>
      </c>
      <c r="T323" s="10">
        <f>PUSHArm!O323</f>
        <v>1.1288661865573095</v>
      </c>
      <c r="U323" s="10">
        <f t="shared" ref="U323:U358" si="107">(SIN(2*3.1416*(V323/$I$25)-3.1416/2)*$K$23/2+$K$23/2)*T323</f>
        <v>1.8519302482709414E-9</v>
      </c>
      <c r="V323" s="10">
        <f t="shared" si="99"/>
        <v>5.7999999789265759</v>
      </c>
      <c r="W323" s="10">
        <f t="shared" si="100"/>
        <v>93.799325888622135</v>
      </c>
      <c r="X323" s="10">
        <f t="shared" si="101"/>
        <v>0.20067411137786451</v>
      </c>
      <c r="Y323" s="10">
        <f t="shared" ref="Y323:Y358" si="108">ABS(S323-$E$20+5)</f>
        <v>4.7993258886221355</v>
      </c>
      <c r="Z323" s="10">
        <f t="shared" ref="Z323:Z358" si="109">ABS(S323-$E$21)</f>
        <v>92.799325888622135</v>
      </c>
      <c r="AA323" s="10">
        <f t="shared" si="102"/>
        <v>9.7993258886221355</v>
      </c>
      <c r="AB323" s="10">
        <f t="shared" si="103"/>
        <v>5.7999999789265759</v>
      </c>
      <c r="AC323" s="10">
        <f t="shared" si="104"/>
        <v>5.7999999789265759</v>
      </c>
      <c r="AD323" s="10">
        <f>IF(R323&lt;=$H$10,$L$2+ABS($H$43/$H$46-SQRT(4*$H$43*$H$43/$H$46/$H$46-8*(R323-$H$9)/$H$46)/2),#REF!)</f>
        <v>5.7999999789265759</v>
      </c>
      <c r="AE323" s="10">
        <f t="shared" ref="AE323:AE358" si="110">IF(R323&gt;=$H$12,AF323*$H$49/T323,IF(R323&gt;=$H$13,((AF323-$I$28)*$H$53+$H$50)/T323,IF(R323&gt;=$H$14,((AF323-$I$29)*$H$57+$H$54)/T323,IF(R323&gt;=$H$15,($H$58-(AF323-$I$30)*$H$61)/T323,(IF(R323&gt;=$H$16,($H$62+(AF323-$I$31)*$H$65)/T323))))))</f>
        <v>0</v>
      </c>
      <c r="AF323" s="10">
        <f t="shared" ref="AF323:AF358" si="111">IF(R323&gt;=$H$12,SQRT(2*(R323-$H$11)/$H$49),AG323)</f>
        <v>0</v>
      </c>
      <c r="AG323" s="10">
        <f t="shared" ref="AG323:AG358" si="112">IF(R323&gt;=$H$13,$J$4+ABS(SQRT(4*$H$50*$H$50/$H$53/$H$53+8*(R323-$H$12)/$H$53)/2-ABS($H$50/$H$53)),AH323)</f>
        <v>0.87601755970549755</v>
      </c>
      <c r="AH323">
        <f t="shared" ref="AH323:AH358" si="113">IF(R323&gt;=$H$14,$I$29+ABS(SQRT(4*$H$54*$H$54/$H$57/$H$57+8*(R323-$H$13)/$H$57)/2-ABS($H$54/$H$57)),AI323)</f>
        <v>3.8934305067844095</v>
      </c>
      <c r="AI323" s="10">
        <f t="shared" ref="AI323:AI358" si="114">IF(R323&gt;=$H$15,$I$30+(R323-$H$14)/$H$58,AJ323)</f>
        <v>-2.7591216216216221</v>
      </c>
      <c r="AJ323" t="e">
        <f t="shared" ref="AJ323:AJ358" si="115">IF(R323&gt;=$H$16,$I$31+SQRT(2*(R323-$H$15)/-$H$65),AK323)</f>
        <v>#NUM!</v>
      </c>
    </row>
    <row r="324" spans="14:36" x14ac:dyDescent="0.3">
      <c r="N324">
        <f t="shared" si="105"/>
        <v>19.299384215460108</v>
      </c>
      <c r="O324">
        <f t="shared" si="106"/>
        <v>14.484685288363512</v>
      </c>
      <c r="P324">
        <f t="shared" ref="P324:P358" si="116">P323</f>
        <v>2.1317999999999997</v>
      </c>
      <c r="Q324">
        <f t="shared" si="98"/>
        <v>14.958542675</v>
      </c>
      <c r="R324" s="17">
        <f>PUSHArm!M324</f>
        <v>161</v>
      </c>
      <c r="S324" s="10">
        <f>PUSHArm!N324</f>
        <v>104.24224818176376</v>
      </c>
      <c r="T324" s="10">
        <f>PUSHArm!O324</f>
        <v>1.1292567143016699</v>
      </c>
      <c r="U324" s="10" t="e">
        <f t="shared" si="107"/>
        <v>#REF!</v>
      </c>
      <c r="V324" s="10" t="e">
        <f t="shared" si="99"/>
        <v>#REF!</v>
      </c>
      <c r="W324" s="10">
        <f t="shared" si="100"/>
        <v>94.242248181763756</v>
      </c>
      <c r="X324" s="10">
        <f t="shared" si="101"/>
        <v>0.24224818176375607</v>
      </c>
      <c r="Y324" s="10">
        <f t="shared" si="108"/>
        <v>5.2422481817637561</v>
      </c>
      <c r="Z324" s="10">
        <f t="shared" si="109"/>
        <v>93.242248181763756</v>
      </c>
      <c r="AA324" s="10">
        <f t="shared" si="102"/>
        <v>10.242248181763756</v>
      </c>
      <c r="AB324" s="10" t="e">
        <f t="shared" si="103"/>
        <v>#REF!</v>
      </c>
      <c r="AC324" s="10" t="e">
        <f t="shared" si="104"/>
        <v>#REF!</v>
      </c>
      <c r="AD324" s="10" t="e">
        <f>IF(R324&lt;=$H$10,$L$2+ABS($H$43/$H$46-SQRT(4*$H$43*$H$43/$H$46/$H$46-8*(R324-$H$9)/$H$46)/2),#REF!)</f>
        <v>#REF!</v>
      </c>
      <c r="AE324" s="10" t="e">
        <f t="shared" si="110"/>
        <v>#NUM!</v>
      </c>
      <c r="AF324" s="10" t="e">
        <f t="shared" si="111"/>
        <v>#NUM!</v>
      </c>
      <c r="AG324" s="10">
        <f t="shared" si="112"/>
        <v>0.90951154358416519</v>
      </c>
      <c r="AH324">
        <f t="shared" si="113"/>
        <v>3.8998166973875845</v>
      </c>
      <c r="AI324" s="10">
        <f t="shared" si="114"/>
        <v>-2.7864864864864867</v>
      </c>
      <c r="AJ324" t="e">
        <f t="shared" si="115"/>
        <v>#NUM!</v>
      </c>
    </row>
    <row r="325" spans="14:36" x14ac:dyDescent="0.3">
      <c r="N325">
        <f t="shared" si="105"/>
        <v>19.332094299355347</v>
      </c>
      <c r="O325">
        <f t="shared" si="106"/>
        <v>14.515631695719426</v>
      </c>
      <c r="P325">
        <f t="shared" si="116"/>
        <v>2.1317999999999997</v>
      </c>
      <c r="Q325">
        <f t="shared" si="98"/>
        <v>14.981240012499999</v>
      </c>
      <c r="R325" s="17">
        <f>PUSHArm!M325</f>
        <v>161.5</v>
      </c>
      <c r="S325" s="10">
        <f>PUSHArm!N325</f>
        <v>104.68501730030665</v>
      </c>
      <c r="T325" s="10">
        <f>PUSHArm!O325</f>
        <v>1.1296703733079845</v>
      </c>
      <c r="U325" s="10" t="e">
        <f t="shared" si="107"/>
        <v>#REF!</v>
      </c>
      <c r="V325" s="10" t="e">
        <f t="shared" si="99"/>
        <v>#REF!</v>
      </c>
      <c r="W325" s="10">
        <f t="shared" si="100"/>
        <v>94.685017300306654</v>
      </c>
      <c r="X325" s="10">
        <f t="shared" si="101"/>
        <v>0.68501730030665442</v>
      </c>
      <c r="Y325" s="10">
        <f t="shared" si="108"/>
        <v>5.6850173003066544</v>
      </c>
      <c r="Z325" s="10">
        <f t="shared" si="109"/>
        <v>93.685017300306654</v>
      </c>
      <c r="AA325" s="10">
        <f t="shared" si="102"/>
        <v>10.685017300306654</v>
      </c>
      <c r="AB325" s="10" t="e">
        <f t="shared" si="103"/>
        <v>#REF!</v>
      </c>
      <c r="AC325" s="10" t="e">
        <f t="shared" si="104"/>
        <v>#REF!</v>
      </c>
      <c r="AD325" s="10" t="e">
        <f>IF(R325&lt;=$H$10,$L$2+ABS($H$43/$H$46-SQRT(4*$H$43*$H$43/$H$46/$H$46-8*(R325-$H$9)/$H$46)/2),#REF!)</f>
        <v>#REF!</v>
      </c>
      <c r="AE325" s="10" t="e">
        <f t="shared" si="110"/>
        <v>#NUM!</v>
      </c>
      <c r="AF325" s="10" t="e">
        <f t="shared" si="111"/>
        <v>#NUM!</v>
      </c>
      <c r="AG325" s="10">
        <f t="shared" si="112"/>
        <v>0.94412423987942828</v>
      </c>
      <c r="AH325">
        <f t="shared" si="113"/>
        <v>3.9061907240561671</v>
      </c>
      <c r="AI325" s="10">
        <f t="shared" si="114"/>
        <v>-2.8138513513513512</v>
      </c>
      <c r="AJ325" t="e">
        <f t="shared" si="115"/>
        <v>#NUM!</v>
      </c>
    </row>
    <row r="326" spans="14:36" x14ac:dyDescent="0.3">
      <c r="N326">
        <f t="shared" si="105"/>
        <v>19.365228072017832</v>
      </c>
      <c r="O326">
        <f t="shared" si="106"/>
        <v>14.546901044622352</v>
      </c>
      <c r="P326">
        <f t="shared" si="116"/>
        <v>2.1317999999999997</v>
      </c>
      <c r="Q326">
        <f t="shared" si="98"/>
        <v>15.003937349999998</v>
      </c>
      <c r="R326" s="17">
        <f>PUSHArm!M326</f>
        <v>162</v>
      </c>
      <c r="S326" s="10">
        <f>PUSHArm!N326</f>
        <v>105.12762428710039</v>
      </c>
      <c r="T326" s="10">
        <f>PUSHArm!O326</f>
        <v>1.130107661927827</v>
      </c>
      <c r="U326" s="10" t="e">
        <f t="shared" si="107"/>
        <v>#REF!</v>
      </c>
      <c r="V326" s="10" t="e">
        <f t="shared" si="99"/>
        <v>#REF!</v>
      </c>
      <c r="W326" s="10">
        <f t="shared" si="100"/>
        <v>95.127624287100389</v>
      </c>
      <c r="X326" s="10">
        <f t="shared" si="101"/>
        <v>1.1276242871003888</v>
      </c>
      <c r="Y326" s="10">
        <f t="shared" si="108"/>
        <v>6.1276242871003888</v>
      </c>
      <c r="Z326" s="10">
        <f t="shared" si="109"/>
        <v>94.127624287100389</v>
      </c>
      <c r="AA326" s="10">
        <f t="shared" si="102"/>
        <v>11.127624287100389</v>
      </c>
      <c r="AB326" s="10" t="e">
        <f t="shared" si="103"/>
        <v>#REF!</v>
      </c>
      <c r="AC326" s="10" t="e">
        <f t="shared" si="104"/>
        <v>#REF!</v>
      </c>
      <c r="AD326" s="10" t="e">
        <f>IF(R326&lt;=$H$10,$L$2+ABS($H$43/$H$46-SQRT(4*$H$43*$H$43/$H$46/$H$46-8*(R326-$H$9)/$H$46)/2),#REF!)</f>
        <v>#REF!</v>
      </c>
      <c r="AE326" s="10" t="e">
        <f t="shared" si="110"/>
        <v>#NUM!</v>
      </c>
      <c r="AF326" s="10" t="e">
        <f t="shared" si="111"/>
        <v>#NUM!</v>
      </c>
      <c r="AG326" s="10">
        <f t="shared" si="112"/>
        <v>0.9799758460487108</v>
      </c>
      <c r="AH326">
        <f t="shared" si="113"/>
        <v>3.9125526560333412</v>
      </c>
      <c r="AI326" s="10">
        <f t="shared" si="114"/>
        <v>-2.8412162162162167</v>
      </c>
      <c r="AJ326" t="e">
        <f t="shared" si="115"/>
        <v>#NUM!</v>
      </c>
    </row>
    <row r="327" spans="14:36" x14ac:dyDescent="0.3">
      <c r="N327">
        <f t="shared" si="105"/>
        <v>19.398796114163048</v>
      </c>
      <c r="O327">
        <f t="shared" si="106"/>
        <v>14.578501686455182</v>
      </c>
      <c r="P327">
        <f t="shared" si="116"/>
        <v>2.1317999999999997</v>
      </c>
      <c r="Q327">
        <f t="shared" si="98"/>
        <v>15.026634687499998</v>
      </c>
      <c r="R327" s="17">
        <f>PUSHArm!M327</f>
        <v>162.5</v>
      </c>
      <c r="S327" s="10">
        <f>PUSHArm!N327</f>
        <v>105.57006000968195</v>
      </c>
      <c r="T327" s="10">
        <f>PUSHArm!O327</f>
        <v>1.1305691030368383</v>
      </c>
      <c r="U327" s="10" t="e">
        <f t="shared" si="107"/>
        <v>#REF!</v>
      </c>
      <c r="V327" s="10" t="e">
        <f t="shared" si="99"/>
        <v>#REF!</v>
      </c>
      <c r="W327" s="10">
        <f t="shared" si="100"/>
        <v>95.570060009681953</v>
      </c>
      <c r="X327" s="10">
        <f t="shared" si="101"/>
        <v>1.5700600096819528</v>
      </c>
      <c r="Y327" s="10">
        <f t="shared" si="108"/>
        <v>6.5700600096819528</v>
      </c>
      <c r="Z327" s="10">
        <f t="shared" si="109"/>
        <v>94.570060009681953</v>
      </c>
      <c r="AA327" s="10">
        <f t="shared" si="102"/>
        <v>11.570060009681953</v>
      </c>
      <c r="AB327" s="10" t="e">
        <f t="shared" si="103"/>
        <v>#REF!</v>
      </c>
      <c r="AC327" s="10" t="e">
        <f t="shared" si="104"/>
        <v>#REF!</v>
      </c>
      <c r="AD327" s="10" t="e">
        <f>IF(R327&lt;=$H$10,$L$2+ABS($H$43/$H$46-SQRT(4*$H$43*$H$43/$H$46/$H$46-8*(R327-$H$9)/$H$46)/2),#REF!)</f>
        <v>#REF!</v>
      </c>
      <c r="AE327" s="10" t="e">
        <f t="shared" si="110"/>
        <v>#NUM!</v>
      </c>
      <c r="AF327" s="10" t="e">
        <f t="shared" si="111"/>
        <v>#NUM!</v>
      </c>
      <c r="AG327" s="10">
        <f t="shared" si="112"/>
        <v>1.0172097613661064</v>
      </c>
      <c r="AH327">
        <f t="shared" si="113"/>
        <v>3.9189025619078297</v>
      </c>
      <c r="AI327" s="10">
        <f t="shared" si="114"/>
        <v>-2.8685810810810812</v>
      </c>
      <c r="AJ327" t="e">
        <f t="shared" si="115"/>
        <v>#NUM!</v>
      </c>
    </row>
    <row r="328" spans="14:36" x14ac:dyDescent="0.3">
      <c r="N328">
        <f t="shared" si="105"/>
        <v>19.432809494739981</v>
      </c>
      <c r="O328">
        <f t="shared" si="106"/>
        <v>14.61044235145663</v>
      </c>
      <c r="P328">
        <f t="shared" si="116"/>
        <v>2.1317999999999997</v>
      </c>
      <c r="Q328">
        <f t="shared" si="98"/>
        <v>15.049332024999998</v>
      </c>
      <c r="R328" s="17">
        <f>PUSHArm!M328</f>
        <v>163</v>
      </c>
      <c r="S328" s="10">
        <f>PUSHArm!N328</f>
        <v>106.0123151523857</v>
      </c>
      <c r="T328" s="10">
        <f>PUSHArm!O328</f>
        <v>1.1310552451644982</v>
      </c>
      <c r="U328" s="10" t="e">
        <f t="shared" si="107"/>
        <v>#REF!</v>
      </c>
      <c r="V328" s="10" t="e">
        <f t="shared" si="99"/>
        <v>#REF!</v>
      </c>
      <c r="W328" s="10">
        <f t="shared" si="100"/>
        <v>96.012315152385696</v>
      </c>
      <c r="X328" s="10">
        <f t="shared" si="101"/>
        <v>2.0123151523856961</v>
      </c>
      <c r="Y328" s="10">
        <f t="shared" si="108"/>
        <v>7.0123151523856961</v>
      </c>
      <c r="Z328" s="10">
        <f t="shared" si="109"/>
        <v>95.012315152385696</v>
      </c>
      <c r="AA328" s="10">
        <f t="shared" si="102"/>
        <v>12.012315152385696</v>
      </c>
      <c r="AB328" s="10" t="e">
        <f t="shared" si="103"/>
        <v>#REF!</v>
      </c>
      <c r="AC328" s="10" t="e">
        <f t="shared" si="104"/>
        <v>#REF!</v>
      </c>
      <c r="AD328" s="10" t="e">
        <f>IF(R328&lt;=$H$10,$L$2+ABS($H$43/$H$46-SQRT(4*$H$43*$H$43/$H$46/$H$46-8*(R328-$H$9)/$H$46)/2),#REF!)</f>
        <v>#REF!</v>
      </c>
      <c r="AE328" s="10" t="e">
        <f t="shared" si="110"/>
        <v>#NUM!</v>
      </c>
      <c r="AF328" s="10" t="e">
        <f t="shared" si="111"/>
        <v>#NUM!</v>
      </c>
      <c r="AG328" s="10">
        <f t="shared" si="112"/>
        <v>1.0559993876305991</v>
      </c>
      <c r="AH328">
        <f t="shared" si="113"/>
        <v>3.9252405096225207</v>
      </c>
      <c r="AI328" s="10">
        <f t="shared" si="114"/>
        <v>-2.8959459459459458</v>
      </c>
      <c r="AJ328" t="e">
        <f t="shared" si="115"/>
        <v>#NUM!</v>
      </c>
    </row>
    <row r="329" spans="14:36" x14ac:dyDescent="0.3">
      <c r="N329">
        <f t="shared" si="105"/>
        <v>19.467279794533095</v>
      </c>
      <c r="O329">
        <f t="shared" si="106"/>
        <v>14.642732167195437</v>
      </c>
      <c r="P329">
        <f t="shared" si="116"/>
        <v>2.1317999999999997</v>
      </c>
      <c r="Q329">
        <f t="shared" si="98"/>
        <v>15.0720293625</v>
      </c>
      <c r="R329" s="17">
        <f>PUSHArm!M329</f>
        <v>163.5</v>
      </c>
      <c r="S329" s="10">
        <f>PUSHArm!N329</f>
        <v>106.45438020812688</v>
      </c>
      <c r="T329" s="10">
        <f>PUSHArm!O329</f>
        <v>1.1315666636967956</v>
      </c>
      <c r="U329" s="10" t="e">
        <f t="shared" si="107"/>
        <v>#REF!</v>
      </c>
      <c r="V329" s="10" t="e">
        <f t="shared" si="99"/>
        <v>#REF!</v>
      </c>
      <c r="W329" s="10">
        <f t="shared" si="100"/>
        <v>96.454380208126878</v>
      </c>
      <c r="X329" s="10">
        <f t="shared" si="101"/>
        <v>2.454380208126878</v>
      </c>
      <c r="Y329" s="10">
        <f t="shared" si="108"/>
        <v>7.454380208126878</v>
      </c>
      <c r="Z329" s="10">
        <f t="shared" si="109"/>
        <v>95.454380208126878</v>
      </c>
      <c r="AA329" s="10">
        <f t="shared" si="102"/>
        <v>12.454380208126878</v>
      </c>
      <c r="AB329" s="10" t="e">
        <f t="shared" si="103"/>
        <v>#REF!</v>
      </c>
      <c r="AC329" s="10" t="e">
        <f t="shared" si="104"/>
        <v>#REF!</v>
      </c>
      <c r="AD329" s="10" t="e">
        <f>IF(R329&lt;=$H$10,$L$2+ABS($H$43/$H$46-SQRT(4*$H$43*$H$43/$H$46/$H$46-8*(R329-$H$9)/$H$46)/2),#REF!)</f>
        <v>#REF!</v>
      </c>
      <c r="AE329" s="10" t="e">
        <f t="shared" si="110"/>
        <v>#NUM!</v>
      </c>
      <c r="AF329" s="10" t="e">
        <f t="shared" si="111"/>
        <v>#NUM!</v>
      </c>
      <c r="AG329" s="10">
        <f t="shared" si="112"/>
        <v>1.0965577299268174</v>
      </c>
      <c r="AH329">
        <f t="shared" si="113"/>
        <v>3.9315665664829487</v>
      </c>
      <c r="AI329" s="10">
        <f t="shared" si="114"/>
        <v>-2.9233108108108112</v>
      </c>
      <c r="AJ329" t="e">
        <f t="shared" si="115"/>
        <v>#NUM!</v>
      </c>
    </row>
    <row r="330" spans="14:36" x14ac:dyDescent="0.3">
      <c r="N330">
        <f t="shared" si="105"/>
        <v>19.502219131155034</v>
      </c>
      <c r="O330">
        <f t="shared" si="106"/>
        <v>14.675380678131733</v>
      </c>
      <c r="P330">
        <f t="shared" si="116"/>
        <v>2.1317999999999997</v>
      </c>
      <c r="Q330">
        <f t="shared" si="98"/>
        <v>15.094726699999999</v>
      </c>
      <c r="R330" s="17">
        <f>PUSHArm!M330</f>
        <v>164</v>
      </c>
      <c r="S330" s="10">
        <f>PUSHArm!N330</f>
        <v>106.8962454698398</v>
      </c>
      <c r="T330" s="10">
        <f>PUSHArm!O330</f>
        <v>1.1321039621501319</v>
      </c>
      <c r="U330" s="10" t="e">
        <f t="shared" si="107"/>
        <v>#REF!</v>
      </c>
      <c r="V330" s="10" t="e">
        <f t="shared" si="99"/>
        <v>#REF!</v>
      </c>
      <c r="W330" s="10">
        <f t="shared" si="100"/>
        <v>96.896245469839798</v>
      </c>
      <c r="X330" s="10">
        <f t="shared" si="101"/>
        <v>2.8962454698397977</v>
      </c>
      <c r="Y330" s="10">
        <f t="shared" si="108"/>
        <v>7.8962454698397977</v>
      </c>
      <c r="Z330" s="10">
        <f t="shared" si="109"/>
        <v>95.896245469839798</v>
      </c>
      <c r="AA330" s="10">
        <f t="shared" si="102"/>
        <v>12.896245469839798</v>
      </c>
      <c r="AB330" s="10" t="e">
        <f t="shared" si="103"/>
        <v>#REF!</v>
      </c>
      <c r="AC330" s="10" t="e">
        <f t="shared" si="104"/>
        <v>#REF!</v>
      </c>
      <c r="AD330" s="10" t="e">
        <f>IF(R330&lt;=$H$10,$L$2+ABS($H$43/$H$46-SQRT(4*$H$43*$H$43/$H$46/$H$46-8*(R330-$H$9)/$H$46)/2),#REF!)</f>
        <v>#REF!</v>
      </c>
      <c r="AE330" s="10" t="e">
        <f t="shared" si="110"/>
        <v>#NUM!</v>
      </c>
      <c r="AF330" s="10" t="e">
        <f t="shared" si="111"/>
        <v>#NUM!</v>
      </c>
      <c r="AG330" s="10">
        <f t="shared" si="112"/>
        <v>1.1391513503515682</v>
      </c>
      <c r="AH330">
        <f t="shared" si="113"/>
        <v>3.9378807991656344</v>
      </c>
      <c r="AI330" s="10">
        <f t="shared" si="114"/>
        <v>-2.9506756756756758</v>
      </c>
      <c r="AJ330" t="e">
        <f t="shared" si="115"/>
        <v>#NUM!</v>
      </c>
    </row>
    <row r="331" spans="14:36" x14ac:dyDescent="0.3">
      <c r="N331">
        <f t="shared" si="105"/>
        <v>19.537640185644506</v>
      </c>
      <c r="O331">
        <f t="shared" si="106"/>
        <v>14.708397866429605</v>
      </c>
      <c r="P331">
        <f t="shared" si="116"/>
        <v>2.1317999999999997</v>
      </c>
      <c r="Q331">
        <f t="shared" si="98"/>
        <v>15.117424037499998</v>
      </c>
      <c r="R331" s="17">
        <f>PUSHArm!M331</f>
        <v>164.5</v>
      </c>
      <c r="S331" s="10">
        <f>PUSHArm!N331</f>
        <v>107.3379010215529</v>
      </c>
      <c r="T331" s="10">
        <f>PUSHArm!O331</f>
        <v>1.132667773528216</v>
      </c>
      <c r="U331" s="10" t="e">
        <f t="shared" si="107"/>
        <v>#REF!</v>
      </c>
      <c r="V331" s="10" t="e">
        <f t="shared" si="99"/>
        <v>#REF!</v>
      </c>
      <c r="W331" s="10">
        <f t="shared" si="100"/>
        <v>97.337901021552895</v>
      </c>
      <c r="X331" s="10">
        <f t="shared" si="101"/>
        <v>3.337901021552895</v>
      </c>
      <c r="Y331" s="10">
        <f t="shared" si="108"/>
        <v>8.337901021552895</v>
      </c>
      <c r="Z331" s="10">
        <f t="shared" si="109"/>
        <v>96.337901021552895</v>
      </c>
      <c r="AA331" s="10">
        <f t="shared" si="102"/>
        <v>13.337901021552895</v>
      </c>
      <c r="AB331" s="10" t="e">
        <f t="shared" si="103"/>
        <v>#REF!</v>
      </c>
      <c r="AC331" s="10" t="e">
        <f t="shared" si="104"/>
        <v>#REF!</v>
      </c>
      <c r="AD331" s="10" t="e">
        <f>IF(R331&lt;=$H$10,$L$2+ABS($H$43/$H$46-SQRT(4*$H$43*$H$43/$H$46/$H$46-8*(R331-$H$9)/$H$46)/2),#REF!)</f>
        <v>#REF!</v>
      </c>
      <c r="AE331" s="10" t="e">
        <f t="shared" si="110"/>
        <v>#NUM!</v>
      </c>
      <c r="AF331" s="10" t="e">
        <f t="shared" si="111"/>
        <v>#NUM!</v>
      </c>
      <c r="AG331" s="10">
        <f t="shared" si="112"/>
        <v>1.1841213613600963</v>
      </c>
      <c r="AH331">
        <f t="shared" si="113"/>
        <v>3.9441832737262854</v>
      </c>
      <c r="AI331" s="10">
        <f t="shared" si="114"/>
        <v>-2.9780405405405403</v>
      </c>
      <c r="AJ331" t="e">
        <f t="shared" si="115"/>
        <v>#NUM!</v>
      </c>
    </row>
    <row r="332" spans="14:36" x14ac:dyDescent="0.3">
      <c r="N332">
        <f t="shared" si="105"/>
        <v>19.573556230645135</v>
      </c>
      <c r="O332">
        <f t="shared" si="106"/>
        <v>14.741794174006049</v>
      </c>
      <c r="P332">
        <f t="shared" si="116"/>
        <v>2.1317999999999997</v>
      </c>
      <c r="Q332">
        <f t="shared" si="98"/>
        <v>15.140121375</v>
      </c>
      <c r="R332" s="17">
        <f>PUSHArm!M332</f>
        <v>165</v>
      </c>
      <c r="S332" s="10">
        <f>PUSHArm!N332</f>
        <v>107.77933672907949</v>
      </c>
      <c r="T332" s="10">
        <f>PUSHArm!O332</f>
        <v>1.1332587617598009</v>
      </c>
      <c r="U332" s="10" t="e">
        <f t="shared" si="107"/>
        <v>#REF!</v>
      </c>
      <c r="V332" s="10" t="e">
        <f t="shared" si="99"/>
        <v>#REF!</v>
      </c>
      <c r="W332" s="10">
        <f t="shared" si="100"/>
        <v>97.779336729079489</v>
      </c>
      <c r="X332" s="10">
        <f t="shared" si="101"/>
        <v>3.779336729079489</v>
      </c>
      <c r="Y332" s="10">
        <f t="shared" si="108"/>
        <v>8.779336729079489</v>
      </c>
      <c r="Z332" s="10">
        <f t="shared" si="109"/>
        <v>96.779336729079489</v>
      </c>
      <c r="AA332" s="10">
        <f t="shared" si="102"/>
        <v>13.779336729079489</v>
      </c>
      <c r="AB332" s="10" t="e">
        <f t="shared" si="103"/>
        <v>#REF!</v>
      </c>
      <c r="AC332" s="10" t="e">
        <f t="shared" si="104"/>
        <v>#REF!</v>
      </c>
      <c r="AD332" s="10" t="e">
        <f>IF(R332&lt;=$H$10,$L$2+ABS($H$43/$H$46-SQRT(4*$H$43*$H$43/$H$46/$H$46-8*(R332-$H$9)/$H$46)/2),#REF!)</f>
        <v>#REF!</v>
      </c>
      <c r="AE332" s="10" t="e">
        <f t="shared" si="110"/>
        <v>#NUM!</v>
      </c>
      <c r="AF332" s="10" t="e">
        <f t="shared" si="111"/>
        <v>#NUM!</v>
      </c>
      <c r="AG332" s="10">
        <f t="shared" si="112"/>
        <v>1.2319163571363876</v>
      </c>
      <c r="AH332">
        <f t="shared" si="113"/>
        <v>3.9504740556078555</v>
      </c>
      <c r="AI332" s="10">
        <f t="shared" si="114"/>
        <v>-3.0054054054054058</v>
      </c>
      <c r="AJ332" t="e">
        <f t="shared" si="115"/>
        <v>#NUM!</v>
      </c>
    </row>
    <row r="333" spans="14:36" x14ac:dyDescent="0.3">
      <c r="N333">
        <f t="shared" si="105"/>
        <v>19.60998116045133</v>
      </c>
      <c r="O333">
        <f t="shared" si="106"/>
        <v>14.775580526034897</v>
      </c>
      <c r="P333">
        <f t="shared" si="116"/>
        <v>2.1317999999999997</v>
      </c>
      <c r="Q333">
        <f t="shared" si="98"/>
        <v>15.1628187125</v>
      </c>
      <c r="R333" s="17">
        <f>PUSHArm!M333</f>
        <v>165.5</v>
      </c>
      <c r="S333" s="10">
        <f>PUSHArm!N333</f>
        <v>108.22054223030462</v>
      </c>
      <c r="T333" s="10">
        <f>PUSHArm!O333</f>
        <v>1.1338776232330499</v>
      </c>
      <c r="U333" s="10" t="e">
        <f t="shared" si="107"/>
        <v>#REF!</v>
      </c>
      <c r="V333" s="10" t="e">
        <f t="shared" si="99"/>
        <v>#REF!</v>
      </c>
      <c r="W333" s="10">
        <f t="shared" si="100"/>
        <v>98.220542230304616</v>
      </c>
      <c r="X333" s="10">
        <f t="shared" si="101"/>
        <v>4.2205422303046163</v>
      </c>
      <c r="Y333" s="10">
        <f t="shared" si="108"/>
        <v>9.2205422303046163</v>
      </c>
      <c r="Z333" s="10">
        <f t="shared" si="109"/>
        <v>97.220542230304616</v>
      </c>
      <c r="AA333" s="10">
        <f t="shared" si="102"/>
        <v>14.220542230304616</v>
      </c>
      <c r="AB333" s="10" t="e">
        <f t="shared" si="103"/>
        <v>#REF!</v>
      </c>
      <c r="AC333" s="10" t="e">
        <f t="shared" si="104"/>
        <v>#REF!</v>
      </c>
      <c r="AD333" s="10" t="e">
        <f>IF(R333&lt;=$H$10,$L$2+ABS($H$43/$H$46-SQRT(4*$H$43*$H$43/$H$46/$H$46-8*(R333-$H$9)/$H$46)/2),#REF!)</f>
        <v>#REF!</v>
      </c>
      <c r="AE333" s="10" t="e">
        <f t="shared" si="110"/>
        <v>#NUM!</v>
      </c>
      <c r="AF333" s="10" t="e">
        <f t="shared" si="111"/>
        <v>#NUM!</v>
      </c>
      <c r="AG333" s="10">
        <f t="shared" si="112"/>
        <v>1.2831468049047827</v>
      </c>
      <c r="AH333">
        <f t="shared" si="113"/>
        <v>3.9567532096484754</v>
      </c>
      <c r="AI333" s="10">
        <f t="shared" si="114"/>
        <v>-3.0327702702702704</v>
      </c>
      <c r="AJ333" t="e">
        <f t="shared" si="115"/>
        <v>#NUM!</v>
      </c>
    </row>
    <row r="334" spans="14:36" x14ac:dyDescent="0.3">
      <c r="N334">
        <f t="shared" si="105"/>
        <v>19.646929522889437</v>
      </c>
      <c r="O334">
        <f t="shared" si="106"/>
        <v>14.809768355885652</v>
      </c>
      <c r="P334">
        <f t="shared" si="116"/>
        <v>2.1317999999999997</v>
      </c>
      <c r="Q334">
        <f t="shared" si="98"/>
        <v>15.18551605</v>
      </c>
      <c r="R334" s="17">
        <f>PUSHArm!M334</f>
        <v>166</v>
      </c>
      <c r="S334" s="10">
        <f>PUSHArm!N334</f>
        <v>108.66150692504331</v>
      </c>
      <c r="T334" s="10">
        <f>PUSHArm!O334</f>
        <v>1.1345250884238172</v>
      </c>
      <c r="U334" s="10" t="e">
        <f t="shared" si="107"/>
        <v>#REF!</v>
      </c>
      <c r="V334" s="10" t="e">
        <f t="shared" si="99"/>
        <v>#REF!</v>
      </c>
      <c r="W334" s="10">
        <f t="shared" si="100"/>
        <v>98.661506925043312</v>
      </c>
      <c r="X334" s="10">
        <f t="shared" si="101"/>
        <v>4.6615069250433123</v>
      </c>
      <c r="Y334" s="10">
        <f t="shared" si="108"/>
        <v>9.6615069250433123</v>
      </c>
      <c r="Z334" s="10">
        <f t="shared" si="109"/>
        <v>97.661506925043312</v>
      </c>
      <c r="AA334" s="10">
        <f t="shared" si="102"/>
        <v>14.661506925043312</v>
      </c>
      <c r="AB334" s="10" t="e">
        <f t="shared" si="103"/>
        <v>#REF!</v>
      </c>
      <c r="AC334" s="10" t="e">
        <f t="shared" si="104"/>
        <v>#REF!</v>
      </c>
      <c r="AD334" s="10" t="e">
        <f>IF(R334&lt;=$H$10,$L$2+ABS($H$43/$H$46-SQRT(4*$H$43*$H$43/$H$46/$H$46-8*(R334-$H$9)/$H$46)/2),#REF!)</f>
        <v>#REF!</v>
      </c>
      <c r="AE334" s="10" t="e">
        <f t="shared" si="110"/>
        <v>#NUM!</v>
      </c>
      <c r="AF334" s="10" t="e">
        <f t="shared" si="111"/>
        <v>#NUM!</v>
      </c>
      <c r="AG334" s="10">
        <f t="shared" si="112"/>
        <v>1.3386809531292898</v>
      </c>
      <c r="AH334">
        <f t="shared" si="113"/>
        <v>3.9630208000892502</v>
      </c>
      <c r="AI334" s="10">
        <f t="shared" si="114"/>
        <v>-3.0601351351351358</v>
      </c>
      <c r="AJ334" t="e">
        <f t="shared" si="115"/>
        <v>#NUM!</v>
      </c>
    </row>
    <row r="335" spans="14:36" x14ac:dyDescent="0.3">
      <c r="N335">
        <f t="shared" si="105"/>
        <v>19.684416553255843</v>
      </c>
      <c r="O335">
        <f t="shared" si="106"/>
        <v>14.844369631667986</v>
      </c>
      <c r="P335">
        <f t="shared" si="116"/>
        <v>2.1317999999999997</v>
      </c>
      <c r="Q335">
        <f t="shared" si="98"/>
        <v>15.208213387500001</v>
      </c>
      <c r="R335" s="17">
        <f>PUSHArm!M335</f>
        <v>166.5</v>
      </c>
      <c r="S335" s="10">
        <f>PUSHArm!N335</f>
        <v>109.10221996444788</v>
      </c>
      <c r="T335" s="10">
        <f>PUSHArm!O335</f>
        <v>1.135201923629763</v>
      </c>
      <c r="U335" s="10" t="e">
        <f t="shared" si="107"/>
        <v>#REF!</v>
      </c>
      <c r="V335" s="10" t="e">
        <f t="shared" si="99"/>
        <v>#REF!</v>
      </c>
      <c r="W335" s="10">
        <f t="shared" si="100"/>
        <v>99.102219964447883</v>
      </c>
      <c r="X335" s="10">
        <f t="shared" si="101"/>
        <v>5.1022199644478832</v>
      </c>
      <c r="Y335" s="10">
        <f t="shared" si="108"/>
        <v>10.102219964447883</v>
      </c>
      <c r="Z335" s="10">
        <f t="shared" si="109"/>
        <v>98.102219964447883</v>
      </c>
      <c r="AA335" s="10">
        <f t="shared" si="102"/>
        <v>15.102219964447883</v>
      </c>
      <c r="AB335" s="10" t="e">
        <f t="shared" si="103"/>
        <v>#REF!</v>
      </c>
      <c r="AC335" s="10" t="e">
        <f t="shared" si="104"/>
        <v>#REF!</v>
      </c>
      <c r="AD335" s="10" t="e">
        <f>IF(R335&lt;=$H$10,$L$2+ABS($H$43/$H$46-SQRT(4*$H$43*$H$43/$H$46/$H$46-8*(R335-$H$9)/$H$46)/2),#REF!)</f>
        <v>#REF!</v>
      </c>
      <c r="AE335" s="10" t="e">
        <f t="shared" si="110"/>
        <v>#NUM!</v>
      </c>
      <c r="AF335" s="10" t="e">
        <f t="shared" si="111"/>
        <v>#NUM!</v>
      </c>
      <c r="AG335" s="10">
        <f t="shared" si="112"/>
        <v>1.3998291388194597</v>
      </c>
      <c r="AH335">
        <f t="shared" si="113"/>
        <v>3.969276890581924</v>
      </c>
      <c r="AI335" s="10">
        <f t="shared" si="114"/>
        <v>-3.0875000000000004</v>
      </c>
      <c r="AJ335" t="e">
        <f t="shared" si="115"/>
        <v>#NUM!</v>
      </c>
    </row>
    <row r="336" spans="14:36" x14ac:dyDescent="0.3">
      <c r="N336">
        <f t="shared" si="105"/>
        <v>19.722458210475676</v>
      </c>
      <c r="O336">
        <f t="shared" si="106"/>
        <v>14.879396884509589</v>
      </c>
      <c r="P336">
        <f t="shared" si="116"/>
        <v>2.1317999999999997</v>
      </c>
      <c r="Q336">
        <f t="shared" si="98"/>
        <v>15.230910724999999</v>
      </c>
      <c r="R336" s="17">
        <f>PUSHArm!M336</f>
        <v>167</v>
      </c>
      <c r="S336" s="10">
        <f>PUSHArm!N336</f>
        <v>109.54267023993832</v>
      </c>
      <c r="T336" s="10">
        <f>PUSHArm!O336</f>
        <v>1.135908932818765</v>
      </c>
      <c r="U336" s="10" t="e">
        <f t="shared" si="107"/>
        <v>#REF!</v>
      </c>
      <c r="V336" s="10" t="e">
        <f t="shared" si="99"/>
        <v>#REF!</v>
      </c>
      <c r="W336" s="10">
        <f t="shared" si="100"/>
        <v>99.542670239938317</v>
      </c>
      <c r="X336" s="10">
        <f t="shared" si="101"/>
        <v>5.5426702399383174</v>
      </c>
      <c r="Y336" s="10">
        <f t="shared" si="108"/>
        <v>10.542670239938317</v>
      </c>
      <c r="Z336" s="10">
        <f t="shared" si="109"/>
        <v>98.542670239938317</v>
      </c>
      <c r="AA336" s="10">
        <f t="shared" si="102"/>
        <v>15.542670239938317</v>
      </c>
      <c r="AB336" s="10" t="e">
        <f t="shared" si="103"/>
        <v>#REF!</v>
      </c>
      <c r="AC336" s="10" t="e">
        <f t="shared" si="104"/>
        <v>#REF!</v>
      </c>
      <c r="AD336" s="10" t="e">
        <f>IF(R336&lt;=$H$10,$L$2+ABS($H$43/$H$46-SQRT(4*$H$43*$H$43/$H$46/$H$46-8*(R336-$H$9)/$H$46)/2),#REF!)</f>
        <v>#REF!</v>
      </c>
      <c r="AE336" s="10" t="e">
        <f t="shared" si="110"/>
        <v>#NUM!</v>
      </c>
      <c r="AF336" s="10" t="e">
        <f t="shared" si="111"/>
        <v>#NUM!</v>
      </c>
      <c r="AG336" s="10">
        <f t="shared" si="112"/>
        <v>1.4687427410345211</v>
      </c>
      <c r="AH336">
        <f t="shared" si="113"/>
        <v>3.9755215441964253</v>
      </c>
      <c r="AI336" s="10">
        <f t="shared" si="114"/>
        <v>-3.1148648648648649</v>
      </c>
      <c r="AJ336" t="e">
        <f t="shared" si="115"/>
        <v>#NUM!</v>
      </c>
    </row>
    <row r="337" spans="14:36" x14ac:dyDescent="0.3">
      <c r="N337">
        <f t="shared" si="105"/>
        <v>19.761071215575946</v>
      </c>
      <c r="O337">
        <f t="shared" si="106"/>
        <v>14.914863238642553</v>
      </c>
      <c r="P337">
        <f t="shared" si="116"/>
        <v>2.1317999999999997</v>
      </c>
      <c r="Q337">
        <f t="shared" si="98"/>
        <v>15.253608062500001</v>
      </c>
      <c r="R337" s="17">
        <f>PUSHArm!M337</f>
        <v>167.5</v>
      </c>
      <c r="S337" s="10">
        <f>PUSHArm!N337</f>
        <v>109.98284637162807</v>
      </c>
      <c r="T337" s="10">
        <f>PUSHArm!O337</f>
        <v>1.1366469595959732</v>
      </c>
      <c r="U337" s="10" t="e">
        <f t="shared" si="107"/>
        <v>#REF!</v>
      </c>
      <c r="V337" s="10" t="e">
        <f t="shared" si="99"/>
        <v>#REF!</v>
      </c>
      <c r="W337" s="10">
        <f t="shared" si="100"/>
        <v>99.982846371628071</v>
      </c>
      <c r="X337" s="10">
        <f t="shared" si="101"/>
        <v>5.9828463716280709</v>
      </c>
      <c r="Y337" s="10">
        <f t="shared" si="108"/>
        <v>10.982846371628071</v>
      </c>
      <c r="Z337" s="10">
        <f t="shared" si="109"/>
        <v>98.982846371628071</v>
      </c>
      <c r="AA337" s="10">
        <f t="shared" si="102"/>
        <v>15.982846371628071</v>
      </c>
      <c r="AB337" s="10" t="e">
        <f t="shared" si="103"/>
        <v>#REF!</v>
      </c>
      <c r="AC337" s="10" t="e">
        <f t="shared" si="104"/>
        <v>#REF!</v>
      </c>
      <c r="AD337" s="10" t="e">
        <f>IF(R337&lt;=$H$10,$L$2+ABS($H$43/$H$46-SQRT(4*$H$43*$H$43/$H$46/$H$46-8*(R337-$H$9)/$H$46)/2),#REF!)</f>
        <v>#REF!</v>
      </c>
      <c r="AE337" s="10" t="e">
        <f t="shared" si="110"/>
        <v>#NUM!</v>
      </c>
      <c r="AF337" s="10" t="e">
        <f t="shared" si="111"/>
        <v>#NUM!</v>
      </c>
      <c r="AG337" s="10">
        <f t="shared" si="112"/>
        <v>1.5494460669370755</v>
      </c>
      <c r="AH337">
        <f t="shared" si="113"/>
        <v>3.9817548234282847</v>
      </c>
      <c r="AI337" s="10">
        <f t="shared" si="114"/>
        <v>-3.1422297297297304</v>
      </c>
      <c r="AJ337" t="e">
        <f t="shared" si="115"/>
        <v>#NUM!</v>
      </c>
    </row>
    <row r="338" spans="14:36" x14ac:dyDescent="0.3">
      <c r="N338">
        <f t="shared" si="105"/>
        <v>19.800273092732766</v>
      </c>
      <c r="O338">
        <f t="shared" si="106"/>
        <v>14.950782443499024</v>
      </c>
      <c r="P338">
        <f t="shared" si="116"/>
        <v>2.1317999999999997</v>
      </c>
      <c r="Q338">
        <f t="shared" si="98"/>
        <v>15.276305399999998</v>
      </c>
      <c r="R338" s="17">
        <f>PUSHArm!M338</f>
        <v>168</v>
      </c>
      <c r="S338" s="10">
        <f>PUSHArm!N338</f>
        <v>110.42273669621727</v>
      </c>
      <c r="T338" s="10">
        <f>PUSHArm!O338</f>
        <v>1.1374168893033454</v>
      </c>
      <c r="U338" s="10" t="e">
        <f t="shared" si="107"/>
        <v>#REF!</v>
      </c>
      <c r="V338" s="10" t="e">
        <f t="shared" si="99"/>
        <v>#REF!</v>
      </c>
      <c r="W338" s="10">
        <f t="shared" si="100"/>
        <v>100.42273669621727</v>
      </c>
      <c r="X338" s="10">
        <f t="shared" si="101"/>
        <v>6.4227366962172709</v>
      </c>
      <c r="Y338" s="10">
        <f t="shared" si="108"/>
        <v>11.422736696217271</v>
      </c>
      <c r="Z338" s="10">
        <f t="shared" si="109"/>
        <v>99.422736696217271</v>
      </c>
      <c r="AA338" s="10">
        <f t="shared" si="102"/>
        <v>16.422736696217271</v>
      </c>
      <c r="AB338" s="10" t="e">
        <f t="shared" si="103"/>
        <v>#REF!</v>
      </c>
      <c r="AC338" s="10" t="e">
        <f t="shared" si="104"/>
        <v>#REF!</v>
      </c>
      <c r="AD338" s="10" t="e">
        <f>IF(R338&lt;=$H$10,$L$2+ABS($H$43/$H$46-SQRT(4*$H$43*$H$43/$H$46/$H$46-8*(R338-$H$9)/$H$46)/2),#REF!)</f>
        <v>#REF!</v>
      </c>
      <c r="AE338" s="10" t="e">
        <f t="shared" si="110"/>
        <v>#NUM!</v>
      </c>
      <c r="AF338" s="10" t="e">
        <f t="shared" si="111"/>
        <v>#NUM!</v>
      </c>
      <c r="AG338" s="10">
        <f t="shared" si="112"/>
        <v>1.6514644517533974</v>
      </c>
      <c r="AH338">
        <f t="shared" si="113"/>
        <v>3.9879767902059298</v>
      </c>
      <c r="AI338" s="10">
        <f t="shared" si="114"/>
        <v>-3.1695945945945949</v>
      </c>
      <c r="AJ338" t="e">
        <f t="shared" si="115"/>
        <v>#NUM!</v>
      </c>
    </row>
    <row r="339" spans="14:36" x14ac:dyDescent="0.3">
      <c r="N339">
        <f t="shared" si="105"/>
        <v>19.840082212993423</v>
      </c>
      <c r="O339">
        <f t="shared" si="106"/>
        <v>14.987168907897351</v>
      </c>
      <c r="P339">
        <f t="shared" si="116"/>
        <v>2.1317999999999997</v>
      </c>
      <c r="Q339">
        <f t="shared" si="98"/>
        <v>15.299002737499997</v>
      </c>
      <c r="R339" s="17">
        <f>PUSHArm!M339</f>
        <v>168.5</v>
      </c>
      <c r="S339" s="10">
        <f>PUSHArm!N339</f>
        <v>110.86232925432166</v>
      </c>
      <c r="T339" s="10">
        <f>PUSHArm!O339</f>
        <v>1.1382196512562321</v>
      </c>
      <c r="U339" s="10" t="e">
        <f t="shared" si="107"/>
        <v>#REF!</v>
      </c>
      <c r="V339" s="10" t="e">
        <f t="shared" si="99"/>
        <v>#REF!</v>
      </c>
      <c r="W339" s="10">
        <f t="shared" si="100"/>
        <v>100.86232925432166</v>
      </c>
      <c r="X339" s="10">
        <f t="shared" si="101"/>
        <v>6.862329254321665</v>
      </c>
      <c r="Y339" s="10">
        <f t="shared" si="108"/>
        <v>11.862329254321665</v>
      </c>
      <c r="Z339" s="10">
        <f t="shared" si="109"/>
        <v>99.862329254321665</v>
      </c>
      <c r="AA339" s="10">
        <f t="shared" si="102"/>
        <v>16.862329254321665</v>
      </c>
      <c r="AB339" s="10" t="e">
        <f t="shared" si="103"/>
        <v>#REF!</v>
      </c>
      <c r="AC339" s="10" t="e">
        <f t="shared" si="104"/>
        <v>#REF!</v>
      </c>
      <c r="AD339" s="10" t="e">
        <f>IF(R339&lt;=$H$10,$L$2+ABS($H$43/$H$46-SQRT(4*$H$43*$H$43/$H$46/$H$46-8*(R339-$H$9)/$H$46)/2),#REF!)</f>
        <v>#REF!</v>
      </c>
      <c r="AE339" s="10" t="e">
        <f t="shared" si="110"/>
        <v>#NUM!</v>
      </c>
      <c r="AF339" s="10" t="e">
        <f t="shared" si="111"/>
        <v>#NUM!</v>
      </c>
      <c r="AG339" s="10">
        <f t="shared" si="112"/>
        <v>1.8183483569155483</v>
      </c>
      <c r="AH339">
        <f t="shared" si="113"/>
        <v>3.9941875058978664</v>
      </c>
      <c r="AI339" s="10">
        <f t="shared" si="114"/>
        <v>-3.1969594594594595</v>
      </c>
      <c r="AJ339" t="e">
        <f t="shared" si="115"/>
        <v>#NUM!</v>
      </c>
    </row>
    <row r="340" spans="14:36" x14ac:dyDescent="0.3">
      <c r="N340">
        <f t="shared" si="105"/>
        <v>19.880517840996742</v>
      </c>
      <c r="O340">
        <f t="shared" si="106"/>
        <v>15.024037736568538</v>
      </c>
      <c r="P340">
        <f t="shared" si="116"/>
        <v>2.1317999999999997</v>
      </c>
      <c r="Q340">
        <f t="shared" si="98"/>
        <v>15.321700074999999</v>
      </c>
      <c r="R340" s="17">
        <f>PUSHArm!M340</f>
        <v>169</v>
      </c>
      <c r="S340" s="10">
        <f>PUSHArm!N340</f>
        <v>111.30161177720568</v>
      </c>
      <c r="T340" s="10">
        <f>PUSHArm!O340</f>
        <v>1.1390562211343014</v>
      </c>
      <c r="U340" s="10" t="e">
        <f t="shared" si="107"/>
        <v>#REF!</v>
      </c>
      <c r="V340" s="10" t="e">
        <f t="shared" si="99"/>
        <v>#REF!</v>
      </c>
      <c r="W340" s="10">
        <f t="shared" si="100"/>
        <v>101.30161177720568</v>
      </c>
      <c r="X340" s="10">
        <f t="shared" si="101"/>
        <v>7.3016117772056788</v>
      </c>
      <c r="Y340" s="10">
        <f t="shared" si="108"/>
        <v>12.301611777205679</v>
      </c>
      <c r="Z340" s="10">
        <f t="shared" si="109"/>
        <v>100.30161177720568</v>
      </c>
      <c r="AA340" s="10">
        <f t="shared" si="102"/>
        <v>17.301611777205679</v>
      </c>
      <c r="AB340" s="10" t="e">
        <f t="shared" si="103"/>
        <v>#REF!</v>
      </c>
      <c r="AC340" s="10" t="e">
        <f t="shared" si="104"/>
        <v>#REF!</v>
      </c>
      <c r="AD340" s="10" t="e">
        <f>IF(R340&lt;=$H$10,$L$2+ABS($H$43/$H$46-SQRT(4*$H$43*$H$43/$H$46/$H$46-8*(R340-$H$9)/$H$46)/2),#REF!)</f>
        <v>#REF!</v>
      </c>
      <c r="AE340" s="10" t="e">
        <f t="shared" si="110"/>
        <v>#NUM!</v>
      </c>
      <c r="AF340" s="10" t="e">
        <f t="shared" si="111"/>
        <v>#NUM!</v>
      </c>
      <c r="AG340" s="10" t="e">
        <f t="shared" si="112"/>
        <v>#NUM!</v>
      </c>
      <c r="AH340">
        <f t="shared" si="113"/>
        <v>4.0003870313197396</v>
      </c>
      <c r="AI340" s="10">
        <f t="shared" si="114"/>
        <v>-3.2243243243243249</v>
      </c>
      <c r="AJ340" t="e">
        <f t="shared" si="115"/>
        <v>#NUM!</v>
      </c>
    </row>
    <row r="341" spans="14:36" x14ac:dyDescent="0.3">
      <c r="N341">
        <f t="shared" si="105"/>
        <v>19.921600184793093</v>
      </c>
      <c r="O341">
        <f t="shared" si="106"/>
        <v>15.061404769105502</v>
      </c>
      <c r="P341">
        <f t="shared" si="116"/>
        <v>2.1317999999999997</v>
      </c>
      <c r="Q341">
        <f t="shared" si="98"/>
        <v>15.344397412499999</v>
      </c>
      <c r="R341" s="17">
        <f>PUSHArm!M341</f>
        <v>169.5</v>
      </c>
      <c r="S341" s="10">
        <f>PUSHArm!N341</f>
        <v>111.74057167288325</v>
      </c>
      <c r="T341" s="10">
        <f>PUSHArm!O341</f>
        <v>1.1399276235311921</v>
      </c>
      <c r="U341" s="10" t="e">
        <f t="shared" si="107"/>
        <v>#REF!</v>
      </c>
      <c r="V341" s="10" t="e">
        <f t="shared" si="99"/>
        <v>#REF!</v>
      </c>
      <c r="W341" s="10">
        <f t="shared" si="100"/>
        <v>101.74057167288325</v>
      </c>
      <c r="X341" s="10">
        <f t="shared" si="101"/>
        <v>7.7405716728832488</v>
      </c>
      <c r="Y341" s="10">
        <f t="shared" si="108"/>
        <v>12.740571672883249</v>
      </c>
      <c r="Z341" s="10">
        <f t="shared" si="109"/>
        <v>100.74057167288325</v>
      </c>
      <c r="AA341" s="10">
        <f t="shared" si="102"/>
        <v>17.740571672883249</v>
      </c>
      <c r="AB341" s="10" t="e">
        <f t="shared" si="103"/>
        <v>#REF!</v>
      </c>
      <c r="AC341" s="10" t="e">
        <f t="shared" si="104"/>
        <v>#REF!</v>
      </c>
      <c r="AD341" s="10" t="e">
        <f>IF(R341&lt;=$H$10,$L$2+ABS($H$43/$H$46-SQRT(4*$H$43*$H$43/$H$46/$H$46-8*(R341-$H$9)/$H$46)/2),#REF!)</f>
        <v>#REF!</v>
      </c>
      <c r="AE341" s="10" t="e">
        <f t="shared" si="110"/>
        <v>#NUM!</v>
      </c>
      <c r="AF341" s="10" t="e">
        <f t="shared" si="111"/>
        <v>#NUM!</v>
      </c>
      <c r="AG341" s="10" t="e">
        <f t="shared" si="112"/>
        <v>#NUM!</v>
      </c>
      <c r="AH341">
        <f t="shared" si="113"/>
        <v>4.0065754267412821</v>
      </c>
      <c r="AI341" s="10">
        <f t="shared" si="114"/>
        <v>-3.2516891891891895</v>
      </c>
      <c r="AJ341" t="e">
        <f t="shared" si="115"/>
        <v>#NUM!</v>
      </c>
    </row>
    <row r="342" spans="14:36" x14ac:dyDescent="0.3">
      <c r="N342">
        <f t="shared" si="105"/>
        <v>19.963350449122416</v>
      </c>
      <c r="O342">
        <f t="shared" si="106"/>
        <v>15.099286621612491</v>
      </c>
      <c r="P342">
        <f t="shared" si="116"/>
        <v>2.1317999999999997</v>
      </c>
      <c r="Q342">
        <f t="shared" si="98"/>
        <v>15.367094749999998</v>
      </c>
      <c r="R342" s="17">
        <f>PUSHArm!M342</f>
        <v>170</v>
      </c>
      <c r="S342" s="10">
        <f>PUSHArm!N342</f>
        <v>112.17919601155059</v>
      </c>
      <c r="T342" s="10">
        <f>PUSHArm!O342</f>
        <v>1.1408349346819415</v>
      </c>
      <c r="U342" s="10" t="e">
        <f t="shared" si="107"/>
        <v>#REF!</v>
      </c>
      <c r="V342" s="10" t="e">
        <f t="shared" si="99"/>
        <v>#REF!</v>
      </c>
      <c r="W342" s="10">
        <f t="shared" si="100"/>
        <v>102.17919601155059</v>
      </c>
      <c r="X342" s="10">
        <f t="shared" si="101"/>
        <v>8.1791960115505873</v>
      </c>
      <c r="Y342" s="10">
        <f t="shared" si="108"/>
        <v>13.179196011550587</v>
      </c>
      <c r="Z342" s="10">
        <f t="shared" si="109"/>
        <v>101.17919601155059</v>
      </c>
      <c r="AA342" s="10">
        <f t="shared" si="102"/>
        <v>18.179196011550587</v>
      </c>
      <c r="AB342" s="10" t="e">
        <f t="shared" si="103"/>
        <v>#REF!</v>
      </c>
      <c r="AC342" s="10" t="e">
        <f t="shared" si="104"/>
        <v>#REF!</v>
      </c>
      <c r="AD342" s="10" t="e">
        <f>IF(R342&lt;=$H$10,$L$2+ABS($H$43/$H$46-SQRT(4*$H$43*$H$43/$H$46/$H$46-8*(R342-$H$9)/$H$46)/2),#REF!)</f>
        <v>#REF!</v>
      </c>
      <c r="AE342" s="10" t="e">
        <f t="shared" si="110"/>
        <v>#NUM!</v>
      </c>
      <c r="AF342" s="10" t="e">
        <f t="shared" si="111"/>
        <v>#NUM!</v>
      </c>
      <c r="AG342" s="10" t="e">
        <f t="shared" si="112"/>
        <v>#NUM!</v>
      </c>
      <c r="AH342">
        <f t="shared" si="113"/>
        <v>4.0127527518931458</v>
      </c>
      <c r="AI342" s="10">
        <f t="shared" si="114"/>
        <v>-3.279054054054054</v>
      </c>
      <c r="AJ342" t="e">
        <f t="shared" si="115"/>
        <v>#NUM!</v>
      </c>
    </row>
    <row r="343" spans="14:36" x14ac:dyDescent="0.3">
      <c r="N343">
        <f t="shared" si="105"/>
        <v>20.005790892340151</v>
      </c>
      <c r="O343">
        <f t="shared" si="106"/>
        <v>15.137700731205046</v>
      </c>
      <c r="P343">
        <f t="shared" si="116"/>
        <v>2.1317999999999997</v>
      </c>
      <c r="Q343">
        <f t="shared" si="98"/>
        <v>15.389792087499998</v>
      </c>
      <c r="R343" s="17">
        <f>PUSHArm!M343</f>
        <v>170.5</v>
      </c>
      <c r="S343" s="10">
        <f>PUSHArm!N343</f>
        <v>112.6174715103101</v>
      </c>
      <c r="T343" s="10">
        <f>PUSHArm!O343</f>
        <v>1.1417792853774056</v>
      </c>
      <c r="U343" s="10" t="e">
        <f t="shared" si="107"/>
        <v>#REF!</v>
      </c>
      <c r="V343" s="10" t="e">
        <f t="shared" si="99"/>
        <v>#REF!</v>
      </c>
      <c r="W343" s="10">
        <f t="shared" si="100"/>
        <v>102.6174715103101</v>
      </c>
      <c r="X343" s="10">
        <f t="shared" si="101"/>
        <v>8.6174715103100965</v>
      </c>
      <c r="Y343" s="10">
        <f t="shared" si="108"/>
        <v>13.617471510310097</v>
      </c>
      <c r="Z343" s="10">
        <f t="shared" si="109"/>
        <v>101.6174715103101</v>
      </c>
      <c r="AA343" s="10">
        <f t="shared" si="102"/>
        <v>18.617471510310097</v>
      </c>
      <c r="AB343" s="10" t="e">
        <f t="shared" si="103"/>
        <v>#REF!</v>
      </c>
      <c r="AC343" s="10" t="e">
        <f t="shared" si="104"/>
        <v>#REF!</v>
      </c>
      <c r="AD343" s="10" t="e">
        <f>IF(R343&lt;=$H$10,$L$2+ABS($H$43/$H$46-SQRT(4*$H$43*$H$43/$H$46/$H$46-8*(R343-$H$9)/$H$46)/2),#REF!)</f>
        <v>#REF!</v>
      </c>
      <c r="AE343" s="10" t="e">
        <f t="shared" si="110"/>
        <v>#NUM!</v>
      </c>
      <c r="AF343" s="10" t="e">
        <f t="shared" si="111"/>
        <v>#NUM!</v>
      </c>
      <c r="AG343" s="10" t="e">
        <f t="shared" si="112"/>
        <v>#NUM!</v>
      </c>
      <c r="AH343">
        <f t="shared" si="113"/>
        <v>4.0189190659736385</v>
      </c>
      <c r="AI343" s="10">
        <f t="shared" si="114"/>
        <v>-3.3064189189189195</v>
      </c>
      <c r="AJ343" t="e">
        <f t="shared" si="115"/>
        <v>#NUM!</v>
      </c>
    </row>
    <row r="344" spans="14:36" x14ac:dyDescent="0.3">
      <c r="N344">
        <f t="shared" si="105"/>
        <v>20.048944887350498</v>
      </c>
      <c r="O344">
        <f t="shared" si="106"/>
        <v>15.176665403639941</v>
      </c>
      <c r="P344">
        <f t="shared" si="116"/>
        <v>2.1317999999999997</v>
      </c>
      <c r="Q344">
        <f t="shared" si="98"/>
        <v>15.412489424999999</v>
      </c>
      <c r="R344" s="17">
        <f>PUSHArm!M344</f>
        <v>171</v>
      </c>
      <c r="S344" s="10">
        <f>PUSHArm!N344</f>
        <v>113.05538451714375</v>
      </c>
      <c r="T344" s="10">
        <f>PUSHArm!O344</f>
        <v>1.1427618640844726</v>
      </c>
      <c r="U344" s="10" t="e">
        <f t="shared" si="107"/>
        <v>#REF!</v>
      </c>
      <c r="V344" s="10" t="e">
        <f t="shared" si="99"/>
        <v>#REF!</v>
      </c>
      <c r="W344" s="10">
        <f t="shared" si="100"/>
        <v>103.05538451714375</v>
      </c>
      <c r="X344" s="10">
        <f t="shared" si="101"/>
        <v>9.0553845171437501</v>
      </c>
      <c r="Y344" s="10">
        <f t="shared" si="108"/>
        <v>14.05538451714375</v>
      </c>
      <c r="Z344" s="10">
        <f t="shared" si="109"/>
        <v>102.05538451714375</v>
      </c>
      <c r="AA344" s="10">
        <f t="shared" si="102"/>
        <v>19.05538451714375</v>
      </c>
      <c r="AB344" s="10" t="e">
        <f t="shared" si="103"/>
        <v>#REF!</v>
      </c>
      <c r="AC344" s="10" t="e">
        <f t="shared" si="104"/>
        <v>#REF!</v>
      </c>
      <c r="AD344" s="10" t="e">
        <f>IF(R344&lt;=$H$10,$L$2+ABS($H$43/$H$46-SQRT(4*$H$43*$H$43/$H$46/$H$46-8*(R344-$H$9)/$H$46)/2),#REF!)</f>
        <v>#REF!</v>
      </c>
      <c r="AE344" s="10" t="e">
        <f t="shared" si="110"/>
        <v>#NUM!</v>
      </c>
      <c r="AF344" s="10" t="e">
        <f t="shared" si="111"/>
        <v>#NUM!</v>
      </c>
      <c r="AG344" s="10" t="e">
        <f t="shared" si="112"/>
        <v>#NUM!</v>
      </c>
      <c r="AH344">
        <f t="shared" si="113"/>
        <v>4.0250744276553299</v>
      </c>
      <c r="AI344" s="10">
        <f t="shared" si="114"/>
        <v>-3.333783783783784</v>
      </c>
      <c r="AJ344" t="e">
        <f t="shared" si="115"/>
        <v>#NUM!</v>
      </c>
    </row>
    <row r="345" spans="14:36" x14ac:dyDescent="0.3">
      <c r="N345">
        <f t="shared" si="105"/>
        <v>20.092836986810624</v>
      </c>
      <c r="O345">
        <f t="shared" si="106"/>
        <v>15.216199864282606</v>
      </c>
      <c r="P345">
        <f t="shared" si="116"/>
        <v>2.1317999999999997</v>
      </c>
      <c r="Q345">
        <f t="shared" si="98"/>
        <v>15.435186762499997</v>
      </c>
      <c r="R345" s="17">
        <f>PUSHArm!M345</f>
        <v>171.5</v>
      </c>
      <c r="S345" s="10">
        <f>PUSHArm!N345</f>
        <v>113.49292099408996</v>
      </c>
      <c r="T345" s="10">
        <f>PUSHArm!O345</f>
        <v>1.1437839202852094</v>
      </c>
      <c r="U345" s="10" t="e">
        <f t="shared" si="107"/>
        <v>#REF!</v>
      </c>
      <c r="V345" s="10" t="e">
        <f t="shared" si="99"/>
        <v>#REF!</v>
      </c>
      <c r="W345" s="10">
        <f t="shared" si="100"/>
        <v>103.49292099408996</v>
      </c>
      <c r="X345" s="10">
        <f t="shared" si="101"/>
        <v>9.4929209940899568</v>
      </c>
      <c r="Y345" s="10">
        <f t="shared" si="108"/>
        <v>14.492920994089957</v>
      </c>
      <c r="Z345" s="10">
        <f t="shared" si="109"/>
        <v>102.49292099408996</v>
      </c>
      <c r="AA345" s="10">
        <f t="shared" si="102"/>
        <v>19.492920994089957</v>
      </c>
      <c r="AB345" s="10" t="e">
        <f t="shared" si="103"/>
        <v>#REF!</v>
      </c>
      <c r="AC345" s="10" t="e">
        <f t="shared" si="104"/>
        <v>#REF!</v>
      </c>
      <c r="AD345" s="10" t="e">
        <f>IF(R345&lt;=$H$10,$L$2+ABS($H$43/$H$46-SQRT(4*$H$43*$H$43/$H$46/$H$46-8*(R345-$H$9)/$H$46)/2),#REF!)</f>
        <v>#REF!</v>
      </c>
      <c r="AE345" s="10" t="e">
        <f t="shared" si="110"/>
        <v>#NUM!</v>
      </c>
      <c r="AF345" s="10" t="e">
        <f t="shared" si="111"/>
        <v>#NUM!</v>
      </c>
      <c r="AG345" s="10" t="e">
        <f t="shared" si="112"/>
        <v>#NUM!</v>
      </c>
      <c r="AH345">
        <f t="shared" si="113"/>
        <v>4.0312188950915733</v>
      </c>
      <c r="AI345" s="10">
        <f t="shared" si="114"/>
        <v>-3.3611486486486486</v>
      </c>
      <c r="AJ345" t="e">
        <f t="shared" si="115"/>
        <v>#NUM!</v>
      </c>
    </row>
    <row r="346" spans="14:36" x14ac:dyDescent="0.3">
      <c r="N346">
        <f t="shared" si="105"/>
        <v>20.137492993011534</v>
      </c>
      <c r="O346">
        <f t="shared" si="106"/>
        <v>15.256324312727845</v>
      </c>
      <c r="P346">
        <f t="shared" si="116"/>
        <v>2.1317999999999997</v>
      </c>
      <c r="Q346">
        <f t="shared" si="98"/>
        <v>15.457884099999999</v>
      </c>
      <c r="R346" s="17">
        <f>PUSHArm!M346</f>
        <v>172</v>
      </c>
      <c r="S346" s="10">
        <f>PUSHArm!N346</f>
        <v>113.9300664995761</v>
      </c>
      <c r="T346" s="10">
        <f>PUSHArm!O346</f>
        <v>1.1448467680560297</v>
      </c>
      <c r="U346" s="10" t="e">
        <f t="shared" si="107"/>
        <v>#REF!</v>
      </c>
      <c r="V346" s="10" t="e">
        <f t="shared" si="99"/>
        <v>#REF!</v>
      </c>
      <c r="W346" s="10">
        <f t="shared" si="100"/>
        <v>103.9300664995761</v>
      </c>
      <c r="X346" s="10">
        <f t="shared" si="101"/>
        <v>9.9300664995760997</v>
      </c>
      <c r="Y346" s="10">
        <f t="shared" si="108"/>
        <v>14.9300664995761</v>
      </c>
      <c r="Z346" s="10">
        <f t="shared" si="109"/>
        <v>102.9300664995761</v>
      </c>
      <c r="AA346" s="10">
        <f t="shared" si="102"/>
        <v>19.9300664995761</v>
      </c>
      <c r="AB346" s="10" t="e">
        <f t="shared" si="103"/>
        <v>#REF!</v>
      </c>
      <c r="AC346" s="10" t="e">
        <f t="shared" si="104"/>
        <v>#REF!</v>
      </c>
      <c r="AD346" s="10" t="e">
        <f>IF(R346&lt;=$H$10,$L$2+ABS($H$43/$H$46-SQRT(4*$H$43*$H$43/$H$46/$H$46-8*(R346-$H$9)/$H$46)/2),#REF!)</f>
        <v>#REF!</v>
      </c>
      <c r="AE346" s="10" t="e">
        <f t="shared" si="110"/>
        <v>#NUM!</v>
      </c>
      <c r="AF346" s="10" t="e">
        <f t="shared" si="111"/>
        <v>#NUM!</v>
      </c>
      <c r="AG346" s="10" t="e">
        <f t="shared" si="112"/>
        <v>#NUM!</v>
      </c>
      <c r="AH346">
        <f t="shared" si="113"/>
        <v>4.0373525259229162</v>
      </c>
      <c r="AI346" s="10">
        <f t="shared" si="114"/>
        <v>-3.388513513513514</v>
      </c>
      <c r="AJ346" t="e">
        <f t="shared" si="115"/>
        <v>#NUM!</v>
      </c>
    </row>
    <row r="347" spans="14:36" x14ac:dyDescent="0.3">
      <c r="N347">
        <f t="shared" si="105"/>
        <v>20.182940032788455</v>
      </c>
      <c r="O347">
        <f t="shared" si="106"/>
        <v>15.297059981350531</v>
      </c>
      <c r="P347">
        <f t="shared" si="116"/>
        <v>2.1317999999999997</v>
      </c>
      <c r="Q347">
        <f t="shared" si="98"/>
        <v>15.4805814375</v>
      </c>
      <c r="R347" s="17">
        <f>PUSHArm!M347</f>
        <v>172.5</v>
      </c>
      <c r="S347" s="10">
        <f>PUSHArm!N347</f>
        <v>114.36680616985443</v>
      </c>
      <c r="T347" s="10">
        <f>PUSHArm!O347</f>
        <v>1.1459517899047578</v>
      </c>
      <c r="U347" s="10" t="e">
        <f t="shared" si="107"/>
        <v>#REF!</v>
      </c>
      <c r="V347" s="10" t="e">
        <f t="shared" si="99"/>
        <v>#REF!</v>
      </c>
      <c r="W347" s="10">
        <f t="shared" si="100"/>
        <v>104.36680616985443</v>
      </c>
      <c r="X347" s="10">
        <f t="shared" si="101"/>
        <v>10.366806169854428</v>
      </c>
      <c r="Y347" s="10">
        <f t="shared" si="108"/>
        <v>15.366806169854428</v>
      </c>
      <c r="Z347" s="10">
        <f t="shared" si="109"/>
        <v>103.36680616985443</v>
      </c>
      <c r="AA347" s="10">
        <f t="shared" si="102"/>
        <v>20.366806169854428</v>
      </c>
      <c r="AB347" s="10" t="e">
        <f t="shared" si="103"/>
        <v>#REF!</v>
      </c>
      <c r="AC347" s="10" t="e">
        <f t="shared" si="104"/>
        <v>#REF!</v>
      </c>
      <c r="AD347" s="10" t="e">
        <f>IF(R347&lt;=$H$10,$L$2+ABS($H$43/$H$46-SQRT(4*$H$43*$H$43/$H$46/$H$46-8*(R347-$H$9)/$H$46)/2),#REF!)</f>
        <v>#REF!</v>
      </c>
      <c r="AE347" s="10" t="e">
        <f t="shared" si="110"/>
        <v>#NUM!</v>
      </c>
      <c r="AF347" s="10" t="e">
        <f t="shared" si="111"/>
        <v>#NUM!</v>
      </c>
      <c r="AG347" s="10" t="e">
        <f t="shared" si="112"/>
        <v>#NUM!</v>
      </c>
      <c r="AH347">
        <f t="shared" si="113"/>
        <v>4.0434753772834036</v>
      </c>
      <c r="AI347" s="10">
        <f t="shared" si="114"/>
        <v>-3.4158783783783786</v>
      </c>
      <c r="AJ347" t="e">
        <f t="shared" si="115"/>
        <v>#NUM!</v>
      </c>
    </row>
    <row r="348" spans="14:36" x14ac:dyDescent="0.3">
      <c r="N348">
        <f t="shared" si="105"/>
        <v>20.229206637892826</v>
      </c>
      <c r="O348">
        <f t="shared" si="106"/>
        <v>15.338429198123784</v>
      </c>
      <c r="P348">
        <f t="shared" si="116"/>
        <v>2.1317999999999997</v>
      </c>
      <c r="Q348">
        <f t="shared" si="98"/>
        <v>15.503278775</v>
      </c>
      <c r="R348" s="17">
        <f>PUSHArm!M348</f>
        <v>173</v>
      </c>
      <c r="S348" s="10">
        <f>PUSHArm!N348</f>
        <v>114.80312469948608</v>
      </c>
      <c r="T348" s="10">
        <f>PUSHArm!O348</f>
        <v>1.147100440887757</v>
      </c>
      <c r="U348" s="10" t="e">
        <f t="shared" si="107"/>
        <v>#REF!</v>
      </c>
      <c r="V348" s="10" t="e">
        <f t="shared" si="99"/>
        <v>#REF!</v>
      </c>
      <c r="W348" s="10">
        <f t="shared" si="100"/>
        <v>104.80312469948608</v>
      </c>
      <c r="X348" s="10">
        <f t="shared" si="101"/>
        <v>10.803124699486077</v>
      </c>
      <c r="Y348" s="10">
        <f t="shared" si="108"/>
        <v>15.803124699486077</v>
      </c>
      <c r="Z348" s="10">
        <f t="shared" si="109"/>
        <v>103.80312469948608</v>
      </c>
      <c r="AA348" s="10">
        <f t="shared" si="102"/>
        <v>20.803124699486077</v>
      </c>
      <c r="AB348" s="10" t="e">
        <f t="shared" si="103"/>
        <v>#REF!</v>
      </c>
      <c r="AC348" s="10" t="e">
        <f t="shared" si="104"/>
        <v>#REF!</v>
      </c>
      <c r="AD348" s="10" t="e">
        <f>IF(R348&lt;=$H$10,$L$2+ABS($H$43/$H$46-SQRT(4*$H$43*$H$43/$H$46/$H$46-8*(R348-$H$9)/$H$46)/2),#REF!)</f>
        <v>#REF!</v>
      </c>
      <c r="AE348" s="10" t="e">
        <f t="shared" si="110"/>
        <v>#NUM!</v>
      </c>
      <c r="AF348" s="10" t="e">
        <f t="shared" si="111"/>
        <v>#NUM!</v>
      </c>
      <c r="AG348" s="10" t="e">
        <f t="shared" si="112"/>
        <v>#NUM!</v>
      </c>
      <c r="AH348">
        <f t="shared" si="113"/>
        <v>4.0495875058067909</v>
      </c>
      <c r="AI348" s="10">
        <f t="shared" si="114"/>
        <v>-3.4432432432432432</v>
      </c>
      <c r="AJ348" t="e">
        <f t="shared" si="115"/>
        <v>#NUM!</v>
      </c>
    </row>
    <row r="349" spans="14:36" x14ac:dyDescent="0.3">
      <c r="N349">
        <f t="shared" si="105"/>
        <v>20.276322831303041</v>
      </c>
      <c r="O349">
        <f t="shared" si="106"/>
        <v>15.380455454077362</v>
      </c>
      <c r="P349">
        <f t="shared" si="116"/>
        <v>2.1317999999999997</v>
      </c>
      <c r="Q349">
        <f t="shared" si="98"/>
        <v>15.5259761125</v>
      </c>
      <c r="R349" s="17">
        <f>PUSHArm!M349</f>
        <v>173.5</v>
      </c>
      <c r="S349" s="10">
        <f>PUSHArm!N349</f>
        <v>115.23900632081389</v>
      </c>
      <c r="T349" s="10">
        <f>PUSHArm!O349</f>
        <v>1.1482942530316353</v>
      </c>
      <c r="U349" s="10" t="e">
        <f t="shared" si="107"/>
        <v>#REF!</v>
      </c>
      <c r="V349" s="10" t="e">
        <f t="shared" si="99"/>
        <v>#REF!</v>
      </c>
      <c r="W349" s="10">
        <f t="shared" si="100"/>
        <v>105.23900632081389</v>
      </c>
      <c r="X349" s="10">
        <f t="shared" si="101"/>
        <v>11.239006320813886</v>
      </c>
      <c r="Y349" s="10">
        <f t="shared" si="108"/>
        <v>16.239006320813886</v>
      </c>
      <c r="Z349" s="10">
        <f t="shared" si="109"/>
        <v>104.23900632081389</v>
      </c>
      <c r="AA349" s="10">
        <f t="shared" si="102"/>
        <v>21.239006320813886</v>
      </c>
      <c r="AB349" s="10" t="e">
        <f t="shared" si="103"/>
        <v>#REF!</v>
      </c>
      <c r="AC349" s="10" t="e">
        <f t="shared" si="104"/>
        <v>#REF!</v>
      </c>
      <c r="AD349" s="10" t="e">
        <f>IF(R349&lt;=$H$10,$L$2+ABS($H$43/$H$46-SQRT(4*$H$43*$H$43/$H$46/$H$46-8*(R349-$H$9)/$H$46)/2),#REF!)</f>
        <v>#REF!</v>
      </c>
      <c r="AE349" s="10" t="e">
        <f t="shared" si="110"/>
        <v>#NUM!</v>
      </c>
      <c r="AF349" s="10" t="e">
        <f t="shared" si="111"/>
        <v>#NUM!</v>
      </c>
      <c r="AG349" s="10" t="e">
        <f t="shared" si="112"/>
        <v>#NUM!</v>
      </c>
      <c r="AH349">
        <f t="shared" si="113"/>
        <v>4.0556889676326531</v>
      </c>
      <c r="AI349" s="10">
        <f t="shared" si="114"/>
        <v>-3.4706081081081086</v>
      </c>
      <c r="AJ349" t="e">
        <f t="shared" si="115"/>
        <v>#NUM!</v>
      </c>
    </row>
    <row r="350" spans="14:36" x14ac:dyDescent="0.3">
      <c r="N350">
        <f t="shared" si="105"/>
        <v>20.324320219958878</v>
      </c>
      <c r="O350">
        <f t="shared" si="106"/>
        <v>15.423163475775837</v>
      </c>
      <c r="P350">
        <f t="shared" si="116"/>
        <v>2.1317999999999997</v>
      </c>
      <c r="Q350">
        <f t="shared" si="98"/>
        <v>15.548673450000001</v>
      </c>
      <c r="R350" s="17">
        <f>PUSHArm!M350</f>
        <v>174</v>
      </c>
      <c r="S350" s="10">
        <f>PUSHArm!N350</f>
        <v>115.67443478236017</v>
      </c>
      <c r="T350" s="10">
        <f>PUSHArm!O350</f>
        <v>1.1495348400842103</v>
      </c>
      <c r="U350" s="10" t="e">
        <f t="shared" si="107"/>
        <v>#REF!</v>
      </c>
      <c r="V350" s="10" t="e">
        <f t="shared" si="99"/>
        <v>#REF!</v>
      </c>
      <c r="W350" s="10">
        <f t="shared" si="100"/>
        <v>105.67443478236017</v>
      </c>
      <c r="X350" s="10">
        <f t="shared" si="101"/>
        <v>11.674434782360166</v>
      </c>
      <c r="Y350" s="10">
        <f t="shared" si="108"/>
        <v>16.674434782360166</v>
      </c>
      <c r="Z350" s="10">
        <f t="shared" si="109"/>
        <v>104.67443478236017</v>
      </c>
      <c r="AA350" s="10">
        <f t="shared" si="102"/>
        <v>21.674434782360166</v>
      </c>
      <c r="AB350" s="10" t="e">
        <f t="shared" si="103"/>
        <v>#REF!</v>
      </c>
      <c r="AC350" s="10" t="e">
        <f t="shared" si="104"/>
        <v>#REF!</v>
      </c>
      <c r="AD350" s="10" t="e">
        <f>IF(R350&lt;=$H$10,$L$2+ABS($H$43/$H$46-SQRT(4*$H$43*$H$43/$H$46/$H$46-8*(R350-$H$9)/$H$46)/2),#REF!)</f>
        <v>#REF!</v>
      </c>
      <c r="AE350" s="10" t="e">
        <f t="shared" si="110"/>
        <v>#NUM!</v>
      </c>
      <c r="AF350" s="10" t="e">
        <f t="shared" si="111"/>
        <v>#NUM!</v>
      </c>
      <c r="AG350" s="10" t="e">
        <f t="shared" si="112"/>
        <v>#NUM!</v>
      </c>
      <c r="AH350">
        <f t="shared" si="113"/>
        <v>4.0617798184124041</v>
      </c>
      <c r="AI350" s="10">
        <f t="shared" si="114"/>
        <v>-3.4979729729729732</v>
      </c>
      <c r="AJ350" t="e">
        <f t="shared" si="115"/>
        <v>#NUM!</v>
      </c>
    </row>
    <row r="351" spans="14:36" x14ac:dyDescent="0.3">
      <c r="N351">
        <f t="shared" si="105"/>
        <v>20.373232094532298</v>
      </c>
      <c r="O351">
        <f t="shared" si="106"/>
        <v>15.466579303294411</v>
      </c>
      <c r="P351">
        <f t="shared" si="116"/>
        <v>2.1317999999999997</v>
      </c>
      <c r="Q351">
        <f t="shared" si="98"/>
        <v>15.571370787499998</v>
      </c>
      <c r="R351" s="17">
        <f>PUSHArm!M351</f>
        <v>174.5</v>
      </c>
      <c r="S351" s="10">
        <f>PUSHArm!N351</f>
        <v>116.10939332608153</v>
      </c>
      <c r="T351" s="10">
        <f>PUSHArm!O351</f>
        <v>1.1508239026263929</v>
      </c>
      <c r="U351" s="10" t="e">
        <f t="shared" si="107"/>
        <v>#REF!</v>
      </c>
      <c r="V351" s="10" t="e">
        <f t="shared" si="99"/>
        <v>#REF!</v>
      </c>
      <c r="W351" s="10">
        <f t="shared" si="100"/>
        <v>106.10939332608153</v>
      </c>
      <c r="X351" s="10">
        <f t="shared" si="101"/>
        <v>12.109393326081531</v>
      </c>
      <c r="Y351" s="10">
        <f t="shared" si="108"/>
        <v>17.109393326081531</v>
      </c>
      <c r="Z351" s="10">
        <f t="shared" si="109"/>
        <v>105.10939332608153</v>
      </c>
      <c r="AA351" s="10">
        <f t="shared" si="102"/>
        <v>22.109393326081531</v>
      </c>
      <c r="AB351" s="10" t="e">
        <f t="shared" si="103"/>
        <v>#REF!</v>
      </c>
      <c r="AC351" s="10" t="e">
        <f t="shared" si="104"/>
        <v>#REF!</v>
      </c>
      <c r="AD351" s="10" t="e">
        <f>IF(R351&lt;=$H$10,$L$2+ABS($H$43/$H$46-SQRT(4*$H$43*$H$43/$H$46/$H$46-8*(R351-$H$9)/$H$46)/2),#REF!)</f>
        <v>#REF!</v>
      </c>
      <c r="AE351" s="10" t="e">
        <f t="shared" si="110"/>
        <v>#NUM!</v>
      </c>
      <c r="AF351" s="10" t="e">
        <f t="shared" si="111"/>
        <v>#NUM!</v>
      </c>
      <c r="AG351" s="10" t="e">
        <f t="shared" si="112"/>
        <v>#NUM!</v>
      </c>
      <c r="AH351">
        <f t="shared" si="113"/>
        <v>4.0678601133152164</v>
      </c>
      <c r="AI351" s="10">
        <f t="shared" si="114"/>
        <v>-3.5253378378378377</v>
      </c>
      <c r="AJ351" t="e">
        <f t="shared" si="115"/>
        <v>#NUM!</v>
      </c>
    </row>
    <row r="352" spans="14:36" x14ac:dyDescent="0.3">
      <c r="N352">
        <f t="shared" si="105"/>
        <v>20.423093536753651</v>
      </c>
      <c r="O352">
        <f t="shared" si="106"/>
        <v>15.510730374100207</v>
      </c>
      <c r="P352">
        <f t="shared" si="116"/>
        <v>2.1317999999999997</v>
      </c>
      <c r="Q352">
        <f t="shared" si="98"/>
        <v>15.594068125000002</v>
      </c>
      <c r="R352" s="17">
        <f>PUSHArm!M352</f>
        <v>175</v>
      </c>
      <c r="S352" s="10">
        <f>PUSHArm!N352</f>
        <v>116.54386466340682</v>
      </c>
      <c r="T352" s="10">
        <f>PUSHArm!O352</f>
        <v>1.1521632335710299</v>
      </c>
      <c r="U352" s="10" t="e">
        <f t="shared" si="107"/>
        <v>#REF!</v>
      </c>
      <c r="V352" s="10" t="e">
        <f t="shared" si="99"/>
        <v>#REF!</v>
      </c>
      <c r="W352" s="10">
        <f t="shared" si="100"/>
        <v>106.54386466340682</v>
      </c>
      <c r="X352" s="10">
        <f t="shared" si="101"/>
        <v>12.543864663406822</v>
      </c>
      <c r="Y352" s="10">
        <f t="shared" si="108"/>
        <v>17.543864663406822</v>
      </c>
      <c r="Z352" s="10">
        <f t="shared" si="109"/>
        <v>105.54386466340682</v>
      </c>
      <c r="AA352" s="10">
        <f t="shared" si="102"/>
        <v>22.543864663406822</v>
      </c>
      <c r="AB352" s="10" t="e">
        <f t="shared" si="103"/>
        <v>#REF!</v>
      </c>
      <c r="AC352" s="10" t="e">
        <f t="shared" si="104"/>
        <v>#REF!</v>
      </c>
      <c r="AD352" s="10" t="e">
        <f>IF(R352&lt;=$H$10,$L$2+ABS($H$43/$H$46-SQRT(4*$H$43*$H$43/$H$46/$H$46-8*(R352-$H$9)/$H$46)/2),#REF!)</f>
        <v>#REF!</v>
      </c>
      <c r="AE352" s="10" t="e">
        <f t="shared" si="110"/>
        <v>#NUM!</v>
      </c>
      <c r="AF352" s="10" t="e">
        <f t="shared" si="111"/>
        <v>#NUM!</v>
      </c>
      <c r="AG352" s="10" t="e">
        <f t="shared" si="112"/>
        <v>#NUM!</v>
      </c>
      <c r="AH352">
        <f t="shared" si="113"/>
        <v>4.0739299070338539</v>
      </c>
      <c r="AI352" s="10">
        <f t="shared" si="114"/>
        <v>-3.5527027027027032</v>
      </c>
      <c r="AJ352" t="e">
        <f t="shared" si="115"/>
        <v>#NUM!</v>
      </c>
    </row>
    <row r="353" spans="14:36" x14ac:dyDescent="0.3">
      <c r="N353">
        <f t="shared" si="105"/>
        <v>20.473941535104274</v>
      </c>
      <c r="O353">
        <f t="shared" si="106"/>
        <v>15.555645613470119</v>
      </c>
      <c r="P353">
        <f t="shared" si="116"/>
        <v>2.1317999999999997</v>
      </c>
      <c r="Q353">
        <f t="shared" si="98"/>
        <v>15.616765462499998</v>
      </c>
      <c r="R353" s="17">
        <f>PUSHArm!M353</f>
        <v>175.5</v>
      </c>
      <c r="S353" s="10">
        <f>PUSHArm!N353</f>
        <v>116.9778309499809</v>
      </c>
      <c r="T353" s="10">
        <f>PUSHArm!O353</f>
        <v>1.1535547240909458</v>
      </c>
      <c r="U353" s="10" t="e">
        <f t="shared" si="107"/>
        <v>#REF!</v>
      </c>
      <c r="V353" s="10" t="e">
        <f t="shared" si="99"/>
        <v>#REF!</v>
      </c>
      <c r="W353" s="10">
        <f t="shared" si="100"/>
        <v>106.9778309499809</v>
      </c>
      <c r="X353" s="10">
        <f t="shared" si="101"/>
        <v>12.977830949980898</v>
      </c>
      <c r="Y353" s="10">
        <f t="shared" si="108"/>
        <v>17.977830949980898</v>
      </c>
      <c r="Z353" s="10">
        <f t="shared" si="109"/>
        <v>105.9778309499809</v>
      </c>
      <c r="AA353" s="10">
        <f t="shared" si="102"/>
        <v>22.977830949980898</v>
      </c>
      <c r="AB353" s="10" t="e">
        <f t="shared" si="103"/>
        <v>#REF!</v>
      </c>
      <c r="AC353" s="10" t="e">
        <f t="shared" si="104"/>
        <v>#REF!</v>
      </c>
      <c r="AD353" s="10" t="e">
        <f>IF(R353&lt;=$H$10,$L$2+ABS($H$43/$H$46-SQRT(4*$H$43*$H$43/$H$46/$H$46-8*(R353-$H$9)/$H$46)/2),#REF!)</f>
        <v>#REF!</v>
      </c>
      <c r="AE353" s="10" t="e">
        <f t="shared" si="110"/>
        <v>#NUM!</v>
      </c>
      <c r="AF353" s="10" t="e">
        <f t="shared" si="111"/>
        <v>#NUM!</v>
      </c>
      <c r="AG353" s="10" t="e">
        <f t="shared" si="112"/>
        <v>#NUM!</v>
      </c>
      <c r="AH353">
        <f t="shared" si="113"/>
        <v>4.079989253790405</v>
      </c>
      <c r="AI353" s="10">
        <f t="shared" si="114"/>
        <v>-3.5800675675675677</v>
      </c>
      <c r="AJ353" t="e">
        <f t="shared" si="115"/>
        <v>#NUM!</v>
      </c>
    </row>
    <row r="354" spans="14:36" x14ac:dyDescent="0.3">
      <c r="N354">
        <f t="shared" si="105"/>
        <v>20.525815109523354</v>
      </c>
      <c r="O354">
        <f t="shared" si="106"/>
        <v>15.601355531953899</v>
      </c>
      <c r="P354">
        <f t="shared" si="116"/>
        <v>2.1317999999999997</v>
      </c>
      <c r="Q354">
        <f t="shared" si="98"/>
        <v>15.639462799999997</v>
      </c>
      <c r="R354" s="17">
        <f>PUSHArm!M354</f>
        <v>176</v>
      </c>
      <c r="S354" s="10">
        <f>PUSHArm!N354</f>
        <v>117.4112737590284</v>
      </c>
      <c r="T354" s="10">
        <f>PUSHArm!O354</f>
        <v>1.1550003700087852</v>
      </c>
      <c r="U354" s="10" t="e">
        <f t="shared" si="107"/>
        <v>#REF!</v>
      </c>
      <c r="V354" s="10" t="e">
        <f t="shared" si="99"/>
        <v>#REF!</v>
      </c>
      <c r="W354" s="10">
        <f t="shared" si="100"/>
        <v>107.4112737590284</v>
      </c>
      <c r="X354" s="10">
        <f t="shared" si="101"/>
        <v>13.411273759028404</v>
      </c>
      <c r="Y354" s="10">
        <f t="shared" si="108"/>
        <v>18.411273759028404</v>
      </c>
      <c r="Z354" s="10">
        <f t="shared" si="109"/>
        <v>106.4112737590284</v>
      </c>
      <c r="AA354" s="10">
        <f t="shared" si="102"/>
        <v>23.411273759028404</v>
      </c>
      <c r="AB354" s="10" t="e">
        <f t="shared" si="103"/>
        <v>#REF!</v>
      </c>
      <c r="AC354" s="10" t="e">
        <f t="shared" si="104"/>
        <v>#REF!</v>
      </c>
      <c r="AD354" s="10" t="e">
        <f>IF(R354&lt;=$H$10,$L$2+ABS($H$43/$H$46-SQRT(4*$H$43*$H$43/$H$46/$H$46-8*(R354-$H$9)/$H$46)/2),#REF!)</f>
        <v>#REF!</v>
      </c>
      <c r="AE354" s="10" t="e">
        <f t="shared" si="110"/>
        <v>#NUM!</v>
      </c>
      <c r="AF354" s="10" t="e">
        <f t="shared" si="111"/>
        <v>#NUM!</v>
      </c>
      <c r="AG354" s="10" t="e">
        <f t="shared" si="112"/>
        <v>#NUM!</v>
      </c>
      <c r="AH354">
        <f t="shared" si="113"/>
        <v>4.086038207341943</v>
      </c>
      <c r="AI354" s="10">
        <f t="shared" si="114"/>
        <v>-3.6074324324324323</v>
      </c>
      <c r="AJ354" t="e">
        <f t="shared" si="115"/>
        <v>#NUM!</v>
      </c>
    </row>
    <row r="355" spans="14:36" x14ac:dyDescent="0.3">
      <c r="N355">
        <f t="shared" si="105"/>
        <v>20.578755445975876</v>
      </c>
      <c r="O355">
        <f t="shared" si="106"/>
        <v>15.647892330544062</v>
      </c>
      <c r="P355">
        <f t="shared" si="116"/>
        <v>2.1317999999999997</v>
      </c>
      <c r="Q355">
        <f t="shared" si="98"/>
        <v>15.662160137499999</v>
      </c>
      <c r="R355" s="17">
        <f>PUSHArm!M355</f>
        <v>176.5</v>
      </c>
      <c r="S355" s="10">
        <f>PUSHArm!N355</f>
        <v>117.84417405324753</v>
      </c>
      <c r="T355" s="10">
        <f>PUSHArm!O355</f>
        <v>1.1565022786921413</v>
      </c>
      <c r="U355" s="10" t="e">
        <f t="shared" si="107"/>
        <v>#REF!</v>
      </c>
      <c r="V355" s="10" t="e">
        <f t="shared" si="99"/>
        <v>#REF!</v>
      </c>
      <c r="W355" s="10">
        <f t="shared" si="100"/>
        <v>107.84417405324753</v>
      </c>
      <c r="X355" s="10">
        <f t="shared" si="101"/>
        <v>13.844174053247528</v>
      </c>
      <c r="Y355" s="10">
        <f t="shared" si="108"/>
        <v>18.844174053247528</v>
      </c>
      <c r="Z355" s="10">
        <f t="shared" si="109"/>
        <v>106.84417405324753</v>
      </c>
      <c r="AA355" s="10">
        <f t="shared" si="102"/>
        <v>23.844174053247528</v>
      </c>
      <c r="AB355" s="10" t="e">
        <f t="shared" si="103"/>
        <v>#REF!</v>
      </c>
      <c r="AC355" s="10" t="e">
        <f t="shared" si="104"/>
        <v>#REF!</v>
      </c>
      <c r="AD355" s="10" t="e">
        <f>IF(R355&lt;=$H$10,$L$2+ABS($H$43/$H$46-SQRT(4*$H$43*$H$43/$H$46/$H$46-8*(R355-$H$9)/$H$46)/2),#REF!)</f>
        <v>#REF!</v>
      </c>
      <c r="AE355" s="10" t="e">
        <f t="shared" si="110"/>
        <v>#NUM!</v>
      </c>
      <c r="AF355" s="10" t="e">
        <f t="shared" si="111"/>
        <v>#NUM!</v>
      </c>
      <c r="AG355" s="10" t="e">
        <f t="shared" si="112"/>
        <v>#NUM!</v>
      </c>
      <c r="AH355">
        <f t="shared" si="113"/>
        <v>4.0920768209860832</v>
      </c>
      <c r="AI355" s="10">
        <f t="shared" si="114"/>
        <v>-3.6347972972972977</v>
      </c>
      <c r="AJ355" t="e">
        <f t="shared" si="115"/>
        <v>#NUM!</v>
      </c>
    </row>
    <row r="356" spans="14:36" x14ac:dyDescent="0.3">
      <c r="N356">
        <f t="shared" si="105"/>
        <v>20.632806041884486</v>
      </c>
      <c r="O356">
        <f t="shared" si="106"/>
        <v>15.695290014334617</v>
      </c>
      <c r="P356">
        <f t="shared" si="116"/>
        <v>2.1317999999999997</v>
      </c>
      <c r="Q356">
        <f t="shared" si="98"/>
        <v>15.684857474999999</v>
      </c>
      <c r="R356" s="17">
        <f>PUSHArm!M356</f>
        <v>177</v>
      </c>
      <c r="S356" s="10">
        <f>PUSHArm!N356</f>
        <v>118.27651215513647</v>
      </c>
      <c r="T356" s="10">
        <f>PUSHArm!O356</f>
        <v>1.1580626765057394</v>
      </c>
      <c r="U356" s="10" t="e">
        <f t="shared" si="107"/>
        <v>#REF!</v>
      </c>
      <c r="V356" s="10" t="e">
        <f t="shared" si="99"/>
        <v>#REF!</v>
      </c>
      <c r="W356" s="10">
        <f t="shared" si="100"/>
        <v>108.27651215513647</v>
      </c>
      <c r="X356" s="10">
        <f t="shared" si="101"/>
        <v>14.276512155136473</v>
      </c>
      <c r="Y356" s="10">
        <f t="shared" si="108"/>
        <v>19.276512155136473</v>
      </c>
      <c r="Z356" s="10">
        <f t="shared" si="109"/>
        <v>107.27651215513647</v>
      </c>
      <c r="AA356" s="10">
        <f t="shared" si="102"/>
        <v>24.276512155136473</v>
      </c>
      <c r="AB356" s="10" t="e">
        <f t="shared" si="103"/>
        <v>#REF!</v>
      </c>
      <c r="AC356" s="10" t="e">
        <f t="shared" si="104"/>
        <v>#REF!</v>
      </c>
      <c r="AD356" s="10" t="e">
        <f>IF(R356&lt;=$H$10,$L$2+ABS($H$43/$H$46-SQRT(4*$H$43*$H$43/$H$46/$H$46-8*(R356-$H$9)/$H$46)/2),#REF!)</f>
        <v>#REF!</v>
      </c>
      <c r="AE356" s="10" t="e">
        <f t="shared" si="110"/>
        <v>#NUM!</v>
      </c>
      <c r="AF356" s="10" t="e">
        <f t="shared" si="111"/>
        <v>#NUM!</v>
      </c>
      <c r="AG356" s="10" t="e">
        <f t="shared" si="112"/>
        <v>#NUM!</v>
      </c>
      <c r="AH356">
        <f t="shared" si="113"/>
        <v>4.0981051475664678</v>
      </c>
      <c r="AI356" s="10">
        <f t="shared" si="114"/>
        <v>-3.6621621621621623</v>
      </c>
      <c r="AJ356" t="e">
        <f t="shared" si="115"/>
        <v>#NUM!</v>
      </c>
    </row>
    <row r="357" spans="14:36" x14ac:dyDescent="0.3">
      <c r="N357">
        <f t="shared" si="105"/>
        <v>20.688012863283582</v>
      </c>
      <c r="O357">
        <f t="shared" si="106"/>
        <v>15.743584515342963</v>
      </c>
      <c r="P357">
        <f t="shared" si="116"/>
        <v>2.1317999999999997</v>
      </c>
      <c r="Q357">
        <f t="shared" si="98"/>
        <v>15.707554812499998</v>
      </c>
      <c r="R357" s="17">
        <f>PUSHArm!M357</f>
        <v>177.5</v>
      </c>
      <c r="S357" s="10">
        <f>PUSHArm!N357</f>
        <v>118.70826771564609</v>
      </c>
      <c r="T357" s="10">
        <f>PUSHArm!O357</f>
        <v>1.1596839168638282</v>
      </c>
      <c r="U357" s="10" t="e">
        <f t="shared" si="107"/>
        <v>#REF!</v>
      </c>
      <c r="V357" s="10" t="e">
        <f t="shared" si="99"/>
        <v>#REF!</v>
      </c>
      <c r="W357" s="10">
        <f t="shared" si="100"/>
        <v>108.70826771564609</v>
      </c>
      <c r="X357" s="10">
        <f t="shared" si="101"/>
        <v>14.708267715646087</v>
      </c>
      <c r="Y357" s="10">
        <f t="shared" si="108"/>
        <v>19.708267715646087</v>
      </c>
      <c r="Z357" s="10">
        <f t="shared" si="109"/>
        <v>107.70826771564609</v>
      </c>
      <c r="AA357" s="10">
        <f t="shared" si="102"/>
        <v>24.708267715646087</v>
      </c>
      <c r="AB357" s="10" t="e">
        <f t="shared" si="103"/>
        <v>#REF!</v>
      </c>
      <c r="AC357" s="10" t="e">
        <f t="shared" si="104"/>
        <v>#REF!</v>
      </c>
      <c r="AD357" s="10" t="e">
        <f>IF(R357&lt;=$H$10,$L$2+ABS($H$43/$H$46-SQRT(4*$H$43*$H$43/$H$46/$H$46-8*(R357-$H$9)/$H$46)/2),#REF!)</f>
        <v>#REF!</v>
      </c>
      <c r="AE357" s="10" t="e">
        <f t="shared" si="110"/>
        <v>#NUM!</v>
      </c>
      <c r="AF357" s="10" t="e">
        <f t="shared" si="111"/>
        <v>#NUM!</v>
      </c>
      <c r="AG357" s="10" t="e">
        <f t="shared" si="112"/>
        <v>#NUM!</v>
      </c>
      <c r="AH357">
        <f t="shared" si="113"/>
        <v>4.1041232394781524</v>
      </c>
      <c r="AI357" s="10">
        <f t="shared" si="114"/>
        <v>-3.6895270270270268</v>
      </c>
      <c r="AJ357" t="e">
        <f t="shared" si="115"/>
        <v>#NUM!</v>
      </c>
    </row>
    <row r="358" spans="14:36" x14ac:dyDescent="0.3">
      <c r="N358">
        <f t="shared" si="105"/>
        <v>0</v>
      </c>
      <c r="O358">
        <f t="shared" si="106"/>
        <v>0</v>
      </c>
      <c r="P358">
        <f t="shared" si="116"/>
        <v>2.1317999999999997</v>
      </c>
      <c r="Q358">
        <f t="shared" si="98"/>
        <v>15.730252149999998</v>
      </c>
      <c r="R358" s="17">
        <f>PUSHArm!M358</f>
        <v>178</v>
      </c>
      <c r="S358" s="10">
        <f>PUSHArm!N358</f>
        <v>119.13941968104729</v>
      </c>
      <c r="T358" s="10">
        <f>PUSHArm!O358</f>
        <v>0</v>
      </c>
      <c r="U358" s="10" t="e">
        <f t="shared" si="107"/>
        <v>#REF!</v>
      </c>
      <c r="V358" s="10" t="e">
        <f t="shared" si="99"/>
        <v>#REF!</v>
      </c>
      <c r="W358" s="10">
        <f t="shared" si="100"/>
        <v>109.13941968104729</v>
      </c>
      <c r="X358" s="10">
        <f t="shared" si="101"/>
        <v>15.139419681047286</v>
      </c>
      <c r="Y358" s="10">
        <f t="shared" si="108"/>
        <v>20.139419681047286</v>
      </c>
      <c r="Z358" s="10">
        <f t="shared" si="109"/>
        <v>108.13941968104729</v>
      </c>
      <c r="AA358" s="10">
        <f t="shared" si="102"/>
        <v>25.139419681047286</v>
      </c>
      <c r="AB358" s="10" t="e">
        <f t="shared" si="103"/>
        <v>#REF!</v>
      </c>
      <c r="AC358" s="10" t="e">
        <f t="shared" si="104"/>
        <v>#REF!</v>
      </c>
      <c r="AD358" s="10" t="e">
        <f>IF(R358&lt;=$H$10,$L$2+ABS($H$43/$H$46-SQRT(4*$H$43*$H$43/$H$46/$H$46-8*(R358-$H$9)/$H$46)/2),#REF!)</f>
        <v>#REF!</v>
      </c>
      <c r="AE358" s="10" t="e">
        <f t="shared" si="110"/>
        <v>#NUM!</v>
      </c>
      <c r="AF358" s="10" t="e">
        <f t="shared" si="111"/>
        <v>#NUM!</v>
      </c>
      <c r="AG358" s="10" t="e">
        <f t="shared" si="112"/>
        <v>#NUM!</v>
      </c>
      <c r="AH358">
        <f t="shared" si="113"/>
        <v>4.1101311486729308</v>
      </c>
      <c r="AI358" s="10">
        <f t="shared" si="114"/>
        <v>-3.7168918918918923</v>
      </c>
      <c r="AJ358" t="e">
        <f t="shared" si="115"/>
        <v>#NUM!</v>
      </c>
    </row>
  </sheetData>
  <conditionalFormatting sqref="F9:F1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{8DBB16DF-1ECB-4009-B471-AA591C26156D}</x14:id>
        </ext>
      </extLst>
    </cfRule>
  </conditionalFormatting>
  <pageMargins left="0.7" right="0.7" top="0.75" bottom="0.75" header="0.3" footer="0.3"/>
  <pageSetup paperSize="9" orientation="portrait" verticalDpi="30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DBB16DF-1ECB-4009-B471-AA591C26156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F9:F12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58"/>
  <sheetViews>
    <sheetView zoomScale="70" zoomScaleNormal="70" workbookViewId="0">
      <selection activeCell="H19" sqref="H19"/>
    </sheetView>
  </sheetViews>
  <sheetFormatPr defaultRowHeight="14.4" x14ac:dyDescent="0.3"/>
  <cols>
    <col min="1" max="1" width="25" bestFit="1" customWidth="1"/>
    <col min="3" max="3" width="7.109375" bestFit="1" customWidth="1"/>
    <col min="4" max="4" width="25" bestFit="1" customWidth="1"/>
    <col min="5" max="5" width="10.6640625" customWidth="1"/>
    <col min="6" max="6" width="6.6640625" bestFit="1" customWidth="1"/>
    <col min="7" max="7" width="17" customWidth="1"/>
    <col min="9" max="9" width="10" bestFit="1" customWidth="1"/>
    <col min="10" max="10" width="12" bestFit="1" customWidth="1"/>
    <col min="11" max="11" width="10" bestFit="1" customWidth="1"/>
    <col min="13" max="13" width="12.44140625" customWidth="1"/>
    <col min="14" max="15" width="16.6640625" bestFit="1" customWidth="1"/>
    <col min="17" max="17" width="14.88671875" customWidth="1"/>
    <col min="18" max="18" width="13.88671875" style="17" customWidth="1"/>
    <col min="19" max="20" width="14.88671875" style="10" customWidth="1"/>
    <col min="21" max="21" width="10.44140625" style="10" customWidth="1"/>
    <col min="22" max="22" width="14.88671875" style="10" customWidth="1"/>
    <col min="23" max="30" width="9.109375" style="10" customWidth="1"/>
    <col min="31" max="33" width="9.109375" style="10"/>
  </cols>
  <sheetData>
    <row r="1" spans="1:36" x14ac:dyDescent="0.3">
      <c r="A1" s="3" t="s">
        <v>21</v>
      </c>
      <c r="D1" s="3" t="s">
        <v>23</v>
      </c>
      <c r="J1" t="s">
        <v>97</v>
      </c>
      <c r="K1" t="s">
        <v>98</v>
      </c>
      <c r="L1" t="s">
        <v>99</v>
      </c>
      <c r="M1" t="s">
        <v>15</v>
      </c>
      <c r="N1" t="s">
        <v>115</v>
      </c>
      <c r="O1" t="s">
        <v>114</v>
      </c>
      <c r="P1" t="s">
        <v>113</v>
      </c>
      <c r="Q1" t="s">
        <v>103</v>
      </c>
      <c r="R1" s="17" t="str">
        <f>PUSHArm!M1</f>
        <v>Shaft Degree</v>
      </c>
      <c r="S1" s="10" t="str">
        <f>PUSHArm!N1</f>
        <v>Door degree</v>
      </c>
      <c r="T1" s="10" t="str">
        <f>PUSHArm!O1</f>
        <v>GearRatio</v>
      </c>
      <c r="U1" s="10" t="s">
        <v>295</v>
      </c>
      <c r="V1" s="10" t="s">
        <v>286</v>
      </c>
      <c r="W1" s="16" t="s">
        <v>94</v>
      </c>
      <c r="X1" s="10" t="s">
        <v>95</v>
      </c>
      <c r="Y1" s="10" t="s">
        <v>257</v>
      </c>
      <c r="Z1" s="10" t="s">
        <v>263</v>
      </c>
      <c r="AA1" s="10" t="s">
        <v>96</v>
      </c>
      <c r="AB1" s="10" t="s">
        <v>287</v>
      </c>
      <c r="AC1" s="10" t="s">
        <v>288</v>
      </c>
      <c r="AD1" s="10" t="s">
        <v>289</v>
      </c>
      <c r="AE1" s="10" t="s">
        <v>294</v>
      </c>
      <c r="AF1" s="10" t="s">
        <v>285</v>
      </c>
      <c r="AG1" s="10" t="s">
        <v>290</v>
      </c>
      <c r="AH1" s="10" t="s">
        <v>291</v>
      </c>
      <c r="AI1" s="10" t="s">
        <v>292</v>
      </c>
      <c r="AJ1" s="10" t="s">
        <v>293</v>
      </c>
    </row>
    <row r="2" spans="1:36" x14ac:dyDescent="0.3">
      <c r="A2" t="s">
        <v>0</v>
      </c>
      <c r="B2" s="5">
        <v>24</v>
      </c>
      <c r="C2" t="s">
        <v>2</v>
      </c>
      <c r="D2" t="s">
        <v>12</v>
      </c>
      <c r="E2" s="1">
        <f>1000/((B6*B21*B12*B15))</f>
        <v>1.0021082168277711</v>
      </c>
      <c r="F2" t="s">
        <v>16</v>
      </c>
      <c r="G2" t="s">
        <v>31</v>
      </c>
      <c r="H2" s="5">
        <v>4</v>
      </c>
      <c r="I2" t="s">
        <v>32</v>
      </c>
      <c r="J2">
        <f>H2/3</f>
        <v>1.3333333333333333</v>
      </c>
      <c r="K2">
        <f>H2/3*2</f>
        <v>2.6666666666666665</v>
      </c>
      <c r="L2">
        <f>H2</f>
        <v>4</v>
      </c>
      <c r="M2" s="18">
        <f>MAX(O2:O300)/MAX(N2:N300)*B12*B15</f>
        <v>0.56689601629036002</v>
      </c>
      <c r="N2">
        <f>(Q2+P2)*T3</f>
        <v>19.896145451899439</v>
      </c>
      <c r="O2">
        <f>(Q2-P2)*T2</f>
        <v>12.220387946713963</v>
      </c>
      <c r="P2" s="10">
        <f>$B$20*$B$19/1000</f>
        <v>2.508</v>
      </c>
      <c r="Q2">
        <f t="shared" ref="Q2:Q65" si="0">(R2/360*2*3.1415*$B$19+$E$10)*$E$9*$B$19/1000</f>
        <v>10.5</v>
      </c>
      <c r="R2" s="17">
        <f>PUSHArm!M2</f>
        <v>0</v>
      </c>
      <c r="S2" s="10">
        <f>PULLArm!N2</f>
        <v>-8.6478850501114672E-13</v>
      </c>
      <c r="T2" s="10">
        <f>PULLArm!O2</f>
        <v>1.5290775709101556</v>
      </c>
      <c r="U2" s="10">
        <f>IF(R2&lt;=$H$7,V2*$H$34/T2,IF(R2&lt;$H$8,((V2-$J$2)*$H$38+$H$35)/T2,IF(R2&lt;=$H$9,((V2-$K$2)*$H$42+$H$39)/T2,IF(R2&lt;=$H$10,($H$43-(V2-$L$2)*$H$46)/T2))))</f>
        <v>0</v>
      </c>
      <c r="V2" s="10">
        <f t="shared" ref="V2:V65" si="1">IF(R2&lt;=$H$7,SQRT(2*R2/$H$34),AB2)</f>
        <v>0</v>
      </c>
      <c r="W2" s="10">
        <f t="shared" ref="W2:W65" si="2">ABS(S2-$E$19)</f>
        <v>16.000000000000863</v>
      </c>
      <c r="X2" s="10">
        <f t="shared" ref="X2:X65" si="3">ABS(S2-$E$20)</f>
        <v>110.00000000000087</v>
      </c>
      <c r="Y2" s="10">
        <f>ABS(S2-$E$20+5)</f>
        <v>105.00000000000087</v>
      </c>
      <c r="Z2" s="10">
        <f>ABS(S2-$E$21)</f>
        <v>11.000000000000865</v>
      </c>
      <c r="AA2" s="10">
        <f t="shared" ref="AA2:AA65" si="4">ABS(S2-$E$20+10)</f>
        <v>100.00000000000087</v>
      </c>
      <c r="AB2" s="10">
        <f t="shared" ref="AB2:AB65" si="5">IF(R2&lt;=$H$8,$J$2+ABS(SQRT(4*$H$35*$H$35/$H$38/$H$38+8*(R2-$H$7)/$H$38)/2-ABS($H$35/$H$38)),AC2)</f>
        <v>2.1826234837937766</v>
      </c>
      <c r="AC2" s="10">
        <f t="shared" ref="AC2:AC65" si="6">IF(R2&lt;=$H$9,$K$2+ABS(-$H$39/$H$42-SQRT(4*$H$39*$H$39/$H$42/$H$42+8*(R2-$H$8)/$H$42)/2),AD2)</f>
        <v>3.7644934411921067</v>
      </c>
      <c r="AD2" s="10" t="b">
        <f>AC2=IF(R2&lt;=$H$10,$L$2+ABS($H$43/$H$46-SQRT(4*$H$43*$H$43/$H$46/$H$46-8*(R2-$H$9)/$H$46)/2),#REF!)</f>
        <v>0</v>
      </c>
      <c r="AE2" s="10">
        <f>IF(R2&gt;=$H$12,AF2*$H$49/T2,IF(R2&gt;=$H$13,((AF2-$I$28)*$H$53+$H$50)/T2,IF(R2&gt;=$H$14,((AF2-$I$29)*$H$57+$H$54)/T2,IF(R2&gt;=$H$15,($H$58-(AF2-$I$30)*$H$61)/T2,(IF(R2&gt;=$H$16,($H$62+(AF2-$I$31)*$H$65)/T2))))))</f>
        <v>0</v>
      </c>
      <c r="AF2" s="10">
        <f>IF(R2&gt;=$H$12,SQRT(2*(R2-$H$11)/$H$49),AG2)</f>
        <v>7.05</v>
      </c>
      <c r="AG2" s="10">
        <f>IF(R2&gt;=$H$13,$J$4+ABS(SQRT(4*$H$50*$H$50/$H$53/$H$53+8*(R2-$H$12)/$H$53)/2-ABS($H$50/$H$53)),AH2)</f>
        <v>7.05</v>
      </c>
      <c r="AH2">
        <f>IF(R2&gt;=$H$14,$I$29+ABS(SQRT(4*$H$54*$H$54/$H$57/$H$57+8*(R2-$H$13)/$H$57)/2-ABS($H$54/$H$57)),AI2)</f>
        <v>7.05</v>
      </c>
      <c r="AI2" s="10">
        <f>IF(R2&gt;=$H$15,$I$30+(R2-$H$14)/$H$58,AJ2)</f>
        <v>7.05</v>
      </c>
      <c r="AJ2">
        <f>IF(R2&gt;=$H$16,$I$31+SQRT(2*(R2-$H$15)/-$H$65),AK2)</f>
        <v>7.05</v>
      </c>
    </row>
    <row r="3" spans="1:36" x14ac:dyDescent="0.3">
      <c r="A3" t="s">
        <v>1</v>
      </c>
      <c r="B3" s="5">
        <v>2.7</v>
      </c>
      <c r="C3" t="s">
        <v>3</v>
      </c>
      <c r="D3" t="s">
        <v>19</v>
      </c>
      <c r="E3" s="1">
        <f>10*(B6*B21)/B19</f>
        <v>1080.6759999999999</v>
      </c>
      <c r="F3" t="s">
        <v>9</v>
      </c>
      <c r="G3" t="s">
        <v>46</v>
      </c>
      <c r="H3" s="5">
        <v>1.6</v>
      </c>
      <c r="I3" t="s">
        <v>32</v>
      </c>
      <c r="J3" t="s">
        <v>278</v>
      </c>
      <c r="K3" t="s">
        <v>279</v>
      </c>
      <c r="L3" t="s">
        <v>280</v>
      </c>
      <c r="N3">
        <f t="shared" ref="N3:N66" si="7">(Q3+P3)*T3</f>
        <v>19.944195683247184</v>
      </c>
      <c r="O3">
        <f t="shared" ref="O3:O66" si="8">(Q3-P3)*T3</f>
        <v>12.272065794968615</v>
      </c>
      <c r="P3">
        <f>P2</f>
        <v>2.508</v>
      </c>
      <c r="Q3">
        <f t="shared" si="0"/>
        <v>10.531415000000001</v>
      </c>
      <c r="R3" s="17">
        <f>PUSHArm!M3</f>
        <v>0.5</v>
      </c>
      <c r="S3" s="10">
        <f>PULLArm!N3</f>
        <v>0.32699452893096964</v>
      </c>
      <c r="T3" s="10">
        <f>PULLArm!O3</f>
        <v>1.5295314769295387</v>
      </c>
      <c r="U3" s="10">
        <f t="shared" ref="U3:U66" si="9">IF(R3&lt;=$H$7,V3*$H$34/T3,IF(R3&lt;$H$8,((V3-$J$2)*$H$38+$H$35)/T3,IF(R3&lt;=$H$9,((V3-$K$2)*$H$42+$H$39)/T3,IF(R3&lt;=$H$10,($H$43-(V3-$L$2)*$H$46)/T3))))</f>
        <v>3.4324236403026656</v>
      </c>
      <c r="V3" s="10">
        <f t="shared" si="1"/>
        <v>0.19047619047619047</v>
      </c>
      <c r="W3" s="10">
        <f t="shared" si="2"/>
        <v>15.673005471069031</v>
      </c>
      <c r="X3" s="10">
        <f t="shared" si="3"/>
        <v>109.67300547106903</v>
      </c>
      <c r="Y3" s="10">
        <f t="shared" ref="Y3:Y66" si="10">ABS(S3-$E$20+5)</f>
        <v>104.67300547106903</v>
      </c>
      <c r="Z3" s="10">
        <f t="shared" ref="Z3:Z66" si="11">ABS(S3-$E$21)</f>
        <v>10.673005471069031</v>
      </c>
      <c r="AA3" s="10">
        <f t="shared" si="4"/>
        <v>99.673005471069033</v>
      </c>
      <c r="AB3" s="10">
        <f t="shared" si="5"/>
        <v>2.1589996362545829</v>
      </c>
      <c r="AC3" s="10">
        <f t="shared" si="6"/>
        <v>3.7596098038627281</v>
      </c>
      <c r="AD3" s="10">
        <f>IF(R3&lt;=$H$10,$L$2+ABS($H$43/$H$46-SQRT(4*$H$43*$H$43/$H$46/$H$46-8*(R3-$H$9)/$H$46)/2),#REF!)</f>
        <v>8.7152280452219539</v>
      </c>
      <c r="AE3" s="10">
        <f t="shared" ref="AE3:AE66" si="12">IF(R3&gt;=$H$12,AF3*$H$49/T3,IF(R3&gt;=$H$13,((AF3-$I$28)*$H$53+$H$50)/T3,IF(R3&gt;=$H$14,((AF3-$I$29)*$H$57+$H$54)/T3,IF(R3&gt;=$H$15,($H$58-(AF3-$I$30)*$H$61)/T3,(IF(R3&gt;=$H$16,($H$62+(AF3-$I$31)*$H$65)/T3))))))</f>
        <v>-0.26943767638099764</v>
      </c>
      <c r="AF3" s="10">
        <f t="shared" ref="AF3:AF66" si="13">IF(R3&gt;=$H$12,SQRT(2*(R3-$H$11)/$H$49),AG3)</f>
        <v>6.9765165432201055</v>
      </c>
      <c r="AG3" s="10">
        <f t="shared" ref="AG3:AG66" si="14">IF(R3&gt;=$H$13,$J$4+ABS(SQRT(4*$H$50*$H$50/$H$53/$H$53+8*(R3-$H$12)/$H$53)/2-ABS($H$50/$H$53)),AH3)</f>
        <v>6.9765165432201055</v>
      </c>
      <c r="AH3">
        <f t="shared" ref="AH3:AH66" si="15">IF(R3&gt;=$H$14,$I$29+ABS(SQRT(4*$H$54*$H$54/$H$57/$H$57+8*(R3-$H$13)/$H$57)/2-ABS($H$54/$H$57)),AI3)</f>
        <v>6.9765165432201055</v>
      </c>
      <c r="AI3" s="10">
        <f t="shared" ref="AI3:AI66" si="16">IF(R3&gt;=$H$15,$I$30+(R3-$H$14)/$H$58,AJ3)</f>
        <v>6.9765165432201055</v>
      </c>
      <c r="AJ3">
        <f t="shared" ref="AJ3:AJ66" si="17">IF(R3&gt;=$H$16,$I$31+SQRT(2*(R3-$H$15)/-$H$65),AK3)</f>
        <v>6.9765165432201055</v>
      </c>
    </row>
    <row r="4" spans="1:36" x14ac:dyDescent="0.3">
      <c r="A4" t="s">
        <v>4</v>
      </c>
      <c r="B4" s="5">
        <v>5300</v>
      </c>
      <c r="C4" t="s">
        <v>6</v>
      </c>
      <c r="D4" t="s">
        <v>17</v>
      </c>
      <c r="E4" s="1">
        <f>B4/B2</f>
        <v>220.83333333333334</v>
      </c>
      <c r="F4" t="s">
        <v>18</v>
      </c>
      <c r="G4" t="s">
        <v>245</v>
      </c>
      <c r="H4" s="5">
        <v>4</v>
      </c>
      <c r="I4" t="s">
        <v>32</v>
      </c>
      <c r="J4">
        <f>0.14*H4</f>
        <v>0.56000000000000005</v>
      </c>
      <c r="K4">
        <f>0.6667*H4-J4</f>
        <v>2.1067999999999998</v>
      </c>
      <c r="L4">
        <f>H4*0.3333</f>
        <v>1.3331999999999999</v>
      </c>
      <c r="N4">
        <f t="shared" si="7"/>
        <v>19.998009234480236</v>
      </c>
      <c r="O4">
        <f t="shared" si="8"/>
        <v>12.32366764177703</v>
      </c>
      <c r="P4">
        <f t="shared" ref="P4:P67" si="18">P3</f>
        <v>2.508</v>
      </c>
      <c r="Q4">
        <f t="shared" si="0"/>
        <v>10.562830000000002</v>
      </c>
      <c r="R4" s="17">
        <f>PUSHArm!M4</f>
        <v>1</v>
      </c>
      <c r="S4" s="10">
        <f>PULLArm!N4</f>
        <v>0.65389201848360445</v>
      </c>
      <c r="T4" s="10">
        <f>PULLArm!O4</f>
        <v>1.5299724068387572</v>
      </c>
      <c r="U4" s="10">
        <f t="shared" si="9"/>
        <v>4.8527811150526352</v>
      </c>
      <c r="V4" s="10">
        <f t="shared" si="1"/>
        <v>0.26937401188058951</v>
      </c>
      <c r="W4" s="10">
        <f t="shared" si="2"/>
        <v>15.346107981516395</v>
      </c>
      <c r="X4" s="10">
        <f t="shared" si="3"/>
        <v>109.3461079815164</v>
      </c>
      <c r="Y4" s="10">
        <f t="shared" si="10"/>
        <v>104.3461079815164</v>
      </c>
      <c r="Z4" s="10">
        <f t="shared" si="11"/>
        <v>10.346107981516395</v>
      </c>
      <c r="AA4" s="10">
        <f t="shared" si="4"/>
        <v>99.346107981516397</v>
      </c>
      <c r="AB4" s="10">
        <f t="shared" si="5"/>
        <v>2.1358517559537313</v>
      </c>
      <c r="AC4" s="10">
        <f t="shared" si="6"/>
        <v>3.754717462333883</v>
      </c>
      <c r="AD4" s="10">
        <f>IF(R4&lt;=$H$10,$L$2+ABS($H$43/$H$46-SQRT(4*$H$43*$H$43/$H$46/$H$46-8*(R4-$H$9)/$H$46)/2),#REF!)</f>
        <v>8.7045514052192985</v>
      </c>
      <c r="AE4" s="10">
        <f t="shared" si="12"/>
        <v>-0.55670466651448747</v>
      </c>
      <c r="AF4" s="10">
        <f t="shared" si="13"/>
        <v>6.8981267472114389</v>
      </c>
      <c r="AG4" s="10">
        <f t="shared" si="14"/>
        <v>6.8981267472114389</v>
      </c>
      <c r="AH4">
        <f t="shared" si="15"/>
        <v>6.8981267472114389</v>
      </c>
      <c r="AI4" s="10">
        <f t="shared" si="16"/>
        <v>6.8981267472114389</v>
      </c>
      <c r="AJ4">
        <f t="shared" si="17"/>
        <v>6.8981267472114389</v>
      </c>
    </row>
    <row r="5" spans="1:36" x14ac:dyDescent="0.3">
      <c r="A5" t="s">
        <v>5</v>
      </c>
      <c r="B5" s="5">
        <v>1.2</v>
      </c>
      <c r="C5" t="s">
        <v>7</v>
      </c>
      <c r="E5" s="1"/>
      <c r="G5" t="s">
        <v>246</v>
      </c>
      <c r="H5" s="5">
        <v>1.8</v>
      </c>
      <c r="I5" t="s">
        <v>32</v>
      </c>
      <c r="N5">
        <f t="shared" si="7"/>
        <v>20.051680957704829</v>
      </c>
      <c r="O5">
        <f t="shared" si="8"/>
        <v>12.375192563246669</v>
      </c>
      <c r="P5">
        <f t="shared" si="18"/>
        <v>2.508</v>
      </c>
      <c r="Q5">
        <f t="shared" si="0"/>
        <v>10.594244999999999</v>
      </c>
      <c r="R5" s="17">
        <f>PUSHArm!M5</f>
        <v>1.5</v>
      </c>
      <c r="S5" s="10">
        <f>PULLArm!N5</f>
        <v>0.98069529791862675</v>
      </c>
      <c r="T5" s="10">
        <f>PULLArm!O5</f>
        <v>1.53040039761925</v>
      </c>
      <c r="U5" s="10">
        <f t="shared" si="9"/>
        <v>5.9417566500129269</v>
      </c>
      <c r="V5" s="10">
        <f t="shared" si="1"/>
        <v>0.32991443953692901</v>
      </c>
      <c r="W5" s="10">
        <f t="shared" si="2"/>
        <v>15.019304702081373</v>
      </c>
      <c r="X5" s="10">
        <f t="shared" si="3"/>
        <v>109.01930470208137</v>
      </c>
      <c r="Y5" s="10">
        <f t="shared" si="10"/>
        <v>104.01930470208137</v>
      </c>
      <c r="Z5" s="10">
        <f t="shared" si="11"/>
        <v>10.019304702081373</v>
      </c>
      <c r="AA5" s="10">
        <f t="shared" si="4"/>
        <v>99.019304702081371</v>
      </c>
      <c r="AB5" s="10">
        <f t="shared" si="5"/>
        <v>2.1131521830624891</v>
      </c>
      <c r="AC5" s="10">
        <f t="shared" si="6"/>
        <v>3.7498163698980211</v>
      </c>
      <c r="AD5" s="10">
        <f>IF(R5&lt;=$H$10,$L$2+ABS($H$43/$H$46-SQRT(4*$H$43*$H$43/$H$46/$H$46-8*(R5-$H$9)/$H$46)/2),#REF!)</f>
        <v>8.6938566538289841</v>
      </c>
      <c r="AE5" s="10">
        <f t="shared" si="12"/>
        <v>-0.86596163956120487</v>
      </c>
      <c r="AF5" s="10">
        <f t="shared" si="13"/>
        <v>6.8136930153709079</v>
      </c>
      <c r="AG5" s="10">
        <f t="shared" si="14"/>
        <v>6.8136930153709079</v>
      </c>
      <c r="AH5">
        <f t="shared" si="15"/>
        <v>6.8136930153709079</v>
      </c>
      <c r="AI5" s="10">
        <f t="shared" si="16"/>
        <v>6.8136930153709079</v>
      </c>
      <c r="AJ5">
        <f t="shared" si="17"/>
        <v>6.8136930153709079</v>
      </c>
    </row>
    <row r="6" spans="1:36" x14ac:dyDescent="0.3">
      <c r="A6" t="s">
        <v>8</v>
      </c>
      <c r="B6" s="5">
        <v>4.3</v>
      </c>
      <c r="C6" t="s">
        <v>9</v>
      </c>
      <c r="D6" s="3" t="s">
        <v>24</v>
      </c>
      <c r="E6" s="1"/>
      <c r="G6" t="s">
        <v>275</v>
      </c>
      <c r="H6" s="5">
        <v>1.25</v>
      </c>
      <c r="I6" t="s">
        <v>32</v>
      </c>
      <c r="N6">
        <f t="shared" si="7"/>
        <v>20.10521010513007</v>
      </c>
      <c r="O6">
        <f t="shared" si="8"/>
        <v>12.426639631451566</v>
      </c>
      <c r="P6">
        <f t="shared" si="18"/>
        <v>2.508</v>
      </c>
      <c r="Q6">
        <f t="shared" si="0"/>
        <v>10.62566</v>
      </c>
      <c r="R6" s="17">
        <f>PUSHArm!M6</f>
        <v>2</v>
      </c>
      <c r="S6" s="10">
        <f>PULLArm!N6</f>
        <v>1.3074071837609327</v>
      </c>
      <c r="T6" s="10">
        <f>PULLArm!O6</f>
        <v>1.5308154851831151</v>
      </c>
      <c r="U6" s="10">
        <f t="shared" si="9"/>
        <v>6.8590892250766577</v>
      </c>
      <c r="V6" s="10">
        <f t="shared" si="1"/>
        <v>0.38095238095238093</v>
      </c>
      <c r="W6" s="10">
        <f t="shared" si="2"/>
        <v>14.692592816239067</v>
      </c>
      <c r="X6" s="10">
        <f t="shared" si="3"/>
        <v>108.69259281623907</v>
      </c>
      <c r="Y6" s="10">
        <f t="shared" si="10"/>
        <v>103.69259281623907</v>
      </c>
      <c r="Z6" s="10">
        <f t="shared" si="11"/>
        <v>9.6925928162390669</v>
      </c>
      <c r="AA6" s="10">
        <f t="shared" si="4"/>
        <v>98.69259281623907</v>
      </c>
      <c r="AB6" s="10">
        <f t="shared" si="5"/>
        <v>2.0908758372697402</v>
      </c>
      <c r="AC6" s="10">
        <f t="shared" si="6"/>
        <v>3.7449064794283649</v>
      </c>
      <c r="AD6" s="10">
        <f>IF(R6&lt;=$H$10,$L$2+ABS($H$43/$H$46-SQRT(4*$H$43*$H$43/$H$46/$H$46-8*(R6-$H$9)/$H$46)/2),#REF!)</f>
        <v>8.6831436985669921</v>
      </c>
      <c r="AE6" s="10">
        <f t="shared" si="12"/>
        <v>-1.203278600471934</v>
      </c>
      <c r="AF6" s="10">
        <f t="shared" si="13"/>
        <v>6.7215555902290172</v>
      </c>
      <c r="AG6" s="10">
        <f t="shared" si="14"/>
        <v>6.7215555902290172</v>
      </c>
      <c r="AH6">
        <f t="shared" si="15"/>
        <v>6.7215555902290172</v>
      </c>
      <c r="AI6" s="10">
        <f t="shared" si="16"/>
        <v>6.7215555902290172</v>
      </c>
      <c r="AJ6">
        <f t="shared" si="17"/>
        <v>6.7215555902290172</v>
      </c>
    </row>
    <row r="7" spans="1:36" x14ac:dyDescent="0.3">
      <c r="A7" t="s">
        <v>10</v>
      </c>
      <c r="B7" s="5">
        <v>5.0999999999999996</v>
      </c>
      <c r="C7" t="s">
        <v>11</v>
      </c>
      <c r="D7" t="s">
        <v>30</v>
      </c>
      <c r="E7" s="19">
        <f>E3*B3</f>
        <v>2917.8252000000002</v>
      </c>
      <c r="F7" t="s">
        <v>20</v>
      </c>
      <c r="G7" t="s">
        <v>33</v>
      </c>
      <c r="H7" s="10">
        <f>INDEX(R2:R360,MATCH(MIN(W2:W360),W2:W360,0))</f>
        <v>24.5</v>
      </c>
      <c r="I7" t="s">
        <v>34</v>
      </c>
      <c r="K7" t="s">
        <v>68</v>
      </c>
      <c r="L7">
        <f t="shared" ref="L7:L12" si="19">$E$9*(H7/360*2*3.1415*$B$19+$E$10)/1000*$B$19+P2</f>
        <v>14.547334999999997</v>
      </c>
      <c r="M7" t="s">
        <v>60</v>
      </c>
      <c r="N7">
        <f t="shared" si="7"/>
        <v>20.158595918952216</v>
      </c>
      <c r="O7">
        <f t="shared" si="8"/>
        <v>12.478007913987236</v>
      </c>
      <c r="P7">
        <f t="shared" si="18"/>
        <v>2.508</v>
      </c>
      <c r="Q7">
        <f t="shared" si="0"/>
        <v>10.657075000000001</v>
      </c>
      <c r="R7" s="17">
        <f>PUSHArm!M7</f>
        <v>2.5</v>
      </c>
      <c r="S7" s="10">
        <f>PULLArm!N7</f>
        <v>1.6340304801931544</v>
      </c>
      <c r="T7" s="10">
        <f>PULLArm!O7</f>
        <v>1.5312177043391104</v>
      </c>
      <c r="U7" s="10">
        <f t="shared" si="9"/>
        <v>7.6666804782934017</v>
      </c>
      <c r="V7" s="10">
        <f t="shared" si="1"/>
        <v>0.42591770999995993</v>
      </c>
      <c r="W7" s="10">
        <f t="shared" si="2"/>
        <v>14.365969519806846</v>
      </c>
      <c r="X7" s="10">
        <f t="shared" si="3"/>
        <v>108.36596951980684</v>
      </c>
      <c r="Y7" s="10">
        <f t="shared" si="10"/>
        <v>103.36596951980684</v>
      </c>
      <c r="Z7" s="10">
        <f t="shared" si="11"/>
        <v>9.3659695198068462</v>
      </c>
      <c r="AA7" s="10">
        <f t="shared" si="4"/>
        <v>98.365969519806839</v>
      </c>
      <c r="AB7" s="10">
        <f t="shared" si="5"/>
        <v>2.0689998930538822</v>
      </c>
      <c r="AC7" s="10">
        <f t="shared" si="6"/>
        <v>3.7399877433736193</v>
      </c>
      <c r="AD7" s="10">
        <f>IF(R7&lt;=$H$10,$L$2+ABS($H$43/$H$46-SQRT(4*$H$43*$H$43/$H$46/$H$46-8*(R7-$H$9)/$H$46)/2),#REF!)</f>
        <v>8.6724124461595196</v>
      </c>
      <c r="AE7" s="10">
        <f t="shared" si="12"/>
        <v>-1.5781475325732892</v>
      </c>
      <c r="AF7" s="10">
        <f t="shared" si="13"/>
        <v>6.6191189671549182</v>
      </c>
      <c r="AG7" s="10">
        <f t="shared" si="14"/>
        <v>6.6191189671549182</v>
      </c>
      <c r="AH7">
        <f t="shared" si="15"/>
        <v>6.6191189671549182</v>
      </c>
      <c r="AI7" s="10">
        <f t="shared" si="16"/>
        <v>6.6191189671549182</v>
      </c>
      <c r="AJ7">
        <f t="shared" si="17"/>
        <v>6.6191189671549182</v>
      </c>
    </row>
    <row r="8" spans="1:36" x14ac:dyDescent="0.3">
      <c r="G8" t="s">
        <v>38</v>
      </c>
      <c r="H8">
        <f>(H7+H35*J2/2+H39*J2/2)</f>
        <v>90.041666666666657</v>
      </c>
      <c r="I8" t="s">
        <v>34</v>
      </c>
      <c r="K8" t="s">
        <v>110</v>
      </c>
      <c r="L8">
        <f t="shared" si="19"/>
        <v>18.66531791666667</v>
      </c>
      <c r="M8" t="s">
        <v>60</v>
      </c>
      <c r="N8">
        <f t="shared" si="7"/>
        <v>20.211837631484087</v>
      </c>
      <c r="O8">
        <f t="shared" si="8"/>
        <v>12.529296473985074</v>
      </c>
      <c r="P8">
        <f t="shared" si="18"/>
        <v>2.508</v>
      </c>
      <c r="Q8">
        <f t="shared" si="0"/>
        <v>10.688490000000002</v>
      </c>
      <c r="R8" s="17">
        <f>PUSHArm!M8</f>
        <v>3</v>
      </c>
      <c r="S8" s="10">
        <f>PULLArm!N8</f>
        <v>1.9605679794547668</v>
      </c>
      <c r="T8" s="10">
        <f>PULLArm!O8</f>
        <v>1.531607088815593</v>
      </c>
      <c r="U8" s="10">
        <f t="shared" si="9"/>
        <v>8.3962925240547897</v>
      </c>
      <c r="V8" s="10">
        <f t="shared" si="1"/>
        <v>0.46656947481584343</v>
      </c>
      <c r="W8" s="10">
        <f t="shared" si="2"/>
        <v>14.039432020545233</v>
      </c>
      <c r="X8" s="10">
        <f t="shared" si="3"/>
        <v>108.03943202054523</v>
      </c>
      <c r="Y8" s="10">
        <f t="shared" si="10"/>
        <v>103.03943202054523</v>
      </c>
      <c r="Z8" s="10">
        <f t="shared" si="11"/>
        <v>9.0394320205452328</v>
      </c>
      <c r="AA8" s="10">
        <f t="shared" si="4"/>
        <v>98.039432020545235</v>
      </c>
      <c r="AB8" s="10">
        <f t="shared" si="5"/>
        <v>2.0475035056964028</v>
      </c>
      <c r="AC8" s="10">
        <f t="shared" si="6"/>
        <v>3.7350601137526023</v>
      </c>
      <c r="AD8" s="10">
        <f>IF(R8&lt;=$H$10,$L$2+ABS($H$43/$H$46-SQRT(4*$H$43*$H$43/$H$46/$H$46-8*(R8-$H$9)/$H$46)/2),#REF!)</f>
        <v>8.6616628025334919</v>
      </c>
      <c r="AE8" s="10">
        <f t="shared" si="12"/>
        <v>-2.0070072527783567</v>
      </c>
      <c r="AF8" s="10">
        <f t="shared" si="13"/>
        <v>6.5018882096342185</v>
      </c>
      <c r="AG8" s="10">
        <f t="shared" si="14"/>
        <v>6.5018882096342185</v>
      </c>
      <c r="AH8">
        <f t="shared" si="15"/>
        <v>6.5018882096342185</v>
      </c>
      <c r="AI8" s="10">
        <f t="shared" si="16"/>
        <v>6.5018882096342185</v>
      </c>
      <c r="AJ8">
        <f t="shared" si="17"/>
        <v>6.5018882096342185</v>
      </c>
    </row>
    <row r="9" spans="1:36" x14ac:dyDescent="0.3">
      <c r="D9" s="3" t="s">
        <v>100</v>
      </c>
      <c r="E9" s="5">
        <v>25</v>
      </c>
      <c r="F9" t="s">
        <v>101</v>
      </c>
      <c r="G9" t="s">
        <v>104</v>
      </c>
      <c r="H9" s="10">
        <f>INDEX(R2:R360,MATCH(MIN(AA2:AA360),AA2:AA360,0))</f>
        <v>139</v>
      </c>
      <c r="I9" t="s">
        <v>34</v>
      </c>
      <c r="K9" t="s">
        <v>111</v>
      </c>
      <c r="L9">
        <f t="shared" si="19"/>
        <v>21.74137</v>
      </c>
      <c r="M9" t="s">
        <v>60</v>
      </c>
      <c r="N9">
        <f t="shared" si="7"/>
        <v>20.264934464982503</v>
      </c>
      <c r="O9">
        <f t="shared" si="8"/>
        <v>12.580504369940826</v>
      </c>
      <c r="P9">
        <f t="shared" si="18"/>
        <v>2.508</v>
      </c>
      <c r="Q9">
        <f t="shared" si="0"/>
        <v>10.719904999999999</v>
      </c>
      <c r="R9" s="17">
        <f>PUSHArm!M9</f>
        <v>3.5</v>
      </c>
      <c r="S9" s="10">
        <f>PULLArm!N9</f>
        <v>2.2870224622338031</v>
      </c>
      <c r="T9" s="10">
        <f>PULLArm!O9</f>
        <v>1.5319836712603019</v>
      </c>
      <c r="U9" s="10">
        <f t="shared" si="9"/>
        <v>9.0668031544110335</v>
      </c>
      <c r="V9" s="10">
        <f t="shared" si="1"/>
        <v>0.50395263067896967</v>
      </c>
      <c r="W9" s="10">
        <f t="shared" si="2"/>
        <v>13.712977537766196</v>
      </c>
      <c r="X9" s="10">
        <f t="shared" si="3"/>
        <v>107.71297753776619</v>
      </c>
      <c r="Y9" s="10">
        <f t="shared" si="10"/>
        <v>102.71297753776619</v>
      </c>
      <c r="Z9" s="10">
        <f t="shared" si="11"/>
        <v>8.7129775377661964</v>
      </c>
      <c r="AA9" s="10">
        <f t="shared" si="4"/>
        <v>97.712977537766193</v>
      </c>
      <c r="AB9" s="10">
        <f t="shared" si="5"/>
        <v>2.0263675786702198</v>
      </c>
      <c r="AC9" s="10">
        <f t="shared" si="6"/>
        <v>3.7301235421487799</v>
      </c>
      <c r="AD9" s="10">
        <f>IF(R9&lt;=$H$10,$L$2+ABS($H$43/$H$46-SQRT(4*$H$43*$H$43/$H$46/$H$46-8*(R9-$H$9)/$H$46)/2),#REF!)</f>
        <v>8.6508946728069507</v>
      </c>
      <c r="AE9" s="10">
        <f t="shared" si="12"/>
        <v>-2.5235231644242226</v>
      </c>
      <c r="AF9" s="10">
        <f t="shared" si="13"/>
        <v>6.3606587511973007</v>
      </c>
      <c r="AG9" s="10">
        <f t="shared" si="14"/>
        <v>6.3606587511973007</v>
      </c>
      <c r="AH9">
        <f t="shared" si="15"/>
        <v>6.3606587511973007</v>
      </c>
      <c r="AI9" s="10">
        <f t="shared" si="16"/>
        <v>6.3606587511973007</v>
      </c>
      <c r="AJ9">
        <f t="shared" si="17"/>
        <v>6.3606587511973007</v>
      </c>
    </row>
    <row r="10" spans="1:36" x14ac:dyDescent="0.3">
      <c r="A10" s="3" t="s">
        <v>13</v>
      </c>
      <c r="D10" t="s">
        <v>102</v>
      </c>
      <c r="E10" s="5">
        <v>35</v>
      </c>
      <c r="F10" t="s">
        <v>14</v>
      </c>
      <c r="G10" t="s">
        <v>105</v>
      </c>
      <c r="H10" s="10">
        <f>INDEX(R2:R360,MATCH(MIN(X2:X360),X2:X360,0))</f>
        <v>148.5</v>
      </c>
      <c r="I10" t="s">
        <v>34</v>
      </c>
      <c r="K10" t="s">
        <v>112</v>
      </c>
      <c r="L10">
        <f t="shared" si="19"/>
        <v>22.338254999999997</v>
      </c>
      <c r="M10" t="s">
        <v>60</v>
      </c>
      <c r="N10">
        <f t="shared" si="7"/>
        <v>20.317885631378207</v>
      </c>
      <c r="O10">
        <f t="shared" si="8"/>
        <v>12.63163065548253</v>
      </c>
      <c r="P10">
        <f t="shared" si="18"/>
        <v>2.508</v>
      </c>
      <c r="Q10">
        <f t="shared" si="0"/>
        <v>10.75132</v>
      </c>
      <c r="R10" s="17">
        <f>PUSHArm!M10</f>
        <v>4</v>
      </c>
      <c r="S10" s="10">
        <f>PULLArm!N10</f>
        <v>2.6133966980562189</v>
      </c>
      <c r="T10" s="10">
        <f>PULLArm!O10</f>
        <v>1.5323474832327908</v>
      </c>
      <c r="U10" s="10">
        <f t="shared" si="9"/>
        <v>9.6905190026416701</v>
      </c>
      <c r="V10" s="10">
        <f t="shared" si="1"/>
        <v>0.53874802376117903</v>
      </c>
      <c r="W10" s="10">
        <f t="shared" si="2"/>
        <v>13.386603301943781</v>
      </c>
      <c r="X10" s="10">
        <f t="shared" si="3"/>
        <v>107.38660330194378</v>
      </c>
      <c r="Y10" s="10">
        <f t="shared" si="10"/>
        <v>102.38660330194378</v>
      </c>
      <c r="Z10" s="10">
        <f t="shared" si="11"/>
        <v>8.3866033019437811</v>
      </c>
      <c r="AA10" s="10">
        <f t="shared" si="4"/>
        <v>97.386603301943779</v>
      </c>
      <c r="AB10" s="10">
        <f t="shared" si="5"/>
        <v>2.0055745650133066</v>
      </c>
      <c r="AC10" s="10">
        <f t="shared" si="6"/>
        <v>3.7251779797047209</v>
      </c>
      <c r="AD10" s="10">
        <f>IF(R10&lt;=$H$10,$L$2+ABS($H$43/$H$46-SQRT(4*$H$43*$H$43/$H$46/$H$46-8*(R10-$H$9)/$H$46)/2),#REF!)</f>
        <v>8.6401079612792806</v>
      </c>
      <c r="AE10" s="10">
        <f t="shared" si="12"/>
        <v>-3.2250297319843955</v>
      </c>
      <c r="AF10" s="10">
        <f t="shared" si="13"/>
        <v>6.1688216530583651</v>
      </c>
      <c r="AG10" s="10">
        <f t="shared" si="14"/>
        <v>6.1688216530583651</v>
      </c>
      <c r="AH10">
        <f t="shared" si="15"/>
        <v>6.1688216530583651</v>
      </c>
      <c r="AI10" s="10">
        <f t="shared" si="16"/>
        <v>6.1688216530583651</v>
      </c>
      <c r="AJ10">
        <f t="shared" si="17"/>
        <v>6.1688216530583651</v>
      </c>
    </row>
    <row r="11" spans="1:36" x14ac:dyDescent="0.3">
      <c r="A11" t="s">
        <v>22</v>
      </c>
      <c r="B11" s="5">
        <v>16</v>
      </c>
      <c r="D11" t="s">
        <v>109</v>
      </c>
      <c r="E11">
        <f>E10+H10/360*2*B19*3.1415</f>
        <v>66.100849999999994</v>
      </c>
      <c r="F11" t="s">
        <v>14</v>
      </c>
      <c r="G11" t="s">
        <v>255</v>
      </c>
      <c r="H11">
        <f>INDEX(R2:R360,MATCH(MIN(X2:X360),X2:X360,0))</f>
        <v>148.5</v>
      </c>
      <c r="I11" t="s">
        <v>34</v>
      </c>
      <c r="K11" t="s">
        <v>256</v>
      </c>
      <c r="L11">
        <f t="shared" si="19"/>
        <v>22.338254999999997</v>
      </c>
      <c r="M11" t="s">
        <v>60</v>
      </c>
      <c r="N11">
        <f t="shared" si="7"/>
        <v>20.370690332417009</v>
      </c>
      <c r="O11">
        <f t="shared" si="8"/>
        <v>12.682674379393815</v>
      </c>
      <c r="P11">
        <f t="shared" si="18"/>
        <v>2.508</v>
      </c>
      <c r="Q11">
        <f t="shared" si="0"/>
        <v>10.782735000000001</v>
      </c>
      <c r="R11" s="17">
        <f>PUSHArm!M11</f>
        <v>4.5</v>
      </c>
      <c r="S11" s="10">
        <f>PULLArm!N11</f>
        <v>2.9396934456745534</v>
      </c>
      <c r="T11" s="10">
        <f>PULLArm!O11</f>
        <v>1.5326985552279093</v>
      </c>
      <c r="U11" s="10">
        <f t="shared" si="9"/>
        <v>10.275993244906534</v>
      </c>
      <c r="V11" s="10">
        <f t="shared" si="1"/>
        <v>0.5714285714285714</v>
      </c>
      <c r="W11" s="10">
        <f t="shared" si="2"/>
        <v>13.060306554325447</v>
      </c>
      <c r="X11" s="10">
        <f t="shared" si="3"/>
        <v>107.06030655432545</v>
      </c>
      <c r="Y11" s="10">
        <f t="shared" si="10"/>
        <v>102.06030655432545</v>
      </c>
      <c r="Z11" s="10">
        <f t="shared" si="11"/>
        <v>8.0603065543254466</v>
      </c>
      <c r="AA11" s="10">
        <f t="shared" si="4"/>
        <v>97.06030655432545</v>
      </c>
      <c r="AB11" s="10">
        <f t="shared" si="5"/>
        <v>1.9851082968089331</v>
      </c>
      <c r="AC11" s="10">
        <f t="shared" si="6"/>
        <v>3.7202233771164499</v>
      </c>
      <c r="AD11" s="10">
        <f>IF(R11&lt;=$H$10,$L$2+ABS($H$43/$H$46-SQRT(4*$H$43*$H$43/$H$46/$H$46-8*(R11-$H$9)/$H$46)/2),#REF!)</f>
        <v>8.629302571421281</v>
      </c>
      <c r="AE11" s="10">
        <f t="shared" si="12"/>
        <v>-4.5738343358117781</v>
      </c>
      <c r="AF11" s="10">
        <f t="shared" si="13"/>
        <v>5.7830882352941178</v>
      </c>
      <c r="AG11" s="10">
        <f t="shared" si="14"/>
        <v>5.7830882352941178</v>
      </c>
      <c r="AH11">
        <f t="shared" si="15"/>
        <v>5.7830882352941178</v>
      </c>
      <c r="AI11" s="10">
        <f t="shared" si="16"/>
        <v>5.7830882352941178</v>
      </c>
      <c r="AJ11" t="e">
        <f t="shared" si="17"/>
        <v>#NUM!</v>
      </c>
    </row>
    <row r="12" spans="1:36" x14ac:dyDescent="0.3">
      <c r="A12" t="s">
        <v>15</v>
      </c>
      <c r="B12" s="5">
        <v>0.81</v>
      </c>
      <c r="D12" t="s">
        <v>106</v>
      </c>
      <c r="E12" s="15">
        <f>E11*E9</f>
        <v>1652.5212499999998</v>
      </c>
      <c r="F12" t="s">
        <v>20</v>
      </c>
      <c r="G12" t="s">
        <v>259</v>
      </c>
      <c r="H12">
        <f>INDEX(R2:R360,MATCH(MIN(Y2:Y360),Y2:Y360,0))</f>
        <v>144</v>
      </c>
      <c r="I12" t="s">
        <v>34</v>
      </c>
      <c r="K12" t="s">
        <v>258</v>
      </c>
      <c r="L12">
        <f t="shared" si="19"/>
        <v>22.055519999999998</v>
      </c>
      <c r="M12" t="s">
        <v>60</v>
      </c>
      <c r="N12">
        <f t="shared" si="7"/>
        <v>20.423347759309124</v>
      </c>
      <c r="O12">
        <f t="shared" si="8"/>
        <v>12.733634585332362</v>
      </c>
      <c r="P12">
        <f t="shared" si="18"/>
        <v>2.508</v>
      </c>
      <c r="Q12">
        <f t="shared" si="0"/>
        <v>10.814150000000001</v>
      </c>
      <c r="R12" s="17">
        <f>PUSHArm!M12</f>
        <v>5</v>
      </c>
      <c r="S12" s="10">
        <f>PULLArm!N12</f>
        <v>3.265915453449364</v>
      </c>
      <c r="T12" s="10">
        <f>PULLArm!O12</f>
        <v>1.5330369166620346</v>
      </c>
      <c r="U12" s="10">
        <f t="shared" si="9"/>
        <v>10.829457226661146</v>
      </c>
      <c r="V12" s="10">
        <f t="shared" si="1"/>
        <v>0.60233860193683419</v>
      </c>
      <c r="W12" s="10">
        <f t="shared" si="2"/>
        <v>12.734084546550637</v>
      </c>
      <c r="X12" s="10">
        <f t="shared" si="3"/>
        <v>106.73408454655063</v>
      </c>
      <c r="Y12" s="10">
        <f t="shared" si="10"/>
        <v>101.73408454655063</v>
      </c>
      <c r="Z12" s="10">
        <f t="shared" si="11"/>
        <v>7.734084546550636</v>
      </c>
      <c r="AA12" s="10">
        <f t="shared" si="4"/>
        <v>96.734084546550633</v>
      </c>
      <c r="AB12" s="10">
        <f t="shared" si="5"/>
        <v>1.9649538380591383</v>
      </c>
      <c r="AC12" s="10">
        <f t="shared" si="6"/>
        <v>3.7152596846277177</v>
      </c>
      <c r="AD12" s="10">
        <f>IF(R12&lt;=$H$10,$L$2+ABS($H$43/$H$46-SQRT(4*$H$43*$H$43/$H$46/$H$46-8*(R12-$H$9)/$H$46)/2),#REF!)</f>
        <v>8.6184784058650976</v>
      </c>
      <c r="AE12" s="10">
        <f t="shared" si="12"/>
        <v>-4.5728248303468435</v>
      </c>
      <c r="AF12" s="10">
        <f t="shared" si="13"/>
        <v>5.7117647058823522</v>
      </c>
      <c r="AG12" s="10">
        <f t="shared" si="14"/>
        <v>5.7117647058823522</v>
      </c>
      <c r="AH12">
        <f t="shared" si="15"/>
        <v>5.7117647058823522</v>
      </c>
      <c r="AI12" s="10">
        <f t="shared" si="16"/>
        <v>5.7117647058823522</v>
      </c>
      <c r="AJ12" t="e">
        <f t="shared" si="17"/>
        <v>#NUM!</v>
      </c>
    </row>
    <row r="13" spans="1:36" x14ac:dyDescent="0.3">
      <c r="D13" s="3"/>
      <c r="G13" t="s">
        <v>266</v>
      </c>
      <c r="H13">
        <f>(H12+H50*K4/2+H54*K4/2)</f>
        <v>62.520647843014686</v>
      </c>
      <c r="I13" t="s">
        <v>34</v>
      </c>
      <c r="K13" t="s">
        <v>281</v>
      </c>
      <c r="L13">
        <f t="shared" ref="L13:L16" si="20">$E$9*(H13/360*2*3.1415*$B$19+$E$10)/1000*$B$19+P8</f>
        <v>16.936172303976612</v>
      </c>
      <c r="M13" t="s">
        <v>60</v>
      </c>
      <c r="N13">
        <f t="shared" si="7"/>
        <v>20.475857092644343</v>
      </c>
      <c r="O13">
        <f t="shared" si="8"/>
        <v>12.784510311713253</v>
      </c>
      <c r="P13">
        <f t="shared" si="18"/>
        <v>2.508</v>
      </c>
      <c r="Q13">
        <f t="shared" si="0"/>
        <v>10.845564999999999</v>
      </c>
      <c r="R13" s="17">
        <f>PUSHArm!M13</f>
        <v>5.5</v>
      </c>
      <c r="S13" s="10">
        <f>PULLArm!N13</f>
        <v>3.592065459731455</v>
      </c>
      <c r="T13" s="10">
        <f>PULLArm!O13</f>
        <v>1.5333625958794033</v>
      </c>
      <c r="U13" s="10">
        <f t="shared" si="9"/>
        <v>11.355618166347458</v>
      </c>
      <c r="V13" s="10">
        <f t="shared" si="1"/>
        <v>0.63173805530579041</v>
      </c>
      <c r="W13" s="10">
        <f t="shared" si="2"/>
        <v>12.407934540268545</v>
      </c>
      <c r="X13" s="10">
        <f t="shared" si="3"/>
        <v>106.40793454026854</v>
      </c>
      <c r="Y13" s="10">
        <f t="shared" si="10"/>
        <v>101.40793454026854</v>
      </c>
      <c r="Z13" s="10">
        <f t="shared" si="11"/>
        <v>7.4079345402685455</v>
      </c>
      <c r="AA13" s="10">
        <f t="shared" si="4"/>
        <v>96.407934540268542</v>
      </c>
      <c r="AB13" s="10">
        <f t="shared" si="5"/>
        <v>1.9450973571446113</v>
      </c>
      <c r="AC13" s="10">
        <f t="shared" si="6"/>
        <v>3.7102868520241681</v>
      </c>
      <c r="AD13" s="10">
        <f>IF(R13&lt;=$H$10,$L$2+ABS($H$43/$H$46-SQRT(4*$H$43*$H$43/$H$46/$H$46-8*(R13-$H$9)/$H$46)/2),#REF!)</f>
        <v>8.6076353663939749</v>
      </c>
      <c r="AE13" s="10">
        <f t="shared" si="12"/>
        <v>-4.5718535832224427</v>
      </c>
      <c r="AF13" s="10">
        <f t="shared" si="13"/>
        <v>5.6404411764705884</v>
      </c>
      <c r="AG13" s="10">
        <f t="shared" si="14"/>
        <v>5.6404411764705884</v>
      </c>
      <c r="AH13">
        <f t="shared" si="15"/>
        <v>5.6404411764705884</v>
      </c>
      <c r="AI13" s="10">
        <f t="shared" si="16"/>
        <v>5.6404411764705884</v>
      </c>
      <c r="AJ13" t="e">
        <f t="shared" si="17"/>
        <v>#NUM!</v>
      </c>
    </row>
    <row r="14" spans="1:36" x14ac:dyDescent="0.3">
      <c r="A14" s="3" t="s">
        <v>25</v>
      </c>
      <c r="B14" s="1"/>
      <c r="D14" s="3" t="s">
        <v>59</v>
      </c>
      <c r="E14" s="2"/>
      <c r="G14" t="s">
        <v>260</v>
      </c>
      <c r="H14">
        <f>INDEX(R2:R360,MATCH(MIN(Z2:Z360),Z2:Z360,0))</f>
        <v>17</v>
      </c>
      <c r="I14" t="s">
        <v>34</v>
      </c>
      <c r="K14" t="s">
        <v>282</v>
      </c>
      <c r="L14">
        <f t="shared" si="20"/>
        <v>14.07611</v>
      </c>
      <c r="M14" t="s">
        <v>60</v>
      </c>
      <c r="N14">
        <f t="shared" si="7"/>
        <v>20.528217502367603</v>
      </c>
      <c r="O14">
        <f t="shared" si="8"/>
        <v>12.835300591630654</v>
      </c>
      <c r="P14">
        <f t="shared" si="18"/>
        <v>2.508</v>
      </c>
      <c r="Q14">
        <f t="shared" si="0"/>
        <v>10.87698</v>
      </c>
      <c r="R14" s="17">
        <f>PUSHArm!M14</f>
        <v>6</v>
      </c>
      <c r="S14" s="10">
        <f>PULLArm!N14</f>
        <v>3.9181461932407027</v>
      </c>
      <c r="T14" s="10">
        <f>PULLArm!O14</f>
        <v>1.5336756201628696</v>
      </c>
      <c r="U14" s="10">
        <f t="shared" si="9"/>
        <v>11.858135605977672</v>
      </c>
      <c r="V14" s="10">
        <f t="shared" si="1"/>
        <v>0.65982887907385801</v>
      </c>
      <c r="W14" s="10">
        <f t="shared" si="2"/>
        <v>12.081853806759298</v>
      </c>
      <c r="X14" s="10">
        <f t="shared" si="3"/>
        <v>106.0818538067593</v>
      </c>
      <c r="Y14" s="10">
        <f t="shared" si="10"/>
        <v>101.0818538067593</v>
      </c>
      <c r="Z14" s="10">
        <f t="shared" si="11"/>
        <v>7.0818538067592973</v>
      </c>
      <c r="AA14" s="10">
        <f t="shared" si="4"/>
        <v>96.081853806759298</v>
      </c>
      <c r="AB14" s="10">
        <f t="shared" si="5"/>
        <v>1.9255260157753373</v>
      </c>
      <c r="AC14" s="10">
        <f t="shared" si="6"/>
        <v>3.7053048286274124</v>
      </c>
      <c r="AD14" s="10">
        <f>IF(R14&lt;=$H$10,$L$2+ABS($H$43/$H$46-SQRT(4*$H$43*$H$43/$H$46/$H$46-8*(R14-$H$9)/$H$46)/2),#REF!)</f>
        <v>8.5967733539318676</v>
      </c>
      <c r="AE14" s="10">
        <f t="shared" si="12"/>
        <v>-4.5709204646586556</v>
      </c>
      <c r="AF14" s="10">
        <f t="shared" si="13"/>
        <v>5.5691176470588228</v>
      </c>
      <c r="AG14" s="10">
        <f t="shared" si="14"/>
        <v>5.5691176470588228</v>
      </c>
      <c r="AH14">
        <f t="shared" si="15"/>
        <v>5.5691176470588228</v>
      </c>
      <c r="AI14" s="10">
        <f t="shared" si="16"/>
        <v>5.5691176470588228</v>
      </c>
      <c r="AJ14" t="e">
        <f t="shared" si="17"/>
        <v>#NUM!</v>
      </c>
    </row>
    <row r="15" spans="1:36" x14ac:dyDescent="0.3">
      <c r="A15" s="4" t="s">
        <v>15</v>
      </c>
      <c r="B15" s="5">
        <v>0.95</v>
      </c>
      <c r="D15" t="s">
        <v>53</v>
      </c>
      <c r="E15" s="7">
        <v>80</v>
      </c>
      <c r="F15" t="s">
        <v>55</v>
      </c>
      <c r="G15" t="s">
        <v>264</v>
      </c>
      <c r="H15">
        <f>H14+H58*H5</f>
        <v>4.3814432989690708</v>
      </c>
      <c r="I15" t="s">
        <v>34</v>
      </c>
      <c r="K15" t="s">
        <v>283</v>
      </c>
      <c r="L15">
        <f t="shared" si="20"/>
        <v>13.283286082474223</v>
      </c>
      <c r="M15" t="s">
        <v>60</v>
      </c>
      <c r="N15">
        <f t="shared" si="7"/>
        <v>20.580428147497894</v>
      </c>
      <c r="O15">
        <f t="shared" si="8"/>
        <v>12.886004452619392</v>
      </c>
      <c r="P15">
        <f t="shared" si="18"/>
        <v>2.508</v>
      </c>
      <c r="Q15">
        <f t="shared" si="0"/>
        <v>10.908395000000001</v>
      </c>
      <c r="R15" s="17">
        <f>PUSHArm!M15</f>
        <v>6.5</v>
      </c>
      <c r="S15" s="10">
        <f>PULLArm!N15</f>
        <v>4.2441603734406215</v>
      </c>
      <c r="T15" s="10">
        <f>PULLArm!O15</f>
        <v>1.5339760157253788</v>
      </c>
      <c r="U15" s="10">
        <f t="shared" si="9"/>
        <v>12.339921877614772</v>
      </c>
      <c r="V15" s="10">
        <f t="shared" si="1"/>
        <v>0.6867716715169504</v>
      </c>
      <c r="W15" s="10">
        <f t="shared" si="2"/>
        <v>11.755839626559379</v>
      </c>
      <c r="X15" s="10">
        <f t="shared" si="3"/>
        <v>105.75583962655938</v>
      </c>
      <c r="Y15" s="10">
        <f t="shared" si="10"/>
        <v>100.75583962655938</v>
      </c>
      <c r="Z15" s="10">
        <f t="shared" si="11"/>
        <v>6.7558396265593785</v>
      </c>
      <c r="AA15" s="10">
        <f t="shared" si="4"/>
        <v>95.755839626559379</v>
      </c>
      <c r="AB15" s="10">
        <f t="shared" si="5"/>
        <v>1.9062278718984851</v>
      </c>
      <c r="AC15" s="10">
        <f t="shared" si="6"/>
        <v>3.7003135632890034</v>
      </c>
      <c r="AD15" s="10">
        <f>IF(R15&lt;=$H$10,$L$2+ABS($H$43/$H$46-SQRT(4*$H$43*$H$43/$H$46/$H$46-8*(R15-$H$9)/$H$46)/2),#REF!)</f>
        <v>8.58589226853287</v>
      </c>
      <c r="AE15" s="10">
        <f t="shared" si="12"/>
        <v>-4.5700253501261665</v>
      </c>
      <c r="AF15" s="10">
        <f t="shared" si="13"/>
        <v>5.4977941176470591</v>
      </c>
      <c r="AG15" s="10">
        <f t="shared" si="14"/>
        <v>5.4977941176470591</v>
      </c>
      <c r="AH15">
        <f t="shared" si="15"/>
        <v>5.4977941176470591</v>
      </c>
      <c r="AI15" s="10">
        <f t="shared" si="16"/>
        <v>5.4977941176470591</v>
      </c>
      <c r="AJ15" t="e">
        <f t="shared" si="17"/>
        <v>#NUM!</v>
      </c>
    </row>
    <row r="16" spans="1:36" x14ac:dyDescent="0.3">
      <c r="A16" s="4" t="s">
        <v>28</v>
      </c>
      <c r="B16" s="6">
        <v>4</v>
      </c>
      <c r="C16" t="s">
        <v>14</v>
      </c>
      <c r="D16" t="s">
        <v>54</v>
      </c>
      <c r="E16" s="5">
        <v>1.1000000000000001</v>
      </c>
      <c r="F16" t="s">
        <v>56</v>
      </c>
      <c r="G16" t="s">
        <v>265</v>
      </c>
      <c r="H16">
        <v>0</v>
      </c>
      <c r="I16" t="s">
        <v>34</v>
      </c>
      <c r="K16" t="s">
        <v>284</v>
      </c>
      <c r="L16">
        <f t="shared" si="20"/>
        <v>13.007999999999999</v>
      </c>
      <c r="M16" t="s">
        <v>60</v>
      </c>
      <c r="N16">
        <f t="shared" si="7"/>
        <v>20.632488176147188</v>
      </c>
      <c r="O16">
        <f t="shared" si="8"/>
        <v>12.936620916604239</v>
      </c>
      <c r="P16">
        <f t="shared" si="18"/>
        <v>2.508</v>
      </c>
      <c r="Q16">
        <f t="shared" si="0"/>
        <v>10.939810000000001</v>
      </c>
      <c r="R16" s="17">
        <f>PUSHArm!M16</f>
        <v>7</v>
      </c>
      <c r="S16" s="10">
        <f>PULLArm!N16</f>
        <v>4.5701107109128554</v>
      </c>
      <c r="T16" s="10">
        <f>PULLArm!O16</f>
        <v>1.5342638077238737</v>
      </c>
      <c r="U16" s="10">
        <f t="shared" si="9"/>
        <v>12.803340065555748</v>
      </c>
      <c r="V16" s="10">
        <f t="shared" si="1"/>
        <v>0.71269664509979835</v>
      </c>
      <c r="W16" s="10">
        <f t="shared" si="2"/>
        <v>11.429889289087145</v>
      </c>
      <c r="X16" s="10">
        <f t="shared" si="3"/>
        <v>105.42988928908714</v>
      </c>
      <c r="Y16" s="10">
        <f t="shared" si="10"/>
        <v>100.42988928908714</v>
      </c>
      <c r="Z16" s="10">
        <f t="shared" si="11"/>
        <v>6.4298892890871446</v>
      </c>
      <c r="AA16" s="10">
        <f t="shared" si="4"/>
        <v>95.429889289087143</v>
      </c>
      <c r="AB16" s="10">
        <f t="shared" si="5"/>
        <v>1.8871917944775569</v>
      </c>
      <c r="AC16" s="10">
        <f t="shared" si="6"/>
        <v>3.6953130043843094</v>
      </c>
      <c r="AD16" s="10">
        <f>IF(R16&lt;=$H$10,$L$2+ABS($H$43/$H$46-SQRT(4*$H$43*$H$43/$H$46/$H$46-8*(R16-$H$9)/$H$46)/2),#REF!)</f>
        <v>8.5749920093704954</v>
      </c>
      <c r="AE16" s="10">
        <f t="shared" si="12"/>
        <v>-4.5691681202794712</v>
      </c>
      <c r="AF16" s="10">
        <f t="shared" si="13"/>
        <v>5.4264705882352935</v>
      </c>
      <c r="AG16" s="10">
        <f t="shared" si="14"/>
        <v>5.4264705882352935</v>
      </c>
      <c r="AH16">
        <f t="shared" si="15"/>
        <v>5.4264705882352935</v>
      </c>
      <c r="AI16" s="10">
        <f t="shared" si="16"/>
        <v>5.4264705882352935</v>
      </c>
      <c r="AJ16" t="e">
        <f t="shared" si="17"/>
        <v>#NUM!</v>
      </c>
    </row>
    <row r="17" spans="1:36" x14ac:dyDescent="0.3">
      <c r="A17" s="3"/>
      <c r="B17" s="1"/>
      <c r="D17" t="s">
        <v>57</v>
      </c>
      <c r="E17" s="10">
        <f>E15*E16*E16/3+B40</f>
        <v>32.266666666666673</v>
      </c>
      <c r="F17" t="s">
        <v>58</v>
      </c>
      <c r="N17">
        <f t="shared" si="7"/>
        <v>20.684396725236628</v>
      </c>
      <c r="O17">
        <f t="shared" si="8"/>
        <v>12.987148999659901</v>
      </c>
      <c r="P17">
        <f t="shared" si="18"/>
        <v>2.508</v>
      </c>
      <c r="Q17">
        <f t="shared" si="0"/>
        <v>10.971224999999999</v>
      </c>
      <c r="R17" s="17">
        <f>PUSHArm!M17</f>
        <v>7.5</v>
      </c>
      <c r="S17" s="10">
        <f>PULLArm!N17</f>
        <v>4.8959999077269059</v>
      </c>
      <c r="T17" s="10">
        <f>PULLArm!O17</f>
        <v>1.5345390202505433</v>
      </c>
      <c r="U17" s="10">
        <f t="shared" si="9"/>
        <v>13.250339221917704</v>
      </c>
      <c r="V17" s="10">
        <f t="shared" si="1"/>
        <v>0.73771111356331753</v>
      </c>
      <c r="W17" s="10">
        <f t="shared" si="2"/>
        <v>11.104000092273093</v>
      </c>
      <c r="X17" s="10">
        <f t="shared" si="3"/>
        <v>105.1040000922731</v>
      </c>
      <c r="Y17" s="10">
        <f t="shared" si="10"/>
        <v>100.1040000922731</v>
      </c>
      <c r="Z17" s="10">
        <f t="shared" si="11"/>
        <v>6.1040000922730941</v>
      </c>
      <c r="AA17" s="10">
        <f t="shared" si="4"/>
        <v>95.104000092273097</v>
      </c>
      <c r="AB17" s="10">
        <f t="shared" si="5"/>
        <v>1.8684073884155519</v>
      </c>
      <c r="AC17" s="10">
        <f t="shared" si="6"/>
        <v>3.6903030998062833</v>
      </c>
      <c r="AD17" s="10">
        <f>IF(R17&lt;=$H$10,$L$2+ABS($H$43/$H$46-SQRT(4*$H$43*$H$43/$H$46/$H$46-8*(R17-$H$9)/$H$46)/2),#REF!)</f>
        <v>8.5640724747267711</v>
      </c>
      <c r="AE17" s="10">
        <f t="shared" si="12"/>
        <v>-4.5683486609587467</v>
      </c>
      <c r="AF17" s="10">
        <f t="shared" si="13"/>
        <v>5.3551470588235297</v>
      </c>
      <c r="AG17" s="10">
        <f t="shared" si="14"/>
        <v>5.3551470588235297</v>
      </c>
      <c r="AH17">
        <f t="shared" si="15"/>
        <v>5.3551470588235297</v>
      </c>
      <c r="AI17" s="10">
        <f t="shared" si="16"/>
        <v>5.3551470588235297</v>
      </c>
      <c r="AJ17" t="e">
        <f t="shared" si="17"/>
        <v>#NUM!</v>
      </c>
    </row>
    <row r="18" spans="1:36" x14ac:dyDescent="0.3">
      <c r="A18" s="3" t="s">
        <v>26</v>
      </c>
      <c r="F18" s="1"/>
      <c r="N18">
        <f t="shared" si="7"/>
        <v>20.736152920487534</v>
      </c>
      <c r="O18">
        <f t="shared" si="8"/>
        <v>13.037587711943345</v>
      </c>
      <c r="P18">
        <f t="shared" si="18"/>
        <v>2.508</v>
      </c>
      <c r="Q18">
        <f t="shared" si="0"/>
        <v>11.00264</v>
      </c>
      <c r="R18" s="17">
        <f>PUSHArm!M18</f>
        <v>8</v>
      </c>
      <c r="S18" s="10">
        <f>PULLArm!N18</f>
        <v>5.2218306578099929</v>
      </c>
      <c r="T18" s="10">
        <f>PULLArm!O18</f>
        <v>1.5348016763445356</v>
      </c>
      <c r="U18" s="10">
        <f t="shared" si="9"/>
        <v>13.682549559117028</v>
      </c>
      <c r="V18" s="10">
        <f t="shared" si="1"/>
        <v>0.76190476190476186</v>
      </c>
      <c r="W18" s="10">
        <f t="shared" si="2"/>
        <v>10.778169342190008</v>
      </c>
      <c r="X18" s="10">
        <f t="shared" si="3"/>
        <v>104.77816934219001</v>
      </c>
      <c r="Y18" s="10">
        <f t="shared" si="10"/>
        <v>99.778169342190012</v>
      </c>
      <c r="Z18" s="10">
        <f t="shared" si="11"/>
        <v>5.7781693421900071</v>
      </c>
      <c r="AA18" s="10">
        <f t="shared" si="4"/>
        <v>94.778169342190012</v>
      </c>
      <c r="AB18" s="10">
        <f t="shared" si="5"/>
        <v>1.8498649281842654</v>
      </c>
      <c r="AC18" s="10">
        <f t="shared" si="6"/>
        <v>3.6852837969591294</v>
      </c>
      <c r="AD18" s="10">
        <f>IF(R18&lt;=$H$10,$L$2+ABS($H$43/$H$46-SQRT(4*$H$43*$H$43/$H$46/$H$46-8*(R18-$H$9)/$H$46)/2),#REF!)</f>
        <v>8.5531335619811593</v>
      </c>
      <c r="AE18" s="10">
        <f t="shared" si="12"/>
        <v>-4.5675668631318507</v>
      </c>
      <c r="AF18" s="10">
        <f t="shared" si="13"/>
        <v>5.2838235294117641</v>
      </c>
      <c r="AG18" s="10">
        <f t="shared" si="14"/>
        <v>5.2838235294117641</v>
      </c>
      <c r="AH18">
        <f t="shared" si="15"/>
        <v>5.2838235294117641</v>
      </c>
      <c r="AI18" s="10">
        <f t="shared" si="16"/>
        <v>5.2838235294117641</v>
      </c>
      <c r="AJ18" t="e">
        <f t="shared" si="17"/>
        <v>#NUM!</v>
      </c>
    </row>
    <row r="19" spans="1:36" x14ac:dyDescent="0.3">
      <c r="A19" t="s">
        <v>27</v>
      </c>
      <c r="B19" s="5">
        <v>12</v>
      </c>
      <c r="C19" t="s">
        <v>14</v>
      </c>
      <c r="D19" s="10" t="s">
        <v>262</v>
      </c>
      <c r="E19" s="5">
        <v>16</v>
      </c>
      <c r="F19" s="1" t="s">
        <v>108</v>
      </c>
      <c r="N19">
        <f t="shared" si="7"/>
        <v>20.787755876233124</v>
      </c>
      <c r="O19">
        <f t="shared" si="8"/>
        <v>13.087936057513929</v>
      </c>
      <c r="P19">
        <f t="shared" si="18"/>
        <v>2.508</v>
      </c>
      <c r="Q19">
        <f t="shared" si="0"/>
        <v>11.034055</v>
      </c>
      <c r="R19" s="17">
        <f>PUSHArm!M19</f>
        <v>8.5</v>
      </c>
      <c r="S19" s="10">
        <f>PULLArm!N19</f>
        <v>5.5476056473127793</v>
      </c>
      <c r="T19" s="10">
        <f>PULLArm!O19</f>
        <v>1.5350517979902698</v>
      </c>
      <c r="U19" s="10">
        <f t="shared" si="9"/>
        <v>14.101351213576395</v>
      </c>
      <c r="V19" s="10">
        <f t="shared" si="1"/>
        <v>0.785353452498602</v>
      </c>
      <c r="W19" s="10">
        <f t="shared" si="2"/>
        <v>10.452394352687222</v>
      </c>
      <c r="X19" s="10">
        <f t="shared" si="3"/>
        <v>104.45239435268722</v>
      </c>
      <c r="Y19" s="10">
        <f t="shared" si="10"/>
        <v>99.452394352687222</v>
      </c>
      <c r="Z19" s="10">
        <f t="shared" si="11"/>
        <v>5.4523943526872207</v>
      </c>
      <c r="AA19" s="10">
        <f t="shared" si="4"/>
        <v>94.452394352687222</v>
      </c>
      <c r="AB19" s="10">
        <f t="shared" si="5"/>
        <v>1.8315552989566859</v>
      </c>
      <c r="AC19" s="10">
        <f t="shared" si="6"/>
        <v>3.6802550427518588</v>
      </c>
      <c r="AD19" s="10">
        <f>IF(R19&lt;=$H$10,$L$2+ABS($H$43/$H$46-SQRT(4*$H$43*$H$43/$H$46/$H$46-8*(R19-$H$9)/$H$46)/2),#REF!)</f>
        <v>8.5421751675993161</v>
      </c>
      <c r="AE19" s="10">
        <f t="shared" si="12"/>
        <v>-4.5668226228773499</v>
      </c>
      <c r="AF19" s="10">
        <f t="shared" si="13"/>
        <v>5.2125000000000004</v>
      </c>
      <c r="AG19" s="10">
        <f t="shared" si="14"/>
        <v>5.2125000000000004</v>
      </c>
      <c r="AH19">
        <f t="shared" si="15"/>
        <v>5.2125000000000004</v>
      </c>
      <c r="AI19" s="10">
        <f t="shared" si="16"/>
        <v>5.2125000000000004</v>
      </c>
      <c r="AJ19" t="e">
        <f t="shared" si="17"/>
        <v>#NUM!</v>
      </c>
    </row>
    <row r="20" spans="1:36" x14ac:dyDescent="0.3">
      <c r="A20" t="s">
        <v>116</v>
      </c>
      <c r="B20" s="5">
        <v>209</v>
      </c>
      <c r="C20" t="s">
        <v>20</v>
      </c>
      <c r="D20" s="10" t="s">
        <v>107</v>
      </c>
      <c r="E20" s="5">
        <v>110</v>
      </c>
      <c r="F20" t="s">
        <v>108</v>
      </c>
      <c r="N20">
        <f t="shared" si="7"/>
        <v>20.839204695274542</v>
      </c>
      <c r="O20">
        <f t="shared" si="8"/>
        <v>13.138193034181464</v>
      </c>
      <c r="P20">
        <f t="shared" si="18"/>
        <v>2.508</v>
      </c>
      <c r="Q20">
        <f t="shared" si="0"/>
        <v>11.065470000000001</v>
      </c>
      <c r="R20" s="17">
        <f>PUSHArm!M20</f>
        <v>9</v>
      </c>
      <c r="S20" s="10">
        <f>PULLArm!N20</f>
        <v>5.8733275549738844</v>
      </c>
      <c r="T20" s="10">
        <f>PULLArm!O20</f>
        <v>1.5352894061190352</v>
      </c>
      <c r="U20" s="10">
        <f t="shared" si="9"/>
        <v>14.507925032636676</v>
      </c>
      <c r="V20" s="10">
        <f t="shared" si="1"/>
        <v>0.80812203564176854</v>
      </c>
      <c r="W20" s="10">
        <f t="shared" si="2"/>
        <v>10.126672445026117</v>
      </c>
      <c r="X20" s="10">
        <f t="shared" si="3"/>
        <v>104.12667244502612</v>
      </c>
      <c r="Y20" s="10">
        <f t="shared" si="10"/>
        <v>99.126672445026117</v>
      </c>
      <c r="Z20" s="10">
        <f t="shared" si="11"/>
        <v>5.1266724450261156</v>
      </c>
      <c r="AA20" s="10">
        <f t="shared" si="4"/>
        <v>94.126672445026117</v>
      </c>
      <c r="AB20" s="10">
        <f t="shared" si="5"/>
        <v>1.8134699442311164</v>
      </c>
      <c r="AC20" s="10">
        <f t="shared" si="6"/>
        <v>3.6752167835917406</v>
      </c>
      <c r="AD20" s="10">
        <f>IF(R20&lt;=$H$10,$L$2+ABS($H$43/$H$46-SQRT(4*$H$43*$H$43/$H$46/$H$46-8*(R20-$H$9)/$H$46)/2),#REF!)</f>
        <v>8.5311971871216485</v>
      </c>
      <c r="AE20" s="10">
        <f t="shared" si="12"/>
        <v>-4.5661158413588296</v>
      </c>
      <c r="AF20" s="10">
        <f t="shared" si="13"/>
        <v>5.1411764705882348</v>
      </c>
      <c r="AG20" s="10">
        <f t="shared" si="14"/>
        <v>5.1411764705882348</v>
      </c>
      <c r="AH20">
        <f t="shared" si="15"/>
        <v>5.1411764705882348</v>
      </c>
      <c r="AI20" s="10">
        <f t="shared" si="16"/>
        <v>5.1411764705882348</v>
      </c>
      <c r="AJ20" t="e">
        <f t="shared" si="17"/>
        <v>#NUM!</v>
      </c>
    </row>
    <row r="21" spans="1:36" x14ac:dyDescent="0.3">
      <c r="A21" s="3" t="s">
        <v>29</v>
      </c>
      <c r="B21">
        <f>B11*B19*2*3.1415/B16</f>
        <v>301.584</v>
      </c>
      <c r="D21" s="10" t="s">
        <v>261</v>
      </c>
      <c r="E21" s="5">
        <v>11</v>
      </c>
      <c r="F21" t="s">
        <v>108</v>
      </c>
      <c r="H21" t="s">
        <v>51</v>
      </c>
      <c r="I21">
        <v>0</v>
      </c>
      <c r="J21">
        <v>0</v>
      </c>
      <c r="K21">
        <f t="shared" ref="K21:K32" si="21">J21/$B$21/60*360</f>
        <v>0</v>
      </c>
      <c r="N21">
        <f t="shared" si="7"/>
        <v>20.89049846878261</v>
      </c>
      <c r="O21">
        <f t="shared" si="8"/>
        <v>13.18835763338315</v>
      </c>
      <c r="P21">
        <f t="shared" si="18"/>
        <v>2.508</v>
      </c>
      <c r="Q21">
        <f t="shared" si="0"/>
        <v>11.096885000000002</v>
      </c>
      <c r="R21" s="17">
        <f>PUSHArm!M21</f>
        <v>9.5</v>
      </c>
      <c r="S21" s="10">
        <f>PULLArm!N21</f>
        <v>6.1989990524825656</v>
      </c>
      <c r="T21" s="10">
        <f>PULLArm!O21</f>
        <v>1.5355145206139269</v>
      </c>
      <c r="U21" s="10">
        <f t="shared" si="9"/>
        <v>14.90329081644829</v>
      </c>
      <c r="V21" s="10">
        <f t="shared" si="1"/>
        <v>0.83026646543631877</v>
      </c>
      <c r="W21" s="10">
        <f t="shared" si="2"/>
        <v>9.8010009475174336</v>
      </c>
      <c r="X21" s="10">
        <f t="shared" si="3"/>
        <v>103.80100094751744</v>
      </c>
      <c r="Y21" s="10">
        <f t="shared" si="10"/>
        <v>98.801000947517437</v>
      </c>
      <c r="Z21" s="10">
        <f t="shared" si="11"/>
        <v>4.8010009475174344</v>
      </c>
      <c r="AA21" s="10">
        <f t="shared" si="4"/>
        <v>93.801000947517437</v>
      </c>
      <c r="AB21" s="10">
        <f t="shared" si="5"/>
        <v>1.795600819092914</v>
      </c>
      <c r="AC21" s="10">
        <f t="shared" si="6"/>
        <v>3.670168965377635</v>
      </c>
      <c r="AD21" s="10">
        <f>IF(R21&lt;=$H$10,$L$2+ABS($H$43/$H$46-SQRT(4*$H$43*$H$43/$H$46/$H$46-8*(R21-$H$9)/$H$46)/2),#REF!)</f>
        <v>8.5201995151517043</v>
      </c>
      <c r="AE21" s="10">
        <f t="shared" si="12"/>
        <v>-4.5654464247903475</v>
      </c>
      <c r="AF21" s="10">
        <f t="shared" si="13"/>
        <v>5.069852941176471</v>
      </c>
      <c r="AG21" s="10">
        <f t="shared" si="14"/>
        <v>5.069852941176471</v>
      </c>
      <c r="AH21">
        <f t="shared" si="15"/>
        <v>5.069852941176471</v>
      </c>
      <c r="AI21" s="10">
        <f t="shared" si="16"/>
        <v>5.069852941176471</v>
      </c>
      <c r="AJ21" t="e">
        <f t="shared" si="17"/>
        <v>#NUM!</v>
      </c>
    </row>
    <row r="22" spans="1:36" x14ac:dyDescent="0.3">
      <c r="H22" t="s">
        <v>47</v>
      </c>
      <c r="I22">
        <f>0.333333*H2</f>
        <v>1.333332</v>
      </c>
      <c r="J22">
        <f>L35</f>
        <v>1847.202</v>
      </c>
      <c r="K22">
        <f t="shared" si="21"/>
        <v>36.75</v>
      </c>
      <c r="N22">
        <f t="shared" si="7"/>
        <v>20.941636276111797</v>
      </c>
      <c r="O22">
        <f t="shared" si="8"/>
        <v>13.238428840005467</v>
      </c>
      <c r="P22">
        <f t="shared" si="18"/>
        <v>2.508</v>
      </c>
      <c r="Q22">
        <f t="shared" si="0"/>
        <v>11.128299999999999</v>
      </c>
      <c r="R22" s="17">
        <f>PUSHArm!M22</f>
        <v>10</v>
      </c>
      <c r="S22" s="10">
        <f>PULLArm!N22</f>
        <v>6.5246228048389359</v>
      </c>
      <c r="T22" s="10">
        <f>PULLArm!O22</f>
        <v>1.53572716030828</v>
      </c>
      <c r="U22" s="10">
        <f t="shared" si="9"/>
        <v>15.288336607288173</v>
      </c>
      <c r="V22" s="10">
        <f t="shared" si="1"/>
        <v>0.85183541999991985</v>
      </c>
      <c r="W22" s="10">
        <f t="shared" si="2"/>
        <v>9.4753771951610641</v>
      </c>
      <c r="X22" s="10">
        <f t="shared" si="3"/>
        <v>103.47537719516106</v>
      </c>
      <c r="Y22" s="10">
        <f t="shared" si="10"/>
        <v>98.475377195161059</v>
      </c>
      <c r="Z22" s="10">
        <f t="shared" si="11"/>
        <v>4.4753771951610641</v>
      </c>
      <c r="AA22" s="10">
        <f t="shared" si="4"/>
        <v>93.475377195161059</v>
      </c>
      <c r="AB22" s="10">
        <f t="shared" si="5"/>
        <v>1.7779403483894569</v>
      </c>
      <c r="AC22" s="10">
        <f t="shared" si="6"/>
        <v>3.6651115334932176</v>
      </c>
      <c r="AD22" s="10">
        <f>IF(R22&lt;=$H$10,$L$2+ABS($H$43/$H$46-SQRT(4*$H$43*$H$43/$H$46/$H$46-8*(R22-$H$9)/$H$46)/2),#REF!)</f>
        <v>8.5091820453443603</v>
      </c>
      <c r="AE22" s="10">
        <f t="shared" si="12"/>
        <v>-4.5648142844222894</v>
      </c>
      <c r="AF22" s="10">
        <f t="shared" si="13"/>
        <v>4.9985294117647054</v>
      </c>
      <c r="AG22" s="10">
        <f t="shared" si="14"/>
        <v>4.9985294117647054</v>
      </c>
      <c r="AH22">
        <f t="shared" si="15"/>
        <v>4.9985294117647054</v>
      </c>
      <c r="AI22" s="10">
        <f t="shared" si="16"/>
        <v>4.9985294117647054</v>
      </c>
      <c r="AJ22" t="e">
        <f t="shared" si="17"/>
        <v>#NUM!</v>
      </c>
    </row>
    <row r="23" spans="1:36" x14ac:dyDescent="0.3">
      <c r="H23" t="s">
        <v>48</v>
      </c>
      <c r="I23">
        <f>0.666666*H2</f>
        <v>2.6666639999999999</v>
      </c>
      <c r="J23">
        <f>L39</f>
        <v>3094.3775000000001</v>
      </c>
      <c r="K23">
        <f t="shared" si="21"/>
        <v>61.5625</v>
      </c>
      <c r="N23">
        <f t="shared" si="7"/>
        <v>20.992617184720114</v>
      </c>
      <c r="O23">
        <f t="shared" si="8"/>
        <v>13.288405632272896</v>
      </c>
      <c r="P23">
        <f t="shared" si="18"/>
        <v>2.508</v>
      </c>
      <c r="Q23">
        <f t="shared" si="0"/>
        <v>11.159715</v>
      </c>
      <c r="R23" s="17">
        <f>PUSHArm!M23</f>
        <v>10.5</v>
      </c>
      <c r="S23" s="10">
        <f>PULLArm!N23</f>
        <v>6.8502014707131726</v>
      </c>
      <c r="T23" s="10">
        <f>PULLArm!O23</f>
        <v>1.5359273429918689</v>
      </c>
      <c r="U23" s="10">
        <f t="shared" si="9"/>
        <v>15.663841462483504</v>
      </c>
      <c r="V23" s="10">
        <f t="shared" si="1"/>
        <v>0.87287156094396945</v>
      </c>
      <c r="W23" s="10">
        <f t="shared" si="2"/>
        <v>9.1497985292868265</v>
      </c>
      <c r="X23" s="10">
        <f t="shared" si="3"/>
        <v>103.14979852928683</v>
      </c>
      <c r="Y23" s="10">
        <f t="shared" si="10"/>
        <v>98.149798529286826</v>
      </c>
      <c r="Z23" s="10">
        <f t="shared" si="11"/>
        <v>4.1497985292868274</v>
      </c>
      <c r="AA23" s="10">
        <f t="shared" si="4"/>
        <v>93.149798529286826</v>
      </c>
      <c r="AB23" s="10">
        <f t="shared" si="5"/>
        <v>1.7604813892014464</v>
      </c>
      <c r="AC23" s="10">
        <f t="shared" si="6"/>
        <v>3.6600444328000843</v>
      </c>
      <c r="AD23" s="10">
        <f>IF(R23&lt;=$H$10,$L$2+ABS($H$43/$H$46-SQRT(4*$H$43*$H$43/$H$46/$H$46-8*(R23-$H$9)/$H$46)/2),#REF!)</f>
        <v>8.4981446703938257</v>
      </c>
      <c r="AE23" s="10">
        <f t="shared" si="12"/>
        <v>-4.5642193365051824</v>
      </c>
      <c r="AF23" s="10">
        <f t="shared" si="13"/>
        <v>4.9272058823529408</v>
      </c>
      <c r="AG23" s="10">
        <f t="shared" si="14"/>
        <v>4.9272058823529408</v>
      </c>
      <c r="AH23">
        <f t="shared" si="15"/>
        <v>4.9272058823529408</v>
      </c>
      <c r="AI23" s="10">
        <f t="shared" si="16"/>
        <v>4.9272058823529408</v>
      </c>
      <c r="AJ23" t="e">
        <f t="shared" si="17"/>
        <v>#NUM!</v>
      </c>
    </row>
    <row r="24" spans="1:36" x14ac:dyDescent="0.3">
      <c r="H24" t="s">
        <v>50</v>
      </c>
      <c r="I24">
        <f>H2</f>
        <v>4</v>
      </c>
      <c r="J24">
        <f>L43</f>
        <v>596.88499999999999</v>
      </c>
      <c r="K24">
        <f t="shared" si="21"/>
        <v>11.875</v>
      </c>
      <c r="N24">
        <f t="shared" si="7"/>
        <v>21.043440249975113</v>
      </c>
      <c r="O24">
        <f t="shared" si="8"/>
        <v>13.338286981564993</v>
      </c>
      <c r="P24">
        <f t="shared" si="18"/>
        <v>2.508</v>
      </c>
      <c r="Q24">
        <f t="shared" si="0"/>
        <v>11.191130000000001</v>
      </c>
      <c r="R24" s="17">
        <f>PUSHArm!M24</f>
        <v>11</v>
      </c>
      <c r="S24" s="10">
        <f>PULLArm!N24</f>
        <v>7.1757377028021452</v>
      </c>
      <c r="T24" s="10">
        <f>PULLArm!O24</f>
        <v>1.5361150854087167</v>
      </c>
      <c r="U24" s="10">
        <f t="shared" si="9"/>
        <v>16.03049340051307</v>
      </c>
      <c r="V24" s="10">
        <f t="shared" si="1"/>
        <v>0.89341252568065321</v>
      </c>
      <c r="W24" s="10">
        <f t="shared" si="2"/>
        <v>8.8242622971978548</v>
      </c>
      <c r="X24" s="10">
        <f t="shared" si="3"/>
        <v>102.82426229719786</v>
      </c>
      <c r="Y24" s="10">
        <f t="shared" si="10"/>
        <v>97.824262297197862</v>
      </c>
      <c r="Z24" s="10">
        <f t="shared" si="11"/>
        <v>3.8242622971978548</v>
      </c>
      <c r="AA24" s="10">
        <f t="shared" si="4"/>
        <v>92.824262297197862</v>
      </c>
      <c r="AB24" s="10">
        <f t="shared" si="5"/>
        <v>1.7432171970831432</v>
      </c>
      <c r="AC24" s="10">
        <f t="shared" si="6"/>
        <v>3.6549676076307365</v>
      </c>
      <c r="AD24" s="10">
        <f>IF(R24&lt;=$H$10,$L$2+ABS($H$43/$H$46-SQRT(4*$H$43*$H$43/$H$46/$H$46-8*(R24-$H$9)/$H$46)/2),#REF!)</f>
        <v>8.4870872820214576</v>
      </c>
      <c r="AE24" s="10">
        <f t="shared" si="12"/>
        <v>-4.5636615022794809</v>
      </c>
      <c r="AF24" s="10">
        <f t="shared" si="13"/>
        <v>4.8558823529411761</v>
      </c>
      <c r="AG24" s="10">
        <f t="shared" si="14"/>
        <v>4.8558823529411761</v>
      </c>
      <c r="AH24">
        <f t="shared" si="15"/>
        <v>4.8558823529411761</v>
      </c>
      <c r="AI24" s="10">
        <f t="shared" si="16"/>
        <v>4.8558823529411761</v>
      </c>
      <c r="AJ24" t="e">
        <f t="shared" si="17"/>
        <v>#NUM!</v>
      </c>
    </row>
    <row r="25" spans="1:36" x14ac:dyDescent="0.3">
      <c r="H25" t="s">
        <v>49</v>
      </c>
      <c r="I25">
        <f>H2+H3</f>
        <v>5.6</v>
      </c>
      <c r="J25">
        <v>0</v>
      </c>
      <c r="K25">
        <f t="shared" si="21"/>
        <v>0</v>
      </c>
      <c r="N25">
        <f t="shared" si="7"/>
        <v>21.094104515038712</v>
      </c>
      <c r="O25">
        <f t="shared" si="8"/>
        <v>13.388071852283213</v>
      </c>
      <c r="P25">
        <f t="shared" si="18"/>
        <v>2.508</v>
      </c>
      <c r="Q25">
        <f t="shared" si="0"/>
        <v>11.222545000000002</v>
      </c>
      <c r="R25" s="17">
        <f>PUSHArm!M25</f>
        <v>11.5</v>
      </c>
      <c r="S25" s="10">
        <f>PULLArm!N25</f>
        <v>7.501234148185314</v>
      </c>
      <c r="T25" s="10">
        <f>PULLArm!O25</f>
        <v>1.536290403260665</v>
      </c>
      <c r="U25" s="10">
        <f t="shared" si="9"/>
        <v>16.388903715048308</v>
      </c>
      <c r="V25" s="10">
        <f t="shared" si="1"/>
        <v>0.91349171872623225</v>
      </c>
      <c r="W25" s="10">
        <f t="shared" si="2"/>
        <v>8.4987658518146851</v>
      </c>
      <c r="X25" s="10">
        <f t="shared" si="3"/>
        <v>102.49876585181468</v>
      </c>
      <c r="Y25" s="10">
        <f t="shared" si="10"/>
        <v>97.498765851814682</v>
      </c>
      <c r="Z25" s="10">
        <f t="shared" si="11"/>
        <v>3.498765851814686</v>
      </c>
      <c r="AA25" s="10">
        <f t="shared" si="4"/>
        <v>92.498765851814682</v>
      </c>
      <c r="AB25" s="10">
        <f t="shared" si="5"/>
        <v>1.7261413956189997</v>
      </c>
      <c r="AC25" s="10">
        <f t="shared" si="6"/>
        <v>3.649881001781448</v>
      </c>
      <c r="AD25" s="10">
        <f>IF(R25&lt;=$H$10,$L$2+ABS($H$43/$H$46-SQRT(4*$H$43*$H$43/$H$46/$H$46-8*(R25-$H$9)/$H$46)/2),#REF!)</f>
        <v>8.4760097709633513</v>
      </c>
      <c r="AE25" s="10">
        <f t="shared" si="12"/>
        <v>-4.5631407079492545</v>
      </c>
      <c r="AF25" s="10">
        <f t="shared" si="13"/>
        <v>4.7845588235294114</v>
      </c>
      <c r="AG25" s="10">
        <f t="shared" si="14"/>
        <v>4.7845588235294114</v>
      </c>
      <c r="AH25">
        <f t="shared" si="15"/>
        <v>4.7845588235294114</v>
      </c>
      <c r="AI25" s="10">
        <f t="shared" si="16"/>
        <v>4.7845588235294114</v>
      </c>
      <c r="AJ25" t="e">
        <f t="shared" si="17"/>
        <v>#NUM!</v>
      </c>
    </row>
    <row r="26" spans="1:36" x14ac:dyDescent="0.3">
      <c r="F26" s="1"/>
      <c r="K26">
        <f t="shared" si="21"/>
        <v>0</v>
      </c>
      <c r="N26">
        <f t="shared" si="7"/>
        <v>21.144609010735877</v>
      </c>
      <c r="O26">
        <f t="shared" si="8"/>
        <v>13.437759201707864</v>
      </c>
      <c r="P26">
        <f t="shared" si="18"/>
        <v>2.508</v>
      </c>
      <c r="Q26">
        <f t="shared" si="0"/>
        <v>11.253959999999999</v>
      </c>
      <c r="R26" s="17">
        <f>PUSHArm!M26</f>
        <v>12</v>
      </c>
      <c r="S26" s="10">
        <f>PULLArm!N26</f>
        <v>7.8266934486787534</v>
      </c>
      <c r="T26" s="10">
        <f>PULLArm!O26</f>
        <v>1.5364533112097316</v>
      </c>
      <c r="U26" s="10">
        <f t="shared" si="9"/>
        <v>16.73961851725447</v>
      </c>
      <c r="V26" s="10">
        <f t="shared" si="1"/>
        <v>0.93313894963168686</v>
      </c>
      <c r="W26" s="10">
        <f t="shared" si="2"/>
        <v>8.1733065513212466</v>
      </c>
      <c r="X26" s="10">
        <f t="shared" si="3"/>
        <v>102.17330655132125</v>
      </c>
      <c r="Y26" s="10">
        <f t="shared" si="10"/>
        <v>97.173306551321247</v>
      </c>
      <c r="Z26" s="10">
        <f t="shared" si="11"/>
        <v>3.1733065513212466</v>
      </c>
      <c r="AA26" s="10">
        <f t="shared" si="4"/>
        <v>92.173306551321247</v>
      </c>
      <c r="AB26" s="10">
        <f t="shared" si="5"/>
        <v>1.7092479489069823</v>
      </c>
      <c r="AC26" s="10">
        <f t="shared" si="6"/>
        <v>3.6447845585050032</v>
      </c>
      <c r="AD26" s="10">
        <f>IF(R26&lt;=$H$10,$L$2+ABS($H$43/$H$46-SQRT(4*$H$43*$H$43/$H$46/$H$46-8*(R26-$H$9)/$H$46)/2),#REF!)</f>
        <v>8.4649120269577569</v>
      </c>
      <c r="AE26" s="10">
        <f t="shared" si="12"/>
        <v>-4.562656884660508</v>
      </c>
      <c r="AF26" s="10">
        <f t="shared" si="13"/>
        <v>4.7132352941176467</v>
      </c>
      <c r="AG26" s="10">
        <f t="shared" si="14"/>
        <v>4.7132352941176467</v>
      </c>
      <c r="AH26">
        <f t="shared" si="15"/>
        <v>4.7132352941176467</v>
      </c>
      <c r="AI26" s="10">
        <f t="shared" si="16"/>
        <v>4.7132352941176467</v>
      </c>
      <c r="AJ26" t="e">
        <f t="shared" si="17"/>
        <v>#NUM!</v>
      </c>
    </row>
    <row r="27" spans="1:36" x14ac:dyDescent="0.3">
      <c r="F27" s="1"/>
      <c r="H27" t="s">
        <v>247</v>
      </c>
      <c r="I27">
        <v>0</v>
      </c>
      <c r="J27">
        <v>0</v>
      </c>
      <c r="K27">
        <f t="shared" si="21"/>
        <v>0</v>
      </c>
      <c r="N27">
        <f t="shared" si="7"/>
        <v>21.19495275540033</v>
      </c>
      <c r="O27">
        <f t="shared" si="8"/>
        <v>13.487347979840463</v>
      </c>
      <c r="P27">
        <f t="shared" si="18"/>
        <v>2.508</v>
      </c>
      <c r="Q27">
        <f t="shared" si="0"/>
        <v>11.285375</v>
      </c>
      <c r="R27" s="17">
        <f>PUSHArm!M27</f>
        <v>12.5</v>
      </c>
      <c r="S27" s="10">
        <f>PULLArm!N27</f>
        <v>8.1521182411876278</v>
      </c>
      <c r="T27" s="10">
        <f>PULLArm!O27</f>
        <v>1.5366038228787608</v>
      </c>
      <c r="U27" s="10">
        <f t="shared" si="9"/>
        <v>17.083128135671146</v>
      </c>
      <c r="V27" s="10">
        <f t="shared" si="1"/>
        <v>0.95238095238095244</v>
      </c>
      <c r="W27" s="10">
        <f t="shared" si="2"/>
        <v>7.8478817588123722</v>
      </c>
      <c r="X27" s="10">
        <f t="shared" si="3"/>
        <v>101.84788175881238</v>
      </c>
      <c r="Y27" s="10">
        <f t="shared" si="10"/>
        <v>96.847881758812377</v>
      </c>
      <c r="Z27" s="10">
        <f t="shared" si="11"/>
        <v>2.8478817588123722</v>
      </c>
      <c r="AA27" s="10">
        <f t="shared" si="4"/>
        <v>91.847881758812377</v>
      </c>
      <c r="AB27" s="10">
        <f t="shared" si="5"/>
        <v>1.6925311366318769</v>
      </c>
      <c r="AC27" s="10">
        <f t="shared" si="6"/>
        <v>3.6396782205033129</v>
      </c>
      <c r="AD27" s="10">
        <f>IF(R27&lt;=$H$10,$L$2+ABS($H$43/$H$46-SQRT(4*$H$43*$H$43/$H$46/$H$46-8*(R27-$H$9)/$H$46)/2),#REF!)</f>
        <v>8.4537939387322716</v>
      </c>
      <c r="AE27" s="10">
        <f t="shared" si="12"/>
        <v>-4.5622099684855693</v>
      </c>
      <c r="AF27" s="10">
        <f t="shared" si="13"/>
        <v>4.6419117647058821</v>
      </c>
      <c r="AG27" s="10">
        <f t="shared" si="14"/>
        <v>4.6419117647058821</v>
      </c>
      <c r="AH27">
        <f t="shared" si="15"/>
        <v>4.6419117647058821</v>
      </c>
      <c r="AI27" s="10">
        <f t="shared" si="16"/>
        <v>4.6419117647058821</v>
      </c>
      <c r="AJ27" t="e">
        <f t="shared" si="17"/>
        <v>#NUM!</v>
      </c>
    </row>
    <row r="28" spans="1:36" x14ac:dyDescent="0.3">
      <c r="F28" s="1"/>
      <c r="H28" t="s">
        <v>248</v>
      </c>
      <c r="I28">
        <f>H4*0.14</f>
        <v>0.56000000000000005</v>
      </c>
      <c r="J28">
        <f>L50</f>
        <v>-807.81428571428569</v>
      </c>
      <c r="K28">
        <f t="shared" si="21"/>
        <v>-16.071428571428569</v>
      </c>
      <c r="N28">
        <f t="shared" si="7"/>
        <v>21.2451347547224</v>
      </c>
      <c r="O28">
        <f t="shared" si="8"/>
        <v>13.536837129247617</v>
      </c>
      <c r="P28">
        <f t="shared" si="18"/>
        <v>2.508</v>
      </c>
      <c r="Q28">
        <f t="shared" si="0"/>
        <v>11.316790000000001</v>
      </c>
      <c r="R28" s="17">
        <f>PUSHArm!M28</f>
        <v>13</v>
      </c>
      <c r="S28" s="10">
        <f>PULLArm!N28</f>
        <v>8.4775111580575544</v>
      </c>
      <c r="T28" s="10">
        <f>PULLArm!O28</f>
        <v>1.53674195085223</v>
      </c>
      <c r="U28" s="10">
        <f t="shared" si="9"/>
        <v>17.419874840741077</v>
      </c>
      <c r="V28" s="10">
        <f t="shared" si="1"/>
        <v>0.97124181211291138</v>
      </c>
      <c r="W28" s="10">
        <f t="shared" si="2"/>
        <v>7.5224888419424456</v>
      </c>
      <c r="X28" s="10">
        <f t="shared" si="3"/>
        <v>101.52248884194245</v>
      </c>
      <c r="Y28" s="10">
        <f t="shared" si="10"/>
        <v>96.522488841942447</v>
      </c>
      <c r="Z28" s="10">
        <f t="shared" si="11"/>
        <v>2.5224888419424456</v>
      </c>
      <c r="AA28" s="10">
        <f t="shared" si="4"/>
        <v>91.522488841942447</v>
      </c>
      <c r="AB28" s="10">
        <f t="shared" si="5"/>
        <v>1.6759855314367156</v>
      </c>
      <c r="AC28" s="10">
        <f t="shared" si="6"/>
        <v>3.6345619299198968</v>
      </c>
      <c r="AD28" s="10">
        <f>IF(R28&lt;=$H$10,$L$2+ABS($H$43/$H$46-SQRT(4*$H$43*$H$43/$H$46/$H$46-8*(R28-$H$9)/$H$46)/2),#REF!)</f>
        <v>8.4426553939908171</v>
      </c>
      <c r="AE28" s="10">
        <f t="shared" si="12"/>
        <v>-4.5617999004080119</v>
      </c>
      <c r="AF28" s="10">
        <f t="shared" si="13"/>
        <v>4.5705882352941174</v>
      </c>
      <c r="AG28" s="10">
        <f t="shared" si="14"/>
        <v>4.5705882352941174</v>
      </c>
      <c r="AH28">
        <f t="shared" si="15"/>
        <v>4.5705882352941174</v>
      </c>
      <c r="AI28" s="10">
        <f t="shared" si="16"/>
        <v>4.5705882352941174</v>
      </c>
      <c r="AJ28" t="e">
        <f t="shared" si="17"/>
        <v>#NUM!</v>
      </c>
    </row>
    <row r="29" spans="1:36" x14ac:dyDescent="0.3">
      <c r="F29" s="1"/>
      <c r="H29" t="s">
        <v>249</v>
      </c>
      <c r="I29">
        <f>H4*0.6667</f>
        <v>2.6667999999999998</v>
      </c>
      <c r="J29">
        <f>L54</f>
        <v>-3080.0518210055834</v>
      </c>
      <c r="K29">
        <f t="shared" si="21"/>
        <v>-61.277491266226001</v>
      </c>
      <c r="N29">
        <f t="shared" si="7"/>
        <v>21.295154001627289</v>
      </c>
      <c r="O29">
        <f t="shared" si="8"/>
        <v>13.58622558492427</v>
      </c>
      <c r="P29">
        <f t="shared" si="18"/>
        <v>2.508</v>
      </c>
      <c r="Q29">
        <f t="shared" si="0"/>
        <v>11.348205</v>
      </c>
      <c r="R29" s="17">
        <f>PUSHArm!M29</f>
        <v>13.5</v>
      </c>
      <c r="S29" s="10">
        <f>PULLArm!N29</f>
        <v>8.8028748274248905</v>
      </c>
      <c r="T29" s="10">
        <f>PULLArm!O29</f>
        <v>1.5368677066792307</v>
      </c>
      <c r="U29" s="10">
        <f t="shared" si="9"/>
        <v>17.750259245250415</v>
      </c>
      <c r="V29" s="10">
        <f t="shared" si="1"/>
        <v>0.98974331861078702</v>
      </c>
      <c r="W29" s="10">
        <f t="shared" si="2"/>
        <v>7.1971251725751095</v>
      </c>
      <c r="X29" s="10">
        <f t="shared" si="3"/>
        <v>101.19712517257511</v>
      </c>
      <c r="Y29" s="10">
        <f t="shared" si="10"/>
        <v>96.197125172575113</v>
      </c>
      <c r="Z29" s="10">
        <f t="shared" si="11"/>
        <v>2.1971251725751095</v>
      </c>
      <c r="AA29" s="10">
        <f t="shared" si="4"/>
        <v>91.197125172575113</v>
      </c>
      <c r="AB29" s="10">
        <f t="shared" si="5"/>
        <v>1.6596059783385482</v>
      </c>
      <c r="AC29" s="10">
        <f t="shared" si="6"/>
        <v>3.6294356283322369</v>
      </c>
      <c r="AD29" s="10">
        <f>IF(R29&lt;=$H$10,$L$2+ABS($H$43/$H$46-SQRT(4*$H$43*$H$43/$H$46/$H$46-8*(R29-$H$9)/$H$46)/2),#REF!)</f>
        <v>8.4314962794004149</v>
      </c>
      <c r="AE29" s="10">
        <f t="shared" si="12"/>
        <v>-4.5614266263021177</v>
      </c>
      <c r="AF29" s="10">
        <f t="shared" si="13"/>
        <v>4.4992647058823527</v>
      </c>
      <c r="AG29" s="10">
        <f t="shared" si="14"/>
        <v>4.4992647058823527</v>
      </c>
      <c r="AH29">
        <f t="shared" si="15"/>
        <v>4.4992647058823527</v>
      </c>
      <c r="AI29" s="10">
        <f t="shared" si="16"/>
        <v>4.4992647058823527</v>
      </c>
      <c r="AJ29" t="e">
        <f t="shared" si="17"/>
        <v>#NUM!</v>
      </c>
    </row>
    <row r="30" spans="1:36" x14ac:dyDescent="0.3">
      <c r="F30" s="1"/>
      <c r="H30" t="s">
        <v>250</v>
      </c>
      <c r="I30">
        <f>H4</f>
        <v>4</v>
      </c>
      <c r="J30">
        <f>L58</f>
        <v>-352.36618556701035</v>
      </c>
      <c r="K30">
        <f t="shared" si="21"/>
        <v>-7.0103092783505154</v>
      </c>
      <c r="N30">
        <f t="shared" si="7"/>
        <v>21.345009476096177</v>
      </c>
      <c r="O30">
        <f t="shared" si="8"/>
        <v>13.635512274120719</v>
      </c>
      <c r="P30">
        <f t="shared" si="18"/>
        <v>2.508</v>
      </c>
      <c r="Q30">
        <f t="shared" si="0"/>
        <v>11.379619999999999</v>
      </c>
      <c r="R30" s="17">
        <f>PUSHArm!M30</f>
        <v>14</v>
      </c>
      <c r="S30" s="10">
        <f>PULLArm!N30</f>
        <v>9.1282118735655562</v>
      </c>
      <c r="T30" s="10">
        <f>PULLArm!O30</f>
        <v>1.5369811008723007</v>
      </c>
      <c r="U30" s="10">
        <f t="shared" si="9"/>
        <v>18.074645648155126</v>
      </c>
      <c r="V30" s="10">
        <f t="shared" si="1"/>
        <v>1.0079052613579393</v>
      </c>
      <c r="W30" s="10">
        <f t="shared" si="2"/>
        <v>6.8717881264344438</v>
      </c>
      <c r="X30" s="10">
        <f t="shared" si="3"/>
        <v>100.87178812643444</v>
      </c>
      <c r="Y30" s="10">
        <f t="shared" si="10"/>
        <v>95.871788126434438</v>
      </c>
      <c r="Z30" s="10">
        <f t="shared" si="11"/>
        <v>1.8717881264344438</v>
      </c>
      <c r="AA30" s="10">
        <f t="shared" si="4"/>
        <v>90.871788126434438</v>
      </c>
      <c r="AB30" s="10">
        <f t="shared" si="5"/>
        <v>1.6433875759672574</v>
      </c>
      <c r="AC30" s="10">
        <f t="shared" si="6"/>
        <v>3.6242992567439907</v>
      </c>
      <c r="AD30" s="10">
        <f>IF(R30&lt;=$H$10,$L$2+ABS($H$43/$H$46-SQRT(4*$H$43*$H$43/$H$46/$H$46-8*(R30-$H$9)/$H$46)/2),#REF!)</f>
        <v>8.4203164805777266</v>
      </c>
      <c r="AE30" s="10">
        <f t="shared" si="12"/>
        <v>-4.5610900969256383</v>
      </c>
      <c r="AF30" s="10">
        <f t="shared" si="13"/>
        <v>4.427941176470588</v>
      </c>
      <c r="AG30" s="10">
        <f t="shared" si="14"/>
        <v>4.427941176470588</v>
      </c>
      <c r="AH30">
        <f t="shared" si="15"/>
        <v>4.427941176470588</v>
      </c>
      <c r="AI30" s="10">
        <f t="shared" si="16"/>
        <v>4.427941176470588</v>
      </c>
      <c r="AJ30" t="e">
        <f t="shared" si="17"/>
        <v>#NUM!</v>
      </c>
    </row>
    <row r="31" spans="1:36" x14ac:dyDescent="0.3">
      <c r="F31" s="1"/>
      <c r="H31" t="s">
        <v>251</v>
      </c>
      <c r="I31">
        <f>H4+H5</f>
        <v>5.8</v>
      </c>
      <c r="J31">
        <f>L62</f>
        <v>-352.36618556701035</v>
      </c>
      <c r="K31">
        <f t="shared" si="21"/>
        <v>-7.0103092783505154</v>
      </c>
      <c r="N31">
        <f t="shared" si="7"/>
        <v>21.394700145044578</v>
      </c>
      <c r="O31">
        <f t="shared" si="8"/>
        <v>13.68469611620611</v>
      </c>
      <c r="P31">
        <f t="shared" si="18"/>
        <v>2.508</v>
      </c>
      <c r="Q31">
        <f t="shared" si="0"/>
        <v>11.411035</v>
      </c>
      <c r="R31" s="17">
        <f>PUSHArm!M31</f>
        <v>14.5</v>
      </c>
      <c r="S31" s="10">
        <f>PULLArm!N31</f>
        <v>9.4535249172433407</v>
      </c>
      <c r="T31" s="10">
        <f>PULLArm!O31</f>
        <v>1.5370821429103796</v>
      </c>
      <c r="U31" s="10">
        <f t="shared" si="9"/>
        <v>18.393366527519778</v>
      </c>
      <c r="V31" s="10">
        <f t="shared" si="1"/>
        <v>1.0257456775494294</v>
      </c>
      <c r="W31" s="10">
        <f t="shared" si="2"/>
        <v>6.5464750827566593</v>
      </c>
      <c r="X31" s="10">
        <f t="shared" si="3"/>
        <v>100.54647508275666</v>
      </c>
      <c r="Y31" s="10">
        <f t="shared" si="10"/>
        <v>95.546475082756658</v>
      </c>
      <c r="Z31" s="10">
        <f t="shared" si="11"/>
        <v>1.5464750827566593</v>
      </c>
      <c r="AA31" s="10">
        <f t="shared" si="4"/>
        <v>90.546475082756658</v>
      </c>
      <c r="AB31" s="10">
        <f t="shared" si="5"/>
        <v>1.6273256594338767</v>
      </c>
      <c r="AC31" s="10">
        <f t="shared" si="6"/>
        <v>3.6191527555770748</v>
      </c>
      <c r="AD31" s="10">
        <f>IF(R31&lt;=$H$10,$L$2+ABS($H$43/$H$46-SQRT(4*$H$43*$H$43/$H$46/$H$46-8*(R31-$H$9)/$H$46)/2),#REF!)</f>
        <v>8.4091158820753762</v>
      </c>
      <c r="AE31" s="10">
        <f t="shared" si="12"/>
        <v>-4.5607902679012886</v>
      </c>
      <c r="AF31" s="10">
        <f t="shared" si="13"/>
        <v>4.3566176470588234</v>
      </c>
      <c r="AG31" s="10">
        <f t="shared" si="14"/>
        <v>4.3566176470588234</v>
      </c>
      <c r="AH31">
        <f t="shared" si="15"/>
        <v>4.3566176470588234</v>
      </c>
      <c r="AI31" s="10">
        <f t="shared" si="16"/>
        <v>4.3566176470588234</v>
      </c>
      <c r="AJ31" t="e">
        <f t="shared" si="17"/>
        <v>#NUM!</v>
      </c>
    </row>
    <row r="32" spans="1:36" x14ac:dyDescent="0.3">
      <c r="F32" s="1"/>
      <c r="H32" t="s">
        <v>252</v>
      </c>
      <c r="I32">
        <f>I31+1.25</f>
        <v>7.05</v>
      </c>
      <c r="J32">
        <f>L66</f>
        <v>0</v>
      </c>
      <c r="K32">
        <f t="shared" si="21"/>
        <v>0</v>
      </c>
      <c r="N32">
        <f t="shared" si="7"/>
        <v>21.444224962189384</v>
      </c>
      <c r="O32">
        <f t="shared" si="8"/>
        <v>13.733776022524935</v>
      </c>
      <c r="P32">
        <f t="shared" si="18"/>
        <v>2.508</v>
      </c>
      <c r="Q32">
        <f t="shared" si="0"/>
        <v>11.442450000000001</v>
      </c>
      <c r="R32" s="17">
        <f>PUSHArm!M32</f>
        <v>15</v>
      </c>
      <c r="S32" s="10">
        <f>PULLArm!N32</f>
        <v>9.7788165760568884</v>
      </c>
      <c r="T32" s="10">
        <f>PULLArm!O32</f>
        <v>1.5371708412409195</v>
      </c>
      <c r="U32" s="10">
        <f t="shared" si="9"/>
        <v>18.706726342667082</v>
      </c>
      <c r="V32" s="10">
        <f t="shared" si="1"/>
        <v>1.0432810619146022</v>
      </c>
      <c r="W32" s="10">
        <f t="shared" si="2"/>
        <v>6.2211834239431116</v>
      </c>
      <c r="X32" s="10">
        <f t="shared" si="3"/>
        <v>100.22118342394312</v>
      </c>
      <c r="Y32" s="10">
        <f t="shared" si="10"/>
        <v>95.221183423943117</v>
      </c>
      <c r="Z32" s="10">
        <f t="shared" si="11"/>
        <v>1.2211834239431116</v>
      </c>
      <c r="AA32" s="10">
        <f t="shared" si="4"/>
        <v>90.221183423943117</v>
      </c>
      <c r="AB32" s="10">
        <f t="shared" si="5"/>
        <v>1.6114157846587023</v>
      </c>
      <c r="AC32" s="10">
        <f t="shared" si="6"/>
        <v>3.6139960646635982</v>
      </c>
      <c r="AD32" s="10">
        <f>IF(R32&lt;=$H$10,$L$2+ABS($H$43/$H$46-SQRT(4*$H$43*$H$43/$H$46/$H$46-8*(R32-$H$9)/$H$46)/2),#REF!)</f>
        <v>8.3978943673680408</v>
      </c>
      <c r="AE32" s="10">
        <f t="shared" si="12"/>
        <v>-4.5605270997017282</v>
      </c>
      <c r="AF32" s="10">
        <f t="shared" si="13"/>
        <v>4.2852941176470587</v>
      </c>
      <c r="AG32" s="10">
        <f t="shared" si="14"/>
        <v>4.2852941176470587</v>
      </c>
      <c r="AH32">
        <f t="shared" si="15"/>
        <v>4.2852941176470587</v>
      </c>
      <c r="AI32" s="10">
        <f t="shared" si="16"/>
        <v>4.2852941176470587</v>
      </c>
      <c r="AJ32" t="e">
        <f t="shared" si="17"/>
        <v>#NUM!</v>
      </c>
    </row>
    <row r="33" spans="2:36" x14ac:dyDescent="0.3">
      <c r="F33" s="1"/>
      <c r="N33">
        <f t="shared" si="7"/>
        <v>21.493582867845603</v>
      </c>
      <c r="O33">
        <f t="shared" si="8"/>
        <v>13.782750896208517</v>
      </c>
      <c r="P33">
        <f t="shared" si="18"/>
        <v>2.508</v>
      </c>
      <c r="Q33">
        <f t="shared" si="0"/>
        <v>11.473865000000002</v>
      </c>
      <c r="R33" s="17">
        <f>PUSHArm!M33</f>
        <v>15.5</v>
      </c>
      <c r="S33" s="10">
        <f>PULLArm!N33</f>
        <v>10.104089464785615</v>
      </c>
      <c r="T33" s="10">
        <f>PULLArm!O33</f>
        <v>1.5372472032769304</v>
      </c>
      <c r="U33" s="10">
        <f t="shared" si="9"/>
        <v>19.015004771221424</v>
      </c>
      <c r="V33" s="10">
        <f t="shared" si="1"/>
        <v>1.0605265453009567</v>
      </c>
      <c r="W33" s="10">
        <f t="shared" si="2"/>
        <v>5.8959105352143855</v>
      </c>
      <c r="X33" s="10">
        <f t="shared" si="3"/>
        <v>99.895910535214384</v>
      </c>
      <c r="Y33" s="10">
        <f t="shared" si="10"/>
        <v>94.895910535214384</v>
      </c>
      <c r="Z33" s="10">
        <f t="shared" si="11"/>
        <v>0.89591053521438546</v>
      </c>
      <c r="AA33" s="10">
        <f t="shared" si="4"/>
        <v>89.895910535214384</v>
      </c>
      <c r="AB33" s="10">
        <f t="shared" si="5"/>
        <v>1.5956537140099796</v>
      </c>
      <c r="AC33" s="10">
        <f t="shared" si="6"/>
        <v>3.6088291232376557</v>
      </c>
      <c r="AD33" s="10">
        <f>IF(R33&lt;=$H$10,$L$2+ABS($H$43/$H$46-SQRT(4*$H$43*$H$43/$H$46/$H$46-8*(R33-$H$9)/$H$46)/2),#REF!)</f>
        <v>8.3866518188383061</v>
      </c>
      <c r="AE33" s="10">
        <f t="shared" si="12"/>
        <v>-4.560300557650538</v>
      </c>
      <c r="AF33" s="10">
        <f t="shared" si="13"/>
        <v>4.213970588235294</v>
      </c>
      <c r="AG33" s="10">
        <f t="shared" si="14"/>
        <v>4.213970588235294</v>
      </c>
      <c r="AH33">
        <f t="shared" si="15"/>
        <v>4.213970588235294</v>
      </c>
      <c r="AI33" s="10">
        <f t="shared" si="16"/>
        <v>4.213970588235294</v>
      </c>
      <c r="AJ33" t="e">
        <f t="shared" si="17"/>
        <v>#NUM!</v>
      </c>
    </row>
    <row r="34" spans="2:36" x14ac:dyDescent="0.3">
      <c r="F34" s="1"/>
      <c r="G34" t="s">
        <v>39</v>
      </c>
      <c r="H34">
        <f>H7*2/J2/J2</f>
        <v>27.5625</v>
      </c>
      <c r="I34" t="s">
        <v>36</v>
      </c>
      <c r="J34">
        <f>H34*2*3.14159/360</f>
        <v>0.48105596875000001</v>
      </c>
      <c r="K34" t="s">
        <v>52</v>
      </c>
      <c r="N34">
        <f t="shared" si="7"/>
        <v>21.54277278881564</v>
      </c>
      <c r="O34">
        <f t="shared" si="8"/>
        <v>13.831619632045831</v>
      </c>
      <c r="P34">
        <f t="shared" si="18"/>
        <v>2.508</v>
      </c>
      <c r="Q34">
        <f t="shared" si="0"/>
        <v>11.505279999999999</v>
      </c>
      <c r="R34" s="17">
        <f>PUSHArm!M34</f>
        <v>16</v>
      </c>
      <c r="S34" s="10">
        <f>PULLArm!N34</f>
        <v>10.42934619573569</v>
      </c>
      <c r="T34" s="10">
        <f>PULLArm!O34</f>
        <v>1.5373112354006802</v>
      </c>
      <c r="U34" s="10">
        <f t="shared" si="9"/>
        <v>19.31845948038913</v>
      </c>
      <c r="V34" s="10">
        <f t="shared" si="1"/>
        <v>1.0774960475223581</v>
      </c>
      <c r="W34" s="10">
        <f t="shared" si="2"/>
        <v>5.5706538042643103</v>
      </c>
      <c r="X34" s="10">
        <f t="shared" si="3"/>
        <v>99.57065380426431</v>
      </c>
      <c r="Y34" s="10">
        <f t="shared" si="10"/>
        <v>94.57065380426431</v>
      </c>
      <c r="Z34" s="10">
        <f t="shared" si="11"/>
        <v>0.57065380426431034</v>
      </c>
      <c r="AA34" s="10">
        <f t="shared" si="4"/>
        <v>89.57065380426431</v>
      </c>
      <c r="AB34" s="10">
        <f t="shared" si="5"/>
        <v>1.5800354031216561</v>
      </c>
      <c r="AC34" s="10">
        <f t="shared" si="6"/>
        <v>3.6036518699269755</v>
      </c>
      <c r="AD34" s="10">
        <f>IF(R34&lt;=$H$10,$L$2+ABS($H$43/$H$46-SQRT(4*$H$43*$H$43/$H$46/$H$46-8*(R34-$H$9)/$H$46)/2),#REF!)</f>
        <v>8.375388117762288</v>
      </c>
      <c r="AE34" s="10">
        <f t="shared" si="12"/>
        <v>-4.5601106119044079</v>
      </c>
      <c r="AF34" s="10">
        <f t="shared" si="13"/>
        <v>4.1426470588235293</v>
      </c>
      <c r="AG34" s="10">
        <f t="shared" si="14"/>
        <v>4.1426470588235293</v>
      </c>
      <c r="AH34">
        <f t="shared" si="15"/>
        <v>4.1426470588235293</v>
      </c>
      <c r="AI34" s="10">
        <f t="shared" si="16"/>
        <v>4.1426470588235293</v>
      </c>
      <c r="AJ34" t="e">
        <f t="shared" si="17"/>
        <v>#NUM!</v>
      </c>
    </row>
    <row r="35" spans="2:36" x14ac:dyDescent="0.3">
      <c r="F35" s="1"/>
      <c r="G35" t="s">
        <v>35</v>
      </c>
      <c r="H35">
        <f>H34*J2</f>
        <v>36.75</v>
      </c>
      <c r="I35" t="s">
        <v>37</v>
      </c>
      <c r="K35" t="s">
        <v>61</v>
      </c>
      <c r="L35" s="15">
        <f>H35/360*B21*60</f>
        <v>1847.202</v>
      </c>
      <c r="M35" t="s">
        <v>6</v>
      </c>
      <c r="N35">
        <f t="shared" si="7"/>
        <v>21.591793638238695</v>
      </c>
      <c r="O35">
        <f t="shared" si="8"/>
        <v>13.880381116328799</v>
      </c>
      <c r="P35">
        <f t="shared" si="18"/>
        <v>2.508</v>
      </c>
      <c r="Q35">
        <f t="shared" si="0"/>
        <v>11.536695</v>
      </c>
      <c r="R35" s="17">
        <f>PUSHArm!M35</f>
        <v>16.5</v>
      </c>
      <c r="S35" s="10">
        <f>PULLArm!N35</f>
        <v>10.754589379084754</v>
      </c>
      <c r="T35" s="10">
        <f>PULLArm!O35</f>
        <v>1.5373629429644926</v>
      </c>
      <c r="U35" s="10">
        <f t="shared" si="9"/>
        <v>19.617328512009809</v>
      </c>
      <c r="V35" s="10">
        <f t="shared" si="1"/>
        <v>1.0942024088643865</v>
      </c>
      <c r="W35" s="10">
        <f t="shared" si="2"/>
        <v>5.245410620915246</v>
      </c>
      <c r="X35" s="10">
        <f t="shared" si="3"/>
        <v>99.245410620915251</v>
      </c>
      <c r="Y35" s="10">
        <f t="shared" si="10"/>
        <v>94.245410620915251</v>
      </c>
      <c r="Z35" s="10">
        <f t="shared" si="11"/>
        <v>0.24541062091524601</v>
      </c>
      <c r="AA35" s="10">
        <f t="shared" si="4"/>
        <v>89.245410620915251</v>
      </c>
      <c r="AB35" s="10">
        <f t="shared" si="5"/>
        <v>1.5645569887739998</v>
      </c>
      <c r="AC35" s="10">
        <f t="shared" si="6"/>
        <v>3.5984642427444116</v>
      </c>
      <c r="AD35" s="10">
        <f>IF(R35&lt;=$H$10,$L$2+ABS($H$43/$H$46-SQRT(4*$H$43*$H$43/$H$46/$H$46-8*(R35-$H$9)/$H$46)/2),#REF!)</f>
        <v>8.3641031442949973</v>
      </c>
      <c r="AE35" s="10">
        <f t="shared" si="12"/>
        <v>-4.559957237444892</v>
      </c>
      <c r="AF35" s="10">
        <f t="shared" si="13"/>
        <v>4.0713235294117647</v>
      </c>
      <c r="AG35" s="10">
        <f t="shared" si="14"/>
        <v>4.0713235294117647</v>
      </c>
      <c r="AH35">
        <f t="shared" si="15"/>
        <v>4.0713235294117647</v>
      </c>
      <c r="AI35" s="10">
        <f t="shared" si="16"/>
        <v>4.0713235294117647</v>
      </c>
      <c r="AJ35" t="e">
        <f t="shared" si="17"/>
        <v>#NUM!</v>
      </c>
    </row>
    <row r="36" spans="2:36" x14ac:dyDescent="0.3">
      <c r="G36" s="10" t="s">
        <v>47</v>
      </c>
      <c r="H36" s="10">
        <f>J34*$E$17+L7</f>
        <v>30.069407591666668</v>
      </c>
      <c r="I36" s="10" t="s">
        <v>60</v>
      </c>
      <c r="J36" s="10"/>
      <c r="K36" s="10" t="s">
        <v>62</v>
      </c>
      <c r="L36" s="15">
        <f>H36/$B$21*100/$B$12/$B$15</f>
        <v>12.957104181783587</v>
      </c>
      <c r="M36" s="10" t="s">
        <v>63</v>
      </c>
      <c r="N36">
        <f t="shared" si="7"/>
        <v>21.640644315410864</v>
      </c>
      <c r="O36">
        <f t="shared" si="8"/>
        <v>13.929034226678901</v>
      </c>
      <c r="P36">
        <f t="shared" si="18"/>
        <v>2.508</v>
      </c>
      <c r="Q36">
        <f t="shared" si="0"/>
        <v>11.568110000000001</v>
      </c>
      <c r="R36" s="17">
        <f>PUSHArm!M36</f>
        <v>17</v>
      </c>
      <c r="S36" s="10">
        <f>PULLArm!N36</f>
        <v>11.079821623226044</v>
      </c>
      <c r="T36" s="10">
        <f>PULLArm!O36</f>
        <v>1.5374023302894666</v>
      </c>
      <c r="U36" s="10">
        <f t="shared" si="9"/>
        <v>19.911832345261253</v>
      </c>
      <c r="V36" s="10">
        <f t="shared" si="1"/>
        <v>1.1106575037800572</v>
      </c>
      <c r="W36" s="10">
        <f t="shared" si="2"/>
        <v>4.920178376773956</v>
      </c>
      <c r="X36" s="10">
        <f t="shared" si="3"/>
        <v>98.920178376773961</v>
      </c>
      <c r="Y36" s="10">
        <f t="shared" si="10"/>
        <v>93.920178376773961</v>
      </c>
      <c r="Z36" s="10">
        <f t="shared" si="11"/>
        <v>7.9821623226044025E-2</v>
      </c>
      <c r="AA36" s="10">
        <f t="shared" si="4"/>
        <v>88.920178376773961</v>
      </c>
      <c r="AB36" s="10">
        <f t="shared" si="5"/>
        <v>1.5492147777341807</v>
      </c>
      <c r="AC36" s="10">
        <f t="shared" si="6"/>
        <v>3.5932661790792868</v>
      </c>
      <c r="AD36" s="10">
        <f>IF(R36&lt;=$H$10,$L$2+ABS($H$43/$H$46-SQRT(4*$H$43*$H$43/$H$46/$H$46-8*(R36-$H$9)/$H$46)/2),#REF!)</f>
        <v>8.3527967774554686</v>
      </c>
      <c r="AE36" s="10">
        <f t="shared" si="12"/>
        <v>-4.5598404140773914</v>
      </c>
      <c r="AF36" s="10">
        <f t="shared" si="13"/>
        <v>3.9999999999999964</v>
      </c>
      <c r="AG36" s="10">
        <f t="shared" si="14"/>
        <v>3.9999999999999964</v>
      </c>
      <c r="AH36">
        <f t="shared" si="15"/>
        <v>3.9999999999999964</v>
      </c>
      <c r="AI36" s="10">
        <f t="shared" si="16"/>
        <v>4</v>
      </c>
      <c r="AJ36" t="e">
        <f t="shared" si="17"/>
        <v>#NUM!</v>
      </c>
    </row>
    <row r="37" spans="2:36" x14ac:dyDescent="0.3">
      <c r="N37">
        <f t="shared" si="7"/>
        <v>21.689323705645918</v>
      </c>
      <c r="O37">
        <f t="shared" si="8"/>
        <v>13.977577831899819</v>
      </c>
      <c r="P37">
        <f t="shared" si="18"/>
        <v>2.508</v>
      </c>
      <c r="Q37">
        <f t="shared" si="0"/>
        <v>11.599525000000002</v>
      </c>
      <c r="R37" s="17">
        <f>PUSHArm!M37</f>
        <v>17.5</v>
      </c>
      <c r="S37" s="10">
        <f>PULLArm!N37</f>
        <v>11.405045535112439</v>
      </c>
      <c r="T37" s="10">
        <f>PULLArm!O37</f>
        <v>1.5374294006670848</v>
      </c>
      <c r="U37" s="10">
        <f t="shared" si="9"/>
        <v>20.202175688715474</v>
      </c>
      <c r="V37" s="10">
        <f t="shared" si="1"/>
        <v>1.126872339638022</v>
      </c>
      <c r="W37" s="10">
        <f t="shared" si="2"/>
        <v>4.5949544648875609</v>
      </c>
      <c r="X37" s="10">
        <f t="shared" si="3"/>
        <v>98.594954464887564</v>
      </c>
      <c r="Y37" s="10">
        <f t="shared" si="10"/>
        <v>93.594954464887564</v>
      </c>
      <c r="Z37" s="10">
        <f t="shared" si="11"/>
        <v>0.40504553511243913</v>
      </c>
      <c r="AA37" s="10">
        <f t="shared" si="4"/>
        <v>88.594954464887564</v>
      </c>
      <c r="AB37" s="10">
        <f t="shared" si="5"/>
        <v>1.5340052364654884</v>
      </c>
      <c r="AC37" s="10">
        <f t="shared" si="6"/>
        <v>3.5880576156885753</v>
      </c>
      <c r="AD37" s="10">
        <f>IF(R37&lt;=$H$10,$L$2+ABS($H$43/$H$46-SQRT(4*$H$43*$H$43/$H$46/$H$46-8*(R37-$H$9)/$H$46)/2),#REF!)</f>
        <v>8.3414688951116247</v>
      </c>
      <c r="AE37" s="10">
        <f t="shared" si="12"/>
        <v>-6.1653989436022556</v>
      </c>
      <c r="AF37" s="10">
        <f t="shared" si="13"/>
        <v>3.9393541516048156</v>
      </c>
      <c r="AG37" s="10">
        <f t="shared" si="14"/>
        <v>3.9393541516048156</v>
      </c>
      <c r="AH37">
        <f t="shared" si="15"/>
        <v>3.9393541516048156</v>
      </c>
      <c r="AI37" s="10">
        <f t="shared" si="16"/>
        <v>3.9286764705882353</v>
      </c>
      <c r="AJ37" t="e">
        <f t="shared" si="17"/>
        <v>#NUM!</v>
      </c>
    </row>
    <row r="38" spans="2:36" x14ac:dyDescent="0.3">
      <c r="F38" s="2"/>
      <c r="G38" t="s">
        <v>40</v>
      </c>
      <c r="H38">
        <f>(H39-H35)/J2</f>
        <v>18.609375</v>
      </c>
      <c r="I38" t="s">
        <v>36</v>
      </c>
      <c r="J38">
        <f>H38*2*3.14159/360</f>
        <v>0.32479459114583331</v>
      </c>
      <c r="K38" t="s">
        <v>52</v>
      </c>
      <c r="N38">
        <f t="shared" si="7"/>
        <v>21.737830680132362</v>
      </c>
      <c r="O38">
        <f t="shared" si="8"/>
        <v>14.026010791827874</v>
      </c>
      <c r="P38">
        <f t="shared" si="18"/>
        <v>2.508</v>
      </c>
      <c r="Q38">
        <f t="shared" si="0"/>
        <v>11.630940000000002</v>
      </c>
      <c r="R38" s="17">
        <f>PUSHArm!M38</f>
        <v>18</v>
      </c>
      <c r="S38" s="10">
        <f>PULLArm!N38</f>
        <v>11.730263720599885</v>
      </c>
      <c r="T38" s="10">
        <f>PULLArm!O38</f>
        <v>1.5374441563605448</v>
      </c>
      <c r="U38" s="10">
        <f t="shared" si="9"/>
        <v>20.488549043997253</v>
      </c>
      <c r="V38" s="10">
        <f t="shared" si="1"/>
        <v>1.1428571428571428</v>
      </c>
      <c r="W38" s="10">
        <f t="shared" si="2"/>
        <v>4.2697362794001155</v>
      </c>
      <c r="X38" s="10">
        <f t="shared" si="3"/>
        <v>98.269736279400121</v>
      </c>
      <c r="Y38" s="10">
        <f t="shared" si="10"/>
        <v>93.269736279400121</v>
      </c>
      <c r="Z38" s="10">
        <f t="shared" si="11"/>
        <v>0.73026372059988454</v>
      </c>
      <c r="AA38" s="10">
        <f t="shared" si="4"/>
        <v>88.269736279400121</v>
      </c>
      <c r="AB38" s="10">
        <f t="shared" si="5"/>
        <v>1.5189249816239443</v>
      </c>
      <c r="AC38" s="10">
        <f t="shared" si="6"/>
        <v>3.5828384886879245</v>
      </c>
      <c r="AD38" s="10">
        <f>IF(R38&lt;=$H$10,$L$2+ABS($H$43/$H$46-SQRT(4*$H$43*$H$43/$H$46/$H$46-8*(R38-$H$9)/$H$46)/2),#REF!)</f>
        <v>8.3301193739648856</v>
      </c>
      <c r="AE38" s="10">
        <f t="shared" si="12"/>
        <v>-7.4318110620368918</v>
      </c>
      <c r="AF38" s="10">
        <f t="shared" si="13"/>
        <v>3.8915183853937307</v>
      </c>
      <c r="AG38" s="10">
        <f t="shared" si="14"/>
        <v>3.8915183853937307</v>
      </c>
      <c r="AH38">
        <f t="shared" si="15"/>
        <v>3.8915183853937307</v>
      </c>
      <c r="AI38" s="10">
        <f t="shared" si="16"/>
        <v>3.8573529411764707</v>
      </c>
      <c r="AJ38" t="e">
        <f t="shared" si="17"/>
        <v>#NUM!</v>
      </c>
    </row>
    <row r="39" spans="2:36" x14ac:dyDescent="0.3">
      <c r="F39" s="2"/>
      <c r="G39" t="s">
        <v>42</v>
      </c>
      <c r="H39">
        <f>(H9-H7-H43*J2/2-H35*J2/2)/J2</f>
        <v>61.5625</v>
      </c>
      <c r="I39" t="s">
        <v>37</v>
      </c>
      <c r="K39" t="s">
        <v>65</v>
      </c>
      <c r="L39">
        <f>H39/360*B21*60</f>
        <v>3094.3775000000001</v>
      </c>
      <c r="M39" t="s">
        <v>6</v>
      </c>
      <c r="N39">
        <f t="shared" si="7"/>
        <v>21.786164095730381</v>
      </c>
      <c r="O39">
        <f t="shared" si="8"/>
        <v>14.074331957143619</v>
      </c>
      <c r="P39">
        <f t="shared" si="18"/>
        <v>2.508</v>
      </c>
      <c r="Q39">
        <f t="shared" si="0"/>
        <v>11.662355</v>
      </c>
      <c r="R39" s="17">
        <f>PUSHArm!M39</f>
        <v>18.5</v>
      </c>
      <c r="S39" s="10">
        <f>PULLArm!N39</f>
        <v>12.055478784790317</v>
      </c>
      <c r="T39" s="10">
        <f>PULLArm!O39</f>
        <v>1.5374465986018262</v>
      </c>
      <c r="U39" s="10">
        <f t="shared" si="9"/>
        <v>20.771130075742015</v>
      </c>
      <c r="V39" s="10">
        <f t="shared" si="1"/>
        <v>1.1586214343425181</v>
      </c>
      <c r="W39" s="10">
        <f t="shared" si="2"/>
        <v>3.9445212152096829</v>
      </c>
      <c r="X39" s="10">
        <f t="shared" si="3"/>
        <v>97.944521215209676</v>
      </c>
      <c r="Y39" s="10">
        <f t="shared" si="10"/>
        <v>92.944521215209676</v>
      </c>
      <c r="Z39" s="10">
        <f t="shared" si="11"/>
        <v>1.0554787847903171</v>
      </c>
      <c r="AA39" s="10">
        <f t="shared" si="4"/>
        <v>87.944521215209676</v>
      </c>
      <c r="AB39" s="10">
        <f t="shared" si="5"/>
        <v>1.5039707712699064</v>
      </c>
      <c r="AC39" s="10">
        <f t="shared" si="6"/>
        <v>3.5776087335425153</v>
      </c>
      <c r="AD39" s="10">
        <f>IF(R39&lt;=$H$10,$L$2+ABS($H$43/$H$46-SQRT(4*$H$43*$H$43/$H$46/$H$46-8*(R39-$H$9)/$H$46)/2),#REF!)</f>
        <v>8.3187480895345107</v>
      </c>
      <c r="AE39" s="10">
        <f t="shared" si="12"/>
        <v>-8.5118732751301955</v>
      </c>
      <c r="AF39" s="10">
        <f t="shared" si="13"/>
        <v>3.8507229479638481</v>
      </c>
      <c r="AG39" s="10">
        <f t="shared" si="14"/>
        <v>3.8507229479638481</v>
      </c>
      <c r="AH39">
        <f t="shared" si="15"/>
        <v>3.8507229479638481</v>
      </c>
      <c r="AI39" s="10">
        <f t="shared" si="16"/>
        <v>3.786029411764706</v>
      </c>
      <c r="AJ39" t="e">
        <f t="shared" si="17"/>
        <v>#NUM!</v>
      </c>
    </row>
    <row r="40" spans="2:36" x14ac:dyDescent="0.3">
      <c r="B40" s="10"/>
      <c r="G40" t="s">
        <v>48</v>
      </c>
      <c r="H40" s="10">
        <f>J38*$E$17+L8</f>
        <v>29.145356724305557</v>
      </c>
      <c r="I40" t="s">
        <v>60</v>
      </c>
      <c r="K40" t="s">
        <v>64</v>
      </c>
      <c r="L40">
        <f>H40/$B$21*100/$B$12/$B$15</f>
        <v>12.558924625995346</v>
      </c>
      <c r="M40" t="s">
        <v>63</v>
      </c>
      <c r="N40">
        <f t="shared" si="7"/>
        <v>21.834322794870967</v>
      </c>
      <c r="O40">
        <f t="shared" si="8"/>
        <v>14.122540169249461</v>
      </c>
      <c r="P40">
        <f t="shared" si="18"/>
        <v>2.508</v>
      </c>
      <c r="Q40">
        <f t="shared" si="0"/>
        <v>11.693770000000001</v>
      </c>
      <c r="R40" s="17">
        <f>PUSHArm!M40</f>
        <v>19</v>
      </c>
      <c r="S40" s="10">
        <f>PULLArm!N40</f>
        <v>12.380693332375063</v>
      </c>
      <c r="T40" s="10">
        <f>PULLArm!O40</f>
        <v>1.5374367275959946</v>
      </c>
      <c r="U40" s="10">
        <f t="shared" si="9"/>
        <v>21.050084816297868</v>
      </c>
      <c r="V40" s="10">
        <f t="shared" si="1"/>
        <v>1.1741740958036146</v>
      </c>
      <c r="W40" s="10">
        <f t="shared" si="2"/>
        <v>3.6193066676249366</v>
      </c>
      <c r="X40" s="10">
        <f t="shared" si="3"/>
        <v>97.61930666762494</v>
      </c>
      <c r="Y40" s="10">
        <f t="shared" si="10"/>
        <v>92.61930666762494</v>
      </c>
      <c r="Z40" s="10">
        <f t="shared" si="11"/>
        <v>1.3806933323750634</v>
      </c>
      <c r="AA40" s="10">
        <f t="shared" si="4"/>
        <v>87.61930666762494</v>
      </c>
      <c r="AB40" s="10">
        <f t="shared" si="5"/>
        <v>1.4891394967299945</v>
      </c>
      <c r="AC40" s="10">
        <f t="shared" si="6"/>
        <v>3.5723682850577494</v>
      </c>
      <c r="AD40" s="10">
        <f>IF(R40&lt;=$H$10,$L$2+ABS($H$43/$H$46-SQRT(4*$H$43*$H$43/$H$46/$H$46-8*(R40-$H$9)/$H$46)/2),#REF!)</f>
        <v>8.3073549161416711</v>
      </c>
      <c r="AE40" s="10">
        <f t="shared" si="12"/>
        <v>-9.4696084706542614</v>
      </c>
      <c r="AF40" s="10">
        <f t="shared" si="13"/>
        <v>3.814550662298605</v>
      </c>
      <c r="AG40" s="10">
        <f t="shared" si="14"/>
        <v>3.814550662298605</v>
      </c>
      <c r="AH40">
        <f t="shared" si="15"/>
        <v>3.814550662298605</v>
      </c>
      <c r="AI40" s="10">
        <f t="shared" si="16"/>
        <v>3.7147058823529413</v>
      </c>
      <c r="AJ40" t="e">
        <f t="shared" si="17"/>
        <v>#NUM!</v>
      </c>
    </row>
    <row r="41" spans="2:36" x14ac:dyDescent="0.3">
      <c r="B41" s="10"/>
      <c r="N41">
        <f t="shared" si="7"/>
        <v>21.882305605347224</v>
      </c>
      <c r="O41">
        <f t="shared" si="8"/>
        <v>14.170634260077584</v>
      </c>
      <c r="P41">
        <f t="shared" si="18"/>
        <v>2.508</v>
      </c>
      <c r="Q41">
        <f t="shared" si="0"/>
        <v>11.725185</v>
      </c>
      <c r="R41" s="17">
        <f>PUSHArm!M41</f>
        <v>19.5</v>
      </c>
      <c r="S41" s="10">
        <f>PULLArm!N41</f>
        <v>12.705909967977247</v>
      </c>
      <c r="T41" s="10">
        <f>PULLArm!O41</f>
        <v>1.5374145425178711</v>
      </c>
      <c r="U41" s="10">
        <f t="shared" si="9"/>
        <v>21.32556872910579</v>
      </c>
      <c r="V41" s="10">
        <f t="shared" si="1"/>
        <v>1.1895234282663616</v>
      </c>
      <c r="W41" s="10">
        <f t="shared" si="2"/>
        <v>3.2940900320227531</v>
      </c>
      <c r="X41" s="10">
        <f t="shared" si="3"/>
        <v>97.294090032022751</v>
      </c>
      <c r="Y41" s="10">
        <f t="shared" si="10"/>
        <v>92.294090032022751</v>
      </c>
      <c r="Z41" s="10">
        <f t="shared" si="11"/>
        <v>1.7059099679772469</v>
      </c>
      <c r="AA41" s="10">
        <f t="shared" si="4"/>
        <v>87.294090032022751</v>
      </c>
      <c r="AB41" s="10">
        <f t="shared" si="5"/>
        <v>1.4744281750514723</v>
      </c>
      <c r="AC41" s="10">
        <f t="shared" si="6"/>
        <v>3.567117077369768</v>
      </c>
      <c r="AD41" s="10">
        <f>IF(R41&lt;=$H$10,$L$2+ABS($H$43/$H$46-SQRT(4*$H$43*$H$43/$H$46/$H$46-8*(R41-$H$9)/$H$46)/2),#REF!)</f>
        <v>8.2959397268932378</v>
      </c>
      <c r="AE41" s="10">
        <f t="shared" si="12"/>
        <v>-10.339107175414723</v>
      </c>
      <c r="AF41" s="10">
        <f t="shared" si="13"/>
        <v>3.7817147035367116</v>
      </c>
      <c r="AG41" s="10">
        <f t="shared" si="14"/>
        <v>3.7817147035367116</v>
      </c>
      <c r="AH41">
        <f t="shared" si="15"/>
        <v>3.7817147035367116</v>
      </c>
      <c r="AI41" s="10">
        <f t="shared" si="16"/>
        <v>3.6433823529411766</v>
      </c>
      <c r="AJ41" t="e">
        <f t="shared" si="17"/>
        <v>#NUM!</v>
      </c>
    </row>
    <row r="42" spans="2:36" x14ac:dyDescent="0.3">
      <c r="B42" s="10"/>
      <c r="G42" t="s">
        <v>41</v>
      </c>
      <c r="H42">
        <f>(H43-H39)/J2</f>
        <v>-37.265625</v>
      </c>
      <c r="I42" t="s">
        <v>36</v>
      </c>
      <c r="J42">
        <f>H42*2*3.14159/360</f>
        <v>-0.65040730468749997</v>
      </c>
      <c r="K42" t="s">
        <v>52</v>
      </c>
      <c r="N42">
        <f t="shared" si="7"/>
        <v>21.930111340165773</v>
      </c>
      <c r="O42">
        <f t="shared" si="8"/>
        <v>14.218613051936767</v>
      </c>
      <c r="P42">
        <f t="shared" si="18"/>
        <v>2.508</v>
      </c>
      <c r="Q42">
        <f t="shared" si="0"/>
        <v>11.756599999999999</v>
      </c>
      <c r="R42" s="17">
        <f>PUSHArm!M42</f>
        <v>20</v>
      </c>
      <c r="S42" s="10">
        <f>PULLArm!N42</f>
        <v>13.031131296494886</v>
      </c>
      <c r="T42" s="10">
        <f>PULLArm!O42</f>
        <v>1.5373800415129606</v>
      </c>
      <c r="U42" s="10">
        <f t="shared" si="9"/>
        <v>21.597727650406775</v>
      </c>
      <c r="V42" s="10">
        <f t="shared" si="1"/>
        <v>1.2046772038736684</v>
      </c>
      <c r="W42" s="10">
        <f t="shared" si="2"/>
        <v>2.9688687035051142</v>
      </c>
      <c r="X42" s="10">
        <f t="shared" si="3"/>
        <v>96.968868703505109</v>
      </c>
      <c r="Y42" s="10">
        <f t="shared" si="10"/>
        <v>91.968868703505109</v>
      </c>
      <c r="Z42" s="10">
        <f t="shared" si="11"/>
        <v>2.0311312964948858</v>
      </c>
      <c r="AA42" s="10">
        <f t="shared" si="4"/>
        <v>86.968868703505109</v>
      </c>
      <c r="AB42" s="10">
        <f t="shared" si="5"/>
        <v>1.459833941997208</v>
      </c>
      <c r="AC42" s="10">
        <f t="shared" si="6"/>
        <v>3.561855043935795</v>
      </c>
      <c r="AD42" s="10">
        <f>IF(R42&lt;=$H$10,$L$2+ABS($H$43/$H$46-SQRT(4*$H$43*$H$43/$H$46/$H$46-8*(R42-$H$9)/$H$46)/2),#REF!)</f>
        <v>8.2845023936652993</v>
      </c>
      <c r="AE42" s="10">
        <f t="shared" si="12"/>
        <v>-11.141084893621509</v>
      </c>
      <c r="AF42" s="10">
        <f t="shared" si="13"/>
        <v>3.7514333063412737</v>
      </c>
      <c r="AG42" s="10">
        <f t="shared" si="14"/>
        <v>3.7514333063412737</v>
      </c>
      <c r="AH42">
        <f t="shared" si="15"/>
        <v>3.7514333063412737</v>
      </c>
      <c r="AI42" s="10">
        <f t="shared" si="16"/>
        <v>3.572058823529412</v>
      </c>
      <c r="AJ42" t="e">
        <f t="shared" si="17"/>
        <v>#NUM!</v>
      </c>
    </row>
    <row r="43" spans="2:36" x14ac:dyDescent="0.3">
      <c r="G43" t="s">
        <v>43</v>
      </c>
      <c r="H43">
        <f>H46*H3</f>
        <v>11.875</v>
      </c>
      <c r="I43" t="s">
        <v>37</v>
      </c>
      <c r="K43" t="s">
        <v>66</v>
      </c>
      <c r="L43">
        <f>H43/360*B21*60</f>
        <v>596.88499999999999</v>
      </c>
      <c r="M43" t="s">
        <v>6</v>
      </c>
      <c r="N43">
        <f t="shared" si="7"/>
        <v>21.977738797404573</v>
      </c>
      <c r="O43">
        <f t="shared" si="8"/>
        <v>14.266475357363317</v>
      </c>
      <c r="P43">
        <f t="shared" si="18"/>
        <v>2.508</v>
      </c>
      <c r="Q43">
        <f t="shared" si="0"/>
        <v>11.788015</v>
      </c>
      <c r="R43" s="17">
        <f>PUSHArm!M43</f>
        <v>20.5</v>
      </c>
      <c r="S43" s="10">
        <f>PULLArm!N43</f>
        <v>13.356359923443849</v>
      </c>
      <c r="T43" s="10">
        <f>PULLArm!O43</f>
        <v>1.537333221698814</v>
      </c>
      <c r="U43" s="10">
        <f t="shared" si="9"/>
        <v>21.866698625932901</v>
      </c>
      <c r="V43" s="10">
        <f t="shared" si="1"/>
        <v>1.2196427118919713</v>
      </c>
      <c r="W43" s="10">
        <f t="shared" si="2"/>
        <v>2.6436400765561512</v>
      </c>
      <c r="X43" s="10">
        <f t="shared" si="3"/>
        <v>96.643640076556153</v>
      </c>
      <c r="Y43" s="10">
        <f t="shared" si="10"/>
        <v>91.643640076556153</v>
      </c>
      <c r="Z43" s="10">
        <f t="shared" si="11"/>
        <v>2.3563599234438488</v>
      </c>
      <c r="AA43" s="10">
        <f t="shared" si="4"/>
        <v>86.643640076556153</v>
      </c>
      <c r="AB43" s="10">
        <f t="shared" si="5"/>
        <v>1.4453540455346177</v>
      </c>
      <c r="AC43" s="10">
        <f t="shared" si="6"/>
        <v>3.5565821175242966</v>
      </c>
      <c r="AD43" s="10">
        <f>IF(R43&lt;=$H$10,$L$2+ABS($H$43/$H$46-SQRT(4*$H$43*$H$43/$H$46/$H$46-8*(R43-$H$9)/$H$46)/2),#REF!)</f>
        <v>8.2730427870863803</v>
      </c>
      <c r="AE43" s="10">
        <f t="shared" si="12"/>
        <v>-11.889248070389572</v>
      </c>
      <c r="AF43" s="10">
        <f t="shared" si="13"/>
        <v>3.72318936034873</v>
      </c>
      <c r="AG43" s="10">
        <f t="shared" si="14"/>
        <v>3.72318936034873</v>
      </c>
      <c r="AH43">
        <f t="shared" si="15"/>
        <v>3.72318936034873</v>
      </c>
      <c r="AI43" s="10">
        <f t="shared" si="16"/>
        <v>3.5007352941176473</v>
      </c>
      <c r="AJ43" t="e">
        <f t="shared" si="17"/>
        <v>#NUM!</v>
      </c>
    </row>
    <row r="44" spans="2:36" x14ac:dyDescent="0.3">
      <c r="G44" t="s">
        <v>50</v>
      </c>
      <c r="H44" s="10">
        <f>J42*$E$17+L9</f>
        <v>0.75489430208332919</v>
      </c>
      <c r="I44" t="s">
        <v>60</v>
      </c>
      <c r="K44" t="s">
        <v>67</v>
      </c>
      <c r="L44">
        <f>H44/$B$21*100/$B$12/$B$15</f>
        <v>0.32528888667029293</v>
      </c>
      <c r="M44" t="s">
        <v>63</v>
      </c>
      <c r="N44">
        <f t="shared" si="7"/>
        <v>22.025186759992966</v>
      </c>
      <c r="O44">
        <f t="shared" si="8"/>
        <v>14.314219978921646</v>
      </c>
      <c r="P44">
        <f t="shared" si="18"/>
        <v>2.508</v>
      </c>
      <c r="Q44">
        <f t="shared" si="0"/>
        <v>11.819430000000001</v>
      </c>
      <c r="R44" s="17">
        <f>PUSHArm!M44</f>
        <v>21</v>
      </c>
      <c r="S44" s="10">
        <f>PULLArm!N44</f>
        <v>13.681598455300644</v>
      </c>
      <c r="T44" s="10">
        <f>PULLArm!O44</f>
        <v>1.5372740791609498</v>
      </c>
      <c r="U44" s="10">
        <f t="shared" si="9"/>
        <v>22.132610656657686</v>
      </c>
      <c r="V44" s="10">
        <f t="shared" si="1"/>
        <v>1.2344267996967353</v>
      </c>
      <c r="W44" s="10">
        <f t="shared" si="2"/>
        <v>2.3184015446993556</v>
      </c>
      <c r="X44" s="10">
        <f t="shared" si="3"/>
        <v>96.318401544699356</v>
      </c>
      <c r="Y44" s="10">
        <f t="shared" si="10"/>
        <v>91.318401544699356</v>
      </c>
      <c r="Z44" s="10">
        <f t="shared" si="11"/>
        <v>2.6815984553006444</v>
      </c>
      <c r="AA44" s="10">
        <f t="shared" si="4"/>
        <v>86.318401544699356</v>
      </c>
      <c r="AB44" s="10">
        <f t="shared" si="5"/>
        <v>1.4309858397766726</v>
      </c>
      <c r="AC44" s="10">
        <f t="shared" si="6"/>
        <v>3.5512982302049605</v>
      </c>
      <c r="AD44" s="10">
        <f>IF(R44&lt;=$H$10,$L$2+ABS($H$43/$H$46-SQRT(4*$H$43*$H$43/$H$46/$H$46-8*(R44-$H$9)/$H$46)/2),#REF!)</f>
        <v>8.2615607765203727</v>
      </c>
      <c r="AE44" s="10">
        <f t="shared" si="12"/>
        <v>-12.59322469047973</v>
      </c>
      <c r="AF44" s="10">
        <f t="shared" si="13"/>
        <v>3.6966197428795606</v>
      </c>
      <c r="AG44" s="10">
        <f t="shared" si="14"/>
        <v>3.6966197428795606</v>
      </c>
      <c r="AH44">
        <f t="shared" si="15"/>
        <v>3.6966197428795606</v>
      </c>
      <c r="AI44" s="10">
        <f t="shared" si="16"/>
        <v>3.4294117647058826</v>
      </c>
      <c r="AJ44" t="e">
        <f t="shared" si="17"/>
        <v>#NUM!</v>
      </c>
    </row>
    <row r="45" spans="2:36" x14ac:dyDescent="0.3">
      <c r="N45">
        <f t="shared" si="7"/>
        <v>22.072453995631072</v>
      </c>
      <c r="O45">
        <f t="shared" si="8"/>
        <v>14.361845709095109</v>
      </c>
      <c r="P45">
        <f t="shared" si="18"/>
        <v>2.508</v>
      </c>
      <c r="Q45">
        <f t="shared" si="0"/>
        <v>11.850845000000001</v>
      </c>
      <c r="R45" s="17">
        <f>PUSHArm!M45</f>
        <v>21.5</v>
      </c>
      <c r="S45" s="10">
        <f>PULLArm!N45</f>
        <v>14.006849499846261</v>
      </c>
      <c r="T45" s="10">
        <f>PULLArm!O45</f>
        <v>1.5372026089585247</v>
      </c>
      <c r="U45" s="10">
        <f t="shared" si="9"/>
        <v>22.395585365230389</v>
      </c>
      <c r="V45" s="10">
        <f t="shared" si="1"/>
        <v>1.2490359093908574</v>
      </c>
      <c r="W45" s="10">
        <f t="shared" si="2"/>
        <v>1.9931505001537388</v>
      </c>
      <c r="X45" s="10">
        <f t="shared" si="3"/>
        <v>95.993150500153746</v>
      </c>
      <c r="Y45" s="10">
        <f t="shared" si="10"/>
        <v>90.993150500153746</v>
      </c>
      <c r="Z45" s="10">
        <f t="shared" si="11"/>
        <v>3.0068494998462612</v>
      </c>
      <c r="AA45" s="10">
        <f t="shared" si="4"/>
        <v>85.993150500153746</v>
      </c>
      <c r="AB45" s="10">
        <f t="shared" si="5"/>
        <v>1.416726779337192</v>
      </c>
      <c r="AC45" s="10">
        <f t="shared" si="6"/>
        <v>3.5460033133384861</v>
      </c>
      <c r="AD45" s="10">
        <f>IF(R45&lt;=$H$10,$L$2+ABS($H$43/$H$46-SQRT(4*$H$43*$H$43/$H$46/$H$46-8*(R45-$H$9)/$H$46)/2),#REF!)</f>
        <v>8.2500562300491467</v>
      </c>
      <c r="AE45" s="10">
        <f t="shared" si="12"/>
        <v>-13.260085545694295</v>
      </c>
      <c r="AF45" s="10">
        <f t="shared" si="13"/>
        <v>3.6714578740521349</v>
      </c>
      <c r="AG45" s="10">
        <f t="shared" si="14"/>
        <v>3.6714578740521349</v>
      </c>
      <c r="AH45">
        <f t="shared" si="15"/>
        <v>3.6714578740521349</v>
      </c>
      <c r="AI45" s="10">
        <f t="shared" si="16"/>
        <v>3.3580882352941179</v>
      </c>
      <c r="AJ45" t="e">
        <f t="shared" si="17"/>
        <v>#NUM!</v>
      </c>
    </row>
    <row r="46" spans="2:36" x14ac:dyDescent="0.3">
      <c r="G46" t="s">
        <v>44</v>
      </c>
      <c r="H46">
        <f>(H10-H9)*2/H3/H3</f>
        <v>7.421875</v>
      </c>
      <c r="I46" t="s">
        <v>36</v>
      </c>
      <c r="J46">
        <f>H46*2*3.14159/360</f>
        <v>0.12953604600694443</v>
      </c>
      <c r="K46" t="s">
        <v>52</v>
      </c>
      <c r="N46">
        <f t="shared" si="7"/>
        <v>22.119539256510862</v>
      </c>
      <c r="O46">
        <f t="shared" si="8"/>
        <v>14.409351330048205</v>
      </c>
      <c r="P46">
        <f t="shared" si="18"/>
        <v>2.508</v>
      </c>
      <c r="Q46">
        <f t="shared" si="0"/>
        <v>11.88226</v>
      </c>
      <c r="R46" s="17">
        <f>PUSHArm!M46</f>
        <v>22</v>
      </c>
      <c r="S46" s="10">
        <f>PULLArm!N46</f>
        <v>14.332115666509065</v>
      </c>
      <c r="T46" s="10">
        <f>PULLArm!O46</f>
        <v>1.5371188051161591</v>
      </c>
      <c r="U46" s="10">
        <f t="shared" si="9"/>
        <v>22.655737593490716</v>
      </c>
      <c r="V46" s="10">
        <f t="shared" si="1"/>
        <v>1.2634761106115808</v>
      </c>
      <c r="W46" s="10">
        <f t="shared" si="2"/>
        <v>1.6678843334909352</v>
      </c>
      <c r="X46" s="10">
        <f t="shared" si="3"/>
        <v>95.667884333490932</v>
      </c>
      <c r="Y46" s="10">
        <f t="shared" si="10"/>
        <v>90.667884333490932</v>
      </c>
      <c r="Z46" s="10">
        <f t="shared" si="11"/>
        <v>3.3321156665090648</v>
      </c>
      <c r="AA46" s="10">
        <f t="shared" si="4"/>
        <v>85.667884333490932</v>
      </c>
      <c r="AB46" s="10">
        <f t="shared" si="5"/>
        <v>1.4025744140663128</v>
      </c>
      <c r="AC46" s="10">
        <f t="shared" si="6"/>
        <v>3.5406972975661786</v>
      </c>
      <c r="AD46" s="10">
        <f>IF(R46&lt;=$H$10,$L$2+ABS($H$43/$H$46-SQRT(4*$H$43*$H$43/$H$46/$H$46-8*(R46-$H$9)/$H$46)/2),#REF!)</f>
        <v>8.2385290144548886</v>
      </c>
      <c r="AE46" s="10">
        <f t="shared" si="12"/>
        <v>-13.895205414353544</v>
      </c>
      <c r="AF46" s="10">
        <f t="shared" si="13"/>
        <v>3.6475011990123707</v>
      </c>
      <c r="AG46" s="10">
        <f t="shared" si="14"/>
        <v>3.6475011990123707</v>
      </c>
      <c r="AH46">
        <f t="shared" si="15"/>
        <v>3.6475011990123707</v>
      </c>
      <c r="AI46" s="10">
        <f t="shared" si="16"/>
        <v>3.2867647058823533</v>
      </c>
      <c r="AJ46" t="e">
        <f t="shared" si="17"/>
        <v>#NUM!</v>
      </c>
    </row>
    <row r="47" spans="2:36" x14ac:dyDescent="0.3">
      <c r="G47" t="s">
        <v>45</v>
      </c>
      <c r="H47" s="10">
        <f>J45*$E$17+L18</f>
        <v>0</v>
      </c>
      <c r="I47" t="s">
        <v>37</v>
      </c>
      <c r="N47">
        <f t="shared" si="7"/>
        <v>22.166441279247529</v>
      </c>
      <c r="O47">
        <f t="shared" si="8"/>
        <v>14.456735613525231</v>
      </c>
      <c r="P47">
        <f t="shared" si="18"/>
        <v>2.508</v>
      </c>
      <c r="Q47">
        <f t="shared" si="0"/>
        <v>11.913675</v>
      </c>
      <c r="R47" s="17">
        <f>PUSHArm!M47</f>
        <v>22.5</v>
      </c>
      <c r="S47" s="10">
        <f>PULLArm!N47</f>
        <v>14.657399566709749</v>
      </c>
      <c r="T47" s="10">
        <f>PULLArm!O47</f>
        <v>1.537022660630442</v>
      </c>
      <c r="U47" s="10">
        <f t="shared" si="9"/>
        <v>22.913175939238435</v>
      </c>
      <c r="V47" s="10">
        <f t="shared" si="1"/>
        <v>1.2777531299998799</v>
      </c>
      <c r="W47" s="10">
        <f t="shared" si="2"/>
        <v>1.3426004332902508</v>
      </c>
      <c r="X47" s="10">
        <f t="shared" si="3"/>
        <v>95.342600433290244</v>
      </c>
      <c r="Y47" s="10">
        <f t="shared" si="10"/>
        <v>90.342600433290244</v>
      </c>
      <c r="Z47" s="10">
        <f t="shared" si="11"/>
        <v>3.6573995667097492</v>
      </c>
      <c r="AA47" s="10">
        <f t="shared" si="4"/>
        <v>85.342600433290244</v>
      </c>
      <c r="AB47" s="10">
        <f t="shared" si="5"/>
        <v>1.3885263841353068</v>
      </c>
      <c r="AC47" s="10">
        <f t="shared" si="6"/>
        <v>3.5353801127993525</v>
      </c>
      <c r="AD47" s="10">
        <f>IF(R47&lt;=$H$10,$L$2+ABS($H$43/$H$46-SQRT(4*$H$43*$H$43/$H$46/$H$46-8*(R47-$H$9)/$H$46)/2),#REF!)</f>
        <v>8.2269789952020869</v>
      </c>
      <c r="AE47" s="10">
        <f t="shared" si="12"/>
        <v>-14.5027837403336</v>
      </c>
      <c r="AF47" s="10">
        <f t="shared" si="13"/>
        <v>3.6245915282307846</v>
      </c>
      <c r="AG47" s="10">
        <f t="shared" si="14"/>
        <v>3.6245915282307846</v>
      </c>
      <c r="AH47">
        <f t="shared" si="15"/>
        <v>3.6245915282307846</v>
      </c>
      <c r="AI47" s="10">
        <f t="shared" si="16"/>
        <v>3.2154411764705886</v>
      </c>
      <c r="AJ47" t="e">
        <f t="shared" si="17"/>
        <v>#NUM!</v>
      </c>
    </row>
    <row r="48" spans="2:36" x14ac:dyDescent="0.3">
      <c r="N48">
        <f t="shared" si="7"/>
        <v>22.213158784630615</v>
      </c>
      <c r="O48">
        <f t="shared" si="8"/>
        <v>14.503997320631766</v>
      </c>
      <c r="P48">
        <f t="shared" si="18"/>
        <v>2.508</v>
      </c>
      <c r="Q48">
        <f t="shared" si="0"/>
        <v>11.94509</v>
      </c>
      <c r="R48" s="17">
        <f>PUSHArm!M48</f>
        <v>23</v>
      </c>
      <c r="S48" s="10">
        <f>PULLArm!N48</f>
        <v>14.982703814205303</v>
      </c>
      <c r="T48" s="10">
        <f>PULLArm!O48</f>
        <v>1.536914167463886</v>
      </c>
      <c r="U48" s="10">
        <f t="shared" si="9"/>
        <v>23.168003240001593</v>
      </c>
      <c r="V48" s="10">
        <f t="shared" si="1"/>
        <v>1.2918723777381462</v>
      </c>
      <c r="W48" s="10">
        <f t="shared" si="2"/>
        <v>1.0172961857946969</v>
      </c>
      <c r="X48" s="10">
        <f t="shared" si="3"/>
        <v>95.017296185794692</v>
      </c>
      <c r="Y48" s="10">
        <f t="shared" si="10"/>
        <v>90.017296185794692</v>
      </c>
      <c r="Z48" s="10">
        <f t="shared" si="11"/>
        <v>3.9827038142053031</v>
      </c>
      <c r="AA48" s="10">
        <f t="shared" si="4"/>
        <v>85.017296185794692</v>
      </c>
      <c r="AB48" s="10">
        <f t="shared" si="5"/>
        <v>1.3745804154428176</v>
      </c>
      <c r="AC48" s="10">
        <f t="shared" si="6"/>
        <v>3.5300516882085273</v>
      </c>
      <c r="AD48" s="10">
        <f>IF(R48&lt;=$H$10,$L$2+ABS($H$43/$H$46-SQRT(4*$H$43*$H$43/$H$46/$H$46-8*(R48-$H$9)/$H$46)/2),#REF!)</f>
        <v>8.2154060364192159</v>
      </c>
      <c r="AE48" s="10">
        <f t="shared" si="12"/>
        <v>-15.086176195052996</v>
      </c>
      <c r="AF48" s="10">
        <f t="shared" si="13"/>
        <v>3.6026025190834079</v>
      </c>
      <c r="AG48" s="10">
        <f t="shared" si="14"/>
        <v>3.6026025190834079</v>
      </c>
      <c r="AH48">
        <f t="shared" si="15"/>
        <v>3.6026025190834079</v>
      </c>
      <c r="AI48" s="10">
        <f t="shared" si="16"/>
        <v>3.1441176470588239</v>
      </c>
      <c r="AJ48" t="e">
        <f t="shared" si="17"/>
        <v>#NUM!</v>
      </c>
    </row>
    <row r="49" spans="7:36" x14ac:dyDescent="0.3">
      <c r="G49" t="s">
        <v>253</v>
      </c>
      <c r="H49">
        <f>-(H11-H12)*2/I28/I28</f>
        <v>-28.698979591836729</v>
      </c>
      <c r="I49" t="s">
        <v>36</v>
      </c>
      <c r="J49">
        <f>H49*2*3.14159/360</f>
        <v>-0.50089126275510187</v>
      </c>
      <c r="K49" t="s">
        <v>52</v>
      </c>
      <c r="N49">
        <f t="shared" si="7"/>
        <v>22.259690477507007</v>
      </c>
      <c r="O49">
        <f t="shared" si="8"/>
        <v>14.55113520170192</v>
      </c>
      <c r="P49">
        <f t="shared" si="18"/>
        <v>2.508</v>
      </c>
      <c r="Q49">
        <f t="shared" si="0"/>
        <v>11.976505000000001</v>
      </c>
      <c r="R49" s="17">
        <f>PUSHArm!M49</f>
        <v>23.5</v>
      </c>
      <c r="S49" s="10">
        <f>PULLArm!N49</f>
        <v>15.308031025434715</v>
      </c>
      <c r="T49" s="10">
        <f>PULLArm!O49</f>
        <v>1.5367933165480632</v>
      </c>
      <c r="U49" s="10">
        <f t="shared" si="9"/>
        <v>23.420317009805153</v>
      </c>
      <c r="V49" s="10">
        <f t="shared" si="1"/>
        <v>1.3058389715049608</v>
      </c>
      <c r="W49" s="10">
        <f t="shared" si="2"/>
        <v>0.69196897456528461</v>
      </c>
      <c r="X49" s="10">
        <f t="shared" si="3"/>
        <v>94.691968974565285</v>
      </c>
      <c r="Y49" s="10">
        <f t="shared" si="10"/>
        <v>89.691968974565285</v>
      </c>
      <c r="Z49" s="10">
        <f t="shared" si="11"/>
        <v>4.3080310254347154</v>
      </c>
      <c r="AA49" s="10">
        <f t="shared" si="4"/>
        <v>84.691968974565285</v>
      </c>
      <c r="AB49" s="10">
        <f t="shared" si="5"/>
        <v>1.3607343153171967</v>
      </c>
      <c r="AC49" s="10">
        <f t="shared" si="6"/>
        <v>3.52471195221242</v>
      </c>
      <c r="AD49" s="10">
        <f>IF(R49&lt;=$H$10,$L$2+ABS($H$43/$H$46-SQRT(4*$H$43*$H$43/$H$46/$H$46-8*(R49-$H$9)/$H$46)/2),#REF!)</f>
        <v>8.2038100008800932</v>
      </c>
      <c r="AE49" s="10">
        <f t="shared" si="12"/>
        <v>-15.648114862474268</v>
      </c>
      <c r="AF49" s="10">
        <f t="shared" si="13"/>
        <v>3.5814313630221504</v>
      </c>
      <c r="AG49" s="10">
        <f t="shared" si="14"/>
        <v>3.5814313630221504</v>
      </c>
      <c r="AH49">
        <f t="shared" si="15"/>
        <v>3.5814313630221504</v>
      </c>
      <c r="AI49" s="10">
        <f t="shared" si="16"/>
        <v>3.0727941176470588</v>
      </c>
      <c r="AJ49" t="e">
        <f t="shared" si="17"/>
        <v>#NUM!</v>
      </c>
    </row>
    <row r="50" spans="7:36" x14ac:dyDescent="0.3">
      <c r="G50" t="s">
        <v>254</v>
      </c>
      <c r="H50">
        <f>H49*I28</f>
        <v>-16.071428571428569</v>
      </c>
      <c r="I50" t="s">
        <v>37</v>
      </c>
      <c r="K50" t="s">
        <v>267</v>
      </c>
      <c r="L50">
        <f>H50/360*B21*60</f>
        <v>-807.81428571428569</v>
      </c>
      <c r="M50" t="s">
        <v>6</v>
      </c>
      <c r="N50">
        <f t="shared" si="7"/>
        <v>22.306035046559817</v>
      </c>
      <c r="O50">
        <f t="shared" si="8"/>
        <v>14.598147996097705</v>
      </c>
      <c r="P50">
        <f t="shared" si="18"/>
        <v>2.508</v>
      </c>
      <c r="Q50">
        <f t="shared" si="0"/>
        <v>12.007920000000002</v>
      </c>
      <c r="R50" s="17">
        <f>PUSHArm!M50</f>
        <v>24</v>
      </c>
      <c r="S50" s="10">
        <f>PULLArm!N50</f>
        <v>15.633383819864546</v>
      </c>
      <c r="T50" s="10">
        <f>PULLArm!O50</f>
        <v>1.5366600977795286</v>
      </c>
      <c r="U50" s="10">
        <f t="shared" si="9"/>
        <v>23.670209834631255</v>
      </c>
      <c r="V50" s="10">
        <f t="shared" si="1"/>
        <v>1.319657758147716</v>
      </c>
      <c r="W50" s="10">
        <f t="shared" si="2"/>
        <v>0.36661618013545372</v>
      </c>
      <c r="X50" s="10">
        <f t="shared" si="3"/>
        <v>94.366616180135452</v>
      </c>
      <c r="Y50" s="10">
        <f t="shared" si="10"/>
        <v>89.366616180135452</v>
      </c>
      <c r="Z50" s="10">
        <f t="shared" si="11"/>
        <v>4.6333838198645463</v>
      </c>
      <c r="AA50" s="10">
        <f t="shared" si="4"/>
        <v>84.366616180135452</v>
      </c>
      <c r="AB50" s="10">
        <f t="shared" si="5"/>
        <v>1.3469859684919447</v>
      </c>
      <c r="AC50" s="10">
        <f t="shared" si="6"/>
        <v>3.519360832466726</v>
      </c>
      <c r="AD50" s="10">
        <f>IF(R50&lt;=$H$10,$L$2+ABS($H$43/$H$46-SQRT(4*$H$43*$H$43/$H$46/$H$46-8*(R50-$H$9)/$H$46)/2),#REF!)</f>
        <v>8.1921907499848903</v>
      </c>
      <c r="AE50" s="10">
        <f t="shared" si="12"/>
        <v>-16.190859625618984</v>
      </c>
      <c r="AF50" s="10">
        <f t="shared" si="13"/>
        <v>3.5609930704905191</v>
      </c>
      <c r="AG50" s="10">
        <f t="shared" si="14"/>
        <v>3.5609930704905191</v>
      </c>
      <c r="AH50">
        <f t="shared" si="15"/>
        <v>3.5609930704905191</v>
      </c>
      <c r="AI50" s="10">
        <f t="shared" si="16"/>
        <v>3.0014705882352941</v>
      </c>
      <c r="AJ50" t="e">
        <f t="shared" si="17"/>
        <v>#NUM!</v>
      </c>
    </row>
    <row r="51" spans="7:36" x14ac:dyDescent="0.3">
      <c r="G51" t="s">
        <v>248</v>
      </c>
      <c r="H51" s="10">
        <f>(J49*$E$17+L12)</f>
        <v>5.8934285884353734</v>
      </c>
      <c r="I51" t="s">
        <v>60</v>
      </c>
      <c r="K51" s="10" t="s">
        <v>268</v>
      </c>
      <c r="L51">
        <f>H51/$B$21*100/$B$12/$B$15</f>
        <v>2.5395168819162759</v>
      </c>
      <c r="M51" t="s">
        <v>63</v>
      </c>
      <c r="N51">
        <f t="shared" si="7"/>
        <v>22.352191164155741</v>
      </c>
      <c r="O51">
        <f t="shared" si="8"/>
        <v>14.645034432052903</v>
      </c>
      <c r="P51">
        <f t="shared" si="18"/>
        <v>2.508</v>
      </c>
      <c r="Q51">
        <f t="shared" si="0"/>
        <v>12.039334999999999</v>
      </c>
      <c r="R51" s="17">
        <f>PUSHArm!M51</f>
        <v>24.5</v>
      </c>
      <c r="S51" s="10">
        <f>PULLArm!N51</f>
        <v>15.958764820335958</v>
      </c>
      <c r="T51" s="10">
        <f>PULLArm!O51</f>
        <v>1.5365145000205014</v>
      </c>
      <c r="U51" s="10">
        <f t="shared" si="9"/>
        <v>23.917769731108724</v>
      </c>
      <c r="V51" s="10">
        <f t="shared" si="1"/>
        <v>1.3333333333333333</v>
      </c>
      <c r="W51" s="10">
        <f t="shared" si="2"/>
        <v>4.1235179664042221E-2</v>
      </c>
      <c r="X51" s="10">
        <f t="shared" si="3"/>
        <v>94.041235179664042</v>
      </c>
      <c r="Y51" s="10">
        <f t="shared" si="10"/>
        <v>89.041235179664042</v>
      </c>
      <c r="Z51" s="10">
        <f t="shared" si="11"/>
        <v>4.9587648203359578</v>
      </c>
      <c r="AA51" s="10">
        <f t="shared" si="4"/>
        <v>84.041235179664042</v>
      </c>
      <c r="AB51" s="10">
        <f t="shared" si="5"/>
        <v>1.3333333333333335</v>
      </c>
      <c r="AC51" s="10">
        <f t="shared" si="6"/>
        <v>3.5139982558526839</v>
      </c>
      <c r="AD51" s="10">
        <f>IF(R51&lt;=$H$10,$L$2+ABS($H$43/$H$46-SQRT(4*$H$43*$H$43/$H$46/$H$46-8*(R51-$H$9)/$H$46)/2),#REF!)</f>
        <v>8.1805481437408041</v>
      </c>
      <c r="AE51" s="10">
        <f t="shared" si="12"/>
        <v>-16.716305336543371</v>
      </c>
      <c r="AF51" s="10">
        <f t="shared" si="13"/>
        <v>3.5412164253387481</v>
      </c>
      <c r="AG51" s="10">
        <f t="shared" si="14"/>
        <v>3.5412164253387481</v>
      </c>
      <c r="AH51">
        <f t="shared" si="15"/>
        <v>3.5412164253387481</v>
      </c>
      <c r="AI51" s="10">
        <f t="shared" si="16"/>
        <v>2.9301470588235294</v>
      </c>
      <c r="AJ51" t="e">
        <f t="shared" si="17"/>
        <v>#NUM!</v>
      </c>
    </row>
    <row r="52" spans="7:36" x14ac:dyDescent="0.3">
      <c r="N52">
        <f t="shared" si="7"/>
        <v>22.398157486164742</v>
      </c>
      <c r="O52">
        <f t="shared" si="8"/>
        <v>14.691793226498975</v>
      </c>
      <c r="P52">
        <f t="shared" si="18"/>
        <v>2.508</v>
      </c>
      <c r="Q52">
        <f t="shared" si="0"/>
        <v>12.07075</v>
      </c>
      <c r="R52" s="17">
        <f>PUSHArm!M52</f>
        <v>25</v>
      </c>
      <c r="S52" s="10">
        <f>PULLArm!N52</f>
        <v>16.284176653412267</v>
      </c>
      <c r="T52" s="10">
        <f>PULLArm!O52</f>
        <v>1.5363565110976416</v>
      </c>
      <c r="U52" s="10">
        <f t="shared" si="9"/>
        <v>24.084463661239109</v>
      </c>
      <c r="V52" s="10">
        <f t="shared" si="1"/>
        <v>1.3468922283655012</v>
      </c>
      <c r="W52" s="10">
        <f t="shared" si="2"/>
        <v>0.28417665341226694</v>
      </c>
      <c r="X52" s="10">
        <f t="shared" si="3"/>
        <v>93.71582334658774</v>
      </c>
      <c r="Y52" s="10">
        <f t="shared" si="10"/>
        <v>88.71582334658774</v>
      </c>
      <c r="Z52" s="10">
        <f t="shared" si="11"/>
        <v>5.2841766534122669</v>
      </c>
      <c r="AA52" s="10">
        <f t="shared" si="4"/>
        <v>83.71582334658774</v>
      </c>
      <c r="AB52" s="10">
        <f t="shared" si="5"/>
        <v>1.3468922283655012</v>
      </c>
      <c r="AC52" s="10">
        <f t="shared" si="6"/>
        <v>3.5086241484654161</v>
      </c>
      <c r="AD52" s="10">
        <f>IF(R52&lt;=$H$10,$L$2+ABS($H$43/$H$46-SQRT(4*$H$43*$H$43/$H$46/$H$46-8*(R52-$H$9)/$H$46)/2),#REF!)</f>
        <v>8.1688820407423837</v>
      </c>
      <c r="AE52" s="10">
        <f t="shared" si="12"/>
        <v>-17.226059600168973</v>
      </c>
      <c r="AF52" s="10">
        <f t="shared" si="13"/>
        <v>3.5220410487424609</v>
      </c>
      <c r="AG52" s="10">
        <f t="shared" si="14"/>
        <v>3.5220410487424609</v>
      </c>
      <c r="AH52">
        <f t="shared" si="15"/>
        <v>3.5220410487424609</v>
      </c>
      <c r="AI52" s="10">
        <f t="shared" si="16"/>
        <v>2.8588235294117648</v>
      </c>
      <c r="AJ52" t="e">
        <f t="shared" si="17"/>
        <v>#NUM!</v>
      </c>
    </row>
    <row r="53" spans="7:36" x14ac:dyDescent="0.3">
      <c r="G53" t="s">
        <v>269</v>
      </c>
      <c r="H53">
        <f>(H54-H50)/(I29-I28)</f>
        <v>-21.457216012339771</v>
      </c>
      <c r="I53" t="s">
        <v>36</v>
      </c>
      <c r="J53">
        <f>H53*2*3.14159/360</f>
        <v>-0.37449875140114725</v>
      </c>
      <c r="K53" t="s">
        <v>52</v>
      </c>
      <c r="N53">
        <f t="shared" si="7"/>
        <v>22.443932651771373</v>
      </c>
      <c r="O53">
        <f t="shared" si="8"/>
        <v>14.738423084885223</v>
      </c>
      <c r="P53">
        <f t="shared" si="18"/>
        <v>2.508</v>
      </c>
      <c r="Q53">
        <f t="shared" si="0"/>
        <v>12.102164999999999</v>
      </c>
      <c r="R53" s="17">
        <f>PUSHArm!M53</f>
        <v>25.5</v>
      </c>
      <c r="S53" s="10">
        <f>PULLArm!N53</f>
        <v>16.609621949727494</v>
      </c>
      <c r="T53" s="10">
        <f>PULLArm!O53</f>
        <v>1.5361861178002696</v>
      </c>
      <c r="U53" s="10">
        <f t="shared" si="9"/>
        <v>24.250275207042549</v>
      </c>
      <c r="V53" s="10">
        <f t="shared" si="1"/>
        <v>1.3603592880413673</v>
      </c>
      <c r="W53" s="10">
        <f t="shared" si="2"/>
        <v>0.60962194972749373</v>
      </c>
      <c r="X53" s="10">
        <f t="shared" si="3"/>
        <v>93.390378050272503</v>
      </c>
      <c r="Y53" s="10">
        <f t="shared" si="10"/>
        <v>88.390378050272503</v>
      </c>
      <c r="Z53" s="10">
        <f t="shared" si="11"/>
        <v>5.6096219497274937</v>
      </c>
      <c r="AA53" s="10">
        <f t="shared" si="4"/>
        <v>83.390378050272503</v>
      </c>
      <c r="AB53" s="10">
        <f t="shared" si="5"/>
        <v>1.3603592880413673</v>
      </c>
      <c r="AC53" s="10">
        <f t="shared" si="6"/>
        <v>3.5032384356020483</v>
      </c>
      <c r="AD53" s="10">
        <f>IF(R53&lt;=$H$10,$L$2+ABS($H$43/$H$46-SQRT(4*$H$43*$H$43/$H$46/$H$46-8*(R53-$H$9)/$H$46)/2),#REF!)</f>
        <v>8.1571922981514824</v>
      </c>
      <c r="AE53" s="10">
        <f t="shared" si="12"/>
        <v>-17.72150045924317</v>
      </c>
      <c r="AF53" s="10">
        <f t="shared" si="13"/>
        <v>3.5034152219445334</v>
      </c>
      <c r="AG53" s="10">
        <f t="shared" si="14"/>
        <v>3.5034152219445334</v>
      </c>
      <c r="AH53">
        <f t="shared" si="15"/>
        <v>3.5034152219445334</v>
      </c>
      <c r="AI53" s="10">
        <f t="shared" si="16"/>
        <v>2.7875000000000001</v>
      </c>
      <c r="AJ53" t="e">
        <f t="shared" si="17"/>
        <v>#NUM!</v>
      </c>
    </row>
    <row r="54" spans="7:36" x14ac:dyDescent="0.3">
      <c r="G54" t="s">
        <v>270</v>
      </c>
      <c r="H54">
        <f>(H14-H12-H50*K4/2-H58*L4/2)/(K4+L4)*2</f>
        <v>-61.277491266225994</v>
      </c>
      <c r="I54" t="s">
        <v>37</v>
      </c>
      <c r="K54" t="s">
        <v>267</v>
      </c>
      <c r="L54">
        <f>H54/360*B21*60</f>
        <v>-3080.0518210055834</v>
      </c>
      <c r="M54" t="s">
        <v>6</v>
      </c>
      <c r="N54">
        <f t="shared" si="7"/>
        <v>22.489515283290139</v>
      </c>
      <c r="O54">
        <f t="shared" si="8"/>
        <v>14.784922701001658</v>
      </c>
      <c r="P54">
        <f t="shared" si="18"/>
        <v>2.508</v>
      </c>
      <c r="Q54">
        <f t="shared" si="0"/>
        <v>12.13358</v>
      </c>
      <c r="R54" s="17">
        <f>PUSHArm!M54</f>
        <v>26</v>
      </c>
      <c r="S54" s="10">
        <f>PULLArm!N54</f>
        <v>16.935103344336092</v>
      </c>
      <c r="T54" s="10">
        <f>PULLArm!O54</f>
        <v>1.5360033058788831</v>
      </c>
      <c r="U54" s="10">
        <f t="shared" si="9"/>
        <v>24.415230624565101</v>
      </c>
      <c r="V54" s="10">
        <f t="shared" si="1"/>
        <v>1.3737363534845926</v>
      </c>
      <c r="W54" s="10">
        <f t="shared" si="2"/>
        <v>0.93510334433609188</v>
      </c>
      <c r="X54" s="10">
        <f t="shared" si="3"/>
        <v>93.064896655663915</v>
      </c>
      <c r="Y54" s="10">
        <f t="shared" si="10"/>
        <v>88.064896655663915</v>
      </c>
      <c r="Z54" s="10">
        <f t="shared" si="11"/>
        <v>5.9351033443360919</v>
      </c>
      <c r="AA54" s="10">
        <f t="shared" si="4"/>
        <v>83.064896655663915</v>
      </c>
      <c r="AB54" s="10">
        <f t="shared" si="5"/>
        <v>1.3737363534845926</v>
      </c>
      <c r="AC54" s="10">
        <f t="shared" si="6"/>
        <v>3.4978410417495933</v>
      </c>
      <c r="AD54" s="10">
        <f>IF(R54&lt;=$H$10,$L$2+ABS($H$43/$H$46-SQRT(4*$H$43*$H$43/$H$46/$H$46-8*(R54-$H$9)/$H$46)/2),#REF!)</f>
        <v>8.1454787716768635</v>
      </c>
      <c r="AE54" s="10">
        <f t="shared" si="12"/>
        <v>-18.203819986055898</v>
      </c>
      <c r="AF54" s="10">
        <f t="shared" si="13"/>
        <v>3.485294241058476</v>
      </c>
      <c r="AG54" s="10">
        <f t="shared" si="14"/>
        <v>3.485294241058476</v>
      </c>
      <c r="AH54">
        <f t="shared" si="15"/>
        <v>3.485294241058476</v>
      </c>
      <c r="AI54" s="10">
        <f t="shared" si="16"/>
        <v>2.7161764705882354</v>
      </c>
      <c r="AJ54" t="e">
        <f t="shared" si="17"/>
        <v>#NUM!</v>
      </c>
    </row>
    <row r="55" spans="7:36" x14ac:dyDescent="0.3">
      <c r="G55" t="s">
        <v>249</v>
      </c>
      <c r="H55" s="10">
        <f>(J53*$E$17+L16)</f>
        <v>0.92417362145631188</v>
      </c>
      <c r="I55" t="s">
        <v>60</v>
      </c>
      <c r="K55" s="10" t="s">
        <v>268</v>
      </c>
      <c r="L55">
        <f>H55/$B$21*100/$B$12/$B$15</f>
        <v>0.39823245132984469</v>
      </c>
      <c r="M55" t="s">
        <v>63</v>
      </c>
      <c r="N55">
        <f t="shared" si="7"/>
        <v>22.534903985987071</v>
      </c>
      <c r="O55">
        <f t="shared" si="8"/>
        <v>14.831290756805764</v>
      </c>
      <c r="P55">
        <f t="shared" si="18"/>
        <v>2.508</v>
      </c>
      <c r="Q55">
        <f t="shared" si="0"/>
        <v>12.164994999999999</v>
      </c>
      <c r="R55" s="17">
        <f>PUSHArm!M55</f>
        <v>26.5</v>
      </c>
      <c r="S55" s="10">
        <f>PULLArm!N55</f>
        <v>17.26062347706387</v>
      </c>
      <c r="T55" s="10">
        <f>PULLArm!O55</f>
        <v>1.53580806004412</v>
      </c>
      <c r="U55" s="10">
        <f t="shared" si="9"/>
        <v>24.579355427571663</v>
      </c>
      <c r="V55" s="10">
        <f t="shared" si="1"/>
        <v>1.3870252051105287</v>
      </c>
      <c r="W55" s="10">
        <f t="shared" si="2"/>
        <v>1.26062347706387</v>
      </c>
      <c r="X55" s="10">
        <f t="shared" si="3"/>
        <v>92.739376522936126</v>
      </c>
      <c r="Y55" s="10">
        <f t="shared" si="10"/>
        <v>87.739376522936126</v>
      </c>
      <c r="Z55" s="10">
        <f t="shared" si="11"/>
        <v>6.26062347706387</v>
      </c>
      <c r="AA55" s="10">
        <f t="shared" si="4"/>
        <v>82.739376522936126</v>
      </c>
      <c r="AB55" s="10">
        <f t="shared" si="5"/>
        <v>1.3870252051105287</v>
      </c>
      <c r="AC55" s="10">
        <f t="shared" si="6"/>
        <v>3.4924318905725968</v>
      </c>
      <c r="AD55" s="10">
        <f>IF(R55&lt;=$H$10,$L$2+ABS($H$43/$H$46-SQRT(4*$H$43*$H$43/$H$46/$H$46-8*(R55-$H$9)/$H$46)/2),#REF!)</f>
        <v>8.1337413155534151</v>
      </c>
      <c r="AE55" s="10">
        <f t="shared" si="12"/>
        <v>-18.67405777430891</v>
      </c>
      <c r="AF55" s="10">
        <f t="shared" si="13"/>
        <v>3.4676391531543045</v>
      </c>
      <c r="AG55" s="10">
        <f t="shared" si="14"/>
        <v>3.4676391531543045</v>
      </c>
      <c r="AH55">
        <f t="shared" si="15"/>
        <v>3.4676391531543045</v>
      </c>
      <c r="AI55" s="10">
        <f t="shared" si="16"/>
        <v>2.6448529411764707</v>
      </c>
      <c r="AJ55" t="e">
        <f t="shared" si="17"/>
        <v>#NUM!</v>
      </c>
    </row>
    <row r="56" spans="7:36" x14ac:dyDescent="0.3">
      <c r="N56">
        <f t="shared" si="7"/>
        <v>22.580097347894931</v>
      </c>
      <c r="O56">
        <f t="shared" si="8"/>
        <v>14.877525922245011</v>
      </c>
      <c r="P56">
        <f t="shared" si="18"/>
        <v>2.508</v>
      </c>
      <c r="Q56">
        <f t="shared" si="0"/>
        <v>12.19641</v>
      </c>
      <c r="R56" s="17">
        <f>PUSHArm!M56</f>
        <v>27</v>
      </c>
      <c r="S56" s="10">
        <f>PULLArm!N56</f>
        <v>17.58618499286008</v>
      </c>
      <c r="T56" s="10">
        <f>PULLArm!O56</f>
        <v>1.5356003639652955</v>
      </c>
      <c r="U56" s="10">
        <f t="shared" si="9"/>
        <v>24.742674423187655</v>
      </c>
      <c r="V56" s="10">
        <f t="shared" si="1"/>
        <v>1.4002275653922698</v>
      </c>
      <c r="W56" s="10">
        <f t="shared" si="2"/>
        <v>1.5861849928600797</v>
      </c>
      <c r="X56" s="10">
        <f t="shared" si="3"/>
        <v>92.413815007139917</v>
      </c>
      <c r="Y56" s="10">
        <f t="shared" si="10"/>
        <v>87.413815007139917</v>
      </c>
      <c r="Z56" s="10">
        <f t="shared" si="11"/>
        <v>6.5861849928600797</v>
      </c>
      <c r="AA56" s="10">
        <f t="shared" si="4"/>
        <v>82.413815007139917</v>
      </c>
      <c r="AB56" s="10">
        <f t="shared" si="5"/>
        <v>1.4002275653922698</v>
      </c>
      <c r="AC56" s="10">
        <f t="shared" si="6"/>
        <v>3.4870109049005422</v>
      </c>
      <c r="AD56" s="10">
        <f>IF(R56&lt;=$H$10,$L$2+ABS($H$43/$H$46-SQRT(4*$H$43*$H$43/$H$46/$H$46-8*(R56-$H$9)/$H$46)/2),#REF!)</f>
        <v>8.1219797825209898</v>
      </c>
      <c r="AE56" s="10">
        <f t="shared" si="12"/>
        <v>-19.133127052348801</v>
      </c>
      <c r="AF56" s="10">
        <f t="shared" si="13"/>
        <v>3.450415770885384</v>
      </c>
      <c r="AG56" s="10">
        <f t="shared" si="14"/>
        <v>3.450415770885384</v>
      </c>
      <c r="AH56">
        <f t="shared" si="15"/>
        <v>3.450415770885384</v>
      </c>
      <c r="AI56" s="10">
        <f t="shared" si="16"/>
        <v>2.5735294117647061</v>
      </c>
      <c r="AJ56" t="e">
        <f t="shared" si="17"/>
        <v>#NUM!</v>
      </c>
    </row>
    <row r="57" spans="7:36" x14ac:dyDescent="0.3">
      <c r="G57" t="s">
        <v>271</v>
      </c>
      <c r="H57">
        <f>(H58-H54)/(I30-I29)</f>
        <v>40.704456936600259</v>
      </c>
      <c r="I57" t="s">
        <v>36</v>
      </c>
      <c r="J57">
        <f>H57*2*3.14159/360</f>
        <v>0.7104261937080778</v>
      </c>
      <c r="K57" t="s">
        <v>52</v>
      </c>
      <c r="N57">
        <f t="shared" si="7"/>
        <v>22.62509393961577</v>
      </c>
      <c r="O57">
        <f t="shared" si="8"/>
        <v>14.923626855070946</v>
      </c>
      <c r="P57">
        <f t="shared" si="18"/>
        <v>2.508</v>
      </c>
      <c r="Q57">
        <f t="shared" si="0"/>
        <v>12.227825000000001</v>
      </c>
      <c r="R57" s="17">
        <f>PUSHArm!M57</f>
        <v>27.5</v>
      </c>
      <c r="S57" s="10">
        <f>PULLArm!N57</f>
        <v>17.911790542150833</v>
      </c>
      <c r="T57" s="10">
        <f>PULLArm!O57</f>
        <v>1.5353802002681063</v>
      </c>
      <c r="U57" s="10">
        <f t="shared" si="9"/>
        <v>24.90521174555359</v>
      </c>
      <c r="V57" s="10">
        <f t="shared" si="1"/>
        <v>1.4133451014667424</v>
      </c>
      <c r="W57" s="10">
        <f t="shared" si="2"/>
        <v>1.9117905421508326</v>
      </c>
      <c r="X57" s="10">
        <f t="shared" si="3"/>
        <v>92.08820945784916</v>
      </c>
      <c r="Y57" s="10">
        <f t="shared" si="10"/>
        <v>87.08820945784916</v>
      </c>
      <c r="Z57" s="10">
        <f t="shared" si="11"/>
        <v>6.9117905421508326</v>
      </c>
      <c r="AA57" s="10">
        <f t="shared" si="4"/>
        <v>82.08820945784916</v>
      </c>
      <c r="AB57" s="10">
        <f t="shared" si="5"/>
        <v>1.4133451014667424</v>
      </c>
      <c r="AC57" s="10">
        <f t="shared" si="6"/>
        <v>3.4815780067150057</v>
      </c>
      <c r="AD57" s="10">
        <f>IF(R57&lt;=$H$10,$L$2+ABS($H$43/$H$46-SQRT(4*$H$43*$H$43/$H$46/$H$46-8*(R57-$H$9)/$H$46)/2),#REF!)</f>
        <v>8.1101940238028405</v>
      </c>
      <c r="AE57" s="10">
        <f t="shared" si="12"/>
        <v>-19.581835312696647</v>
      </c>
      <c r="AF57" s="10">
        <f t="shared" si="13"/>
        <v>3.4335938941137396</v>
      </c>
      <c r="AG57" s="10">
        <f t="shared" si="14"/>
        <v>3.4335938941137396</v>
      </c>
      <c r="AH57">
        <f t="shared" si="15"/>
        <v>3.4335938941137396</v>
      </c>
      <c r="AI57" s="10">
        <f t="shared" si="16"/>
        <v>2.5022058823529414</v>
      </c>
      <c r="AJ57" t="e">
        <f t="shared" si="17"/>
        <v>#NUM!</v>
      </c>
    </row>
    <row r="58" spans="7:36" x14ac:dyDescent="0.3">
      <c r="G58" t="s">
        <v>272</v>
      </c>
      <c r="H58">
        <f xml:space="preserve"> -H14/(2*H5+H6)*2</f>
        <v>-7.0103092783505163</v>
      </c>
      <c r="I58" t="s">
        <v>37</v>
      </c>
      <c r="K58" t="s">
        <v>267</v>
      </c>
      <c r="L58">
        <f>H58/360*B21*60</f>
        <v>-352.36618556701035</v>
      </c>
      <c r="M58" t="s">
        <v>6</v>
      </c>
      <c r="N58">
        <f t="shared" si="7"/>
        <v>22.669892314137595</v>
      </c>
      <c r="O58">
        <f t="shared" si="8"/>
        <v>14.969592200662483</v>
      </c>
      <c r="P58">
        <f t="shared" si="18"/>
        <v>2.508</v>
      </c>
      <c r="Q58">
        <f t="shared" si="0"/>
        <v>12.25924</v>
      </c>
      <c r="R58" s="17">
        <f>PUSHArm!M58</f>
        <v>28</v>
      </c>
      <c r="S58" s="10">
        <f>PULLArm!N58</f>
        <v>18.237442781194094</v>
      </c>
      <c r="T58" s="10">
        <f>PULLArm!O58</f>
        <v>1.5351475505333152</v>
      </c>
      <c r="U58" s="10">
        <f t="shared" si="9"/>
        <v>25.066990887603112</v>
      </c>
      <c r="V58" s="10">
        <f t="shared" si="1"/>
        <v>1.4263794275919983</v>
      </c>
      <c r="W58" s="10">
        <f t="shared" si="2"/>
        <v>2.237442781194094</v>
      </c>
      <c r="X58" s="10">
        <f t="shared" si="3"/>
        <v>91.76255721880591</v>
      </c>
      <c r="Y58" s="10">
        <f t="shared" si="10"/>
        <v>86.76255721880591</v>
      </c>
      <c r="Z58" s="10">
        <f t="shared" si="11"/>
        <v>7.237442781194094</v>
      </c>
      <c r="AA58" s="10">
        <f t="shared" si="4"/>
        <v>81.76255721880591</v>
      </c>
      <c r="AB58" s="10">
        <f t="shared" si="5"/>
        <v>1.4263794275919983</v>
      </c>
      <c r="AC58" s="10">
        <f t="shared" si="6"/>
        <v>3.4761331171365542</v>
      </c>
      <c r="AD58" s="10">
        <f>IF(R58&lt;=$H$10,$L$2+ABS($H$43/$H$46-SQRT(4*$H$43*$H$43/$H$46/$H$46-8*(R58-$H$9)/$H$46)/2),#REF!)</f>
        <v>8.0983838890836779</v>
      </c>
      <c r="AE58" s="10">
        <f t="shared" si="12"/>
        <v>-20.020900803150951</v>
      </c>
      <c r="AF58" s="10">
        <f t="shared" si="13"/>
        <v>3.4171466877440499</v>
      </c>
      <c r="AG58" s="10">
        <f t="shared" si="14"/>
        <v>3.4171466877440499</v>
      </c>
      <c r="AH58">
        <f t="shared" si="15"/>
        <v>3.4171466877440499</v>
      </c>
      <c r="AI58" s="10">
        <f t="shared" si="16"/>
        <v>2.4308823529411767</v>
      </c>
      <c r="AJ58" t="e">
        <f t="shared" si="17"/>
        <v>#NUM!</v>
      </c>
    </row>
    <row r="59" spans="7:36" x14ac:dyDescent="0.3">
      <c r="G59" t="s">
        <v>250</v>
      </c>
      <c r="H59" s="10">
        <f>(J57*$E$17+L20)</f>
        <v>22.923085183647316</v>
      </c>
      <c r="I59" t="s">
        <v>60</v>
      </c>
      <c r="K59" s="10" t="s">
        <v>268</v>
      </c>
      <c r="L59">
        <f>H59/$B$21*100/$B$12/$B$15</f>
        <v>9.8777071675576416</v>
      </c>
      <c r="M59" t="s">
        <v>63</v>
      </c>
      <c r="N59">
        <f t="shared" si="7"/>
        <v>22.714491006631391</v>
      </c>
      <c r="O59">
        <f t="shared" si="8"/>
        <v>15.01542059183606</v>
      </c>
      <c r="P59">
        <f t="shared" si="18"/>
        <v>2.508</v>
      </c>
      <c r="Q59">
        <f t="shared" si="0"/>
        <v>12.290655000000001</v>
      </c>
      <c r="R59" s="17">
        <f>PUSHArm!M59</f>
        <v>28.5</v>
      </c>
      <c r="S59" s="10">
        <f>PULLArm!N59</f>
        <v>18.56314437243612</v>
      </c>
      <c r="T59" s="10">
        <f>PULLArm!O59</f>
        <v>1.5349023952941259</v>
      </c>
      <c r="U59" s="10">
        <f t="shared" si="9"/>
        <v>25.228034731129775</v>
      </c>
      <c r="V59" s="10">
        <f t="shared" si="1"/>
        <v>1.4393321074659677</v>
      </c>
      <c r="W59" s="10">
        <f t="shared" si="2"/>
        <v>2.5631443724361205</v>
      </c>
      <c r="X59" s="10">
        <f t="shared" si="3"/>
        <v>91.436855627563887</v>
      </c>
      <c r="Y59" s="10">
        <f t="shared" si="10"/>
        <v>86.436855627563887</v>
      </c>
      <c r="Z59" s="10">
        <f t="shared" si="11"/>
        <v>7.5631443724361205</v>
      </c>
      <c r="AA59" s="10">
        <f t="shared" si="4"/>
        <v>81.436855627563887</v>
      </c>
      <c r="AB59" s="10">
        <f t="shared" si="5"/>
        <v>1.4393321074659677</v>
      </c>
      <c r="AC59" s="10">
        <f t="shared" si="6"/>
        <v>3.4706761564113844</v>
      </c>
      <c r="AD59" s="10">
        <f>IF(R59&lt;=$H$10,$L$2+ABS($H$43/$H$46-SQRT(4*$H$43*$H$43/$H$46/$H$46-8*(R59-$H$9)/$H$46)/2),#REF!)</f>
        <v>8.0865492264872874</v>
      </c>
      <c r="AE59" s="10">
        <f t="shared" si="12"/>
        <v>-20.45096585129636</v>
      </c>
      <c r="AF59" s="10">
        <f t="shared" si="13"/>
        <v>3.4010501790785246</v>
      </c>
      <c r="AG59" s="10">
        <f t="shared" si="14"/>
        <v>3.4010501790785246</v>
      </c>
      <c r="AH59">
        <f t="shared" si="15"/>
        <v>3.4010501790785246</v>
      </c>
      <c r="AI59" s="10">
        <f t="shared" si="16"/>
        <v>2.359558823529412</v>
      </c>
      <c r="AJ59" t="e">
        <f t="shared" si="17"/>
        <v>#NUM!</v>
      </c>
    </row>
    <row r="60" spans="7:36" x14ac:dyDescent="0.3">
      <c r="N60">
        <f t="shared" si="7"/>
        <v>22.758888534284601</v>
      </c>
      <c r="O60">
        <f t="shared" si="8"/>
        <v>15.061110648679778</v>
      </c>
      <c r="P60">
        <f t="shared" si="18"/>
        <v>2.508</v>
      </c>
      <c r="Q60">
        <f t="shared" si="0"/>
        <v>12.32207</v>
      </c>
      <c r="R60" s="17">
        <f>PUSHArm!M60</f>
        <v>29</v>
      </c>
      <c r="S60" s="10">
        <f>PULLArm!N60</f>
        <v>18.88889798486969</v>
      </c>
      <c r="T60" s="10">
        <f>PULLArm!O60</f>
        <v>1.53464471403605</v>
      </c>
      <c r="U60" s="10">
        <f t="shared" si="9"/>
        <v>25.388365575198584</v>
      </c>
      <c r="V60" s="10">
        <f t="shared" si="1"/>
        <v>1.4522046564160982</v>
      </c>
      <c r="W60" s="10">
        <f t="shared" si="2"/>
        <v>2.8888979848696899</v>
      </c>
      <c r="X60" s="10">
        <f t="shared" si="3"/>
        <v>91.111102015130314</v>
      </c>
      <c r="Y60" s="10">
        <f t="shared" si="10"/>
        <v>86.111102015130314</v>
      </c>
      <c r="Z60" s="10">
        <f t="shared" si="11"/>
        <v>7.8888979848696899</v>
      </c>
      <c r="AA60" s="10">
        <f t="shared" si="4"/>
        <v>81.111102015130314</v>
      </c>
      <c r="AB60" s="10">
        <f t="shared" si="5"/>
        <v>1.4522046564160982</v>
      </c>
      <c r="AC60" s="10">
        <f t="shared" si="6"/>
        <v>3.4652070438976947</v>
      </c>
      <c r="AD60" s="10">
        <f>IF(R60&lt;=$H$10,$L$2+ABS($H$43/$H$46-SQRT(4*$H$43*$H$43/$H$46/$H$46-8*(R60-$H$9)/$H$46)/2),#REF!)</f>
        <v>8.0746898825537503</v>
      </c>
      <c r="AE60" s="10">
        <f t="shared" si="12"/>
        <v>-20.87260773545075</v>
      </c>
      <c r="AF60" s="10">
        <f t="shared" si="13"/>
        <v>3.3852828477731602</v>
      </c>
      <c r="AG60" s="10">
        <f t="shared" si="14"/>
        <v>3.3852828477731602</v>
      </c>
      <c r="AH60">
        <f t="shared" si="15"/>
        <v>3.3852828477731602</v>
      </c>
      <c r="AI60" s="10">
        <f t="shared" si="16"/>
        <v>2.2882352941176474</v>
      </c>
      <c r="AJ60" t="e">
        <f t="shared" si="17"/>
        <v>#NUM!</v>
      </c>
    </row>
    <row r="61" spans="7:36" x14ac:dyDescent="0.3">
      <c r="G61" t="s">
        <v>273</v>
      </c>
      <c r="H61">
        <f>(H62-H58)/H5</f>
        <v>0</v>
      </c>
      <c r="I61" t="s">
        <v>36</v>
      </c>
      <c r="J61">
        <f>H61*2*3.14159/360</f>
        <v>0</v>
      </c>
      <c r="K61" t="s">
        <v>52</v>
      </c>
      <c r="N61">
        <f t="shared" si="7"/>
        <v>22.80308339606146</v>
      </c>
      <c r="O61">
        <f t="shared" si="8"/>
        <v>15.106660978339121</v>
      </c>
      <c r="P61">
        <f t="shared" si="18"/>
        <v>2.508</v>
      </c>
      <c r="Q61">
        <f t="shared" si="0"/>
        <v>12.353484999999999</v>
      </c>
      <c r="R61" s="17">
        <f>PUSHArm!M61</f>
        <v>29.5</v>
      </c>
      <c r="S61" s="10">
        <f>PULLArm!N61</f>
        <v>19.214706294393672</v>
      </c>
      <c r="T61" s="10">
        <f>PULLArm!O61</f>
        <v>1.5343744851918542</v>
      </c>
      <c r="U61" s="10">
        <f t="shared" si="9"/>
        <v>25.548005163132451</v>
      </c>
      <c r="V61" s="10">
        <f t="shared" si="1"/>
        <v>1.4649985434685575</v>
      </c>
      <c r="W61" s="10">
        <f t="shared" si="2"/>
        <v>3.2147062943936717</v>
      </c>
      <c r="X61" s="10">
        <f t="shared" si="3"/>
        <v>90.785293705606335</v>
      </c>
      <c r="Y61" s="10">
        <f t="shared" si="10"/>
        <v>85.785293705606335</v>
      </c>
      <c r="Z61" s="10">
        <f t="shared" si="11"/>
        <v>8.2147062943936717</v>
      </c>
      <c r="AA61" s="10">
        <f t="shared" si="4"/>
        <v>80.785293705606335</v>
      </c>
      <c r="AB61" s="10">
        <f t="shared" si="5"/>
        <v>1.4649985434685575</v>
      </c>
      <c r="AC61" s="10">
        <f t="shared" si="6"/>
        <v>3.4597256980517779</v>
      </c>
      <c r="AD61" s="10">
        <f>IF(R61&lt;=$H$10,$L$2+ABS($H$43/$H$46-SQRT(4*$H$43*$H$43/$H$46/$H$46-8*(R61-$H$9)/$H$46)/2),#REF!)</f>
        <v>8.0628057022162292</v>
      </c>
      <c r="AE61" s="10">
        <f t="shared" si="12"/>
        <v>-21.286347632874143</v>
      </c>
      <c r="AF61" s="10">
        <f t="shared" si="13"/>
        <v>3.3698252883607194</v>
      </c>
      <c r="AG61" s="10">
        <f t="shared" si="14"/>
        <v>3.3698252883607194</v>
      </c>
      <c r="AH61">
        <f t="shared" si="15"/>
        <v>3.3698252883607194</v>
      </c>
      <c r="AI61" s="10">
        <f t="shared" si="16"/>
        <v>2.2169117647058822</v>
      </c>
      <c r="AJ61" t="e">
        <f t="shared" si="17"/>
        <v>#NUM!</v>
      </c>
    </row>
    <row r="62" spans="7:36" x14ac:dyDescent="0.3">
      <c r="G62" t="s">
        <v>274</v>
      </c>
      <c r="H62">
        <f>H58</f>
        <v>-7.0103092783505163</v>
      </c>
      <c r="I62" t="s">
        <v>37</v>
      </c>
      <c r="K62" t="s">
        <v>267</v>
      </c>
      <c r="L62">
        <f>H62/360*B21*60</f>
        <v>-352.36618556701035</v>
      </c>
      <c r="M62" t="s">
        <v>6</v>
      </c>
      <c r="N62">
        <f t="shared" si="7"/>
        <v>22.847074072548036</v>
      </c>
      <c r="O62">
        <f t="shared" si="8"/>
        <v>15.152070174858473</v>
      </c>
      <c r="P62">
        <f t="shared" si="18"/>
        <v>2.508</v>
      </c>
      <c r="Q62">
        <f t="shared" si="0"/>
        <v>12.384900000000002</v>
      </c>
      <c r="R62" s="17">
        <f>PUSHArm!M62</f>
        <v>30</v>
      </c>
      <c r="S62" s="10">
        <f>PULLArm!N62</f>
        <v>19.540571984175056</v>
      </c>
      <c r="T62" s="10">
        <f>PULLArm!O62</f>
        <v>1.534091686142258</v>
      </c>
      <c r="U62" s="10">
        <f t="shared" si="9"/>
        <v>25.706974707998842</v>
      </c>
      <c r="V62" s="10">
        <f t="shared" si="1"/>
        <v>1.477715193305005</v>
      </c>
      <c r="W62" s="10">
        <f t="shared" si="2"/>
        <v>3.540571984175056</v>
      </c>
      <c r="X62" s="10">
        <f t="shared" si="3"/>
        <v>90.45942801582494</v>
      </c>
      <c r="Y62" s="10">
        <f t="shared" si="10"/>
        <v>85.45942801582494</v>
      </c>
      <c r="Z62" s="10">
        <f t="shared" si="11"/>
        <v>8.540571984175056</v>
      </c>
      <c r="AA62" s="10">
        <f t="shared" si="4"/>
        <v>80.45942801582494</v>
      </c>
      <c r="AB62" s="10">
        <f t="shared" si="5"/>
        <v>1.477715193305005</v>
      </c>
      <c r="AC62" s="10">
        <f t="shared" si="6"/>
        <v>3.4542320364138379</v>
      </c>
      <c r="AD62" s="10">
        <f>IF(R62&lt;=$H$10,$L$2+ABS($H$43/$H$46-SQRT(4*$H$43*$H$43/$H$46/$H$46-8*(R62-$H$9)/$H$46)/2),#REF!)</f>
        <v>8.0508965287773027</v>
      </c>
      <c r="AE62" s="10">
        <f t="shared" si="12"/>
        <v>-21.692658045249203</v>
      </c>
      <c r="AF62" s="10">
        <f t="shared" si="13"/>
        <v>3.3546599302354618</v>
      </c>
      <c r="AG62" s="10">
        <f t="shared" si="14"/>
        <v>3.3546599302354618</v>
      </c>
      <c r="AH62">
        <f t="shared" si="15"/>
        <v>3.3546599302354618</v>
      </c>
      <c r="AI62" s="10">
        <f t="shared" si="16"/>
        <v>2.1455882352941176</v>
      </c>
      <c r="AJ62" t="e">
        <f t="shared" si="17"/>
        <v>#NUM!</v>
      </c>
    </row>
    <row r="63" spans="7:36" x14ac:dyDescent="0.3">
      <c r="G63" t="s">
        <v>251</v>
      </c>
      <c r="H63" s="10">
        <f>(J61*$E$17+L15)</f>
        <v>13.283286082474223</v>
      </c>
      <c r="I63" t="s">
        <v>60</v>
      </c>
      <c r="K63" s="10" t="s">
        <v>268</v>
      </c>
      <c r="L63">
        <f>H63/$B$21*100/$B$12/$B$15</f>
        <v>5.7238547557801986</v>
      </c>
      <c r="M63" t="s">
        <v>63</v>
      </c>
      <c r="N63">
        <f t="shared" si="7"/>
        <v>22.890859025723802</v>
      </c>
      <c r="O63">
        <f t="shared" si="8"/>
        <v>15.197336818973902</v>
      </c>
      <c r="P63">
        <f t="shared" si="18"/>
        <v>2.508</v>
      </c>
      <c r="Q63">
        <f t="shared" si="0"/>
        <v>12.416314999999999</v>
      </c>
      <c r="R63" s="17">
        <f>PUSHArm!M63</f>
        <v>30.5</v>
      </c>
      <c r="S63" s="10">
        <f>PULLArm!N63</f>
        <v>19.866497745012296</v>
      </c>
      <c r="T63" s="10">
        <f>PULLArm!O63</f>
        <v>1.533796293211702</v>
      </c>
      <c r="U63" s="10">
        <f t="shared" si="9"/>
        <v>25.865294916864716</v>
      </c>
      <c r="V63" s="10">
        <f t="shared" si="1"/>
        <v>1.4903559881143014</v>
      </c>
      <c r="W63" s="10">
        <f t="shared" si="2"/>
        <v>3.8664977450122961</v>
      </c>
      <c r="X63" s="10">
        <f t="shared" si="3"/>
        <v>90.133502254987704</v>
      </c>
      <c r="Y63" s="10">
        <f t="shared" si="10"/>
        <v>85.133502254987704</v>
      </c>
      <c r="Z63" s="10">
        <f t="shared" si="11"/>
        <v>8.8664977450122961</v>
      </c>
      <c r="AA63" s="10">
        <f t="shared" si="4"/>
        <v>80.133502254987704</v>
      </c>
      <c r="AB63" s="10">
        <f t="shared" si="5"/>
        <v>1.4903559881143014</v>
      </c>
      <c r="AC63" s="10">
        <f t="shared" si="6"/>
        <v>3.4487259755935167</v>
      </c>
      <c r="AD63" s="10">
        <f>IF(R63&lt;=$H$10,$L$2+ABS($H$43/$H$46-SQRT(4*$H$43*$H$43/$H$46/$H$46-8*(R63-$H$9)/$H$46)/2),#REF!)</f>
        <v>8.0389622038848696</v>
      </c>
      <c r="AE63" s="10">
        <f t="shared" si="12"/>
        <v>-22.091969006877424</v>
      </c>
      <c r="AF63" s="10">
        <f t="shared" si="13"/>
        <v>3.3397708035755338</v>
      </c>
      <c r="AG63" s="10">
        <f t="shared" si="14"/>
        <v>3.3397708035755338</v>
      </c>
      <c r="AH63">
        <f t="shared" si="15"/>
        <v>3.3397708035755338</v>
      </c>
      <c r="AI63" s="10">
        <f t="shared" si="16"/>
        <v>2.0742647058823529</v>
      </c>
      <c r="AJ63" t="e">
        <f t="shared" si="17"/>
        <v>#NUM!</v>
      </c>
    </row>
    <row r="64" spans="7:36" x14ac:dyDescent="0.3">
      <c r="N64">
        <f t="shared" si="7"/>
        <v>22.934436698768287</v>
      </c>
      <c r="O64">
        <f t="shared" si="8"/>
        <v>15.242459477929069</v>
      </c>
      <c r="P64">
        <f t="shared" si="18"/>
        <v>2.508</v>
      </c>
      <c r="Q64">
        <f t="shared" si="0"/>
        <v>12.447730000000002</v>
      </c>
      <c r="R64" s="17">
        <f>PUSHArm!M64</f>
        <v>31</v>
      </c>
      <c r="S64" s="10">
        <f>PULLArm!N64</f>
        <v>20.192486275701089</v>
      </c>
      <c r="T64" s="10">
        <f>PULLArm!O64</f>
        <v>1.5334882816665107</v>
      </c>
      <c r="U64" s="10">
        <f t="shared" si="9"/>
        <v>26.022986013784674</v>
      </c>
      <c r="V64" s="10">
        <f t="shared" si="1"/>
        <v>1.5029222693459776</v>
      </c>
      <c r="W64" s="10">
        <f t="shared" si="2"/>
        <v>4.1924862757010892</v>
      </c>
      <c r="X64" s="10">
        <f t="shared" si="3"/>
        <v>89.807513724298914</v>
      </c>
      <c r="Y64" s="10">
        <f t="shared" si="10"/>
        <v>84.807513724298914</v>
      </c>
      <c r="Z64" s="10">
        <f t="shared" si="11"/>
        <v>9.1924862757010892</v>
      </c>
      <c r="AA64" s="10">
        <f t="shared" si="4"/>
        <v>79.807513724298914</v>
      </c>
      <c r="AB64" s="10">
        <f t="shared" si="5"/>
        <v>1.5029222693459776</v>
      </c>
      <c r="AC64" s="10">
        <f t="shared" si="6"/>
        <v>3.4432074312551242</v>
      </c>
      <c r="AD64" s="10">
        <f>IF(R64&lt;=$H$10,$L$2+ABS($H$43/$H$46-SQRT(4*$H$43*$H$43/$H$46/$H$46-8*(R64-$H$9)/$H$46)/2),#REF!)</f>
        <v>8.0270025675075747</v>
      </c>
      <c r="AE64" s="10">
        <f t="shared" si="12"/>
        <v>-22.484673310976088</v>
      </c>
      <c r="AF64" s="10">
        <f t="shared" si="13"/>
        <v>3.3251433423146564</v>
      </c>
      <c r="AG64" s="10">
        <f t="shared" si="14"/>
        <v>3.3251433423146564</v>
      </c>
      <c r="AH64">
        <f t="shared" si="15"/>
        <v>3.3251433423146564</v>
      </c>
      <c r="AI64" s="10">
        <f t="shared" si="16"/>
        <v>2.0029411764705882</v>
      </c>
      <c r="AJ64" t="e">
        <f t="shared" si="17"/>
        <v>#NUM!</v>
      </c>
    </row>
    <row r="65" spans="7:36" x14ac:dyDescent="0.3">
      <c r="G65" t="s">
        <v>276</v>
      </c>
      <c r="H65">
        <f>(H66-H62)/H6</f>
        <v>5.6082474226804129</v>
      </c>
      <c r="I65" t="s">
        <v>36</v>
      </c>
      <c r="J65">
        <f>H65*2*3.14159/360</f>
        <v>9.7882300114547544E-2</v>
      </c>
      <c r="K65" t="s">
        <v>52</v>
      </c>
      <c r="N65">
        <f t="shared" si="7"/>
        <v>22.977805515865537</v>
      </c>
      <c r="O65">
        <f t="shared" si="8"/>
        <v>15.287436705289435</v>
      </c>
      <c r="P65">
        <f t="shared" si="18"/>
        <v>2.508</v>
      </c>
      <c r="Q65">
        <f t="shared" si="0"/>
        <v>12.479145000000001</v>
      </c>
      <c r="R65" s="17">
        <f>PUSHArm!M65</f>
        <v>31.5</v>
      </c>
      <c r="S65" s="10">
        <f>PULLArm!N65</f>
        <v>20.518540283402164</v>
      </c>
      <c r="T65" s="10">
        <f>PULLArm!O65</f>
        <v>1.5331676257129383</v>
      </c>
      <c r="U65" s="10">
        <f t="shared" si="9"/>
        <v>26.180067761642487</v>
      </c>
      <c r="V65" s="10">
        <f t="shared" si="1"/>
        <v>1.5154153393717549</v>
      </c>
      <c r="W65" s="10">
        <f t="shared" si="2"/>
        <v>4.5185402834021637</v>
      </c>
      <c r="X65" s="10">
        <f t="shared" si="3"/>
        <v>89.48145971659784</v>
      </c>
      <c r="Y65" s="10">
        <f t="shared" si="10"/>
        <v>84.48145971659784</v>
      </c>
      <c r="Z65" s="10">
        <f t="shared" si="11"/>
        <v>9.5185402834021637</v>
      </c>
      <c r="AA65" s="10">
        <f t="shared" si="4"/>
        <v>79.48145971659784</v>
      </c>
      <c r="AB65" s="10">
        <f t="shared" si="5"/>
        <v>1.5154153393717549</v>
      </c>
      <c r="AC65" s="10">
        <f t="shared" si="6"/>
        <v>3.4376763181025676</v>
      </c>
      <c r="AD65" s="10">
        <f>IF(R65&lt;=$H$10,$L$2+ABS($H$43/$H$46-SQRT(4*$H$43*$H$43/$H$46/$H$46-8*(R65-$H$9)/$H$46)/2),#REF!)</f>
        <v>8.0150174579097779</v>
      </c>
      <c r="AE65" s="10">
        <f t="shared" si="12"/>
        <v>-22.871130937576016</v>
      </c>
      <c r="AF65" s="10">
        <f t="shared" si="13"/>
        <v>3.3107642172384217</v>
      </c>
      <c r="AG65" s="10">
        <f t="shared" si="14"/>
        <v>3.3107642172384217</v>
      </c>
      <c r="AH65">
        <f t="shared" si="15"/>
        <v>3.3107642172384217</v>
      </c>
      <c r="AI65" s="10">
        <f t="shared" si="16"/>
        <v>1.931617647058824</v>
      </c>
      <c r="AJ65" t="e">
        <f t="shared" si="17"/>
        <v>#NUM!</v>
      </c>
    </row>
    <row r="66" spans="7:36" x14ac:dyDescent="0.3">
      <c r="G66" t="s">
        <v>277</v>
      </c>
      <c r="H66">
        <v>0</v>
      </c>
      <c r="I66" t="s">
        <v>37</v>
      </c>
      <c r="K66" t="s">
        <v>267</v>
      </c>
      <c r="L66">
        <f>H66/360*B21*60</f>
        <v>0</v>
      </c>
      <c r="M66" t="s">
        <v>6</v>
      </c>
      <c r="N66">
        <f t="shared" si="7"/>
        <v>23.020963881977821</v>
      </c>
      <c r="O66">
        <f t="shared" si="8"/>
        <v>15.332267040735999</v>
      </c>
      <c r="P66">
        <f t="shared" si="18"/>
        <v>2.508</v>
      </c>
      <c r="Q66">
        <f t="shared" ref="Q66:Q129" si="22">(R66/360*2*3.1415*$B$19+$E$10)*$E$9*$B$19/1000</f>
        <v>12.51056</v>
      </c>
      <c r="R66" s="17">
        <f>PUSHArm!M66</f>
        <v>32</v>
      </c>
      <c r="S66" s="10">
        <f>PULLArm!N66</f>
        <v>20.844662484011177</v>
      </c>
      <c r="T66" s="10">
        <f>PULLArm!O66</f>
        <v>1.5328342984931858</v>
      </c>
      <c r="U66" s="10">
        <f t="shared" si="9"/>
        <v>26.33655948295193</v>
      </c>
      <c r="V66" s="10">
        <f t="shared" ref="V66:V129" si="23">IF(R66&lt;=$H$7,SQRT(2*R66/$H$34),AB66)</f>
        <v>1.5278364630609402</v>
      </c>
      <c r="W66" s="10">
        <f t="shared" ref="W66:W129" si="24">ABS(S66-$E$19)</f>
        <v>4.8446624840111774</v>
      </c>
      <c r="X66" s="10">
        <f t="shared" ref="X66:X129" si="25">ABS(S66-$E$20)</f>
        <v>89.155337515988819</v>
      </c>
      <c r="Y66" s="10">
        <f t="shared" si="10"/>
        <v>84.155337515988819</v>
      </c>
      <c r="Z66" s="10">
        <f t="shared" si="11"/>
        <v>9.8446624840111774</v>
      </c>
      <c r="AA66" s="10">
        <f t="shared" ref="AA66:AA129" si="26">ABS(S66-$E$20+10)</f>
        <v>79.155337515988819</v>
      </c>
      <c r="AB66" s="10">
        <f t="shared" ref="AB66:AB129" si="27">IF(R66&lt;=$H$8,$J$2+ABS(SQRT(4*$H$35*$H$35/$H$38/$H$38+8*(R66-$H$7)/$H$38)/2-ABS($H$35/$H$38)),AC66)</f>
        <v>1.5278364630609402</v>
      </c>
      <c r="AC66" s="10">
        <f t="shared" ref="AC66:AC129" si="28">IF(R66&lt;=$H$9,$K$2+ABS(-$H$39/$H$42-SQRT(4*$H$39*$H$39/$H$42/$H$42+8*(R66-$H$8)/$H$42)/2),AD66)</f>
        <v>3.4321325498639701</v>
      </c>
      <c r="AD66" s="10">
        <f>IF(R66&lt;=$H$10,$L$2+ABS($H$43/$H$46-SQRT(4*$H$43*$H$43/$H$46/$H$46-8*(R66-$H$9)/$H$46)/2),#REF!)</f>
        <v>8.0030067116260284</v>
      </c>
      <c r="AE66" s="10">
        <f t="shared" si="12"/>
        <v>-23.251672827323169</v>
      </c>
      <c r="AF66" s="10">
        <f t="shared" si="13"/>
        <v>3.2966211937600227</v>
      </c>
      <c r="AG66" s="10">
        <f t="shared" si="14"/>
        <v>3.2966211937600227</v>
      </c>
      <c r="AH66">
        <f t="shared" si="15"/>
        <v>3.2966211937600227</v>
      </c>
      <c r="AI66" s="10">
        <f t="shared" si="16"/>
        <v>1.8602941176470589</v>
      </c>
      <c r="AJ66" t="e">
        <f t="shared" si="17"/>
        <v>#NUM!</v>
      </c>
    </row>
    <row r="67" spans="7:36" x14ac:dyDescent="0.3">
      <c r="G67" t="s">
        <v>252</v>
      </c>
      <c r="H67" s="10">
        <f>(J65*$E$17+L16)</f>
        <v>16.166335550362735</v>
      </c>
      <c r="I67" t="s">
        <v>60</v>
      </c>
      <c r="K67" s="10" t="s">
        <v>268</v>
      </c>
      <c r="L67">
        <f>H67/$B$21*100/$B$12/$B$15</f>
        <v>6.9661796071357642</v>
      </c>
      <c r="M67" t="s">
        <v>63</v>
      </c>
      <c r="N67">
        <f t="shared" ref="N67:N130" si="29">(Q67+P67)*T67</f>
        <v>23.063910182663996</v>
      </c>
      <c r="O67">
        <f t="shared" ref="O67:O130" si="30">(Q67-P67)*T67</f>
        <v>15.376949009888451</v>
      </c>
      <c r="P67">
        <f t="shared" si="18"/>
        <v>2.508</v>
      </c>
      <c r="Q67">
        <f t="shared" si="22"/>
        <v>12.541975000000003</v>
      </c>
      <c r="R67" s="17">
        <f>PUSHArm!M67</f>
        <v>32.5</v>
      </c>
      <c r="S67" s="10">
        <f>PULLArm!N67</f>
        <v>21.170855602531237</v>
      </c>
      <c r="T67" s="10">
        <f>PULLArm!O67</f>
        <v>1.5324882720844379</v>
      </c>
      <c r="U67" s="10">
        <f t="shared" ref="U67:U130" si="31">IF(R67&lt;=$H$7,V67*$H$34/T67,IF(R67&lt;$H$8,((V67-$J$2)*$H$38+$H$35)/T67,IF(R67&lt;=$H$9,((V67-$K$2)*$H$42+$H$39)/T67,IF(R67&lt;=$H$10,($H$43-(V67-$L$2)*$H$46)/T67))))</f>
        <v>26.492480079599112</v>
      </c>
      <c r="V67" s="10">
        <f t="shared" si="23"/>
        <v>1.540186869275096</v>
      </c>
      <c r="W67" s="10">
        <f t="shared" si="24"/>
        <v>5.1708556025312369</v>
      </c>
      <c r="X67" s="10">
        <f t="shared" si="25"/>
        <v>88.829144397468767</v>
      </c>
      <c r="Y67" s="10">
        <f t="shared" ref="Y67:Y130" si="32">ABS(S67-$E$20+5)</f>
        <v>83.829144397468767</v>
      </c>
      <c r="Z67" s="10">
        <f t="shared" ref="Z67:Z130" si="33">ABS(S67-$E$21)</f>
        <v>10.170855602531237</v>
      </c>
      <c r="AA67" s="10">
        <f t="shared" si="26"/>
        <v>78.829144397468767</v>
      </c>
      <c r="AB67" s="10">
        <f t="shared" si="27"/>
        <v>1.540186869275096</v>
      </c>
      <c r="AC67" s="10">
        <f t="shared" si="28"/>
        <v>3.4265760392759699</v>
      </c>
      <c r="AD67" s="10">
        <f>IF(R67&lt;=$H$10,$L$2+ABS($H$43/$H$46-SQRT(4*$H$43*$H$43/$H$46/$H$46-8*(R67-$H$9)/$H$46)/2),#REF!)</f>
        <v>7.9909701634350583</v>
      </c>
      <c r="AE67" s="10">
        <f t="shared" ref="AE67:AE130" si="34">IF(R67&gt;=$H$12,AF67*$H$49/T67,IF(R67&gt;=$H$13,((AF67-$I$28)*$H$53+$H$50)/T67,IF(R67&gt;=$H$14,((AF67-$I$29)*$H$57+$H$54)/T67,IF(R67&gt;=$H$15,($H$58-(AF67-$I$30)*$H$61)/T67,(IF(R67&gt;=$H$16,($H$62+(AF67-$I$31)*$H$65)/T67))))))</f>
        <v>-23.626604115546073</v>
      </c>
      <c r="AF67" s="10">
        <f t="shared" ref="AF67:AF130" si="35">IF(R67&gt;=$H$12,SQRT(2*(R67-$H$11)/$H$49),AG67)</f>
        <v>3.2827030100565597</v>
      </c>
      <c r="AG67" s="10">
        <f t="shared" ref="AG67:AG130" si="36">IF(R67&gt;=$H$13,$J$4+ABS(SQRT(4*$H$50*$H$50/$H$53/$H$53+8*(R67-$H$12)/$H$53)/2-ABS($H$50/$H$53)),AH67)</f>
        <v>3.2827030100565597</v>
      </c>
      <c r="AH67">
        <f t="shared" ref="AH67:AH130" si="37">IF(R67&gt;=$H$14,$I$29+ABS(SQRT(4*$H$54*$H$54/$H$57/$H$57+8*(R67-$H$13)/$H$57)/2-ABS($H$54/$H$57)),AI67)</f>
        <v>3.2827030100565597</v>
      </c>
      <c r="AI67" s="10">
        <f t="shared" ref="AI67:AI130" si="38">IF(R67&gt;=$H$15,$I$30+(R67-$H$14)/$H$58,AJ67)</f>
        <v>1.7889705882352942</v>
      </c>
      <c r="AJ67" t="e">
        <f t="shared" ref="AJ67:AJ130" si="39">IF(R67&gt;=$H$16,$I$31+SQRT(2*(R67-$H$15)/-$H$65),AK67)</f>
        <v>#NUM!</v>
      </c>
    </row>
    <row r="68" spans="7:36" x14ac:dyDescent="0.3">
      <c r="N68">
        <f t="shared" si="29"/>
        <v>23.106642783841767</v>
      </c>
      <c r="O68">
        <f t="shared" si="30"/>
        <v>15.42148112409089</v>
      </c>
      <c r="P68">
        <f t="shared" ref="P68:P131" si="40">P67</f>
        <v>2.508</v>
      </c>
      <c r="Q68">
        <f t="shared" si="22"/>
        <v>12.57339</v>
      </c>
      <c r="R68" s="17">
        <f>PUSHArm!M68</f>
        <v>33</v>
      </c>
      <c r="S68" s="10">
        <f>PULLArm!N68</f>
        <v>21.497122373447478</v>
      </c>
      <c r="T68" s="10">
        <f>PULLArm!O68</f>
        <v>1.5321295174941945</v>
      </c>
      <c r="U68" s="10">
        <f t="shared" si="31"/>
        <v>26.647848051703761</v>
      </c>
      <c r="V68" s="10">
        <f t="shared" si="23"/>
        <v>1.5524677522869788</v>
      </c>
      <c r="W68" s="10">
        <f t="shared" si="24"/>
        <v>5.4971223734474783</v>
      </c>
      <c r="X68" s="10">
        <f t="shared" si="25"/>
        <v>88.502877626552518</v>
      </c>
      <c r="Y68" s="10">
        <f t="shared" si="32"/>
        <v>83.502877626552518</v>
      </c>
      <c r="Z68" s="10">
        <f t="shared" si="33"/>
        <v>10.497122373447478</v>
      </c>
      <c r="AA68" s="10">
        <f t="shared" si="26"/>
        <v>78.502877626552518</v>
      </c>
      <c r="AB68" s="10">
        <f t="shared" si="27"/>
        <v>1.5524677522869788</v>
      </c>
      <c r="AC68" s="10">
        <f t="shared" si="28"/>
        <v>3.4210066980676941</v>
      </c>
      <c r="AD68" s="10">
        <f>IF(R68&lt;=$H$10,$L$2+ABS($H$43/$H$46-SQRT(4*$H$43*$H$43/$H$46/$H$46-8*(R68-$H$9)/$H$46)/2),#REF!)</f>
        <v>7.9789076463332673</v>
      </c>
      <c r="AE68" s="10">
        <f t="shared" si="34"/>
        <v>-23.99620691818949</v>
      </c>
      <c r="AF68" s="10">
        <f t="shared" si="35"/>
        <v>3.2689992721128487</v>
      </c>
      <c r="AG68" s="10">
        <f t="shared" si="36"/>
        <v>3.2689992721128487</v>
      </c>
      <c r="AH68">
        <f t="shared" si="37"/>
        <v>3.2689992721128487</v>
      </c>
      <c r="AI68" s="10">
        <f t="shared" si="38"/>
        <v>1.7176470588235295</v>
      </c>
      <c r="AJ68" t="e">
        <f t="shared" si="39"/>
        <v>#NUM!</v>
      </c>
    </row>
    <row r="69" spans="7:36" x14ac:dyDescent="0.3">
      <c r="N69">
        <f t="shared" si="29"/>
        <v>23.149160031599024</v>
      </c>
      <c r="O69">
        <f t="shared" si="30"/>
        <v>15.465861880229987</v>
      </c>
      <c r="P69">
        <f t="shared" si="40"/>
        <v>2.508</v>
      </c>
      <c r="Q69">
        <f t="shared" si="22"/>
        <v>12.604805000000001</v>
      </c>
      <c r="R69" s="17">
        <f>PUSHArm!M69</f>
        <v>33.5</v>
      </c>
      <c r="S69" s="10">
        <f>PULLArm!N69</f>
        <v>21.823465541104579</v>
      </c>
      <c r="T69" s="10">
        <f>PULLArm!O69</f>
        <v>1.5317580046588983</v>
      </c>
      <c r="U69" s="10">
        <f t="shared" si="31"/>
        <v>26.802681515538087</v>
      </c>
      <c r="V69" s="10">
        <f t="shared" si="23"/>
        <v>1.564680273128386</v>
      </c>
      <c r="W69" s="10">
        <f t="shared" si="24"/>
        <v>5.8234655411045786</v>
      </c>
      <c r="X69" s="10">
        <f t="shared" si="25"/>
        <v>88.176534458895418</v>
      </c>
      <c r="Y69" s="10">
        <f t="shared" si="32"/>
        <v>83.176534458895418</v>
      </c>
      <c r="Z69" s="10">
        <f t="shared" si="33"/>
        <v>10.823465541104579</v>
      </c>
      <c r="AA69" s="10">
        <f t="shared" si="26"/>
        <v>78.176534458895418</v>
      </c>
      <c r="AB69" s="10">
        <f t="shared" si="27"/>
        <v>1.564680273128386</v>
      </c>
      <c r="AC69" s="10">
        <f t="shared" si="28"/>
        <v>3.4154244369443987</v>
      </c>
      <c r="AD69" s="10">
        <f>IF(R69&lt;=$H$10,$L$2+ABS($H$43/$H$46-SQRT(4*$H$43*$H$43/$H$46/$H$46-8*(R69-$H$9)/$H$46)/2),#REF!)</f>
        <v>7.9668189915076741</v>
      </c>
      <c r="AE69" s="10">
        <f t="shared" si="34"/>
        <v>-24.360742743220207</v>
      </c>
      <c r="AF69" s="10">
        <f t="shared" si="35"/>
        <v>3.2555003628911132</v>
      </c>
      <c r="AG69" s="10">
        <f t="shared" si="36"/>
        <v>3.2555003628911132</v>
      </c>
      <c r="AH69">
        <f t="shared" si="37"/>
        <v>3.2555003628911132</v>
      </c>
      <c r="AI69" s="10">
        <f t="shared" si="38"/>
        <v>1.6463235294117649</v>
      </c>
      <c r="AJ69" t="e">
        <f t="shared" si="39"/>
        <v>#NUM!</v>
      </c>
    </row>
    <row r="70" spans="7:36" x14ac:dyDescent="0.3">
      <c r="N70">
        <f t="shared" si="29"/>
        <v>23.191460251964493</v>
      </c>
      <c r="O70">
        <f t="shared" si="30"/>
        <v>15.51008976052592</v>
      </c>
      <c r="P70">
        <f t="shared" si="40"/>
        <v>2.508</v>
      </c>
      <c r="Q70">
        <f t="shared" si="22"/>
        <v>12.636220000000002</v>
      </c>
      <c r="R70" s="17">
        <f>PUSHArm!M70</f>
        <v>34</v>
      </c>
      <c r="S70" s="10">
        <f>PULLArm!N70</f>
        <v>22.149887860086579</v>
      </c>
      <c r="T70" s="10">
        <f>PULLArm!O70</f>
        <v>1.5313737024399072</v>
      </c>
      <c r="U70" s="10">
        <f t="shared" si="31"/>
        <v>26.956998220659816</v>
      </c>
      <c r="V70" s="10">
        <f t="shared" si="23"/>
        <v>1.5768255608712176</v>
      </c>
      <c r="W70" s="10">
        <f t="shared" si="24"/>
        <v>6.1498878600865794</v>
      </c>
      <c r="X70" s="10">
        <f t="shared" si="25"/>
        <v>87.850112139913421</v>
      </c>
      <c r="Y70" s="10">
        <f t="shared" si="32"/>
        <v>82.850112139913421</v>
      </c>
      <c r="Z70" s="10">
        <f t="shared" si="33"/>
        <v>11.149887860086579</v>
      </c>
      <c r="AA70" s="10">
        <f t="shared" si="26"/>
        <v>77.850112139913421</v>
      </c>
      <c r="AB70" s="10">
        <f t="shared" si="27"/>
        <v>1.5768255608712176</v>
      </c>
      <c r="AC70" s="10">
        <f t="shared" si="28"/>
        <v>3.4098291655707631</v>
      </c>
      <c r="AD70" s="10">
        <f>IF(R70&lt;=$H$10,$L$2+ABS($H$43/$H$46-SQRT(4*$H$43*$H$43/$H$46/$H$46-8*(R70-$H$9)/$H$46)/2),#REF!)</f>
        <v>7.9547040283083721</v>
      </c>
      <c r="AE70" s="10">
        <f t="shared" si="34"/>
        <v>-24.720454587392251</v>
      </c>
      <c r="AF70" s="10">
        <f t="shared" si="35"/>
        <v>3.2421973633701482</v>
      </c>
      <c r="AG70" s="10">
        <f t="shared" si="36"/>
        <v>3.2421973633701482</v>
      </c>
      <c r="AH70">
        <f t="shared" si="37"/>
        <v>3.2421973633701482</v>
      </c>
      <c r="AI70" s="10">
        <f t="shared" si="38"/>
        <v>1.5750000000000002</v>
      </c>
      <c r="AJ70" t="e">
        <f t="shared" si="39"/>
        <v>#NUM!</v>
      </c>
    </row>
    <row r="71" spans="7:36" x14ac:dyDescent="0.3">
      <c r="N71">
        <f t="shared" si="29"/>
        <v>23.233541750697849</v>
      </c>
      <c r="O71">
        <f t="shared" si="30"/>
        <v>15.55416323233599</v>
      </c>
      <c r="P71">
        <f t="shared" si="40"/>
        <v>2.508</v>
      </c>
      <c r="Q71">
        <f t="shared" si="22"/>
        <v>12.667635000000001</v>
      </c>
      <c r="R71" s="17">
        <f>PUSHArm!M71</f>
        <v>34.5</v>
      </c>
      <c r="S71" s="10">
        <f>PULLArm!N71</f>
        <v>22.476392095599675</v>
      </c>
      <c r="T71" s="10">
        <f>PULLArm!O71</f>
        <v>1.5309765786207858</v>
      </c>
      <c r="U71" s="10">
        <f t="shared" si="31"/>
        <v>27.1108155662413</v>
      </c>
      <c r="V71" s="10">
        <f t="shared" si="23"/>
        <v>1.5889047138457493</v>
      </c>
      <c r="W71" s="10">
        <f t="shared" si="24"/>
        <v>6.4763920955996745</v>
      </c>
      <c r="X71" s="10">
        <f t="shared" si="25"/>
        <v>87.523607904400322</v>
      </c>
      <c r="Y71" s="10">
        <f t="shared" si="32"/>
        <v>82.523607904400322</v>
      </c>
      <c r="Z71" s="10">
        <f t="shared" si="33"/>
        <v>11.476392095599675</v>
      </c>
      <c r="AA71" s="10">
        <f t="shared" si="26"/>
        <v>77.523607904400322</v>
      </c>
      <c r="AB71" s="10">
        <f t="shared" si="27"/>
        <v>1.5889047138457493</v>
      </c>
      <c r="AC71" s="10">
        <f t="shared" si="28"/>
        <v>3.404220792553835</v>
      </c>
      <c r="AD71" s="10">
        <f>IF(R71&lt;=$H$10,$L$2+ABS($H$43/$H$46-SQRT(4*$H$43*$H$43/$H$46/$H$46-8*(R71-$H$9)/$H$46)/2),#REF!)</f>
        <v>7.9425625842204077</v>
      </c>
      <c r="AE71" s="10">
        <f t="shared" si="34"/>
        <v>-25.075568767139227</v>
      </c>
      <c r="AF71" s="10">
        <f t="shared" si="35"/>
        <v>3.2290819836115112</v>
      </c>
      <c r="AG71" s="10">
        <f t="shared" si="36"/>
        <v>3.2290819836115112</v>
      </c>
      <c r="AH71">
        <f t="shared" si="37"/>
        <v>3.2290819836115112</v>
      </c>
      <c r="AI71" s="10">
        <f t="shared" si="38"/>
        <v>1.5036764705882355</v>
      </c>
      <c r="AJ71" t="e">
        <f t="shared" si="39"/>
        <v>#NUM!</v>
      </c>
    </row>
    <row r="72" spans="7:36" x14ac:dyDescent="0.3">
      <c r="N72">
        <f t="shared" si="29"/>
        <v>23.275402813074539</v>
      </c>
      <c r="O72">
        <f t="shared" si="30"/>
        <v>15.598080747954622</v>
      </c>
      <c r="P72">
        <f t="shared" si="40"/>
        <v>2.508</v>
      </c>
      <c r="Q72">
        <f t="shared" si="22"/>
        <v>12.699050000000003</v>
      </c>
      <c r="R72" s="17">
        <f>PUSHArm!M72</f>
        <v>35</v>
      </c>
      <c r="S72" s="10">
        <f>PULLArm!N72</f>
        <v>22.802981023857765</v>
      </c>
      <c r="T72" s="10">
        <f>PULLArm!O72</f>
        <v>1.5305665999042901</v>
      </c>
      <c r="U72" s="10">
        <f t="shared" si="31"/>
        <v>27.264150616669703</v>
      </c>
      <c r="V72" s="10">
        <f t="shared" si="23"/>
        <v>1.6009188007998441</v>
      </c>
      <c r="W72" s="10">
        <f t="shared" si="24"/>
        <v>6.8029810238577646</v>
      </c>
      <c r="X72" s="10">
        <f t="shared" si="25"/>
        <v>87.197018976142232</v>
      </c>
      <c r="Y72" s="10">
        <f t="shared" si="32"/>
        <v>82.197018976142232</v>
      </c>
      <c r="Z72" s="10">
        <f t="shared" si="33"/>
        <v>11.802981023857765</v>
      </c>
      <c r="AA72" s="10">
        <f t="shared" si="26"/>
        <v>77.197018976142232</v>
      </c>
      <c r="AB72" s="10">
        <f t="shared" si="27"/>
        <v>1.6009188007998441</v>
      </c>
      <c r="AC72" s="10">
        <f t="shared" si="28"/>
        <v>3.3985992254256132</v>
      </c>
      <c r="AD72" s="10">
        <f>IF(R72&lt;=$H$10,$L$2+ABS($H$43/$H$46-SQRT(4*$H$43*$H$43/$H$46/$H$46-8*(R72-$H$9)/$H$46)/2),#REF!)</f>
        <v>7.9303944848351229</v>
      </c>
      <c r="AE72" s="10">
        <f t="shared" si="34"/>
        <v>-25.426296523737015</v>
      </c>
      <c r="AF72" s="10">
        <f t="shared" si="35"/>
        <v>3.216146502339043</v>
      </c>
      <c r="AG72" s="10">
        <f t="shared" si="36"/>
        <v>3.216146502339043</v>
      </c>
      <c r="AH72">
        <f t="shared" si="37"/>
        <v>3.216146502339043</v>
      </c>
      <c r="AI72" s="10">
        <f t="shared" si="38"/>
        <v>1.4323529411764708</v>
      </c>
      <c r="AJ72" t="e">
        <f t="shared" si="39"/>
        <v>#NUM!</v>
      </c>
    </row>
    <row r="73" spans="7:36" x14ac:dyDescent="0.3">
      <c r="N73">
        <f t="shared" si="29"/>
        <v>23.317041703647714</v>
      </c>
      <c r="O73">
        <f t="shared" si="30"/>
        <v>15.641840744397756</v>
      </c>
      <c r="P73">
        <f t="shared" si="40"/>
        <v>2.508</v>
      </c>
      <c r="Q73">
        <f t="shared" si="22"/>
        <v>12.730464999999999</v>
      </c>
      <c r="R73" s="17">
        <f>PUSHArm!M73</f>
        <v>35.5</v>
      </c>
      <c r="S73" s="10">
        <f>PULLArm!N73</f>
        <v>23.129657432470932</v>
      </c>
      <c r="T73" s="10">
        <f>PULLArm!O73</f>
        <v>1.5301437319078868</v>
      </c>
      <c r="U73" s="10">
        <f t="shared" si="31"/>
        <v>27.41702011648297</v>
      </c>
      <c r="V73" s="10">
        <f t="shared" si="23"/>
        <v>1.6128688620025582</v>
      </c>
      <c r="W73" s="10">
        <f t="shared" si="24"/>
        <v>7.1296574324709319</v>
      </c>
      <c r="X73" s="10">
        <f t="shared" si="25"/>
        <v>86.870342567529065</v>
      </c>
      <c r="Y73" s="10">
        <f t="shared" si="32"/>
        <v>81.870342567529065</v>
      </c>
      <c r="Z73" s="10">
        <f t="shared" si="33"/>
        <v>12.129657432470932</v>
      </c>
      <c r="AA73" s="10">
        <f t="shared" si="26"/>
        <v>76.870342567529065</v>
      </c>
      <c r="AB73" s="10">
        <f t="shared" si="27"/>
        <v>1.6128688620025582</v>
      </c>
      <c r="AC73" s="10">
        <f t="shared" si="28"/>
        <v>3.392964370625259</v>
      </c>
      <c r="AD73" s="10">
        <f>IF(R73&lt;=$H$10,$L$2+ABS($H$43/$H$46-SQRT(4*$H$43*$H$43/$H$46/$H$46-8*(R73-$H$9)/$H$46)/2),#REF!)</f>
        <v>7.9181995538209264</v>
      </c>
      <c r="AE73" s="10">
        <f t="shared" si="34"/>
        <v>-25.772835435909343</v>
      </c>
      <c r="AF73" s="10">
        <f t="shared" si="35"/>
        <v>3.2033837137809038</v>
      </c>
      <c r="AG73" s="10">
        <f t="shared" si="36"/>
        <v>3.2033837137809038</v>
      </c>
      <c r="AH73">
        <f t="shared" si="37"/>
        <v>3.2033837137809038</v>
      </c>
      <c r="AI73" s="10">
        <f t="shared" si="38"/>
        <v>1.3610294117647062</v>
      </c>
      <c r="AJ73" t="e">
        <f t="shared" si="39"/>
        <v>#NUM!</v>
      </c>
    </row>
    <row r="74" spans="7:36" x14ac:dyDescent="0.3">
      <c r="N74">
        <f t="shared" si="29"/>
        <v>23.358456666056757</v>
      </c>
      <c r="O74">
        <f t="shared" si="30"/>
        <v>15.68544164321829</v>
      </c>
      <c r="P74">
        <f t="shared" si="40"/>
        <v>2.508</v>
      </c>
      <c r="Q74">
        <f t="shared" si="22"/>
        <v>12.761880000000001</v>
      </c>
      <c r="R74" s="17">
        <f>PUSHArm!M74</f>
        <v>36</v>
      </c>
      <c r="S74" s="10">
        <f>PULLArm!N74</f>
        <v>23.456424120837237</v>
      </c>
      <c r="T74" s="10">
        <f>PULLArm!O74</f>
        <v>1.5297079391623742</v>
      </c>
      <c r="U74" s="10">
        <f t="shared" si="31"/>
        <v>27.569440504601047</v>
      </c>
      <c r="V74" s="10">
        <f t="shared" si="23"/>
        <v>1.6247559102953726</v>
      </c>
      <c r="W74" s="10">
        <f t="shared" si="24"/>
        <v>7.4564241208372373</v>
      </c>
      <c r="X74" s="10">
        <f t="shared" si="25"/>
        <v>86.543575879162759</v>
      </c>
      <c r="Y74" s="10">
        <f t="shared" si="32"/>
        <v>81.543575879162759</v>
      </c>
      <c r="Z74" s="10">
        <f t="shared" si="33"/>
        <v>12.456424120837237</v>
      </c>
      <c r="AA74" s="10">
        <f t="shared" si="26"/>
        <v>76.543575879162759</v>
      </c>
      <c r="AB74" s="10">
        <f t="shared" si="27"/>
        <v>1.6247559102953726</v>
      </c>
      <c r="AC74" s="10">
        <f t="shared" si="28"/>
        <v>3.3873161334809296</v>
      </c>
      <c r="AD74" s="10">
        <f>IF(R74&lt;=$H$10,$L$2+ABS($H$43/$H$46-SQRT(4*$H$43*$H$43/$H$46/$H$46-8*(R74-$H$9)/$H$46)/2),#REF!)</f>
        <v>7.9059776128934818</v>
      </c>
      <c r="AE74" s="10">
        <f t="shared" si="34"/>
        <v>-26.115370667348493</v>
      </c>
      <c r="AF74" s="10">
        <f t="shared" si="35"/>
        <v>3.1907868807348403</v>
      </c>
      <c r="AG74" s="10">
        <f t="shared" si="36"/>
        <v>3.1907868807348403</v>
      </c>
      <c r="AH74">
        <f t="shared" si="37"/>
        <v>3.1907868807348403</v>
      </c>
      <c r="AI74" s="10">
        <f t="shared" si="38"/>
        <v>1.2897058823529415</v>
      </c>
      <c r="AJ74" t="e">
        <f t="shared" si="39"/>
        <v>#NUM!</v>
      </c>
    </row>
    <row r="75" spans="7:36" x14ac:dyDescent="0.3">
      <c r="N75">
        <f t="shared" si="29"/>
        <v>23.399645922769427</v>
      </c>
      <c r="O75">
        <f t="shared" si="30"/>
        <v>15.728881850276773</v>
      </c>
      <c r="P75">
        <f t="shared" si="40"/>
        <v>2.508</v>
      </c>
      <c r="Q75">
        <f t="shared" si="22"/>
        <v>12.793295000000002</v>
      </c>
      <c r="R75" s="17">
        <f>PUSHArm!M75</f>
        <v>36.5</v>
      </c>
      <c r="S75" s="10">
        <f>PULLArm!N75</f>
        <v>23.783283900537267</v>
      </c>
      <c r="T75" s="10">
        <f>PULLArm!O75</f>
        <v>1.5292591851061901</v>
      </c>
      <c r="U75" s="10">
        <f t="shared" si="31"/>
        <v>27.721427928022543</v>
      </c>
      <c r="V75" s="10">
        <f t="shared" si="23"/>
        <v>1.636580932094051</v>
      </c>
      <c r="W75" s="10">
        <f t="shared" si="24"/>
        <v>7.7832839005372669</v>
      </c>
      <c r="X75" s="10">
        <f t="shared" si="25"/>
        <v>86.21671609946273</v>
      </c>
      <c r="Y75" s="10">
        <f t="shared" si="32"/>
        <v>81.21671609946273</v>
      </c>
      <c r="Z75" s="10">
        <f t="shared" si="33"/>
        <v>12.783283900537267</v>
      </c>
      <c r="AA75" s="10">
        <f t="shared" si="26"/>
        <v>76.21671609946273</v>
      </c>
      <c r="AB75" s="10">
        <f t="shared" si="27"/>
        <v>1.636580932094051</v>
      </c>
      <c r="AC75" s="10">
        <f t="shared" si="28"/>
        <v>3.3816544181912178</v>
      </c>
      <c r="AD75" s="10">
        <f>IF(R75&lt;=$H$10,$L$2+ABS($H$43/$H$46-SQRT(4*$H$43*$H$43/$H$46/$H$46-8*(R75-$H$9)/$H$46)/2),#REF!)</f>
        <v>7.8937284817852937</v>
      </c>
      <c r="AE75" s="10">
        <f t="shared" si="34"/>
        <v>-26.454076072281659</v>
      </c>
      <c r="AF75" s="10">
        <f t="shared" si="35"/>
        <v>3.1783496929887431</v>
      </c>
      <c r="AG75" s="10">
        <f t="shared" si="36"/>
        <v>3.1783496929887431</v>
      </c>
      <c r="AH75">
        <f t="shared" si="37"/>
        <v>3.1783496929887431</v>
      </c>
      <c r="AI75" s="10">
        <f t="shared" si="38"/>
        <v>1.2183823529411768</v>
      </c>
      <c r="AJ75" t="e">
        <f t="shared" si="39"/>
        <v>#NUM!</v>
      </c>
    </row>
    <row r="76" spans="7:36" x14ac:dyDescent="0.3">
      <c r="N76">
        <f t="shared" si="29"/>
        <v>23.440607674881019</v>
      </c>
      <c r="O76">
        <f t="shared" si="30"/>
        <v>15.772159755550176</v>
      </c>
      <c r="P76">
        <f t="shared" si="40"/>
        <v>2.508</v>
      </c>
      <c r="Q76">
        <f t="shared" si="22"/>
        <v>12.824710000000001</v>
      </c>
      <c r="R76" s="17">
        <f>PUSHArm!M76</f>
        <v>37</v>
      </c>
      <c r="S76" s="10">
        <f>PULLArm!N76</f>
        <v>24.110239595732441</v>
      </c>
      <c r="T76" s="10">
        <f>PULLArm!O76</f>
        <v>1.5287974320835009</v>
      </c>
      <c r="U76" s="10">
        <f t="shared" si="31"/>
        <v>27.87299825487802</v>
      </c>
      <c r="V76" s="10">
        <f t="shared" si="23"/>
        <v>1.6483448883439353</v>
      </c>
      <c r="W76" s="10">
        <f t="shared" si="24"/>
        <v>8.1102395957324411</v>
      </c>
      <c r="X76" s="10">
        <f t="shared" si="25"/>
        <v>85.889760404267562</v>
      </c>
      <c r="Y76" s="10">
        <f t="shared" si="32"/>
        <v>80.889760404267562</v>
      </c>
      <c r="Z76" s="10">
        <f t="shared" si="33"/>
        <v>13.110239595732441</v>
      </c>
      <c r="AA76" s="10">
        <f t="shared" si="26"/>
        <v>75.889760404267562</v>
      </c>
      <c r="AB76" s="10">
        <f t="shared" si="27"/>
        <v>1.6483448883439353</v>
      </c>
      <c r="AC76" s="10">
        <f t="shared" si="28"/>
        <v>3.3759791278061959</v>
      </c>
      <c r="AD76" s="10">
        <f>IF(R76&lt;=$H$10,$L$2+ABS($H$43/$H$46-SQRT(4*$H$43*$H$43/$H$46/$H$46-8*(R76-$H$9)/$H$46)/2),#REF!)</f>
        <v>7.8814519782146846</v>
      </c>
      <c r="AE76" s="10">
        <f t="shared" si="34"/>
        <v>-26.789115178258008</v>
      </c>
      <c r="AF76" s="10">
        <f t="shared" si="35"/>
        <v>3.1660662303680738</v>
      </c>
      <c r="AG76" s="10">
        <f t="shared" si="36"/>
        <v>3.1660662303680738</v>
      </c>
      <c r="AH76">
        <f t="shared" si="37"/>
        <v>3.1660662303680738</v>
      </c>
      <c r="AI76" s="10">
        <f t="shared" si="38"/>
        <v>1.1470588235294121</v>
      </c>
      <c r="AJ76" t="e">
        <f t="shared" si="39"/>
        <v>#NUM!</v>
      </c>
    </row>
    <row r="77" spans="7:36" x14ac:dyDescent="0.3">
      <c r="N77">
        <f t="shared" si="29"/>
        <v>23.481340101867296</v>
      </c>
      <c r="O77">
        <f t="shared" si="30"/>
        <v>15.815273732909324</v>
      </c>
      <c r="P77">
        <f t="shared" si="40"/>
        <v>2.508</v>
      </c>
      <c r="Q77">
        <f t="shared" si="22"/>
        <v>12.856125</v>
      </c>
      <c r="R77" s="17">
        <f>PUSHArm!M77</f>
        <v>37.5</v>
      </c>
      <c r="S77" s="10">
        <f>PULLArm!N77</f>
        <v>24.437294043566371</v>
      </c>
      <c r="T77" s="10">
        <f>PULLArm!O77</f>
        <v>1.5283226413393078</v>
      </c>
      <c r="U77" s="10">
        <f t="shared" si="31"/>
        <v>28.024167086994279</v>
      </c>
      <c r="V77" s="10">
        <f t="shared" si="23"/>
        <v>1.6600487154312915</v>
      </c>
      <c r="W77" s="10">
        <f t="shared" si="24"/>
        <v>8.4372940435663715</v>
      </c>
      <c r="X77" s="10">
        <f t="shared" si="25"/>
        <v>85.562705956433632</v>
      </c>
      <c r="Y77" s="10">
        <f t="shared" si="32"/>
        <v>80.562705956433632</v>
      </c>
      <c r="Z77" s="10">
        <f t="shared" si="33"/>
        <v>13.437294043566371</v>
      </c>
      <c r="AA77" s="10">
        <f t="shared" si="26"/>
        <v>75.562705956433632</v>
      </c>
      <c r="AB77" s="10">
        <f t="shared" si="27"/>
        <v>1.6600487154312915</v>
      </c>
      <c r="AC77" s="10">
        <f t="shared" si="28"/>
        <v>3.3702901642080438</v>
      </c>
      <c r="AD77" s="10">
        <f>IF(R77&lt;=$H$10,$L$2+ABS($H$43/$H$46-SQRT(4*$H$43*$H$43/$H$46/$H$46-8*(R77-$H$9)/$H$46)/2),#REF!)</f>
        <v>7.8691479178541535</v>
      </c>
      <c r="AE77" s="10">
        <f t="shared" si="34"/>
        <v>-27.120642062552367</v>
      </c>
      <c r="AF77" s="10">
        <f t="shared" si="35"/>
        <v>3.153930929796017</v>
      </c>
      <c r="AG77" s="10">
        <f t="shared" si="36"/>
        <v>3.153930929796017</v>
      </c>
      <c r="AH77">
        <f t="shared" si="37"/>
        <v>3.153930929796017</v>
      </c>
      <c r="AI77" s="10">
        <f t="shared" si="38"/>
        <v>1.0757352941176475</v>
      </c>
      <c r="AJ77" t="e">
        <f t="shared" si="39"/>
        <v>#NUM!</v>
      </c>
    </row>
    <row r="78" spans="7:36" x14ac:dyDescent="0.3">
      <c r="N78">
        <f t="shared" si="29"/>
        <v>23.521841361367777</v>
      </c>
      <c r="O78">
        <f t="shared" si="30"/>
        <v>15.858222139916577</v>
      </c>
      <c r="P78">
        <f t="shared" si="40"/>
        <v>2.508</v>
      </c>
      <c r="Q78">
        <f t="shared" si="22"/>
        <v>12.88754</v>
      </c>
      <c r="R78" s="17">
        <f>PUSHArm!M78</f>
        <v>38</v>
      </c>
      <c r="S78" s="10">
        <f>PULLArm!N78</f>
        <v>24.764450094569998</v>
      </c>
      <c r="T78" s="10">
        <f>PULLArm!O78</f>
        <v>1.5278347730165864</v>
      </c>
      <c r="U78" s="10">
        <f t="shared" si="31"/>
        <v>28.174949771910363</v>
      </c>
      <c r="V78" s="10">
        <f t="shared" si="23"/>
        <v>1.671693326053153</v>
      </c>
      <c r="W78" s="10">
        <f t="shared" si="24"/>
        <v>8.7644500945699981</v>
      </c>
      <c r="X78" s="10">
        <f t="shared" si="25"/>
        <v>85.235549905430005</v>
      </c>
      <c r="Y78" s="10">
        <f t="shared" si="32"/>
        <v>80.235549905430005</v>
      </c>
      <c r="Z78" s="10">
        <f t="shared" si="33"/>
        <v>13.764450094569998</v>
      </c>
      <c r="AA78" s="10">
        <f t="shared" si="26"/>
        <v>75.235549905430005</v>
      </c>
      <c r="AB78" s="10">
        <f t="shared" si="27"/>
        <v>1.671693326053153</v>
      </c>
      <c r="AC78" s="10">
        <f t="shared" si="28"/>
        <v>3.3645874280912587</v>
      </c>
      <c r="AD78" s="10">
        <f>IF(R78&lt;=$H$10,$L$2+ABS($H$43/$H$46-SQRT(4*$H$43*$H$43/$H$46/$H$46-8*(R78-$H$9)/$H$46)/2),#REF!)</f>
        <v>7.856816114298077</v>
      </c>
      <c r="AE78" s="10">
        <f t="shared" si="34"/>
        <v>-27.448802135888133</v>
      </c>
      <c r="AF78" s="10">
        <f t="shared" si="35"/>
        <v>3.1419385558462998</v>
      </c>
      <c r="AG78" s="10">
        <f t="shared" si="36"/>
        <v>3.1419385558462998</v>
      </c>
      <c r="AH78">
        <f t="shared" si="37"/>
        <v>3.1419385558462998</v>
      </c>
      <c r="AI78" s="10">
        <f t="shared" si="38"/>
        <v>1.0044117647058828</v>
      </c>
      <c r="AJ78" t="e">
        <f t="shared" si="39"/>
        <v>#NUM!</v>
      </c>
    </row>
    <row r="79" spans="7:36" x14ac:dyDescent="0.3">
      <c r="N79">
        <f t="shared" si="29"/>
        <v>23.562109588934614</v>
      </c>
      <c r="O79">
        <f t="shared" si="30"/>
        <v>15.901003317600054</v>
      </c>
      <c r="P79">
        <f t="shared" si="40"/>
        <v>2.508</v>
      </c>
      <c r="Q79">
        <f t="shared" si="22"/>
        <v>12.918955000000002</v>
      </c>
      <c r="R79" s="17">
        <f>PUSHArm!M79</f>
        <v>38.5</v>
      </c>
      <c r="S79" s="10">
        <f>PULLArm!N79</f>
        <v>25.09171061307017</v>
      </c>
      <c r="T79" s="10">
        <f>PULLArm!O79</f>
        <v>1.5273337861512275</v>
      </c>
      <c r="U79" s="10">
        <f t="shared" si="31"/>
        <v>28.325361414451507</v>
      </c>
      <c r="V79" s="10">
        <f t="shared" si="23"/>
        <v>1.6832796100479521</v>
      </c>
      <c r="W79" s="10">
        <f t="shared" si="24"/>
        <v>9.0917106130701697</v>
      </c>
      <c r="X79" s="10">
        <f t="shared" si="25"/>
        <v>84.908289386929823</v>
      </c>
      <c r="Y79" s="10">
        <f t="shared" si="32"/>
        <v>79.908289386929823</v>
      </c>
      <c r="Z79" s="10">
        <f t="shared" si="33"/>
        <v>14.09171061307017</v>
      </c>
      <c r="AA79" s="10">
        <f t="shared" si="26"/>
        <v>74.908289386929823</v>
      </c>
      <c r="AB79" s="10">
        <f t="shared" si="27"/>
        <v>1.6832796100479521</v>
      </c>
      <c r="AC79" s="10">
        <f t="shared" si="28"/>
        <v>3.3588708189424294</v>
      </c>
      <c r="AD79" s="10">
        <f>IF(R79&lt;=$H$10,$L$2+ABS($H$43/$H$46-SQRT(4*$H$43*$H$43/$H$46/$H$46-8*(R79-$H$9)/$H$46)/2),#REF!)</f>
        <v>7.844456379029765</v>
      </c>
      <c r="AE79" s="10">
        <f t="shared" si="34"/>
        <v>-27.773732845279493</v>
      </c>
      <c r="AF79" s="10">
        <f t="shared" si="35"/>
        <v>3.1300841743464272</v>
      </c>
      <c r="AG79" s="10">
        <f t="shared" si="36"/>
        <v>3.1300841743464272</v>
      </c>
      <c r="AH79">
        <f t="shared" si="37"/>
        <v>3.1300841743464272</v>
      </c>
      <c r="AI79" s="10">
        <f t="shared" si="38"/>
        <v>0.93308823529411811</v>
      </c>
      <c r="AJ79" t="e">
        <f t="shared" si="39"/>
        <v>#NUM!</v>
      </c>
    </row>
    <row r="80" spans="7:36" x14ac:dyDescent="0.3">
      <c r="N80">
        <f t="shared" si="29"/>
        <v>23.602142897821317</v>
      </c>
      <c r="O80">
        <f t="shared" si="30"/>
        <v>15.943615590254497</v>
      </c>
      <c r="P80">
        <f t="shared" si="40"/>
        <v>2.508</v>
      </c>
      <c r="Q80">
        <f t="shared" si="22"/>
        <v>12.950369999999999</v>
      </c>
      <c r="R80" s="17">
        <f>PUSHArm!M80</f>
        <v>39</v>
      </c>
      <c r="S80" s="10">
        <f>PULLArm!N80</f>
        <v>25.419078477602234</v>
      </c>
      <c r="T80" s="10">
        <f>PULLArm!O80</f>
        <v>1.5268196386696216</v>
      </c>
      <c r="U80" s="10">
        <f t="shared" si="31"/>
        <v>28.475416887799387</v>
      </c>
      <c r="V80" s="10">
        <f t="shared" si="23"/>
        <v>1.6948084351890753</v>
      </c>
      <c r="W80" s="10">
        <f t="shared" si="24"/>
        <v>9.419078477602234</v>
      </c>
      <c r="X80" s="10">
        <f t="shared" si="25"/>
        <v>84.580921522397773</v>
      </c>
      <c r="Y80" s="10">
        <f t="shared" si="32"/>
        <v>79.580921522397773</v>
      </c>
      <c r="Z80" s="10">
        <f t="shared" si="33"/>
        <v>14.419078477602234</v>
      </c>
      <c r="AA80" s="10">
        <f t="shared" si="26"/>
        <v>74.580921522397773</v>
      </c>
      <c r="AB80" s="10">
        <f t="shared" si="27"/>
        <v>1.6948084351890753</v>
      </c>
      <c r="AC80" s="10">
        <f t="shared" si="28"/>
        <v>3.3531402350195663</v>
      </c>
      <c r="AD80" s="10">
        <f>IF(R80&lt;=$H$10,$L$2+ABS($H$43/$H$46-SQRT(4*$H$43*$H$43/$H$46/$H$46-8*(R80-$H$9)/$H$46)/2),#REF!)</f>
        <v>7.8320685213878356</v>
      </c>
      <c r="AE80" s="10">
        <f t="shared" si="34"/>
        <v>-28.095564305918089</v>
      </c>
      <c r="AF80" s="10">
        <f t="shared" si="35"/>
        <v>3.1183631286537983</v>
      </c>
      <c r="AG80" s="10">
        <f t="shared" si="36"/>
        <v>3.1183631286537983</v>
      </c>
      <c r="AH80">
        <f t="shared" si="37"/>
        <v>3.1183631286537983</v>
      </c>
      <c r="AI80" s="10">
        <f t="shared" si="38"/>
        <v>0.86176470588235343</v>
      </c>
      <c r="AJ80" t="e">
        <f t="shared" si="39"/>
        <v>#NUM!</v>
      </c>
    </row>
    <row r="81" spans="14:36" x14ac:dyDescent="0.3">
      <c r="N81">
        <f t="shared" si="29"/>
        <v>23.641939378722217</v>
      </c>
      <c r="O81">
        <f t="shared" si="30"/>
        <v>15.986057265208654</v>
      </c>
      <c r="P81">
        <f t="shared" si="40"/>
        <v>2.508</v>
      </c>
      <c r="Q81">
        <f t="shared" si="22"/>
        <v>12.981785</v>
      </c>
      <c r="R81" s="17">
        <f>PUSHArm!M81</f>
        <v>39.5</v>
      </c>
      <c r="S81" s="10">
        <f>PULLArm!N81</f>
        <v>25.746556581326175</v>
      </c>
      <c r="T81" s="10">
        <f>PULLArm!O81</f>
        <v>1.526292287383086</v>
      </c>
      <c r="U81" s="10">
        <f t="shared" si="31"/>
        <v>28.625130844191172</v>
      </c>
      <c r="V81" s="10">
        <f t="shared" si="23"/>
        <v>1.7062806479433441</v>
      </c>
      <c r="W81" s="10">
        <f t="shared" si="24"/>
        <v>9.7465565813261748</v>
      </c>
      <c r="X81" s="10">
        <f t="shared" si="25"/>
        <v>84.253443418673825</v>
      </c>
      <c r="Y81" s="10">
        <f t="shared" si="32"/>
        <v>79.253443418673825</v>
      </c>
      <c r="Z81" s="10">
        <f t="shared" si="33"/>
        <v>14.746556581326175</v>
      </c>
      <c r="AA81" s="10">
        <f t="shared" si="26"/>
        <v>74.253443418673825</v>
      </c>
      <c r="AB81" s="10">
        <f t="shared" si="27"/>
        <v>1.7062806479433441</v>
      </c>
      <c r="AC81" s="10">
        <f t="shared" si="28"/>
        <v>3.3473955733309735</v>
      </c>
      <c r="AD81" s="10">
        <f>IF(R81&lt;=$H$10,$L$2+ABS($H$43/$H$46-SQRT(4*$H$43*$H$43/$H$46/$H$46-8*(R81-$H$9)/$H$46)/2),#REF!)</f>
        <v>7.8196523485319016</v>
      </c>
      <c r="AE81" s="10">
        <f t="shared" si="34"/>
        <v>-28.414419870787796</v>
      </c>
      <c r="AF81" s="10">
        <f t="shared" si="35"/>
        <v>3.1067710182811656</v>
      </c>
      <c r="AG81" s="10">
        <f t="shared" si="36"/>
        <v>3.1067710182811656</v>
      </c>
      <c r="AH81">
        <f t="shared" si="37"/>
        <v>3.1067710182811656</v>
      </c>
      <c r="AI81" s="10">
        <f t="shared" si="38"/>
        <v>0.79044117647058876</v>
      </c>
      <c r="AJ81" t="e">
        <f t="shared" si="39"/>
        <v>#NUM!</v>
      </c>
    </row>
    <row r="82" spans="14:36" x14ac:dyDescent="0.3">
      <c r="N82">
        <f t="shared" si="29"/>
        <v>23.681497099553308</v>
      </c>
      <c r="O82">
        <f t="shared" si="30"/>
        <v>16.028326632620381</v>
      </c>
      <c r="P82">
        <f t="shared" si="40"/>
        <v>2.508</v>
      </c>
      <c r="Q82">
        <f t="shared" si="22"/>
        <v>13.013200000000001</v>
      </c>
      <c r="R82" s="17">
        <f>PUSHArm!M82</f>
        <v>40</v>
      </c>
      <c r="S82" s="10">
        <f>PULLArm!N82</f>
        <v>26.074147832447071</v>
      </c>
      <c r="T82" s="10">
        <f>PULLArm!O82</f>
        <v>1.5257516879850339</v>
      </c>
      <c r="U82" s="10">
        <f t="shared" si="31"/>
        <v>28.77451772516239</v>
      </c>
      <c r="V82" s="10">
        <f t="shared" si="23"/>
        <v>1.7176970741963011</v>
      </c>
      <c r="W82" s="10">
        <f t="shared" si="24"/>
        <v>10.074147832447071</v>
      </c>
      <c r="X82" s="10">
        <f t="shared" si="25"/>
        <v>83.925852167552932</v>
      </c>
      <c r="Y82" s="10">
        <f t="shared" si="32"/>
        <v>78.925852167552932</v>
      </c>
      <c r="Z82" s="10">
        <f t="shared" si="33"/>
        <v>15.074147832447071</v>
      </c>
      <c r="AA82" s="10">
        <f t="shared" si="26"/>
        <v>73.925852167552932</v>
      </c>
      <c r="AB82" s="10">
        <f t="shared" si="27"/>
        <v>1.7176970741963011</v>
      </c>
      <c r="AC82" s="10">
        <f t="shared" si="28"/>
        <v>3.3416367296136547</v>
      </c>
      <c r="AD82" s="10">
        <f>IF(R82&lt;=$H$10,$L$2+ABS($H$43/$H$46-SQRT(4*$H$43*$H$43/$H$46/$H$46-8*(R82-$H$9)/$H$46)/2),#REF!)</f>
        <v>7.8072076654075442</v>
      </c>
      <c r="AE82" s="10">
        <f t="shared" si="34"/>
        <v>-28.730416645280624</v>
      </c>
      <c r="AF82" s="10">
        <f t="shared" si="35"/>
        <v>3.0953036795931901</v>
      </c>
      <c r="AG82" s="10">
        <f t="shared" si="36"/>
        <v>3.0953036795931901</v>
      </c>
      <c r="AH82">
        <f t="shared" si="37"/>
        <v>3.0953036795931901</v>
      </c>
      <c r="AI82" s="10">
        <f t="shared" si="38"/>
        <v>0.71911764705882408</v>
      </c>
      <c r="AJ82" t="e">
        <f t="shared" si="39"/>
        <v>#NUM!</v>
      </c>
    </row>
    <row r="83" spans="14:36" x14ac:dyDescent="0.3">
      <c r="N83">
        <f t="shared" si="29"/>
        <v>23.720814105185262</v>
      </c>
      <c r="O83">
        <f t="shared" si="30"/>
        <v>16.070421965239071</v>
      </c>
      <c r="P83">
        <f t="shared" si="40"/>
        <v>2.508</v>
      </c>
      <c r="Q83">
        <f t="shared" si="22"/>
        <v>13.044615</v>
      </c>
      <c r="R83" s="17">
        <f>PUSHArm!M83</f>
        <v>40.5</v>
      </c>
      <c r="S83" s="10">
        <f>PULLArm!N83</f>
        <v>26.401855154639399</v>
      </c>
      <c r="T83" s="10">
        <f>PULLArm!O83</f>
        <v>1.5251977950450946</v>
      </c>
      <c r="U83" s="10">
        <f t="shared" si="31"/>
        <v>28.923591771463915</v>
      </c>
      <c r="V83" s="10">
        <f t="shared" si="23"/>
        <v>1.7290585199460595</v>
      </c>
      <c r="W83" s="10">
        <f t="shared" si="24"/>
        <v>10.401855154639399</v>
      </c>
      <c r="X83" s="10">
        <f t="shared" si="25"/>
        <v>83.598144845360594</v>
      </c>
      <c r="Y83" s="10">
        <f t="shared" si="32"/>
        <v>78.598144845360594</v>
      </c>
      <c r="Z83" s="10">
        <f t="shared" si="33"/>
        <v>15.401855154639399</v>
      </c>
      <c r="AA83" s="10">
        <f t="shared" si="26"/>
        <v>73.598144845360594</v>
      </c>
      <c r="AB83" s="10">
        <f t="shared" si="27"/>
        <v>1.7290585199460595</v>
      </c>
      <c r="AC83" s="10">
        <f t="shared" si="28"/>
        <v>3.335863598311231</v>
      </c>
      <c r="AD83" s="10">
        <f>IF(R83&lt;=$H$10,$L$2+ABS($H$43/$H$46-SQRT(4*$H$43*$H$43/$H$46/$H$46-8*(R83-$H$9)/$H$46)/2),#REF!)</f>
        <v>7.7947342747105566</v>
      </c>
      <c r="AE83" s="10">
        <f t="shared" si="34"/>
        <v>-29.043665953288272</v>
      </c>
      <c r="AF83" s="10">
        <f t="shared" si="35"/>
        <v>3.0839571683339759</v>
      </c>
      <c r="AG83" s="10">
        <f t="shared" si="36"/>
        <v>3.0839571683339759</v>
      </c>
      <c r="AH83">
        <f t="shared" si="37"/>
        <v>3.0839571683339759</v>
      </c>
      <c r="AI83" s="10">
        <f t="shared" si="38"/>
        <v>0.64779411764705941</v>
      </c>
      <c r="AJ83" t="e">
        <f t="shared" si="39"/>
        <v>#NUM!</v>
      </c>
    </row>
    <row r="84" spans="14:36" x14ac:dyDescent="0.3">
      <c r="N84">
        <f t="shared" si="29"/>
        <v>23.759888417227444</v>
      </c>
      <c r="O84">
        <f t="shared" si="30"/>
        <v>16.112341518202427</v>
      </c>
      <c r="P84">
        <f t="shared" si="40"/>
        <v>2.508</v>
      </c>
      <c r="Q84">
        <f t="shared" si="22"/>
        <v>13.076029999999999</v>
      </c>
      <c r="R84" s="17">
        <f>PUSHArm!M84</f>
        <v>41</v>
      </c>
      <c r="S84" s="10">
        <f>PULLArm!N84</f>
        <v>26.729681487475933</v>
      </c>
      <c r="T84" s="10">
        <f>PULLArm!O84</f>
        <v>1.5246305620065828</v>
      </c>
      <c r="U84" s="10">
        <f t="shared" si="31"/>
        <v>29.072367032554432</v>
      </c>
      <c r="V84" s="10">
        <f t="shared" si="23"/>
        <v>1.7403657719673611</v>
      </c>
      <c r="W84" s="10">
        <f t="shared" si="24"/>
        <v>10.729681487475933</v>
      </c>
      <c r="X84" s="10">
        <f t="shared" si="25"/>
        <v>83.270318512524071</v>
      </c>
      <c r="Y84" s="10">
        <f t="shared" si="32"/>
        <v>78.270318512524071</v>
      </c>
      <c r="Z84" s="10">
        <f t="shared" si="33"/>
        <v>15.729681487475933</v>
      </c>
      <c r="AA84" s="10">
        <f t="shared" si="26"/>
        <v>73.270318512524071</v>
      </c>
      <c r="AB84" s="10">
        <f t="shared" si="27"/>
        <v>1.7403657719673611</v>
      </c>
      <c r="AC84" s="10">
        <f t="shared" si="28"/>
        <v>3.3300760725513707</v>
      </c>
      <c r="AD84" s="10">
        <f>IF(R84&lt;=$H$10,$L$2+ABS($H$43/$H$46-SQRT(4*$H$43*$H$43/$H$46/$H$46-8*(R84-$H$9)/$H$46)/2),#REF!)</f>
        <v>7.782231976850456</v>
      </c>
      <c r="AE84" s="10">
        <f t="shared" si="34"/>
        <v>-29.354273760165242</v>
      </c>
      <c r="AF84" s="10">
        <f t="shared" si="35"/>
        <v>3.072727743777687</v>
      </c>
      <c r="AG84" s="10">
        <f t="shared" si="36"/>
        <v>3.072727743777687</v>
      </c>
      <c r="AH84">
        <f t="shared" si="37"/>
        <v>3.072727743777687</v>
      </c>
      <c r="AI84" s="10">
        <f t="shared" si="38"/>
        <v>0.57647058823529473</v>
      </c>
      <c r="AJ84" t="e">
        <f t="shared" si="39"/>
        <v>#NUM!</v>
      </c>
    </row>
    <row r="85" spans="14:36" x14ac:dyDescent="0.3">
      <c r="N85">
        <f t="shared" si="29"/>
        <v>23.798718033764533</v>
      </c>
      <c r="O85">
        <f t="shared" si="30"/>
        <v>16.154083528800829</v>
      </c>
      <c r="P85">
        <f t="shared" si="40"/>
        <v>2.508</v>
      </c>
      <c r="Q85">
        <f t="shared" si="22"/>
        <v>13.107445</v>
      </c>
      <c r="R85" s="17">
        <f>PUSHArm!M85</f>
        <v>41.5</v>
      </c>
      <c r="S85" s="10">
        <f>PULLArm!N85</f>
        <v>27.057629786860634</v>
      </c>
      <c r="T85" s="10">
        <f>PULLArm!O85</f>
        <v>1.5240499411809609</v>
      </c>
      <c r="U85" s="10">
        <f t="shared" si="31"/>
        <v>29.220857375807746</v>
      </c>
      <c r="V85" s="10">
        <f t="shared" si="23"/>
        <v>1.7516195984473979</v>
      </c>
      <c r="W85" s="10">
        <f t="shared" si="24"/>
        <v>11.057629786860634</v>
      </c>
      <c r="X85" s="10">
        <f t="shared" si="25"/>
        <v>82.94237021313937</v>
      </c>
      <c r="Y85" s="10">
        <f t="shared" si="32"/>
        <v>77.94237021313937</v>
      </c>
      <c r="Z85" s="10">
        <f t="shared" si="33"/>
        <v>16.057629786860634</v>
      </c>
      <c r="AA85" s="10">
        <f t="shared" si="26"/>
        <v>72.94237021313937</v>
      </c>
      <c r="AB85" s="10">
        <f t="shared" si="27"/>
        <v>1.7516195984473979</v>
      </c>
      <c r="AC85" s="10">
        <f t="shared" si="28"/>
        <v>3.324274044122701</v>
      </c>
      <c r="AD85" s="10">
        <f>IF(R85&lt;=$H$10,$L$2+ABS($H$43/$H$46-SQRT(4*$H$43*$H$43/$H$46/$H$46-8*(R85-$H$9)/$H$46)/2),#REF!)</f>
        <v>7.7697005699132156</v>
      </c>
      <c r="AE85" s="10">
        <f t="shared" si="34"/>
        <v>-29.662341057471885</v>
      </c>
      <c r="AF85" s="10">
        <f t="shared" si="35"/>
        <v>3.0616118543216859</v>
      </c>
      <c r="AG85" s="10">
        <f t="shared" si="36"/>
        <v>3.0616118543216859</v>
      </c>
      <c r="AH85">
        <f t="shared" si="37"/>
        <v>3.0616118543216859</v>
      </c>
      <c r="AI85" s="10">
        <f t="shared" si="38"/>
        <v>0.50514705882352962</v>
      </c>
      <c r="AJ85" t="e">
        <f t="shared" si="39"/>
        <v>#NUM!</v>
      </c>
    </row>
    <row r="86" spans="14:36" x14ac:dyDescent="0.3">
      <c r="N86">
        <f t="shared" si="29"/>
        <v>23.837300929109308</v>
      </c>
      <c r="O86">
        <f t="shared" si="30"/>
        <v>16.195646216252399</v>
      </c>
      <c r="P86">
        <f t="shared" si="40"/>
        <v>2.508</v>
      </c>
      <c r="Q86">
        <f t="shared" si="22"/>
        <v>13.138860000000001</v>
      </c>
      <c r="R86" s="17">
        <f>PUSHArm!M86</f>
        <v>42</v>
      </c>
      <c r="S86" s="10">
        <f>PULLArm!N86</f>
        <v>27.385703025466292</v>
      </c>
      <c r="T86" s="10">
        <f>PULLArm!O86</f>
        <v>1.5234558837434033</v>
      </c>
      <c r="U86" s="10">
        <f t="shared" si="31"/>
        <v>29.369076495376603</v>
      </c>
      <c r="V86" s="10">
        <f t="shared" si="23"/>
        <v>1.7628207495948456</v>
      </c>
      <c r="W86" s="10">
        <f t="shared" si="24"/>
        <v>11.385703025466292</v>
      </c>
      <c r="X86" s="10">
        <f t="shared" si="25"/>
        <v>82.614296974533715</v>
      </c>
      <c r="Y86" s="10">
        <f t="shared" si="32"/>
        <v>77.614296974533715</v>
      </c>
      <c r="Z86" s="10">
        <f t="shared" si="33"/>
        <v>16.385703025466292</v>
      </c>
      <c r="AA86" s="10">
        <f t="shared" si="26"/>
        <v>72.614296974533715</v>
      </c>
      <c r="AB86" s="10">
        <f t="shared" si="27"/>
        <v>1.7628207495948456</v>
      </c>
      <c r="AC86" s="10">
        <f t="shared" si="28"/>
        <v>3.3184574034512075</v>
      </c>
      <c r="AD86" s="10">
        <f>IF(R86&lt;=$H$10,$L$2+ABS($H$43/$H$46-SQRT(4*$H$43*$H$43/$H$46/$H$46-8*(R86-$H$9)/$H$46)/2),#REF!)</f>
        <v>7.7571398496232167</v>
      </c>
      <c r="AE86" s="10">
        <f t="shared" si="34"/>
        <v>-29.967964213594023</v>
      </c>
      <c r="AF86" s="10">
        <f t="shared" si="35"/>
        <v>3.0506061243648976</v>
      </c>
      <c r="AG86" s="10">
        <f t="shared" si="36"/>
        <v>3.0506061243648976</v>
      </c>
      <c r="AH86">
        <f t="shared" si="37"/>
        <v>3.0506061243648976</v>
      </c>
      <c r="AI86" s="10">
        <f t="shared" si="38"/>
        <v>0.43382352941176494</v>
      </c>
      <c r="AJ86" t="e">
        <f t="shared" si="39"/>
        <v>#NUM!</v>
      </c>
    </row>
    <row r="87" spans="14:36" x14ac:dyDescent="0.3">
      <c r="N87">
        <f t="shared" si="29"/>
        <v>23.875635053556366</v>
      </c>
      <c r="O87">
        <f t="shared" si="30"/>
        <v>16.237027781478361</v>
      </c>
      <c r="P87">
        <f t="shared" si="40"/>
        <v>2.508</v>
      </c>
      <c r="Q87">
        <f t="shared" si="22"/>
        <v>13.170275000000002</v>
      </c>
      <c r="R87" s="17">
        <f>PUSHArm!M87</f>
        <v>42.5</v>
      </c>
      <c r="S87" s="10">
        <f>PULLArm!N87</f>
        <v>27.713904193176781</v>
      </c>
      <c r="T87" s="10">
        <f>PULLArm!O87</f>
        <v>1.5228483397284689</v>
      </c>
      <c r="U87" s="10">
        <f t="shared" si="31"/>
        <v>29.517037920749139</v>
      </c>
      <c r="V87" s="10">
        <f t="shared" si="23"/>
        <v>1.7739699582234805</v>
      </c>
      <c r="W87" s="10">
        <f t="shared" si="24"/>
        <v>11.713904193176781</v>
      </c>
      <c r="X87" s="10">
        <f t="shared" si="25"/>
        <v>82.286095806823226</v>
      </c>
      <c r="Y87" s="10">
        <f t="shared" si="32"/>
        <v>77.286095806823226</v>
      </c>
      <c r="Z87" s="10">
        <f t="shared" si="33"/>
        <v>16.713904193176781</v>
      </c>
      <c r="AA87" s="10">
        <f t="shared" si="26"/>
        <v>72.286095806823226</v>
      </c>
      <c r="AB87" s="10">
        <f t="shared" si="27"/>
        <v>1.7739699582234805</v>
      </c>
      <c r="AC87" s="10">
        <f t="shared" si="28"/>
        <v>3.312626039576084</v>
      </c>
      <c r="AD87" s="10">
        <f>IF(R87&lt;=$H$10,$L$2+ABS($H$43/$H$46-SQRT(4*$H$43*$H$43/$H$46/$H$46-8*(R87-$H$9)/$H$46)/2),#REF!)</f>
        <v>7.7445496093043964</v>
      </c>
      <c r="AE87" s="10">
        <f t="shared" si="34"/>
        <v>-30.271235293902983</v>
      </c>
      <c r="AF87" s="10">
        <f t="shared" si="35"/>
        <v>3.0397073423339913</v>
      </c>
      <c r="AG87" s="10">
        <f t="shared" si="36"/>
        <v>3.0397073423339913</v>
      </c>
      <c r="AH87">
        <f t="shared" si="37"/>
        <v>3.0397073423339913</v>
      </c>
      <c r="AI87" s="10">
        <f t="shared" si="38"/>
        <v>0.36250000000000027</v>
      </c>
      <c r="AJ87" t="e">
        <f t="shared" si="39"/>
        <v>#NUM!</v>
      </c>
    </row>
    <row r="88" spans="14:36" x14ac:dyDescent="0.3">
      <c r="N88">
        <f t="shared" si="29"/>
        <v>23.913718333138732</v>
      </c>
      <c r="O88">
        <f t="shared" si="30"/>
        <v>16.278226406880229</v>
      </c>
      <c r="P88">
        <f t="shared" si="40"/>
        <v>2.508</v>
      </c>
      <c r="Q88">
        <f t="shared" si="22"/>
        <v>13.201690000000001</v>
      </c>
      <c r="R88" s="17">
        <f>PUSHArm!M88</f>
        <v>43</v>
      </c>
      <c r="S88" s="10">
        <f>PULLArm!N88</f>
        <v>28.042236297534036</v>
      </c>
      <c r="T88" s="10">
        <f>PULLArm!O88</f>
        <v>1.5222272580260163</v>
      </c>
      <c r="U88" s="10">
        <f t="shared" si="31"/>
        <v>29.664755025011839</v>
      </c>
      <c r="V88" s="10">
        <f t="shared" si="23"/>
        <v>1.7850679403116583</v>
      </c>
      <c r="W88" s="10">
        <f t="shared" si="24"/>
        <v>12.042236297534036</v>
      </c>
      <c r="X88" s="10">
        <f t="shared" si="25"/>
        <v>81.957763702465968</v>
      </c>
      <c r="Y88" s="10">
        <f t="shared" si="32"/>
        <v>76.957763702465968</v>
      </c>
      <c r="Z88" s="10">
        <f t="shared" si="33"/>
        <v>17.042236297534036</v>
      </c>
      <c r="AA88" s="10">
        <f t="shared" si="26"/>
        <v>71.957763702465968</v>
      </c>
      <c r="AB88" s="10">
        <f t="shared" si="27"/>
        <v>1.7850679403116583</v>
      </c>
      <c r="AC88" s="10">
        <f t="shared" si="28"/>
        <v>3.3067798401250394</v>
      </c>
      <c r="AD88" s="10">
        <f>IF(R88&lt;=$H$10,$L$2+ABS($H$43/$H$46-SQRT(4*$H$43*$H$43/$H$46/$H$46-8*(R88-$H$9)/$H$46)/2),#REF!)</f>
        <v>7.7319296398405832</v>
      </c>
      <c r="AE88" s="10">
        <f t="shared" si="34"/>
        <v>-30.572242353647678</v>
      </c>
      <c r="AF88" s="10">
        <f t="shared" si="35"/>
        <v>3.0289124497369877</v>
      </c>
      <c r="AG88" s="10">
        <f t="shared" si="36"/>
        <v>3.0289124497369877</v>
      </c>
      <c r="AH88">
        <f t="shared" si="37"/>
        <v>3.0289124497369877</v>
      </c>
      <c r="AI88" s="10">
        <f t="shared" si="38"/>
        <v>0.29117647058823559</v>
      </c>
      <c r="AJ88" t="e">
        <f t="shared" si="39"/>
        <v>#NUM!</v>
      </c>
    </row>
    <row r="89" spans="14:36" x14ac:dyDescent="0.3">
      <c r="N89">
        <f t="shared" si="29"/>
        <v>23.95154866934466</v>
      </c>
      <c r="O89">
        <f t="shared" si="30"/>
        <v>16.3192402560895</v>
      </c>
      <c r="P89">
        <f t="shared" si="40"/>
        <v>2.508</v>
      </c>
      <c r="Q89">
        <f t="shared" si="22"/>
        <v>13.233105</v>
      </c>
      <c r="R89" s="17">
        <f>PUSHArm!M89</f>
        <v>43.5</v>
      </c>
      <c r="S89" s="10">
        <f>PULLArm!N89</f>
        <v>28.370702364189803</v>
      </c>
      <c r="T89" s="10">
        <f>PULLArm!O89</f>
        <v>1.5215925863746325</v>
      </c>
      <c r="U89" s="10">
        <f t="shared" si="31"/>
        <v>29.8122410328881</v>
      </c>
      <c r="V89" s="10">
        <f t="shared" si="23"/>
        <v>1.7961153955388693</v>
      </c>
      <c r="W89" s="10">
        <f t="shared" si="24"/>
        <v>12.370702364189803</v>
      </c>
      <c r="X89" s="10">
        <f t="shared" si="25"/>
        <v>81.62929763581019</v>
      </c>
      <c r="Y89" s="10">
        <f t="shared" si="32"/>
        <v>76.62929763581019</v>
      </c>
      <c r="Z89" s="10">
        <f t="shared" si="33"/>
        <v>17.370702364189803</v>
      </c>
      <c r="AA89" s="10">
        <f t="shared" si="26"/>
        <v>71.62929763581019</v>
      </c>
      <c r="AB89" s="10">
        <f t="shared" si="27"/>
        <v>1.7961153955388693</v>
      </c>
      <c r="AC89" s="10">
        <f t="shared" si="28"/>
        <v>3.3009186912890311</v>
      </c>
      <c r="AD89" s="10">
        <f>IF(R89&lt;=$H$10,$L$2+ABS($H$43/$H$46-SQRT(4*$H$43*$H$43/$H$46/$H$46-8*(R89-$H$9)/$H$46)/2),#REF!)</f>
        <v>7.71927972963495</v>
      </c>
      <c r="AE89" s="10">
        <f t="shared" si="34"/>
        <v>-30.871069706439684</v>
      </c>
      <c r="AF89" s="10">
        <f t="shared" si="35"/>
        <v>3.0182185311385608</v>
      </c>
      <c r="AG89" s="10">
        <f t="shared" si="36"/>
        <v>3.0182185311385608</v>
      </c>
      <c r="AH89">
        <f t="shared" si="37"/>
        <v>3.0182185311385608</v>
      </c>
      <c r="AI89" s="10">
        <f t="shared" si="38"/>
        <v>0.21985294117647092</v>
      </c>
      <c r="AJ89" t="e">
        <f t="shared" si="39"/>
        <v>#NUM!</v>
      </c>
    </row>
    <row r="90" spans="14:36" x14ac:dyDescent="0.3">
      <c r="N90">
        <f t="shared" si="29"/>
        <v>23.989123938896334</v>
      </c>
      <c r="O90">
        <f t="shared" si="30"/>
        <v>16.360067473759244</v>
      </c>
      <c r="P90">
        <f t="shared" si="40"/>
        <v>2.508</v>
      </c>
      <c r="Q90">
        <f t="shared" si="22"/>
        <v>13.264519999999999</v>
      </c>
      <c r="R90" s="17">
        <f>PUSHArm!M90</f>
        <v>44</v>
      </c>
      <c r="S90" s="10">
        <f>PULLArm!N90</f>
        <v>28.699305437362831</v>
      </c>
      <c r="T90" s="10">
        <f>PULLArm!O90</f>
        <v>1.5209442713590684</v>
      </c>
      <c r="U90" s="10">
        <f t="shared" si="31"/>
        <v>29.959509028440937</v>
      </c>
      <c r="V90" s="10">
        <f t="shared" si="23"/>
        <v>1.8071130078005055</v>
      </c>
      <c r="W90" s="10">
        <f t="shared" si="24"/>
        <v>12.699305437362831</v>
      </c>
      <c r="X90" s="10">
        <f t="shared" si="25"/>
        <v>81.300694562637176</v>
      </c>
      <c r="Y90" s="10">
        <f t="shared" si="32"/>
        <v>76.300694562637176</v>
      </c>
      <c r="Z90" s="10">
        <f t="shared" si="33"/>
        <v>17.699305437362831</v>
      </c>
      <c r="AA90" s="10">
        <f t="shared" si="26"/>
        <v>71.300694562637176</v>
      </c>
      <c r="AB90" s="10">
        <f t="shared" si="27"/>
        <v>1.8071130078005055</v>
      </c>
      <c r="AC90" s="10">
        <f t="shared" si="28"/>
        <v>3.2950424777964136</v>
      </c>
      <c r="AD90" s="10">
        <f>IF(R90&lt;=$H$10,$L$2+ABS($H$43/$H$46-SQRT(4*$H$43*$H$43/$H$46/$H$46-8*(R90-$H$9)/$H$46)/2),#REF!)</f>
        <v>7.706599664568639</v>
      </c>
      <c r="AE90" s="10">
        <f t="shared" si="34"/>
        <v>-31.167798170673173</v>
      </c>
      <c r="AF90" s="10">
        <f t="shared" si="35"/>
        <v>3.0076228049639147</v>
      </c>
      <c r="AG90" s="10">
        <f t="shared" si="36"/>
        <v>3.0076228049639147</v>
      </c>
      <c r="AH90">
        <f t="shared" si="37"/>
        <v>3.0076228049639147</v>
      </c>
      <c r="AI90" s="10">
        <f t="shared" si="38"/>
        <v>0.14852941176470624</v>
      </c>
      <c r="AJ90" t="e">
        <f t="shared" si="39"/>
        <v>#NUM!</v>
      </c>
    </row>
    <row r="91" spans="14:36" x14ac:dyDescent="0.3">
      <c r="N91">
        <f t="shared" si="29"/>
        <v>24.026441993466001</v>
      </c>
      <c r="O91">
        <f t="shared" si="30"/>
        <v>16.40070618531281</v>
      </c>
      <c r="P91">
        <f t="shared" si="40"/>
        <v>2.508</v>
      </c>
      <c r="Q91">
        <f t="shared" si="22"/>
        <v>13.295935000000002</v>
      </c>
      <c r="R91" s="17">
        <f>PUSHArm!M91</f>
        <v>44.5</v>
      </c>
      <c r="S91" s="10">
        <f>PULLArm!N91</f>
        <v>29.028048580300748</v>
      </c>
      <c r="T91" s="10">
        <f>PULLArm!O91</f>
        <v>1.5202822584037454</v>
      </c>
      <c r="U91" s="10">
        <f t="shared" si="31"/>
        <v>30.106571962608296</v>
      </c>
      <c r="V91" s="10">
        <f t="shared" si="23"/>
        <v>1.8180614457019122</v>
      </c>
      <c r="W91" s="10">
        <f t="shared" si="24"/>
        <v>13.028048580300748</v>
      </c>
      <c r="X91" s="10">
        <f t="shared" si="25"/>
        <v>80.971951419699252</v>
      </c>
      <c r="Y91" s="10">
        <f t="shared" si="32"/>
        <v>75.971951419699252</v>
      </c>
      <c r="Z91" s="10">
        <f t="shared" si="33"/>
        <v>18.028048580300748</v>
      </c>
      <c r="AA91" s="10">
        <f t="shared" si="26"/>
        <v>70.971951419699252</v>
      </c>
      <c r="AB91" s="10">
        <f t="shared" si="27"/>
        <v>1.8180614457019122</v>
      </c>
      <c r="AC91" s="10">
        <f t="shared" si="28"/>
        <v>3.2891510828864892</v>
      </c>
      <c r="AD91" s="10">
        <f>IF(R91&lt;=$H$10,$L$2+ABS($H$43/$H$46-SQRT(4*$H$43*$H$43/$H$46/$H$46-8*(R91-$H$9)/$H$46)/2),#REF!)</f>
        <v>7.6938892279584703</v>
      </c>
      <c r="AE91" s="10">
        <f t="shared" si="34"/>
        <v>-31.462505296220051</v>
      </c>
      <c r="AF91" s="10">
        <f t="shared" si="35"/>
        <v>2.9971226150490384</v>
      </c>
      <c r="AG91" s="10">
        <f t="shared" si="36"/>
        <v>2.9971226150490384</v>
      </c>
      <c r="AH91">
        <f t="shared" si="37"/>
        <v>2.9971226150490384</v>
      </c>
      <c r="AI91" s="10">
        <f t="shared" si="38"/>
        <v>7.7205882352941568E-2</v>
      </c>
      <c r="AJ91" t="e">
        <f t="shared" si="39"/>
        <v>#NUM!</v>
      </c>
    </row>
    <row r="92" spans="14:36" x14ac:dyDescent="0.3">
      <c r="N92">
        <f t="shared" si="29"/>
        <v>24.06350065942889</v>
      </c>
      <c r="O92">
        <f t="shared" si="30"/>
        <v>16.441154496717282</v>
      </c>
      <c r="P92">
        <f t="shared" si="40"/>
        <v>2.508</v>
      </c>
      <c r="Q92">
        <f t="shared" si="22"/>
        <v>13.327349999999999</v>
      </c>
      <c r="R92" s="17">
        <f>PUSHArm!M92</f>
        <v>45</v>
      </c>
      <c r="S92" s="10">
        <f>PULLArm!N92</f>
        <v>29.356934875747612</v>
      </c>
      <c r="T92" s="10">
        <f>PULLArm!O92</f>
        <v>1.5196064917686627</v>
      </c>
      <c r="U92" s="10">
        <f t="shared" si="31"/>
        <v>30.253442660460788</v>
      </c>
      <c r="V92" s="10">
        <f t="shared" si="23"/>
        <v>1.8289613630327304</v>
      </c>
      <c r="W92" s="10">
        <f t="shared" si="24"/>
        <v>13.356934875747612</v>
      </c>
      <c r="X92" s="10">
        <f t="shared" si="25"/>
        <v>80.643065124252388</v>
      </c>
      <c r="Y92" s="10">
        <f t="shared" si="32"/>
        <v>75.643065124252388</v>
      </c>
      <c r="Z92" s="10">
        <f t="shared" si="33"/>
        <v>18.356934875747612</v>
      </c>
      <c r="AA92" s="10">
        <f t="shared" si="26"/>
        <v>70.643065124252388</v>
      </c>
      <c r="AB92" s="10">
        <f t="shared" si="27"/>
        <v>1.8289613630327304</v>
      </c>
      <c r="AC92" s="10">
        <f t="shared" si="28"/>
        <v>3.2832443882824376</v>
      </c>
      <c r="AD92" s="10">
        <f>IF(R92&lt;=$H$10,$L$2+ABS($H$43/$H$46-SQRT(4*$H$43*$H$43/$H$46/$H$46-8*(R92-$H$9)/$H$46)/2),#REF!)</f>
        <v>7.6811482005137357</v>
      </c>
      <c r="AE92" s="10">
        <f t="shared" si="34"/>
        <v>-31.755265573204316</v>
      </c>
      <c r="AF92" s="10">
        <f t="shared" si="35"/>
        <v>2.9867154228646102</v>
      </c>
      <c r="AG92" s="10">
        <f t="shared" si="36"/>
        <v>2.9867154228646102</v>
      </c>
      <c r="AH92">
        <f t="shared" si="37"/>
        <v>2.9867154228646102</v>
      </c>
      <c r="AI92" s="10">
        <f t="shared" si="38"/>
        <v>5.8823529411768938E-3</v>
      </c>
      <c r="AJ92" t="e">
        <f t="shared" si="39"/>
        <v>#NUM!</v>
      </c>
    </row>
    <row r="93" spans="14:36" x14ac:dyDescent="0.3">
      <c r="N93">
        <f t="shared" si="29"/>
        <v>24.100297737583851</v>
      </c>
      <c r="O93">
        <f t="shared" si="30"/>
        <v>16.481410494234591</v>
      </c>
      <c r="P93">
        <f t="shared" si="40"/>
        <v>2.508</v>
      </c>
      <c r="Q93">
        <f t="shared" si="22"/>
        <v>13.358765000000002</v>
      </c>
      <c r="R93" s="17">
        <f>PUSHArm!M93</f>
        <v>45.5</v>
      </c>
      <c r="S93" s="10">
        <f>PULLArm!N93</f>
        <v>29.685967426416735</v>
      </c>
      <c r="T93" s="10">
        <f>PULLArm!O93</f>
        <v>1.5189169145433143</v>
      </c>
      <c r="U93" s="10">
        <f t="shared" si="31"/>
        <v>30.400133828280726</v>
      </c>
      <c r="V93" s="10">
        <f t="shared" si="23"/>
        <v>1.8398133992224885</v>
      </c>
      <c r="W93" s="10">
        <f t="shared" si="24"/>
        <v>13.685967426416735</v>
      </c>
      <c r="X93" s="10">
        <f t="shared" si="25"/>
        <v>80.314032573583262</v>
      </c>
      <c r="Y93" s="10">
        <f t="shared" si="32"/>
        <v>75.314032573583262</v>
      </c>
      <c r="Z93" s="10">
        <f t="shared" si="33"/>
        <v>18.685967426416735</v>
      </c>
      <c r="AA93" s="10">
        <f t="shared" si="26"/>
        <v>70.314032573583262</v>
      </c>
      <c r="AB93" s="10">
        <f t="shared" si="27"/>
        <v>1.8398133992224885</v>
      </c>
      <c r="AC93" s="10">
        <f t="shared" si="28"/>
        <v>3.2773222741636121</v>
      </c>
      <c r="AD93" s="10">
        <f>IF(R93&lt;=$H$10,$L$2+ABS($H$43/$H$46-SQRT(4*$H$43*$H$43/$H$46/$H$46-8*(R93-$H$9)/$H$46)/2),#REF!)</f>
        <v>7.6683763602920596</v>
      </c>
      <c r="AE93" s="10">
        <f t="shared" si="34"/>
        <v>-32.046150624657443</v>
      </c>
      <c r="AF93" s="10">
        <f t="shared" si="35"/>
        <v>2.9763988003490498</v>
      </c>
      <c r="AG93" s="10">
        <f t="shared" si="36"/>
        <v>2.9763988003490498</v>
      </c>
      <c r="AH93">
        <f t="shared" si="37"/>
        <v>2.9763988003490498</v>
      </c>
      <c r="AI93" s="10">
        <f t="shared" si="38"/>
        <v>-6.5441176470587337E-2</v>
      </c>
      <c r="AJ93" t="e">
        <f t="shared" si="39"/>
        <v>#NUM!</v>
      </c>
    </row>
    <row r="94" spans="14:36" x14ac:dyDescent="0.3">
      <c r="N94">
        <f t="shared" si="29"/>
        <v>24.136831002918264</v>
      </c>
      <c r="O94">
        <f t="shared" si="30"/>
        <v>16.521472244202613</v>
      </c>
      <c r="P94">
        <f t="shared" si="40"/>
        <v>2.508</v>
      </c>
      <c r="Q94">
        <f t="shared" si="22"/>
        <v>13.390180000000001</v>
      </c>
      <c r="R94" s="17">
        <f>PUSHArm!M94</f>
        <v>46</v>
      </c>
      <c r="S94" s="10">
        <f>PULLArm!N94</f>
        <v>30.01514935546934</v>
      </c>
      <c r="T94" s="10">
        <f>PULLArm!O94</f>
        <v>1.5182134686434714</v>
      </c>
      <c r="U94" s="10">
        <f t="shared" si="31"/>
        <v>30.546658060377968</v>
      </c>
      <c r="V94" s="10">
        <f t="shared" si="23"/>
        <v>1.8506181797783368</v>
      </c>
      <c r="W94" s="10">
        <f t="shared" si="24"/>
        <v>14.01514935546934</v>
      </c>
      <c r="X94" s="10">
        <f t="shared" si="25"/>
        <v>79.984850644530667</v>
      </c>
      <c r="Y94" s="10">
        <f t="shared" si="32"/>
        <v>74.984850644530667</v>
      </c>
      <c r="Z94" s="10">
        <f t="shared" si="33"/>
        <v>19.01514935546934</v>
      </c>
      <c r="AA94" s="10">
        <f t="shared" si="26"/>
        <v>69.984850644530667</v>
      </c>
      <c r="AB94" s="10">
        <f t="shared" si="27"/>
        <v>1.8506181797783368</v>
      </c>
      <c r="AC94" s="10">
        <f t="shared" si="28"/>
        <v>3.2713846191371778</v>
      </c>
      <c r="AD94" s="10">
        <f>IF(R94&lt;=$H$10,$L$2+ABS($H$43/$H$46-SQRT(4*$H$43*$H$43/$H$46/$H$46-8*(R94-$H$9)/$H$46)/2),#REF!)</f>
        <v>7.6555734826542903</v>
      </c>
      <c r="AE94" s="10">
        <f t="shared" si="34"/>
        <v>-32.335229384476463</v>
      </c>
      <c r="AF94" s="10">
        <f t="shared" si="35"/>
        <v>2.9661704232933923</v>
      </c>
      <c r="AG94" s="10">
        <f t="shared" si="36"/>
        <v>2.9661704232933923</v>
      </c>
      <c r="AH94">
        <f t="shared" si="37"/>
        <v>2.9661704232933923</v>
      </c>
      <c r="AI94" s="10">
        <f t="shared" si="38"/>
        <v>-0.13676470588235201</v>
      </c>
      <c r="AJ94" t="e">
        <f t="shared" si="39"/>
        <v>#NUM!</v>
      </c>
    </row>
    <row r="95" spans="14:36" x14ac:dyDescent="0.3">
      <c r="N95">
        <f t="shared" si="29"/>
        <v>24.173098204298665</v>
      </c>
      <c r="O95">
        <f t="shared" si="30"/>
        <v>16.561337792765158</v>
      </c>
      <c r="P95">
        <f t="shared" si="40"/>
        <v>2.508</v>
      </c>
      <c r="Q95">
        <f t="shared" si="22"/>
        <v>13.421595</v>
      </c>
      <c r="R95" s="17">
        <f>PUSHArm!M95</f>
        <v>46.5</v>
      </c>
      <c r="S95" s="10">
        <f>PULLArm!N95</f>
        <v>30.344483806998579</v>
      </c>
      <c r="T95" s="10">
        <f>PULLArm!O95</f>
        <v>1.5174960948033309</v>
      </c>
      <c r="U95" s="10">
        <f t="shared" si="31"/>
        <v>30.693027845803368</v>
      </c>
      <c r="V95" s="10">
        <f t="shared" si="23"/>
        <v>1.8613763167057733</v>
      </c>
      <c r="W95" s="10">
        <f t="shared" si="24"/>
        <v>14.344483806998579</v>
      </c>
      <c r="X95" s="10">
        <f t="shared" si="25"/>
        <v>79.655516193001418</v>
      </c>
      <c r="Y95" s="10">
        <f t="shared" si="32"/>
        <v>74.655516193001418</v>
      </c>
      <c r="Z95" s="10">
        <f t="shared" si="33"/>
        <v>19.344483806998579</v>
      </c>
      <c r="AA95" s="10">
        <f t="shared" si="26"/>
        <v>69.655516193001418</v>
      </c>
      <c r="AB95" s="10">
        <f t="shared" si="27"/>
        <v>1.8613763167057733</v>
      </c>
      <c r="AC95" s="10">
        <f t="shared" si="28"/>
        <v>3.2654313002090798</v>
      </c>
      <c r="AD95" s="10">
        <f>IF(R95&lt;=$H$10,$L$2+ABS($H$43/$H$46-SQRT(4*$H$43*$H$43/$H$46/$H$46-8*(R95-$H$9)/$H$46)/2),#REF!)</f>
        <v>7.6427393402184016</v>
      </c>
      <c r="AE95" s="10">
        <f t="shared" si="34"/>
        <v>-32.622568262197881</v>
      </c>
      <c r="AF95" s="10">
        <f t="shared" si="35"/>
        <v>2.956028065226926</v>
      </c>
      <c r="AG95" s="10">
        <f t="shared" si="36"/>
        <v>2.956028065226926</v>
      </c>
      <c r="AH95">
        <f t="shared" si="37"/>
        <v>2.956028065226926</v>
      </c>
      <c r="AI95" s="10">
        <f t="shared" si="38"/>
        <v>-0.20808823529411757</v>
      </c>
      <c r="AJ95" t="e">
        <f t="shared" si="39"/>
        <v>#NUM!</v>
      </c>
    </row>
    <row r="96" spans="14:36" x14ac:dyDescent="0.3">
      <c r="N96">
        <f t="shared" si="29"/>
        <v>24.209097064247015</v>
      </c>
      <c r="O96">
        <f t="shared" si="30"/>
        <v>16.601005165660212</v>
      </c>
      <c r="P96">
        <f t="shared" si="40"/>
        <v>2.508</v>
      </c>
      <c r="Q96">
        <f t="shared" si="22"/>
        <v>13.453010000000003</v>
      </c>
      <c r="R96" s="17">
        <f>PUSHArm!M96</f>
        <v>47</v>
      </c>
      <c r="S96" s="10">
        <f>PULLArm!N96</f>
        <v>30.673973946520025</v>
      </c>
      <c r="T96" s="10">
        <f>PULLArm!O96</f>
        <v>1.5167647325731275</v>
      </c>
      <c r="U96" s="10">
        <f t="shared" si="31"/>
        <v>30.839255574768739</v>
      </c>
      <c r="V96" s="10">
        <f t="shared" si="23"/>
        <v>1.8720884089131655</v>
      </c>
      <c r="W96" s="10">
        <f t="shared" si="24"/>
        <v>14.673973946520025</v>
      </c>
      <c r="X96" s="10">
        <f t="shared" si="25"/>
        <v>79.326026053479978</v>
      </c>
      <c r="Y96" s="10">
        <f t="shared" si="32"/>
        <v>74.326026053479978</v>
      </c>
      <c r="Z96" s="10">
        <f t="shared" si="33"/>
        <v>19.673973946520025</v>
      </c>
      <c r="AA96" s="10">
        <f t="shared" si="26"/>
        <v>69.326026053479978</v>
      </c>
      <c r="AB96" s="10">
        <f t="shared" si="27"/>
        <v>1.8720884089131655</v>
      </c>
      <c r="AC96" s="10">
        <f t="shared" si="28"/>
        <v>3.2594621927543179</v>
      </c>
      <c r="AD96" s="10">
        <f>IF(R96&lt;=$H$10,$L$2+ABS($H$43/$H$46-SQRT(4*$H$43*$H$43/$H$46/$H$46-8*(R96-$H$9)/$H$46)/2),#REF!)</f>
        <v>7.6298737028123753</v>
      </c>
      <c r="AE96" s="10">
        <f t="shared" si="34"/>
        <v>-32.908231295585388</v>
      </c>
      <c r="AF96" s="10">
        <f t="shared" si="35"/>
        <v>2.9459695917580246</v>
      </c>
      <c r="AG96" s="10">
        <f t="shared" si="36"/>
        <v>2.9459695917580246</v>
      </c>
      <c r="AH96">
        <f t="shared" si="37"/>
        <v>2.9459695917580246</v>
      </c>
      <c r="AI96" s="10">
        <f t="shared" si="38"/>
        <v>-0.27941176470588225</v>
      </c>
      <c r="AJ96" t="e">
        <f t="shared" si="39"/>
        <v>#NUM!</v>
      </c>
    </row>
    <row r="97" spans="14:36" x14ac:dyDescent="0.3">
      <c r="N97">
        <f t="shared" si="29"/>
        <v>24.244825278629349</v>
      </c>
      <c r="O97">
        <f t="shared" si="30"/>
        <v>16.640472367947897</v>
      </c>
      <c r="P97">
        <f t="shared" si="40"/>
        <v>2.508</v>
      </c>
      <c r="Q97">
        <f t="shared" si="22"/>
        <v>13.484425</v>
      </c>
      <c r="R97" s="17">
        <f>PUSHArm!M97</f>
        <v>47.5</v>
      </c>
      <c r="S97" s="10">
        <f>PULLArm!N97</f>
        <v>31.003622961467631</v>
      </c>
      <c r="T97" s="10">
        <f>PULLArm!O97</f>
        <v>1.5160193203112942</v>
      </c>
      <c r="U97" s="10">
        <f t="shared" si="31"/>
        <v>30.985353545002326</v>
      </c>
      <c r="V97" s="10">
        <f t="shared" si="23"/>
        <v>1.8827550426008168</v>
      </c>
      <c r="W97" s="10">
        <f t="shared" si="24"/>
        <v>15.003622961467631</v>
      </c>
      <c r="X97" s="10">
        <f t="shared" si="25"/>
        <v>78.996377038532373</v>
      </c>
      <c r="Y97" s="10">
        <f t="shared" si="32"/>
        <v>73.996377038532373</v>
      </c>
      <c r="Z97" s="10">
        <f t="shared" si="33"/>
        <v>20.003622961467631</v>
      </c>
      <c r="AA97" s="10">
        <f t="shared" si="26"/>
        <v>68.996377038532373</v>
      </c>
      <c r="AB97" s="10">
        <f t="shared" si="27"/>
        <v>1.8827550426008168</v>
      </c>
      <c r="AC97" s="10">
        <f t="shared" si="28"/>
        <v>3.2534771704865051</v>
      </c>
      <c r="AD97" s="10">
        <f>IF(R97&lt;=$H$10,$L$2+ABS($H$43/$H$46-SQRT(4*$H$43*$H$43/$H$46/$H$46-8*(R97-$H$9)/$H$46)/2),#REF!)</f>
        <v>7.6169763374260349</v>
      </c>
      <c r="AE97" s="10">
        <f t="shared" si="34"/>
        <v>-33.192280292344968</v>
      </c>
      <c r="AF97" s="10">
        <f t="shared" si="35"/>
        <v>2.9359929553294366</v>
      </c>
      <c r="AG97" s="10">
        <f t="shared" si="36"/>
        <v>2.9359929553294366</v>
      </c>
      <c r="AH97">
        <f t="shared" si="37"/>
        <v>2.9359929553294366</v>
      </c>
      <c r="AI97" s="10">
        <f t="shared" si="38"/>
        <v>-0.35073529411764692</v>
      </c>
      <c r="AJ97" t="e">
        <f t="shared" si="39"/>
        <v>#NUM!</v>
      </c>
    </row>
    <row r="98" spans="14:36" x14ac:dyDescent="0.3">
      <c r="N98">
        <f t="shared" si="29"/>
        <v>24.280280516417275</v>
      </c>
      <c r="O98">
        <f t="shared" si="30"/>
        <v>16.67973738378808</v>
      </c>
      <c r="P98">
        <f t="shared" si="40"/>
        <v>2.508</v>
      </c>
      <c r="Q98">
        <f t="shared" si="22"/>
        <v>13.515840000000001</v>
      </c>
      <c r="R98" s="17">
        <f>PUSHArm!M98</f>
        <v>48</v>
      </c>
      <c r="S98" s="10">
        <f>PULLArm!N98</f>
        <v>31.33343406169644</v>
      </c>
      <c r="T98" s="10">
        <f>PULLArm!O98</f>
        <v>1.5152597951812596</v>
      </c>
      <c r="U98" s="10">
        <f t="shared" si="31"/>
        <v>31.131333967846366</v>
      </c>
      <c r="V98" s="10">
        <f t="shared" si="23"/>
        <v>1.8933767916353059</v>
      </c>
      <c r="W98" s="10">
        <f t="shared" si="24"/>
        <v>15.33343406169644</v>
      </c>
      <c r="X98" s="10">
        <f t="shared" si="25"/>
        <v>78.666565938303563</v>
      </c>
      <c r="Y98" s="10">
        <f t="shared" si="32"/>
        <v>73.666565938303563</v>
      </c>
      <c r="Z98" s="10">
        <f t="shared" si="33"/>
        <v>20.33343406169644</v>
      </c>
      <c r="AA98" s="10">
        <f t="shared" si="26"/>
        <v>68.666565938303563</v>
      </c>
      <c r="AB98" s="10">
        <f t="shared" si="27"/>
        <v>1.8933767916353059</v>
      </c>
      <c r="AC98" s="10">
        <f t="shared" si="28"/>
        <v>3.2474761054266974</v>
      </c>
      <c r="AD98" s="10">
        <f>IF(R98&lt;=$H$10,$L$2+ABS($H$43/$H$46-SQRT(4*$H$43*$H$43/$H$46/$H$46-8*(R98-$H$9)/$H$46)/2),#REF!)</f>
        <v>7.6040470081618103</v>
      </c>
      <c r="AE98" s="10">
        <f t="shared" si="34"/>
        <v>-33.474774961722467</v>
      </c>
      <c r="AF98" s="10">
        <f t="shared" si="35"/>
        <v>2.9260961903515126</v>
      </c>
      <c r="AG98" s="10">
        <f t="shared" si="36"/>
        <v>2.9260961903515126</v>
      </c>
      <c r="AH98">
        <f t="shared" si="37"/>
        <v>2.9260961903515126</v>
      </c>
      <c r="AI98" s="10">
        <f t="shared" si="38"/>
        <v>-0.4220588235294116</v>
      </c>
      <c r="AJ98" t="e">
        <f t="shared" si="39"/>
        <v>#NUM!</v>
      </c>
    </row>
    <row r="99" spans="14:36" x14ac:dyDescent="0.3">
      <c r="N99">
        <f t="shared" si="29"/>
        <v>24.315460419385527</v>
      </c>
      <c r="O99">
        <f t="shared" si="30"/>
        <v>16.718798176173706</v>
      </c>
      <c r="P99">
        <f t="shared" si="40"/>
        <v>2.508</v>
      </c>
      <c r="Q99">
        <f t="shared" si="22"/>
        <v>13.547255000000002</v>
      </c>
      <c r="R99" s="17">
        <f>PUSHArm!M99</f>
        <v>48.5</v>
      </c>
      <c r="S99" s="10">
        <f>PULLArm!N99</f>
        <v>31.663410479991224</v>
      </c>
      <c r="T99" s="10">
        <f>PULLArm!O99</f>
        <v>1.5144860931443023</v>
      </c>
      <c r="U99" s="10">
        <f t="shared" si="31"/>
        <v>31.277208974279443</v>
      </c>
      <c r="V99" s="10">
        <f t="shared" si="23"/>
        <v>1.9039542179097568</v>
      </c>
      <c r="W99" s="10">
        <f t="shared" si="24"/>
        <v>15.663410479991224</v>
      </c>
      <c r="X99" s="10">
        <f t="shared" si="25"/>
        <v>78.336589520008772</v>
      </c>
      <c r="Y99" s="10">
        <f t="shared" si="32"/>
        <v>73.336589520008772</v>
      </c>
      <c r="Z99" s="10">
        <f t="shared" si="33"/>
        <v>20.663410479991224</v>
      </c>
      <c r="AA99" s="10">
        <f t="shared" si="26"/>
        <v>68.336589520008772</v>
      </c>
      <c r="AB99" s="10">
        <f t="shared" si="27"/>
        <v>1.9039542179097568</v>
      </c>
      <c r="AC99" s="10">
        <f t="shared" si="28"/>
        <v>3.2414588678714606</v>
      </c>
      <c r="AD99" s="10">
        <f>IF(R99&lt;=$H$10,$L$2+ABS($H$43/$H$46-SQRT(4*$H$43*$H$43/$H$46/$H$46-8*(R99-$H$9)/$H$46)/2),#REF!)</f>
        <v>7.5910854761844018</v>
      </c>
      <c r="AE99" s="10">
        <f t="shared" si="34"/>
        <v>-33.755773037038963</v>
      </c>
      <c r="AF99" s="10">
        <f t="shared" si="35"/>
        <v>2.9162774086806236</v>
      </c>
      <c r="AG99" s="10">
        <f t="shared" si="36"/>
        <v>2.9162774086806236</v>
      </c>
      <c r="AH99">
        <f t="shared" si="37"/>
        <v>2.9162774086806236</v>
      </c>
      <c r="AI99" s="10">
        <f t="shared" si="38"/>
        <v>-0.49338235294117627</v>
      </c>
      <c r="AJ99" t="e">
        <f t="shared" si="39"/>
        <v>#NUM!</v>
      </c>
    </row>
    <row r="100" spans="14:36" x14ac:dyDescent="0.3">
      <c r="N100">
        <f t="shared" si="29"/>
        <v>24.350362601847451</v>
      </c>
      <c r="O100">
        <f t="shared" si="30"/>
        <v>16.757652686689941</v>
      </c>
      <c r="P100">
        <f t="shared" si="40"/>
        <v>2.508</v>
      </c>
      <c r="Q100">
        <f t="shared" si="22"/>
        <v>13.578670000000001</v>
      </c>
      <c r="R100" s="17">
        <f>PUSHArm!M100</f>
        <v>49</v>
      </c>
      <c r="S100" s="10">
        <f>PULLArm!N100</f>
        <v>31.993555472582027</v>
      </c>
      <c r="T100" s="10">
        <f>PULLArm!O100</f>
        <v>1.5136981489548458</v>
      </c>
      <c r="U100" s="10">
        <f t="shared" si="31"/>
        <v>31.422990620742954</v>
      </c>
      <c r="V100" s="10">
        <f t="shared" si="23"/>
        <v>1.9144878716906983</v>
      </c>
      <c r="W100" s="10">
        <f t="shared" si="24"/>
        <v>15.993555472582027</v>
      </c>
      <c r="X100" s="10">
        <f t="shared" si="25"/>
        <v>78.006444527417969</v>
      </c>
      <c r="Y100" s="10">
        <f t="shared" si="32"/>
        <v>73.006444527417969</v>
      </c>
      <c r="Z100" s="10">
        <f t="shared" si="33"/>
        <v>20.993555472582027</v>
      </c>
      <c r="AA100" s="10">
        <f t="shared" si="26"/>
        <v>68.006444527417969</v>
      </c>
      <c r="AB100" s="10">
        <f t="shared" si="27"/>
        <v>1.9144878716906983</v>
      </c>
      <c r="AC100" s="10">
        <f t="shared" si="28"/>
        <v>3.2354253263601636</v>
      </c>
      <c r="AD100" s="10">
        <f>IF(R100&lt;=$H$10,$L$2+ABS($H$43/$H$46-SQRT(4*$H$43*$H$43/$H$46/$H$46-8*(R100-$H$9)/$H$46)/2),#REF!)</f>
        <v>7.5780914996692914</v>
      </c>
      <c r="AE100" s="10">
        <f t="shared" si="34"/>
        <v>-34.035330389809197</v>
      </c>
      <c r="AF100" s="10">
        <f t="shared" si="35"/>
        <v>2.9065347954132963</v>
      </c>
      <c r="AG100" s="10">
        <f t="shared" si="36"/>
        <v>2.9065347954132963</v>
      </c>
      <c r="AH100">
        <f t="shared" si="37"/>
        <v>2.9065347954132963</v>
      </c>
      <c r="AI100" s="10">
        <f t="shared" si="38"/>
        <v>-0.56470588235294095</v>
      </c>
      <c r="AJ100" t="e">
        <f t="shared" si="39"/>
        <v>#NUM!</v>
      </c>
    </row>
    <row r="101" spans="14:36" x14ac:dyDescent="0.3">
      <c r="N101">
        <f t="shared" si="29"/>
        <v>24.384984650378531</v>
      </c>
      <c r="O101">
        <f t="shared" si="30"/>
        <v>16.796298835264718</v>
      </c>
      <c r="P101">
        <f t="shared" si="40"/>
        <v>2.508</v>
      </c>
      <c r="Q101">
        <f t="shared" si="22"/>
        <v>13.610085000000003</v>
      </c>
      <c r="R101" s="17">
        <f>PUSHArm!M101</f>
        <v>49.5</v>
      </c>
      <c r="S101" s="10">
        <f>PULLArm!N101</f>
        <v>32.323872319666258</v>
      </c>
      <c r="T101" s="10">
        <f>PULLArm!O101</f>
        <v>1.5128958961550658</v>
      </c>
      <c r="U101" s="10">
        <f t="shared" si="31"/>
        <v>31.568690894843325</v>
      </c>
      <c r="V101" s="10">
        <f t="shared" si="23"/>
        <v>1.9249782919521079</v>
      </c>
      <c r="W101" s="10">
        <f t="shared" si="24"/>
        <v>16.323872319666258</v>
      </c>
      <c r="X101" s="10">
        <f t="shared" si="25"/>
        <v>77.676127680333735</v>
      </c>
      <c r="Y101" s="10">
        <f t="shared" si="32"/>
        <v>72.676127680333735</v>
      </c>
      <c r="Z101" s="10">
        <f t="shared" si="33"/>
        <v>21.323872319666258</v>
      </c>
      <c r="AA101" s="10">
        <f t="shared" si="26"/>
        <v>67.676127680333735</v>
      </c>
      <c r="AB101" s="10">
        <f t="shared" si="27"/>
        <v>1.9249782919521079</v>
      </c>
      <c r="AC101" s="10">
        <f t="shared" si="28"/>
        <v>3.2293753476414682</v>
      </c>
      <c r="AD101" s="10">
        <f>IF(R101&lt;=$H$10,$L$2+ABS($H$43/$H$46-SQRT(4*$H$43*$H$43/$H$46/$H$46-8*(R101-$H$9)/$H$46)/2),#REF!)</f>
        <v>7.5650648337501156</v>
      </c>
      <c r="AE101" s="10">
        <f t="shared" si="34"/>
        <v>-34.313501136216189</v>
      </c>
      <c r="AF101" s="10">
        <f t="shared" si="35"/>
        <v>2.8968666049695364</v>
      </c>
      <c r="AG101" s="10">
        <f t="shared" si="36"/>
        <v>2.8968666049695364</v>
      </c>
      <c r="AH101">
        <f t="shared" si="37"/>
        <v>2.8968666049695364</v>
      </c>
      <c r="AI101" s="10">
        <f t="shared" si="38"/>
        <v>-0.63602941176470562</v>
      </c>
      <c r="AJ101" t="e">
        <f t="shared" si="39"/>
        <v>#NUM!</v>
      </c>
    </row>
    <row r="102" spans="14:36" x14ac:dyDescent="0.3">
      <c r="N102">
        <f t="shared" si="29"/>
        <v>24.419324123535205</v>
      </c>
      <c r="O102">
        <f t="shared" si="30"/>
        <v>16.834734519915735</v>
      </c>
      <c r="P102">
        <f t="shared" si="40"/>
        <v>2.508</v>
      </c>
      <c r="Q102">
        <f t="shared" si="22"/>
        <v>13.641499999999999</v>
      </c>
      <c r="R102" s="17">
        <f>PUSHArm!M102</f>
        <v>50</v>
      </c>
      <c r="S102" s="10">
        <f>PULLArm!N102</f>
        <v>32.654364325937621</v>
      </c>
      <c r="T102" s="10">
        <f>PULLArm!O102</f>
        <v>1.5120792670692718</v>
      </c>
      <c r="U102" s="10">
        <f t="shared" si="31"/>
        <v>31.714321720928734</v>
      </c>
      <c r="V102" s="10">
        <f t="shared" si="23"/>
        <v>1.935426006697216</v>
      </c>
      <c r="W102" s="10">
        <f t="shared" si="24"/>
        <v>16.654364325937621</v>
      </c>
      <c r="X102" s="10">
        <f t="shared" si="25"/>
        <v>77.345635674062379</v>
      </c>
      <c r="Y102" s="10">
        <f t="shared" si="32"/>
        <v>72.345635674062379</v>
      </c>
      <c r="Z102" s="10">
        <f t="shared" si="33"/>
        <v>21.654364325937621</v>
      </c>
      <c r="AA102" s="10">
        <f t="shared" si="26"/>
        <v>67.345635674062379</v>
      </c>
      <c r="AB102" s="10">
        <f t="shared" si="27"/>
        <v>1.935426006697216</v>
      </c>
      <c r="AC102" s="10">
        <f t="shared" si="28"/>
        <v>3.2233087966389924</v>
      </c>
      <c r="AD102" s="10">
        <f>IF(R102&lt;=$H$10,$L$2+ABS($H$43/$H$46-SQRT(4*$H$43*$H$43/$H$46/$H$46-8*(R102-$H$9)/$H$46)/2),#REF!)</f>
        <v>7.5520052304648182</v>
      </c>
      <c r="AE102" s="10">
        <f t="shared" si="34"/>
        <v>-34.590337736568991</v>
      </c>
      <c r="AF102" s="10">
        <f t="shared" si="35"/>
        <v>2.8872711574414072</v>
      </c>
      <c r="AG102" s="10">
        <f t="shared" si="36"/>
        <v>2.8872711574414072</v>
      </c>
      <c r="AH102">
        <f t="shared" si="37"/>
        <v>2.8872711574414072</v>
      </c>
      <c r="AI102" s="10">
        <f t="shared" si="38"/>
        <v>-0.7073529411764703</v>
      </c>
      <c r="AJ102" t="e">
        <f t="shared" si="39"/>
        <v>#NUM!</v>
      </c>
    </row>
    <row r="103" spans="14:36" x14ac:dyDescent="0.3">
      <c r="N103">
        <f t="shared" si="29"/>
        <v>24.453378551554923</v>
      </c>
      <c r="O103">
        <f t="shared" si="30"/>
        <v>16.872957616484225</v>
      </c>
      <c r="P103">
        <f t="shared" si="40"/>
        <v>2.508</v>
      </c>
      <c r="Q103">
        <f t="shared" si="22"/>
        <v>13.672915000000001</v>
      </c>
      <c r="R103" s="17">
        <f>PUSHArm!M103</f>
        <v>50.5</v>
      </c>
      <c r="S103" s="10">
        <f>PULLArm!N103</f>
        <v>32.985034821122113</v>
      </c>
      <c r="T103" s="10">
        <f>PULLArm!O103</f>
        <v>1.5112481927971886</v>
      </c>
      <c r="U103" s="10">
        <f t="shared" si="31"/>
        <v>31.859894965566504</v>
      </c>
      <c r="V103" s="10">
        <f t="shared" si="23"/>
        <v>1.9458315332686145</v>
      </c>
      <c r="W103" s="10">
        <f t="shared" si="24"/>
        <v>16.985034821122113</v>
      </c>
      <c r="X103" s="10">
        <f t="shared" si="25"/>
        <v>77.014965178877887</v>
      </c>
      <c r="Y103" s="10">
        <f t="shared" si="32"/>
        <v>72.014965178877887</v>
      </c>
      <c r="Z103" s="10">
        <f t="shared" si="33"/>
        <v>21.985034821122113</v>
      </c>
      <c r="AA103" s="10">
        <f t="shared" si="26"/>
        <v>67.014965178877887</v>
      </c>
      <c r="AB103" s="10">
        <f t="shared" si="27"/>
        <v>1.9458315332686145</v>
      </c>
      <c r="AC103" s="10">
        <f t="shared" si="28"/>
        <v>3.2172255364161226</v>
      </c>
      <c r="AD103" s="10">
        <f>IF(R103&lt;=$H$10,$L$2+ABS($H$43/$H$46-SQRT(4*$H$43*$H$43/$H$46/$H$46-8*(R103-$H$9)/$H$46)/2),#REF!)</f>
        <v>7.5389124387005833</v>
      </c>
      <c r="AE103" s="10">
        <f t="shared" si="34"/>
        <v>-34.865891088339644</v>
      </c>
      <c r="AF103" s="10">
        <f t="shared" si="35"/>
        <v>2.8777468351852247</v>
      </c>
      <c r="AG103" s="10">
        <f t="shared" si="36"/>
        <v>2.8777468351852247</v>
      </c>
      <c r="AH103">
        <f t="shared" si="37"/>
        <v>2.8777468351852247</v>
      </c>
      <c r="AI103" s="10">
        <f t="shared" si="38"/>
        <v>-0.77867647058823497</v>
      </c>
      <c r="AJ103" t="e">
        <f t="shared" si="39"/>
        <v>#NUM!</v>
      </c>
    </row>
    <row r="104" spans="14:36" x14ac:dyDescent="0.3">
      <c r="N104">
        <f t="shared" si="29"/>
        <v>24.487145436107021</v>
      </c>
      <c r="O104">
        <f t="shared" si="30"/>
        <v>16.910965978403361</v>
      </c>
      <c r="P104">
        <f t="shared" si="40"/>
        <v>2.508</v>
      </c>
      <c r="Q104">
        <f t="shared" si="22"/>
        <v>13.704329999999999</v>
      </c>
      <c r="R104" s="17">
        <f>PUSHArm!M104</f>
        <v>51</v>
      </c>
      <c r="S104" s="10">
        <f>PULLArm!N104</f>
        <v>33.31588716052147</v>
      </c>
      <c r="T104" s="10">
        <f>PULLArm!O104</f>
        <v>1.5104026032104592</v>
      </c>
      <c r="U104" s="10">
        <f t="shared" si="31"/>
        <v>32.005422442837684</v>
      </c>
      <c r="V104" s="10">
        <f t="shared" si="23"/>
        <v>1.9561953786471864</v>
      </c>
      <c r="W104" s="10">
        <f t="shared" si="24"/>
        <v>17.31588716052147</v>
      </c>
      <c r="X104" s="10">
        <f t="shared" si="25"/>
        <v>76.68411283947853</v>
      </c>
      <c r="Y104" s="10">
        <f t="shared" si="32"/>
        <v>71.68411283947853</v>
      </c>
      <c r="Z104" s="10">
        <f t="shared" si="33"/>
        <v>22.31588716052147</v>
      </c>
      <c r="AA104" s="10">
        <f t="shared" si="26"/>
        <v>66.68411283947853</v>
      </c>
      <c r="AB104" s="10">
        <f t="shared" si="27"/>
        <v>1.9561953786471864</v>
      </c>
      <c r="AC104" s="10">
        <f t="shared" si="28"/>
        <v>3.2111254281399484</v>
      </c>
      <c r="AD104" s="10">
        <f>IF(R104&lt;=$H$10,$L$2+ABS($H$43/$H$46-SQRT(4*$H$43*$H$43/$H$46/$H$46-8*(R104-$H$9)/$H$46)/2),#REF!)</f>
        <v>7.5257862041374999</v>
      </c>
      <c r="AE104" s="10">
        <f t="shared" si="34"/>
        <v>-35.140210613201369</v>
      </c>
      <c r="AF104" s="10">
        <f t="shared" si="35"/>
        <v>2.8682920796377993</v>
      </c>
      <c r="AG104" s="10">
        <f t="shared" si="36"/>
        <v>2.8682920796377993</v>
      </c>
      <c r="AH104">
        <f t="shared" si="37"/>
        <v>2.8682920796377993</v>
      </c>
      <c r="AI104" s="10">
        <f t="shared" si="38"/>
        <v>-0.84999999999999964</v>
      </c>
      <c r="AJ104" t="e">
        <f t="shared" si="39"/>
        <v>#NUM!</v>
      </c>
    </row>
    <row r="105" spans="14:36" x14ac:dyDescent="0.3">
      <c r="N105">
        <f t="shared" si="29"/>
        <v>24.520622249966181</v>
      </c>
      <c r="O105">
        <f t="shared" si="30"/>
        <v>16.948757436413004</v>
      </c>
      <c r="P105">
        <f t="shared" si="40"/>
        <v>2.508</v>
      </c>
      <c r="Q105">
        <f t="shared" si="22"/>
        <v>13.735745000000001</v>
      </c>
      <c r="R105" s="17">
        <f>PUSHArm!M105</f>
        <v>51.5</v>
      </c>
      <c r="S105" s="10">
        <f>PULLArm!N105</f>
        <v>33.646924725563544</v>
      </c>
      <c r="T105" s="10">
        <f>PULLArm!O105</f>
        <v>1.5095424269444133</v>
      </c>
      <c r="U105" s="10">
        <f t="shared" si="31"/>
        <v>32.150915919622641</v>
      </c>
      <c r="V105" s="10">
        <f t="shared" si="23"/>
        <v>1.9665180397403426</v>
      </c>
      <c r="W105" s="10">
        <f t="shared" si="24"/>
        <v>17.646924725563544</v>
      </c>
      <c r="X105" s="10">
        <f t="shared" si="25"/>
        <v>76.353075274436463</v>
      </c>
      <c r="Y105" s="10">
        <f t="shared" si="32"/>
        <v>71.353075274436463</v>
      </c>
      <c r="Z105" s="10">
        <f t="shared" si="33"/>
        <v>22.646924725563544</v>
      </c>
      <c r="AA105" s="10">
        <f t="shared" si="26"/>
        <v>66.353075274436463</v>
      </c>
      <c r="AB105" s="10">
        <f t="shared" si="27"/>
        <v>1.9665180397403426</v>
      </c>
      <c r="AC105" s="10">
        <f t="shared" si="28"/>
        <v>3.2050083310442945</v>
      </c>
      <c r="AD105" s="10">
        <f>IF(R105&lt;=$H$10,$L$2+ABS($H$43/$H$46-SQRT(4*$H$43*$H$43/$H$46/$H$46-8*(R105-$H$9)/$H$46)/2),#REF!)</f>
        <v>7.5126262691909176</v>
      </c>
      <c r="AE105" s="10">
        <f t="shared" si="34"/>
        <v>-35.413344338722482</v>
      </c>
      <c r="AF105" s="10">
        <f t="shared" si="35"/>
        <v>2.8589053883389743</v>
      </c>
      <c r="AG105" s="10">
        <f t="shared" si="36"/>
        <v>2.8589053883389743</v>
      </c>
      <c r="AH105">
        <f t="shared" si="37"/>
        <v>2.8589053883389743</v>
      </c>
      <c r="AI105" s="10">
        <f t="shared" si="38"/>
        <v>-0.92132352941176432</v>
      </c>
      <c r="AJ105" t="e">
        <f t="shared" si="39"/>
        <v>#NUM!</v>
      </c>
    </row>
    <row r="106" spans="14:36" x14ac:dyDescent="0.3">
      <c r="N106">
        <f t="shared" si="29"/>
        <v>24.553806436758347</v>
      </c>
      <c r="O106">
        <f t="shared" si="30"/>
        <v>16.986329798324082</v>
      </c>
      <c r="P106">
        <f t="shared" si="40"/>
        <v>2.508</v>
      </c>
      <c r="Q106">
        <f t="shared" si="22"/>
        <v>13.767160000000001</v>
      </c>
      <c r="R106" s="17">
        <f>PUSHArm!M106</f>
        <v>52</v>
      </c>
      <c r="S106" s="10">
        <f>PULLArm!N106</f>
        <v>33.978150924360811</v>
      </c>
      <c r="T106" s="10">
        <f>PULLArm!O106</f>
        <v>1.5086675913943917</v>
      </c>
      <c r="U106" s="10">
        <f t="shared" si="31"/>
        <v>32.296387120689133</v>
      </c>
      <c r="V106" s="10">
        <f t="shared" si="23"/>
        <v>1.9768000036600328</v>
      </c>
      <c r="W106" s="10">
        <f t="shared" si="24"/>
        <v>17.978150924360811</v>
      </c>
      <c r="X106" s="10">
        <f t="shared" si="25"/>
        <v>76.021849075639182</v>
      </c>
      <c r="Y106" s="10">
        <f t="shared" si="32"/>
        <v>71.021849075639182</v>
      </c>
      <c r="Z106" s="10">
        <f t="shared" si="33"/>
        <v>22.978150924360811</v>
      </c>
      <c r="AA106" s="10">
        <f t="shared" si="26"/>
        <v>66.021849075639182</v>
      </c>
      <c r="AB106" s="10">
        <f t="shared" si="27"/>
        <v>1.9768000036600328</v>
      </c>
      <c r="AC106" s="10">
        <f t="shared" si="28"/>
        <v>3.1988741023918199</v>
      </c>
      <c r="AD106" s="10">
        <f>IF(R106&lt;=$H$10,$L$2+ABS($H$43/$H$46-SQRT(4*$H$43*$H$43/$H$46/$H$46-8*(R106-$H$9)/$H$46)/2),#REF!)</f>
        <v>7.4994323729524819</v>
      </c>
      <c r="AE106" s="10">
        <f t="shared" si="34"/>
        <v>-35.685338974931845</v>
      </c>
      <c r="AF106" s="10">
        <f t="shared" si="35"/>
        <v>2.8495853121443604</v>
      </c>
      <c r="AG106" s="10">
        <f t="shared" si="36"/>
        <v>2.8495853121443604</v>
      </c>
      <c r="AH106">
        <f t="shared" si="37"/>
        <v>2.8495853121443604</v>
      </c>
      <c r="AI106" s="10">
        <f t="shared" si="38"/>
        <v>-0.99264705882352899</v>
      </c>
      <c r="AJ106" t="e">
        <f t="shared" si="39"/>
        <v>#NUM!</v>
      </c>
    </row>
    <row r="107" spans="14:36" x14ac:dyDescent="0.3">
      <c r="N107">
        <f t="shared" si="29"/>
        <v>24.586695410650716</v>
      </c>
      <c r="O107">
        <f t="shared" si="30"/>
        <v>17.023680848744004</v>
      </c>
      <c r="P107">
        <f t="shared" si="40"/>
        <v>2.508</v>
      </c>
      <c r="Q107">
        <f t="shared" si="22"/>
        <v>13.798575</v>
      </c>
      <c r="R107" s="17">
        <f>PUSHArm!M107</f>
        <v>52.5</v>
      </c>
      <c r="S107" s="10">
        <f>PULLArm!N107</f>
        <v>34.309569192276193</v>
      </c>
      <c r="T107" s="10">
        <f>PULLArm!O107</f>
        <v>1.5077780227086754</v>
      </c>
      <c r="U107" s="10">
        <f t="shared" si="31"/>
        <v>32.441847733756575</v>
      </c>
      <c r="V107" s="10">
        <f t="shared" si="23"/>
        <v>1.9870417479909672</v>
      </c>
      <c r="W107" s="10">
        <f t="shared" si="24"/>
        <v>18.309569192276193</v>
      </c>
      <c r="X107" s="10">
        <f t="shared" si="25"/>
        <v>75.6904308077238</v>
      </c>
      <c r="Y107" s="10">
        <f t="shared" si="32"/>
        <v>70.6904308077238</v>
      </c>
      <c r="Z107" s="10">
        <f t="shared" si="33"/>
        <v>23.309569192276193</v>
      </c>
      <c r="AA107" s="10">
        <f t="shared" si="26"/>
        <v>65.6904308077238</v>
      </c>
      <c r="AB107" s="10">
        <f t="shared" si="27"/>
        <v>1.9870417479909672</v>
      </c>
      <c r="AC107" s="10">
        <f t="shared" si="28"/>
        <v>3.1927225974351563</v>
      </c>
      <c r="AD107" s="10">
        <f>IF(R107&lt;=$H$10,$L$2+ABS($H$43/$H$46-SQRT(4*$H$43*$H$43/$H$46/$H$46-8*(R107-$H$9)/$H$46)/2),#REF!)</f>
        <v>7.4862042511297684</v>
      </c>
      <c r="AE107" s="10">
        <f t="shared" si="34"/>
        <v>-35.956239986329315</v>
      </c>
      <c r="AF107" s="10">
        <f t="shared" si="35"/>
        <v>2.8403304526136179</v>
      </c>
      <c r="AG107" s="10">
        <f t="shared" si="36"/>
        <v>2.8403304526136179</v>
      </c>
      <c r="AH107">
        <f t="shared" si="37"/>
        <v>2.8403304526136179</v>
      </c>
      <c r="AI107" s="10">
        <f t="shared" si="38"/>
        <v>-1.0639705882352937</v>
      </c>
      <c r="AJ107" t="e">
        <f t="shared" si="39"/>
        <v>#NUM!</v>
      </c>
    </row>
    <row r="108" spans="14:36" x14ac:dyDescent="0.3">
      <c r="N108">
        <f t="shared" si="29"/>
        <v>24.619286556067948</v>
      </c>
      <c r="O108">
        <f t="shared" si="30"/>
        <v>17.060808348819887</v>
      </c>
      <c r="P108">
        <f t="shared" si="40"/>
        <v>2.508</v>
      </c>
      <c r="Q108">
        <f t="shared" si="22"/>
        <v>13.829990000000002</v>
      </c>
      <c r="R108" s="17">
        <f>PUSHArm!M108</f>
        <v>53</v>
      </c>
      <c r="S108" s="10">
        <f>PULLArm!N108</f>
        <v>34.641182992497107</v>
      </c>
      <c r="T108" s="10">
        <f>PULLArm!O108</f>
        <v>1.5068736457831071</v>
      </c>
      <c r="U108" s="10">
        <f t="shared" si="31"/>
        <v>32.587309414435403</v>
      </c>
      <c r="V108" s="10">
        <f t="shared" si="23"/>
        <v>1.9972437410494679</v>
      </c>
      <c r="W108" s="10">
        <f t="shared" si="24"/>
        <v>18.641182992497107</v>
      </c>
      <c r="X108" s="10">
        <f t="shared" si="25"/>
        <v>75.358817007502893</v>
      </c>
      <c r="Y108" s="10">
        <f t="shared" si="32"/>
        <v>70.358817007502893</v>
      </c>
      <c r="Z108" s="10">
        <f t="shared" si="33"/>
        <v>23.641182992497107</v>
      </c>
      <c r="AA108" s="10">
        <f t="shared" si="26"/>
        <v>65.358817007502893</v>
      </c>
      <c r="AB108" s="10">
        <f t="shared" si="27"/>
        <v>1.9972437410494679</v>
      </c>
      <c r="AC108" s="10">
        <f t="shared" si="28"/>
        <v>3.1865536693770569</v>
      </c>
      <c r="AD108" s="10">
        <f>IF(R108&lt;=$H$10,$L$2+ABS($H$43/$H$46-SQRT(4*$H$43*$H$43/$H$46/$H$46-8*(R108-$H$9)/$H$46)/2),#REF!)</f>
        <v>7.4729416359845171</v>
      </c>
      <c r="AE108" s="10">
        <f t="shared" si="34"/>
        <v>-36.226091659578721</v>
      </c>
      <c r="AF108" s="10">
        <f t="shared" si="35"/>
        <v>2.8311394595609682</v>
      </c>
      <c r="AG108" s="10">
        <f t="shared" si="36"/>
        <v>2.8311394595609682</v>
      </c>
      <c r="AH108">
        <f t="shared" si="37"/>
        <v>2.8311394595609682</v>
      </c>
      <c r="AI108" s="10">
        <f t="shared" si="38"/>
        <v>-1.1352941176470583</v>
      </c>
      <c r="AJ108" t="e">
        <f t="shared" si="39"/>
        <v>#NUM!</v>
      </c>
    </row>
    <row r="109" spans="14:36" x14ac:dyDescent="0.3">
      <c r="N109">
        <f t="shared" si="29"/>
        <v>24.65157722740128</v>
      </c>
      <c r="O109">
        <f t="shared" si="30"/>
        <v>17.097710035976494</v>
      </c>
      <c r="P109">
        <f t="shared" si="40"/>
        <v>2.508</v>
      </c>
      <c r="Q109">
        <f t="shared" si="22"/>
        <v>13.861405</v>
      </c>
      <c r="R109" s="17">
        <f>PUSHArm!M109</f>
        <v>53.5</v>
      </c>
      <c r="S109" s="10">
        <f>PULLArm!N109</f>
        <v>34.972995816617576</v>
      </c>
      <c r="T109" s="10">
        <f>PULLArm!O109</f>
        <v>1.5059543842553398</v>
      </c>
      <c r="U109" s="10">
        <f t="shared" si="31"/>
        <v>32.73278379109081</v>
      </c>
      <c r="V109" s="10">
        <f t="shared" si="23"/>
        <v>2.0074064421333508</v>
      </c>
      <c r="W109" s="10">
        <f t="shared" si="24"/>
        <v>18.972995816617576</v>
      </c>
      <c r="X109" s="10">
        <f t="shared" si="25"/>
        <v>75.027004183382417</v>
      </c>
      <c r="Y109" s="10">
        <f t="shared" si="32"/>
        <v>70.027004183382417</v>
      </c>
      <c r="Z109" s="10">
        <f t="shared" si="33"/>
        <v>23.972995816617576</v>
      </c>
      <c r="AA109" s="10">
        <f t="shared" si="26"/>
        <v>65.027004183382417</v>
      </c>
      <c r="AB109" s="10">
        <f t="shared" si="27"/>
        <v>2.0074064421333508</v>
      </c>
      <c r="AC109" s="10">
        <f t="shared" si="28"/>
        <v>3.1803671693295223</v>
      </c>
      <c r="AD109" s="10">
        <f>IF(R109&lt;=$H$10,$L$2+ABS($H$43/$H$46-SQRT(4*$H$43*$H$43/$H$46/$H$46-8*(R109-$H$9)/$H$46)/2),#REF!)</f>
        <v>7.4596442562694065</v>
      </c>
      <c r="AE109" s="10">
        <f t="shared" si="34"/>
        <v>-36.494937167255216</v>
      </c>
      <c r="AF109" s="10">
        <f t="shared" si="35"/>
        <v>2.8220110287557745</v>
      </c>
      <c r="AG109" s="10">
        <f t="shared" si="36"/>
        <v>2.8220110287557745</v>
      </c>
      <c r="AH109">
        <f t="shared" si="37"/>
        <v>2.8220110287557745</v>
      </c>
      <c r="AI109" s="10">
        <f t="shared" si="38"/>
        <v>-1.206617647058823</v>
      </c>
      <c r="AJ109" t="e">
        <f t="shared" si="39"/>
        <v>#NUM!</v>
      </c>
    </row>
    <row r="110" spans="14:36" x14ac:dyDescent="0.3">
      <c r="N110">
        <f t="shared" si="29"/>
        <v>24.68356474871208</v>
      </c>
      <c r="O110">
        <f t="shared" si="30"/>
        <v>17.134383623650056</v>
      </c>
      <c r="P110">
        <f t="shared" si="40"/>
        <v>2.508</v>
      </c>
      <c r="Q110">
        <f t="shared" si="22"/>
        <v>13.89282</v>
      </c>
      <c r="R110" s="17">
        <f>PUSHArm!M110</f>
        <v>54</v>
      </c>
      <c r="S110" s="10">
        <f>PULLArm!N110</f>
        <v>35.305011185228651</v>
      </c>
      <c r="T110" s="10">
        <f>PULLArm!O110</f>
        <v>1.5050201604988092</v>
      </c>
      <c r="U110" s="10">
        <f t="shared" si="31"/>
        <v>32.878282469634613</v>
      </c>
      <c r="V110" s="10">
        <f t="shared" si="23"/>
        <v>2.0175303017632062</v>
      </c>
      <c r="W110" s="10">
        <f t="shared" si="24"/>
        <v>19.305011185228651</v>
      </c>
      <c r="X110" s="10">
        <f t="shared" si="25"/>
        <v>74.694988814771349</v>
      </c>
      <c r="Y110" s="10">
        <f t="shared" si="32"/>
        <v>69.694988814771349</v>
      </c>
      <c r="Z110" s="10">
        <f t="shared" si="33"/>
        <v>24.305011185228651</v>
      </c>
      <c r="AA110" s="10">
        <f t="shared" si="26"/>
        <v>64.694988814771349</v>
      </c>
      <c r="AB110" s="10">
        <f t="shared" si="27"/>
        <v>2.0175303017632062</v>
      </c>
      <c r="AC110" s="10">
        <f t="shared" si="28"/>
        <v>3.1741629462718732</v>
      </c>
      <c r="AD110" s="10">
        <f>IF(R110&lt;=$H$10,$L$2+ABS($H$43/$H$46-SQRT(4*$H$43*$H$43/$H$46/$H$46-8*(R110-$H$9)/$H$46)/2),#REF!)</f>
        <v>7.4463118371633286</v>
      </c>
      <c r="AE110" s="10">
        <f t="shared" si="34"/>
        <v>-36.762818627940824</v>
      </c>
      <c r="AF110" s="10">
        <f t="shared" si="35"/>
        <v>2.8129438997621161</v>
      </c>
      <c r="AG110" s="10">
        <f t="shared" si="36"/>
        <v>2.8129438997621161</v>
      </c>
      <c r="AH110">
        <f t="shared" si="37"/>
        <v>2.8129438997621161</v>
      </c>
      <c r="AI110" s="10">
        <f t="shared" si="38"/>
        <v>-1.2779411764705877</v>
      </c>
      <c r="AJ110" t="e">
        <f t="shared" si="39"/>
        <v>#NUM!</v>
      </c>
    </row>
    <row r="111" spans="14:36" x14ac:dyDescent="0.3">
      <c r="N111">
        <f t="shared" si="29"/>
        <v>24.715246413434745</v>
      </c>
      <c r="O111">
        <f t="shared" si="30"/>
        <v>17.170826801021175</v>
      </c>
      <c r="P111">
        <f t="shared" si="40"/>
        <v>2.508</v>
      </c>
      <c r="Q111">
        <f t="shared" si="22"/>
        <v>13.924235000000001</v>
      </c>
      <c r="R111" s="17">
        <f>PUSHArm!M111</f>
        <v>54.5</v>
      </c>
      <c r="S111" s="10">
        <f>PULLArm!N111</f>
        <v>35.637232648517411</v>
      </c>
      <c r="T111" s="10">
        <f>PULLArm!O111</f>
        <v>1.5040708956167399</v>
      </c>
      <c r="U111" s="10">
        <f t="shared" si="31"/>
        <v>33.023817038244218</v>
      </c>
      <c r="V111" s="10">
        <f t="shared" si="23"/>
        <v>2.0276157619154507</v>
      </c>
      <c r="W111" s="10">
        <f t="shared" si="24"/>
        <v>19.637232648517411</v>
      </c>
      <c r="X111" s="10">
        <f t="shared" si="25"/>
        <v>74.362767351482589</v>
      </c>
      <c r="Y111" s="10">
        <f t="shared" si="32"/>
        <v>69.362767351482589</v>
      </c>
      <c r="Z111" s="10">
        <f t="shared" si="33"/>
        <v>24.637232648517411</v>
      </c>
      <c r="AA111" s="10">
        <f t="shared" si="26"/>
        <v>64.362767351482589</v>
      </c>
      <c r="AB111" s="10">
        <f t="shared" si="27"/>
        <v>2.0276157619154507</v>
      </c>
      <c r="AC111" s="10">
        <f t="shared" si="28"/>
        <v>3.1679408470077348</v>
      </c>
      <c r="AD111" s="10">
        <f>IF(R111&lt;=$H$10,$L$2+ABS($H$43/$H$46-SQRT(4*$H$43*$H$43/$H$46/$H$46-8*(R111-$H$9)/$H$46)/2),#REF!)</f>
        <v>7.4329441002051144</v>
      </c>
      <c r="AE111" s="10">
        <f t="shared" si="34"/>
        <v>-37.029777162931595</v>
      </c>
      <c r="AF111" s="10">
        <f t="shared" si="35"/>
        <v>2.8039368539072171</v>
      </c>
      <c r="AG111" s="10">
        <f t="shared" si="36"/>
        <v>2.8039368539072171</v>
      </c>
      <c r="AH111">
        <f t="shared" si="37"/>
        <v>2.8039368539072171</v>
      </c>
      <c r="AI111" s="10">
        <f t="shared" si="38"/>
        <v>-1.3492647058823524</v>
      </c>
      <c r="AJ111" t="e">
        <f t="shared" si="39"/>
        <v>#NUM!</v>
      </c>
    </row>
    <row r="112" spans="14:36" x14ac:dyDescent="0.3">
      <c r="N112">
        <f t="shared" si="29"/>
        <v>24.746619484083094</v>
      </c>
      <c r="O112">
        <f t="shared" si="30"/>
        <v>17.207037232749954</v>
      </c>
      <c r="P112">
        <f t="shared" si="40"/>
        <v>2.508</v>
      </c>
      <c r="Q112">
        <f t="shared" si="22"/>
        <v>13.95565</v>
      </c>
      <c r="R112" s="17">
        <f>PUSHArm!M112</f>
        <v>55</v>
      </c>
      <c r="S112" s="10">
        <f>PULLArm!N112</f>
        <v>35.96966378687474</v>
      </c>
      <c r="T112" s="10">
        <f>PULLArm!O112</f>
        <v>1.5031065094364306</v>
      </c>
      <c r="U112" s="10">
        <f t="shared" si="31"/>
        <v>33.169399072008275</v>
      </c>
      <c r="V112" s="10">
        <f t="shared" si="23"/>
        <v>2.0376632562474741</v>
      </c>
      <c r="W112" s="10">
        <f t="shared" si="24"/>
        <v>19.96966378687474</v>
      </c>
      <c r="X112" s="10">
        <f t="shared" si="25"/>
        <v>74.030336213125253</v>
      </c>
      <c r="Y112" s="10">
        <f t="shared" si="32"/>
        <v>69.030336213125253</v>
      </c>
      <c r="Z112" s="10">
        <f t="shared" si="33"/>
        <v>24.96966378687474</v>
      </c>
      <c r="AA112" s="10">
        <f t="shared" si="26"/>
        <v>64.030336213125253</v>
      </c>
      <c r="AB112" s="10">
        <f t="shared" si="27"/>
        <v>2.0376632562474741</v>
      </c>
      <c r="AC112" s="10">
        <f t="shared" si="28"/>
        <v>3.1617007161209023</v>
      </c>
      <c r="AD112" s="10">
        <f>IF(R112&lt;=$H$10,$L$2+ABS($H$43/$H$46-SQRT(4*$H$43*$H$43/$H$46/$H$46-8*(R112-$H$9)/$H$46)/2),#REF!)</f>
        <v>7.419540763225676</v>
      </c>
      <c r="AE112" s="10">
        <f t="shared" si="34"/>
        <v>-37.295852949797926</v>
      </c>
      <c r="AF112" s="10">
        <f t="shared" si="35"/>
        <v>2.7949887123694577</v>
      </c>
      <c r="AG112" s="10">
        <f t="shared" si="36"/>
        <v>2.7949887123694577</v>
      </c>
      <c r="AH112">
        <f t="shared" si="37"/>
        <v>2.7949887123694577</v>
      </c>
      <c r="AI112" s="10">
        <f t="shared" si="38"/>
        <v>-1.420588235294117</v>
      </c>
      <c r="AJ112" t="e">
        <f t="shared" si="39"/>
        <v>#NUM!</v>
      </c>
    </row>
    <row r="113" spans="14:36" x14ac:dyDescent="0.3">
      <c r="N113">
        <f t="shared" si="29"/>
        <v>24.777681191952247</v>
      </c>
      <c r="O113">
        <f t="shared" si="30"/>
        <v>17.243012558707548</v>
      </c>
      <c r="P113">
        <f t="shared" si="40"/>
        <v>2.508</v>
      </c>
      <c r="Q113">
        <f t="shared" si="22"/>
        <v>13.987065000000003</v>
      </c>
      <c r="R113" s="17">
        <f>PUSHArm!M113</f>
        <v>55.5</v>
      </c>
      <c r="S113" s="10">
        <f>PULLArm!N113</f>
        <v>36.302308211511999</v>
      </c>
      <c r="T113" s="10">
        <f>PULLArm!O113</f>
        <v>1.5021269205033287</v>
      </c>
      <c r="U113" s="10">
        <f t="shared" si="31"/>
        <v>33.315040137514785</v>
      </c>
      <c r="V113" s="10">
        <f t="shared" si="23"/>
        <v>2.0476732103152244</v>
      </c>
      <c r="W113" s="10">
        <f t="shared" si="24"/>
        <v>20.302308211511999</v>
      </c>
      <c r="X113" s="10">
        <f t="shared" si="25"/>
        <v>73.697691788488001</v>
      </c>
      <c r="Y113" s="10">
        <f t="shared" si="32"/>
        <v>68.697691788488001</v>
      </c>
      <c r="Z113" s="10">
        <f t="shared" si="33"/>
        <v>25.302308211511999</v>
      </c>
      <c r="AA113" s="10">
        <f t="shared" si="26"/>
        <v>63.697691788488001</v>
      </c>
      <c r="AB113" s="10">
        <f t="shared" si="27"/>
        <v>2.0476732103152244</v>
      </c>
      <c r="AC113" s="10">
        <f t="shared" si="28"/>
        <v>3.1554423959300442</v>
      </c>
      <c r="AD113" s="10">
        <f>IF(R113&lt;=$H$10,$L$2+ABS($H$43/$H$46-SQRT(4*$H$43*$H$43/$H$46/$H$46-8*(R113-$H$9)/$H$46)/2),#REF!)</f>
        <v>7.4061015402785166</v>
      </c>
      <c r="AE113" s="10">
        <f t="shared" si="34"/>
        <v>-37.561085273036724</v>
      </c>
      <c r="AF113" s="10">
        <f t="shared" si="35"/>
        <v>2.786098334377483</v>
      </c>
      <c r="AG113" s="10">
        <f t="shared" si="36"/>
        <v>2.786098334377483</v>
      </c>
      <c r="AH113">
        <f t="shared" si="37"/>
        <v>2.786098334377483</v>
      </c>
      <c r="AI113" s="10">
        <f t="shared" si="38"/>
        <v>-1.4919117647058817</v>
      </c>
      <c r="AJ113" t="e">
        <f t="shared" si="39"/>
        <v>#NUM!</v>
      </c>
    </row>
    <row r="114" spans="14:36" x14ac:dyDescent="0.3">
      <c r="N114">
        <f t="shared" si="29"/>
        <v>24.808428736815138</v>
      </c>
      <c r="O114">
        <f t="shared" si="30"/>
        <v>17.278750393703678</v>
      </c>
      <c r="P114">
        <f t="shared" si="40"/>
        <v>2.508</v>
      </c>
      <c r="Q114">
        <f t="shared" si="22"/>
        <v>14.01848</v>
      </c>
      <c r="R114" s="17">
        <f>PUSHArm!M114</f>
        <v>56</v>
      </c>
      <c r="S114" s="10">
        <f>PULLArm!N114</f>
        <v>36.635169565086876</v>
      </c>
      <c r="T114" s="10">
        <f>PULLArm!O114</f>
        <v>1.5011320460748532</v>
      </c>
      <c r="U114" s="10">
        <f t="shared" si="31"/>
        <v>33.460751797387523</v>
      </c>
      <c r="V114" s="10">
        <f t="shared" si="23"/>
        <v>2.0576460417835181</v>
      </c>
      <c r="W114" s="10">
        <f t="shared" si="24"/>
        <v>20.635169565086876</v>
      </c>
      <c r="X114" s="10">
        <f t="shared" si="25"/>
        <v>73.364830434913131</v>
      </c>
      <c r="Y114" s="10">
        <f t="shared" si="32"/>
        <v>68.364830434913131</v>
      </c>
      <c r="Z114" s="10">
        <f t="shared" si="33"/>
        <v>25.635169565086876</v>
      </c>
      <c r="AA114" s="10">
        <f t="shared" si="26"/>
        <v>63.364830434913131</v>
      </c>
      <c r="AB114" s="10">
        <f t="shared" si="27"/>
        <v>2.0576460417835181</v>
      </c>
      <c r="AC114" s="10">
        <f t="shared" si="28"/>
        <v>3.1491657264422135</v>
      </c>
      <c r="AD114" s="10">
        <f>IF(R114&lt;=$H$10,$L$2+ABS($H$43/$H$46-SQRT(4*$H$43*$H$43/$H$46/$H$46-8*(R114-$H$9)/$H$46)/2),#REF!)</f>
        <v>7.3926261415685524</v>
      </c>
      <c r="AE114" s="10">
        <f t="shared" si="34"/>
        <v>-37.825512572025552</v>
      </c>
      <c r="AF114" s="10">
        <f t="shared" si="35"/>
        <v>2.7772646155126113</v>
      </c>
      <c r="AG114" s="10">
        <f t="shared" si="36"/>
        <v>2.7772646155126113</v>
      </c>
      <c r="AH114">
        <f t="shared" si="37"/>
        <v>2.7772646155126113</v>
      </c>
      <c r="AI114" s="10">
        <f t="shared" si="38"/>
        <v>-1.5632352941176464</v>
      </c>
      <c r="AJ114" t="e">
        <f t="shared" si="39"/>
        <v>#NUM!</v>
      </c>
    </row>
    <row r="115" spans="14:36" x14ac:dyDescent="0.3">
      <c r="N115">
        <f t="shared" si="29"/>
        <v>24.838859286628612</v>
      </c>
      <c r="O115">
        <f t="shared" si="30"/>
        <v>17.314248327220479</v>
      </c>
      <c r="P115">
        <f t="shared" si="40"/>
        <v>2.508</v>
      </c>
      <c r="Q115">
        <f t="shared" si="22"/>
        <v>14.049895000000001</v>
      </c>
      <c r="R115" s="17">
        <f>PUSHArm!M115</f>
        <v>56.5</v>
      </c>
      <c r="S115" s="10">
        <f>PULLArm!N115</f>
        <v>36.968251522338669</v>
      </c>
      <c r="T115" s="10">
        <f>PULLArm!O115</f>
        <v>1.5001218021148588</v>
      </c>
      <c r="U115" s="10">
        <f t="shared" si="31"/>
        <v>33.606545614755824</v>
      </c>
      <c r="V115" s="10">
        <f t="shared" si="23"/>
        <v>2.0675821606293985</v>
      </c>
      <c r="W115" s="10">
        <f t="shared" si="24"/>
        <v>20.968251522338669</v>
      </c>
      <c r="X115" s="10">
        <f t="shared" si="25"/>
        <v>73.031748477661324</v>
      </c>
      <c r="Y115" s="10">
        <f t="shared" si="32"/>
        <v>68.031748477661324</v>
      </c>
      <c r="Z115" s="10">
        <f t="shared" si="33"/>
        <v>25.968251522338669</v>
      </c>
      <c r="AA115" s="10">
        <f t="shared" si="26"/>
        <v>63.031748477661324</v>
      </c>
      <c r="AB115" s="10">
        <f t="shared" si="27"/>
        <v>2.0675821606293985</v>
      </c>
      <c r="AC115" s="10">
        <f t="shared" si="28"/>
        <v>3.1428705453051236</v>
      </c>
      <c r="AD115" s="10">
        <f>IF(R115&lt;=$H$10,$L$2+ABS($H$43/$H$46-SQRT(4*$H$43*$H$43/$H$46/$H$46-8*(R115-$H$9)/$H$46)/2),#REF!)</f>
        <v>7.3791142733791943</v>
      </c>
      <c r="AE115" s="10">
        <f t="shared" si="34"/>
        <v>-38.089172486447346</v>
      </c>
      <c r="AF115" s="10">
        <f t="shared" si="35"/>
        <v>2.7684864861074008</v>
      </c>
      <c r="AG115" s="10">
        <f t="shared" si="36"/>
        <v>2.7684864861074008</v>
      </c>
      <c r="AH115">
        <f t="shared" si="37"/>
        <v>2.7684864861074008</v>
      </c>
      <c r="AI115" s="10">
        <f t="shared" si="38"/>
        <v>-1.6345588235294111</v>
      </c>
      <c r="AJ115" t="e">
        <f t="shared" si="39"/>
        <v>#NUM!</v>
      </c>
    </row>
    <row r="116" spans="14:36" x14ac:dyDescent="0.3">
      <c r="N116">
        <f t="shared" si="29"/>
        <v>24.868969977222193</v>
      </c>
      <c r="O116">
        <f t="shared" si="30"/>
        <v>17.349503923133959</v>
      </c>
      <c r="P116">
        <f t="shared" si="40"/>
        <v>2.508</v>
      </c>
      <c r="Q116">
        <f t="shared" si="22"/>
        <v>14.081309999999998</v>
      </c>
      <c r="R116" s="17">
        <f>PUSHArm!M116</f>
        <v>57</v>
      </c>
      <c r="S116" s="10">
        <f>PULLArm!N116</f>
        <v>37.301557790733078</v>
      </c>
      <c r="T116" s="10">
        <f>PULLArm!O116</f>
        <v>1.4990961032871286</v>
      </c>
      <c r="U116" s="10">
        <f t="shared" si="31"/>
        <v>33.752433157697823</v>
      </c>
      <c r="V116" s="10">
        <f t="shared" si="23"/>
        <v>2.077481969338792</v>
      </c>
      <c r="W116" s="10">
        <f t="shared" si="24"/>
        <v>21.301557790733078</v>
      </c>
      <c r="X116" s="10">
        <f t="shared" si="25"/>
        <v>72.698442209266915</v>
      </c>
      <c r="Y116" s="10">
        <f t="shared" si="32"/>
        <v>67.698442209266915</v>
      </c>
      <c r="Z116" s="10">
        <f t="shared" si="33"/>
        <v>26.301557790733078</v>
      </c>
      <c r="AA116" s="10">
        <f t="shared" si="26"/>
        <v>62.698442209266915</v>
      </c>
      <c r="AB116" s="10">
        <f t="shared" si="27"/>
        <v>2.077481969338792</v>
      </c>
      <c r="AC116" s="10">
        <f t="shared" si="28"/>
        <v>3.136556687758151</v>
      </c>
      <c r="AD116" s="10">
        <f>IF(R116&lt;=$H$10,$L$2+ABS($H$43/$H$46-SQRT(4*$H$43*$H$43/$H$46/$H$46-8*(R116-$H$9)/$H$46)/2),#REF!)</f>
        <v>7.3655656379976655</v>
      </c>
      <c r="AE116" s="10">
        <f t="shared" si="34"/>
        <v>-38.352101899403117</v>
      </c>
      <c r="AF116" s="10">
        <f t="shared" si="35"/>
        <v>2.7597629097337846</v>
      </c>
      <c r="AG116" s="10">
        <f t="shared" si="36"/>
        <v>2.7597629097337846</v>
      </c>
      <c r="AH116">
        <f t="shared" si="37"/>
        <v>2.7597629097337846</v>
      </c>
      <c r="AI116" s="10">
        <f t="shared" si="38"/>
        <v>-1.7058823529411757</v>
      </c>
      <c r="AJ116" t="e">
        <f t="shared" si="39"/>
        <v>#NUM!</v>
      </c>
    </row>
    <row r="117" spans="14:36" x14ac:dyDescent="0.3">
      <c r="N117">
        <f t="shared" si="29"/>
        <v>24.898757912010019</v>
      </c>
      <c r="O117">
        <f t="shared" si="30"/>
        <v>17.384514719451197</v>
      </c>
      <c r="P117">
        <f t="shared" si="40"/>
        <v>2.508</v>
      </c>
      <c r="Q117">
        <f t="shared" si="22"/>
        <v>14.112725000000001</v>
      </c>
      <c r="R117" s="17">
        <f>PUSHArm!M117</f>
        <v>57.5</v>
      </c>
      <c r="S117" s="10">
        <f>PULLArm!N117</f>
        <v>37.635092111116961</v>
      </c>
      <c r="T117" s="10">
        <f>PULLArm!O117</f>
        <v>1.4980548629503236</v>
      </c>
      <c r="U117" s="10">
        <f t="shared" si="31"/>
        <v>33.898426003607561</v>
      </c>
      <c r="V117" s="10">
        <f t="shared" si="23"/>
        <v>2.0873458630967461</v>
      </c>
      <c r="W117" s="10">
        <f t="shared" si="24"/>
        <v>21.635092111116961</v>
      </c>
      <c r="X117" s="10">
        <f t="shared" si="25"/>
        <v>72.364907888883039</v>
      </c>
      <c r="Y117" s="10">
        <f t="shared" si="32"/>
        <v>67.364907888883039</v>
      </c>
      <c r="Z117" s="10">
        <f t="shared" si="33"/>
        <v>26.635092111116961</v>
      </c>
      <c r="AA117" s="10">
        <f t="shared" si="26"/>
        <v>62.364907888883039</v>
      </c>
      <c r="AB117" s="10">
        <f t="shared" si="27"/>
        <v>2.0873458630967461</v>
      </c>
      <c r="AC117" s="10">
        <f t="shared" si="28"/>
        <v>3.1302239865820201</v>
      </c>
      <c r="AD117" s="10">
        <f>IF(R117&lt;=$H$10,$L$2+ABS($H$43/$H$46-SQRT(4*$H$43*$H$43/$H$46/$H$46-8*(R117-$H$9)/$H$46)/2),#REF!)</f>
        <v>7.3519799336384519</v>
      </c>
      <c r="AE117" s="10">
        <f t="shared" si="34"/>
        <v>-38.614336978312707</v>
      </c>
      <c r="AF117" s="10">
        <f t="shared" si="35"/>
        <v>2.7510928817747473</v>
      </c>
      <c r="AG117" s="10">
        <f t="shared" si="36"/>
        <v>2.7510928817747473</v>
      </c>
      <c r="AH117">
        <f t="shared" si="37"/>
        <v>2.7510928817747473</v>
      </c>
      <c r="AI117" s="10">
        <f t="shared" si="38"/>
        <v>-1.7772058823529404</v>
      </c>
      <c r="AJ117" t="e">
        <f t="shared" si="39"/>
        <v>#NUM!</v>
      </c>
    </row>
    <row r="118" spans="14:36" x14ac:dyDescent="0.3">
      <c r="N118">
        <f t="shared" si="29"/>
        <v>24.928220161673121</v>
      </c>
      <c r="O118">
        <f t="shared" si="30"/>
        <v>17.419278228026617</v>
      </c>
      <c r="P118">
        <f t="shared" si="40"/>
        <v>2.508</v>
      </c>
      <c r="Q118">
        <f t="shared" si="22"/>
        <v>14.144140000000004</v>
      </c>
      <c r="R118" s="17">
        <f>PUSHArm!M118</f>
        <v>58</v>
      </c>
      <c r="S118" s="10">
        <f>PULLArm!N118</f>
        <v>37.968858258382944</v>
      </c>
      <c r="T118" s="10">
        <f>PULLArm!O118</f>
        <v>1.4969979931512176</v>
      </c>
      <c r="U118" s="10">
        <f t="shared" si="31"/>
        <v>34.044535743561219</v>
      </c>
      <c r="V118" s="10">
        <f t="shared" si="23"/>
        <v>2.0971742299715084</v>
      </c>
      <c r="W118" s="10">
        <f t="shared" si="24"/>
        <v>21.968858258382944</v>
      </c>
      <c r="X118" s="10">
        <f t="shared" si="25"/>
        <v>72.031141741617063</v>
      </c>
      <c r="Y118" s="10">
        <f t="shared" si="32"/>
        <v>67.031141741617063</v>
      </c>
      <c r="Z118" s="10">
        <f t="shared" si="33"/>
        <v>26.968858258382944</v>
      </c>
      <c r="AA118" s="10">
        <f t="shared" si="26"/>
        <v>62.031141741617063</v>
      </c>
      <c r="AB118" s="10">
        <f t="shared" si="27"/>
        <v>2.0971742299715084</v>
      </c>
      <c r="AC118" s="10">
        <f t="shared" si="28"/>
        <v>3.1238722720471293</v>
      </c>
      <c r="AD118" s="10">
        <f>IF(R118&lt;=$H$10,$L$2+ABS($H$43/$H$46-SQRT(4*$H$43*$H$43/$H$46/$H$46-8*(R118-$H$9)/$H$46)/2),#REF!)</f>
        <v>7.3383568543648838</v>
      </c>
      <c r="AE118" s="10">
        <f t="shared" si="34"/>
        <v>-38.875913213834423</v>
      </c>
      <c r="AF118" s="10">
        <f t="shared" si="35"/>
        <v>2.7424754280739516</v>
      </c>
      <c r="AG118" s="10">
        <f t="shared" si="36"/>
        <v>2.7424754280739516</v>
      </c>
      <c r="AH118">
        <f t="shared" si="37"/>
        <v>2.7424754280739516</v>
      </c>
      <c r="AI118" s="10">
        <f t="shared" si="38"/>
        <v>-1.8485294117647051</v>
      </c>
      <c r="AJ118" t="e">
        <f t="shared" si="39"/>
        <v>#NUM!</v>
      </c>
    </row>
    <row r="119" spans="14:36" x14ac:dyDescent="0.3">
      <c r="N119">
        <f t="shared" si="29"/>
        <v>24.957353763860358</v>
      </c>
      <c r="O119">
        <f t="shared" si="30"/>
        <v>17.453791934290848</v>
      </c>
      <c r="P119">
        <f t="shared" si="40"/>
        <v>2.508</v>
      </c>
      <c r="Q119">
        <f t="shared" si="22"/>
        <v>14.175555000000001</v>
      </c>
      <c r="R119" s="17">
        <f>PUSHArm!M119</f>
        <v>58.5</v>
      </c>
      <c r="S119" s="10">
        <f>PULLArm!N119</f>
        <v>38.302860042144516</v>
      </c>
      <c r="T119" s="10">
        <f>PULLArm!O119</f>
        <v>1.4959254046191208</v>
      </c>
      <c r="U119" s="10">
        <f t="shared" si="31"/>
        <v>34.190773986621501</v>
      </c>
      <c r="V119" s="10">
        <f t="shared" si="23"/>
        <v>2.1069674510926717</v>
      </c>
      <c r="W119" s="10">
        <f t="shared" si="24"/>
        <v>22.302860042144516</v>
      </c>
      <c r="X119" s="10">
        <f t="shared" si="25"/>
        <v>71.697139957855484</v>
      </c>
      <c r="Y119" s="10">
        <f t="shared" si="32"/>
        <v>66.697139957855484</v>
      </c>
      <c r="Z119" s="10">
        <f t="shared" si="33"/>
        <v>27.302860042144516</v>
      </c>
      <c r="AA119" s="10">
        <f t="shared" si="26"/>
        <v>61.697139957855484</v>
      </c>
      <c r="AB119" s="10">
        <f t="shared" si="27"/>
        <v>2.1069674510926717</v>
      </c>
      <c r="AC119" s="10">
        <f t="shared" si="28"/>
        <v>3.1175013718604729</v>
      </c>
      <c r="AD119" s="10">
        <f>IF(R119&lt;=$H$10,$L$2+ABS($H$43/$H$46-SQRT(4*$H$43*$H$43/$H$46/$H$46-8*(R119-$H$9)/$H$46)/2),#REF!)</f>
        <v>7.3246960900087394</v>
      </c>
      <c r="AE119" s="10">
        <f t="shared" si="34"/>
        <v>-39.136865456867881</v>
      </c>
      <c r="AF119" s="10">
        <f t="shared" si="35"/>
        <v>2.7339096036581827</v>
      </c>
      <c r="AG119" s="10">
        <f t="shared" si="36"/>
        <v>2.7339096036581827</v>
      </c>
      <c r="AH119">
        <f t="shared" si="37"/>
        <v>2.7339096036581827</v>
      </c>
      <c r="AI119" s="10">
        <f t="shared" si="38"/>
        <v>-1.9198529411764698</v>
      </c>
      <c r="AJ119" t="e">
        <f t="shared" si="39"/>
        <v>#NUM!</v>
      </c>
    </row>
    <row r="120" spans="14:36" x14ac:dyDescent="0.3">
      <c r="N120">
        <f t="shared" si="29"/>
        <v>24.986155722889372</v>
      </c>
      <c r="O120">
        <f t="shared" si="30"/>
        <v>17.488053296979363</v>
      </c>
      <c r="P120">
        <f t="shared" si="40"/>
        <v>2.508</v>
      </c>
      <c r="Q120">
        <f t="shared" si="22"/>
        <v>14.206970000000002</v>
      </c>
      <c r="R120" s="17">
        <f>PUSHArm!M120</f>
        <v>59</v>
      </c>
      <c r="S120" s="10">
        <f>PULLArm!N120</f>
        <v>38.637101307421581</v>
      </c>
      <c r="T120" s="10">
        <f>PULLArm!O120</f>
        <v>1.4948370067603693</v>
      </c>
      <c r="U120" s="10">
        <f t="shared" si="31"/>
        <v>34.337152364109173</v>
      </c>
      <c r="V120" s="10">
        <f t="shared" si="23"/>
        <v>2.1167259008236279</v>
      </c>
      <c r="W120" s="10">
        <f t="shared" si="24"/>
        <v>22.637101307421581</v>
      </c>
      <c r="X120" s="10">
        <f t="shared" si="25"/>
        <v>71.362898692578426</v>
      </c>
      <c r="Y120" s="10">
        <f t="shared" si="32"/>
        <v>66.362898692578426</v>
      </c>
      <c r="Z120" s="10">
        <f t="shared" si="33"/>
        <v>27.637101307421581</v>
      </c>
      <c r="AA120" s="10">
        <f t="shared" si="26"/>
        <v>61.362898692578426</v>
      </c>
      <c r="AB120" s="10">
        <f t="shared" si="27"/>
        <v>2.1167259008236279</v>
      </c>
      <c r="AC120" s="10">
        <f t="shared" si="28"/>
        <v>3.1111111111111112</v>
      </c>
      <c r="AD120" s="10">
        <f>IF(R120&lt;=$H$10,$L$2+ABS($H$43/$H$46-SQRT(4*$H$43*$H$43/$H$46/$H$46-8*(R120-$H$9)/$H$46)/2),#REF!)</f>
        <v>7.3109973260878593</v>
      </c>
      <c r="AE120" s="10">
        <f t="shared" si="34"/>
        <v>-39.397227953795472</v>
      </c>
      <c r="AF120" s="10">
        <f t="shared" si="35"/>
        <v>2.7253944915278758</v>
      </c>
      <c r="AG120" s="10">
        <f t="shared" si="36"/>
        <v>2.7253944915278758</v>
      </c>
      <c r="AH120">
        <f t="shared" si="37"/>
        <v>2.7253944915278758</v>
      </c>
      <c r="AI120" s="10">
        <f t="shared" si="38"/>
        <v>-1.9911764705882344</v>
      </c>
      <c r="AJ120" t="e">
        <f t="shared" si="39"/>
        <v>#NUM!</v>
      </c>
    </row>
    <row r="121" spans="14:36" x14ac:dyDescent="0.3">
      <c r="N121">
        <f t="shared" si="29"/>
        <v>25.014623009429407</v>
      </c>
      <c r="O121">
        <f t="shared" si="30"/>
        <v>17.522059747847997</v>
      </c>
      <c r="P121">
        <f t="shared" si="40"/>
        <v>2.508</v>
      </c>
      <c r="Q121">
        <f t="shared" si="22"/>
        <v>14.238384999999999</v>
      </c>
      <c r="R121" s="17">
        <f>PUSHArm!M121</f>
        <v>59.5</v>
      </c>
      <c r="S121" s="10">
        <f>PULLArm!N121</f>
        <v>38.971585935336705</v>
      </c>
      <c r="T121" s="10">
        <f>PULLArm!O121</f>
        <v>1.493732707651795</v>
      </c>
      <c r="U121" s="10">
        <f t="shared" si="31"/>
        <v>34.483682533870727</v>
      </c>
      <c r="V121" s="10">
        <f t="shared" si="23"/>
        <v>2.1264499469285578</v>
      </c>
      <c r="W121" s="10">
        <f t="shared" si="24"/>
        <v>22.971585935336705</v>
      </c>
      <c r="X121" s="10">
        <f t="shared" si="25"/>
        <v>71.028414064663295</v>
      </c>
      <c r="Y121" s="10">
        <f t="shared" si="32"/>
        <v>66.028414064663295</v>
      </c>
      <c r="Z121" s="10">
        <f t="shared" si="33"/>
        <v>27.971585935336705</v>
      </c>
      <c r="AA121" s="10">
        <f t="shared" si="26"/>
        <v>61.028414064663295</v>
      </c>
      <c r="AB121" s="10">
        <f t="shared" si="27"/>
        <v>2.1264499469285578</v>
      </c>
      <c r="AC121" s="10">
        <f t="shared" si="28"/>
        <v>3.104701312214138</v>
      </c>
      <c r="AD121" s="10">
        <f>IF(R121&lt;=$H$10,$L$2+ABS($H$43/$H$46-SQRT(4*$H$43*$H$43/$H$46/$H$46-8*(R121-$H$9)/$H$46)/2),#REF!)</f>
        <v>7.2972602437216718</v>
      </c>
      <c r="AE121" s="10">
        <f t="shared" si="34"/>
        <v>-39.65703438010987</v>
      </c>
      <c r="AF121" s="10">
        <f t="shared" si="35"/>
        <v>2.7169292015113315</v>
      </c>
      <c r="AG121" s="10">
        <f t="shared" si="36"/>
        <v>2.7169292015113315</v>
      </c>
      <c r="AH121">
        <f t="shared" si="37"/>
        <v>2.7169292015113315</v>
      </c>
      <c r="AI121" s="10">
        <f t="shared" si="38"/>
        <v>-2.0624999999999991</v>
      </c>
      <c r="AJ121" t="e">
        <f t="shared" si="39"/>
        <v>#NUM!</v>
      </c>
    </row>
    <row r="122" spans="14:36" x14ac:dyDescent="0.3">
      <c r="N122">
        <f t="shared" si="29"/>
        <v>25.042752560204782</v>
      </c>
      <c r="O122">
        <f t="shared" si="30"/>
        <v>17.555808691402721</v>
      </c>
      <c r="P122">
        <f t="shared" si="40"/>
        <v>2.508</v>
      </c>
      <c r="Q122">
        <f t="shared" si="22"/>
        <v>14.269800000000002</v>
      </c>
      <c r="R122" s="17">
        <f>PUSHArm!M122</f>
        <v>60</v>
      </c>
      <c r="S122" s="10">
        <f>PULLArm!N122</f>
        <v>39.306317843822541</v>
      </c>
      <c r="T122" s="10">
        <f>PULLArm!O122</f>
        <v>1.4926124140354979</v>
      </c>
      <c r="U122" s="10">
        <f t="shared" si="31"/>
        <v>34.630376184492853</v>
      </c>
      <c r="V122" s="10">
        <f t="shared" si="23"/>
        <v>2.1361399507341483</v>
      </c>
      <c r="W122" s="10">
        <f t="shared" si="24"/>
        <v>23.306317843822541</v>
      </c>
      <c r="X122" s="10">
        <f t="shared" si="25"/>
        <v>70.693682156177459</v>
      </c>
      <c r="Y122" s="10">
        <f t="shared" si="32"/>
        <v>65.693682156177459</v>
      </c>
      <c r="Z122" s="10">
        <f t="shared" si="33"/>
        <v>28.306317843822541</v>
      </c>
      <c r="AA122" s="10">
        <f t="shared" si="26"/>
        <v>60.693682156177459</v>
      </c>
      <c r="AB122" s="10">
        <f t="shared" si="27"/>
        <v>2.1361399507341483</v>
      </c>
      <c r="AC122" s="10">
        <f t="shared" si="28"/>
        <v>3.0982717948531002</v>
      </c>
      <c r="AD122" s="10">
        <f>IF(R122&lt;=$H$10,$L$2+ABS($H$43/$H$46-SQRT(4*$H$43*$H$43/$H$46/$H$46-8*(R122-$H$9)/$H$46)/2),#REF!)</f>
        <v>7.283484519544583</v>
      </c>
      <c r="AE122" s="10">
        <f t="shared" si="34"/>
        <v>-39.916317872475886</v>
      </c>
      <c r="AF122" s="10">
        <f t="shared" si="35"/>
        <v>2.7085128691785778</v>
      </c>
      <c r="AG122" s="10">
        <f t="shared" si="36"/>
        <v>2.7085128691785778</v>
      </c>
      <c r="AH122">
        <f t="shared" si="37"/>
        <v>2.7085128691785778</v>
      </c>
      <c r="AI122" s="10">
        <f t="shared" si="38"/>
        <v>-2.1338235294117638</v>
      </c>
      <c r="AJ122" t="e">
        <f t="shared" si="39"/>
        <v>#NUM!</v>
      </c>
    </row>
    <row r="123" spans="14:36" x14ac:dyDescent="0.3">
      <c r="N123">
        <f t="shared" si="29"/>
        <v>25.070541277684445</v>
      </c>
      <c r="O123">
        <f t="shared" si="30"/>
        <v>17.589297504619182</v>
      </c>
      <c r="P123">
        <f t="shared" si="40"/>
        <v>2.508</v>
      </c>
      <c r="Q123">
        <f t="shared" si="22"/>
        <v>14.301215000000001</v>
      </c>
      <c r="R123" s="17">
        <f>PUSHArm!M123</f>
        <v>60.5</v>
      </c>
      <c r="S123" s="10">
        <f>PULLArm!N123</f>
        <v>39.641300988340397</v>
      </c>
      <c r="T123" s="10">
        <f>PULLArm!O123</f>
        <v>1.4914760313128508</v>
      </c>
      <c r="U123" s="10">
        <f t="shared" si="31"/>
        <v>34.777245039514888</v>
      </c>
      <c r="V123" s="10">
        <f t="shared" si="23"/>
        <v>2.1457962672862569</v>
      </c>
      <c r="W123" s="10">
        <f t="shared" si="24"/>
        <v>23.641300988340397</v>
      </c>
      <c r="X123" s="10">
        <f t="shared" si="25"/>
        <v>70.35869901165961</v>
      </c>
      <c r="Y123" s="10">
        <f t="shared" si="32"/>
        <v>65.35869901165961</v>
      </c>
      <c r="Z123" s="10">
        <f t="shared" si="33"/>
        <v>28.641300988340397</v>
      </c>
      <c r="AA123" s="10">
        <f t="shared" si="26"/>
        <v>60.35869901165961</v>
      </c>
      <c r="AB123" s="10">
        <f t="shared" si="27"/>
        <v>2.1457962672862569</v>
      </c>
      <c r="AC123" s="10">
        <f t="shared" si="28"/>
        <v>3.091822375920811</v>
      </c>
      <c r="AD123" s="10">
        <f>IF(R123&lt;=$H$10,$L$2+ABS($H$43/$H$46-SQRT(4*$H$43*$H$43/$H$46/$H$46-8*(R123-$H$9)/$H$46)/2),#REF!)</f>
        <v>7.2696698256171661</v>
      </c>
      <c r="AE123" s="10">
        <f t="shared" si="34"/>
        <v>-40.175111059382537</v>
      </c>
      <c r="AF123" s="10">
        <f t="shared" si="35"/>
        <v>2.7001446548111216</v>
      </c>
      <c r="AG123" s="10">
        <f t="shared" si="36"/>
        <v>2.7001446548111216</v>
      </c>
      <c r="AH123">
        <f t="shared" si="37"/>
        <v>2.7001446548111216</v>
      </c>
      <c r="AI123" s="10">
        <f t="shared" si="38"/>
        <v>-2.2051470588235285</v>
      </c>
      <c r="AJ123" t="e">
        <f t="shared" si="39"/>
        <v>#NUM!</v>
      </c>
    </row>
    <row r="124" spans="14:36" x14ac:dyDescent="0.3">
      <c r="N124">
        <f t="shared" si="29"/>
        <v>25.097986029777832</v>
      </c>
      <c r="O124">
        <f t="shared" si="30"/>
        <v>17.622523536666495</v>
      </c>
      <c r="P124">
        <f t="shared" si="40"/>
        <v>2.508</v>
      </c>
      <c r="Q124">
        <f t="shared" si="22"/>
        <v>14.332630000000002</v>
      </c>
      <c r="R124" s="17">
        <f>PUSHArm!M124</f>
        <v>61</v>
      </c>
      <c r="S124" s="10">
        <f>PULLArm!N124</f>
        <v>39.976539362610403</v>
      </c>
      <c r="T124" s="10">
        <f>PULLArm!O124</f>
        <v>1.4903234635389431</v>
      </c>
      <c r="U124" s="10">
        <f t="shared" si="31"/>
        <v>34.924300861615102</v>
      </c>
      <c r="V124" s="10">
        <f t="shared" si="23"/>
        <v>2.1554192455017063</v>
      </c>
      <c r="W124" s="10">
        <f t="shared" si="24"/>
        <v>23.976539362610403</v>
      </c>
      <c r="X124" s="10">
        <f t="shared" si="25"/>
        <v>70.023460637389604</v>
      </c>
      <c r="Y124" s="10">
        <f t="shared" si="32"/>
        <v>65.023460637389604</v>
      </c>
      <c r="Z124" s="10">
        <f t="shared" si="33"/>
        <v>28.976539362610403</v>
      </c>
      <c r="AA124" s="10">
        <f t="shared" si="26"/>
        <v>60.023460637389604</v>
      </c>
      <c r="AB124" s="10">
        <f t="shared" si="27"/>
        <v>2.1554192455017063</v>
      </c>
      <c r="AC124" s="10">
        <f t="shared" si="28"/>
        <v>3.0853528694585024</v>
      </c>
      <c r="AD124" s="10">
        <f>IF(R124&lt;=$H$10,$L$2+ABS($H$43/$H$46-SQRT(4*$H$43*$H$43/$H$46/$H$46-8*(R124-$H$9)/$H$46)/2),#REF!)</f>
        <v>7.2558158293350719</v>
      </c>
      <c r="AE124" s="10">
        <f t="shared" si="34"/>
        <v>-40.433446090447624</v>
      </c>
      <c r="AF124" s="10">
        <f t="shared" si="35"/>
        <v>2.6918237424241145</v>
      </c>
      <c r="AG124" s="10">
        <f t="shared" si="36"/>
        <v>2.6918237424241145</v>
      </c>
      <c r="AH124">
        <f t="shared" si="37"/>
        <v>2.6918237424241145</v>
      </c>
      <c r="AI124" s="10">
        <f t="shared" si="38"/>
        <v>-2.2764705882352931</v>
      </c>
      <c r="AJ124" t="e">
        <f t="shared" si="39"/>
        <v>#NUM!</v>
      </c>
    </row>
    <row r="125" spans="14:36" x14ac:dyDescent="0.3">
      <c r="N125">
        <f t="shared" si="29"/>
        <v>25.125083649526385</v>
      </c>
      <c r="O125">
        <f t="shared" si="30"/>
        <v>17.655484108627558</v>
      </c>
      <c r="P125">
        <f t="shared" si="40"/>
        <v>2.508</v>
      </c>
      <c r="Q125">
        <f t="shared" si="22"/>
        <v>14.364045000000003</v>
      </c>
      <c r="R125" s="17">
        <f>PUSHArm!M125</f>
        <v>61.5</v>
      </c>
      <c r="S125" s="10">
        <f>PULLArm!N125</f>
        <v>40.312036999353431</v>
      </c>
      <c r="T125" s="10">
        <f>PULLArm!O125</f>
        <v>1.4891546134168312</v>
      </c>
      <c r="U125" s="10">
        <f t="shared" si="31"/>
        <v>35.071555456789099</v>
      </c>
      <c r="V125" s="10">
        <f t="shared" si="23"/>
        <v>2.165009228315391</v>
      </c>
      <c r="W125" s="10">
        <f t="shared" si="24"/>
        <v>24.312036999353431</v>
      </c>
      <c r="X125" s="10">
        <f t="shared" si="25"/>
        <v>69.687963000646562</v>
      </c>
      <c r="Y125" s="10">
        <f t="shared" si="32"/>
        <v>64.687963000646562</v>
      </c>
      <c r="Z125" s="10">
        <f t="shared" si="33"/>
        <v>29.312036999353431</v>
      </c>
      <c r="AA125" s="10">
        <f t="shared" si="26"/>
        <v>59.687963000646562</v>
      </c>
      <c r="AB125" s="10">
        <f t="shared" si="27"/>
        <v>2.165009228315391</v>
      </c>
      <c r="AC125" s="10">
        <f t="shared" si="28"/>
        <v>3.078863086593266</v>
      </c>
      <c r="AD125" s="10">
        <f>IF(R125&lt;=$H$10,$L$2+ABS($H$43/$H$46-SQRT(4*$H$43*$H$43/$H$46/$H$46-8*(R125-$H$9)/$H$46)/2),#REF!)</f>
        <v>7.2419221933355953</v>
      </c>
      <c r="AE125" s="10">
        <f t="shared" si="34"/>
        <v>-40.691354664479256</v>
      </c>
      <c r="AF125" s="10">
        <f t="shared" si="35"/>
        <v>2.6835493388377127</v>
      </c>
      <c r="AG125" s="10">
        <f t="shared" si="36"/>
        <v>2.6835493388377127</v>
      </c>
      <c r="AH125">
        <f t="shared" si="37"/>
        <v>2.6835493388377127</v>
      </c>
      <c r="AI125" s="10">
        <f t="shared" si="38"/>
        <v>-2.3477941176470578</v>
      </c>
      <c r="AJ125" t="e">
        <f t="shared" si="39"/>
        <v>#NUM!</v>
      </c>
    </row>
    <row r="126" spans="14:36" x14ac:dyDescent="0.3">
      <c r="N126">
        <f t="shared" si="29"/>
        <v>25.151830934791263</v>
      </c>
      <c r="O126">
        <f t="shared" si="30"/>
        <v>17.688176513216455</v>
      </c>
      <c r="P126">
        <f t="shared" si="40"/>
        <v>2.508</v>
      </c>
      <c r="Q126">
        <f t="shared" si="22"/>
        <v>14.39546</v>
      </c>
      <c r="R126" s="17">
        <f>PUSHArm!M126</f>
        <v>62</v>
      </c>
      <c r="S126" s="10">
        <f>PULLArm!N126</f>
        <v>40.647797971045122</v>
      </c>
      <c r="T126" s="10">
        <f>PULLArm!O126</f>
        <v>1.4879693822916293</v>
      </c>
      <c r="U126" s="10">
        <f t="shared" si="31"/>
        <v>35.219020678523243</v>
      </c>
      <c r="V126" s="10">
        <f t="shared" si="23"/>
        <v>2.1745665528228839</v>
      </c>
      <c r="W126" s="10">
        <f t="shared" si="24"/>
        <v>24.647797971045122</v>
      </c>
      <c r="X126" s="10">
        <f t="shared" si="25"/>
        <v>69.352202028954878</v>
      </c>
      <c r="Y126" s="10">
        <f t="shared" si="32"/>
        <v>64.352202028954878</v>
      </c>
      <c r="Z126" s="10">
        <f t="shared" si="33"/>
        <v>29.647797971045122</v>
      </c>
      <c r="AA126" s="10">
        <f t="shared" si="26"/>
        <v>59.352202028954878</v>
      </c>
      <c r="AB126" s="10">
        <f t="shared" si="27"/>
        <v>2.1745665528228839</v>
      </c>
      <c r="AC126" s="10">
        <f t="shared" si="28"/>
        <v>3.0723528354737142</v>
      </c>
      <c r="AD126" s="10">
        <f>IF(R126&lt;=$H$10,$L$2+ABS($H$43/$H$46-SQRT(4*$H$43*$H$43/$H$46/$H$46-8*(R126-$H$9)/$H$46)/2),#REF!)</f>
        <v>7.227988575401822</v>
      </c>
      <c r="AE126" s="10">
        <f t="shared" si="34"/>
        <v>-40.948868056375026</v>
      </c>
      <c r="AF126" s="10">
        <f t="shared" si="35"/>
        <v>2.6753206727946379</v>
      </c>
      <c r="AG126" s="10">
        <f t="shared" si="36"/>
        <v>2.6753206727946379</v>
      </c>
      <c r="AH126">
        <f t="shared" si="37"/>
        <v>2.6753206727946379</v>
      </c>
      <c r="AI126" s="10">
        <f t="shared" si="38"/>
        <v>-2.4191176470588225</v>
      </c>
      <c r="AJ126" t="e">
        <f t="shared" si="39"/>
        <v>#NUM!</v>
      </c>
    </row>
    <row r="127" spans="14:36" x14ac:dyDescent="0.3">
      <c r="N127">
        <f t="shared" si="29"/>
        <v>25.178224647956554</v>
      </c>
      <c r="O127">
        <f t="shared" si="30"/>
        <v>17.720598014506351</v>
      </c>
      <c r="P127">
        <f t="shared" si="40"/>
        <v>2.508</v>
      </c>
      <c r="Q127">
        <f t="shared" si="22"/>
        <v>14.426875000000003</v>
      </c>
      <c r="R127" s="17">
        <f>PUSHArm!M127</f>
        <v>62.5</v>
      </c>
      <c r="S127" s="10">
        <f>PULLArm!N127</f>
        <v>40.983826390682324</v>
      </c>
      <c r="T127" s="10">
        <f>PULLArm!O127</f>
        <v>1.4867676701455754</v>
      </c>
      <c r="U127" s="10">
        <f t="shared" si="31"/>
        <v>35.366708431939706</v>
      </c>
      <c r="V127" s="10">
        <f t="shared" si="23"/>
        <v>2.1840915504186933</v>
      </c>
      <c r="W127" s="10">
        <f t="shared" si="24"/>
        <v>24.983826390682324</v>
      </c>
      <c r="X127" s="10">
        <f t="shared" si="25"/>
        <v>69.016173609317676</v>
      </c>
      <c r="Y127" s="10">
        <f t="shared" si="32"/>
        <v>64.016173609317676</v>
      </c>
      <c r="Z127" s="10">
        <f t="shared" si="33"/>
        <v>29.983826390682324</v>
      </c>
      <c r="AA127" s="10">
        <f t="shared" si="26"/>
        <v>59.016173609317676</v>
      </c>
      <c r="AB127" s="10">
        <f t="shared" si="27"/>
        <v>2.1840915504186933</v>
      </c>
      <c r="AC127" s="10">
        <f t="shared" si="28"/>
        <v>3.0658219212038045</v>
      </c>
      <c r="AD127" s="10">
        <f>IF(R127&lt;=$H$10,$L$2+ABS($H$43/$H$46-SQRT(4*$H$43*$H$43/$H$46/$H$46-8*(R127-$H$9)/$H$46)/2),#REF!)</f>
        <v>7.2140146283642785</v>
      </c>
      <c r="AE127" s="10">
        <f t="shared" si="34"/>
        <v>-41.206017142903498</v>
      </c>
      <c r="AF127" s="10">
        <f t="shared" si="35"/>
        <v>2.6671369941211616</v>
      </c>
      <c r="AG127" s="10">
        <f t="shared" si="36"/>
        <v>2.6671369941211616</v>
      </c>
      <c r="AH127">
        <f t="shared" si="37"/>
        <v>2.6671369941211616</v>
      </c>
      <c r="AI127" s="10">
        <f t="shared" si="38"/>
        <v>-2.4904411764705872</v>
      </c>
      <c r="AJ127" t="e">
        <f t="shared" si="39"/>
        <v>#NUM!</v>
      </c>
    </row>
    <row r="128" spans="14:36" x14ac:dyDescent="0.3">
      <c r="N128">
        <f t="shared" si="29"/>
        <v>25.20426151562183</v>
      </c>
      <c r="O128">
        <f t="shared" si="30"/>
        <v>17.752745847649692</v>
      </c>
      <c r="P128">
        <f t="shared" si="40"/>
        <v>2.508</v>
      </c>
      <c r="Q128">
        <f t="shared" si="22"/>
        <v>14.458290000000002</v>
      </c>
      <c r="R128" s="17">
        <f>PUSHArm!M128</f>
        <v>63</v>
      </c>
      <c r="S128" s="10">
        <f>PULLArm!N128</f>
        <v>41.320126412562033</v>
      </c>
      <c r="T128" s="10">
        <f>PULLArm!O128</f>
        <v>1.4855493755925326</v>
      </c>
      <c r="U128" s="10">
        <f t="shared" si="31"/>
        <v>35.51463067795251</v>
      </c>
      <c r="V128" s="10">
        <f t="shared" si="23"/>
        <v>2.1935845469303379</v>
      </c>
      <c r="W128" s="10">
        <f t="shared" si="24"/>
        <v>25.320126412562033</v>
      </c>
      <c r="X128" s="10">
        <f t="shared" si="25"/>
        <v>68.679873587437967</v>
      </c>
      <c r="Y128" s="10">
        <f t="shared" si="32"/>
        <v>63.679873587437967</v>
      </c>
      <c r="Z128" s="10">
        <f t="shared" si="33"/>
        <v>30.320126412562033</v>
      </c>
      <c r="AA128" s="10">
        <f t="shared" si="26"/>
        <v>58.679873587437967</v>
      </c>
      <c r="AB128" s="10">
        <f t="shared" si="27"/>
        <v>2.1935845469303379</v>
      </c>
      <c r="AC128" s="10">
        <f t="shared" si="28"/>
        <v>3.0592701457747604</v>
      </c>
      <c r="AD128" s="10">
        <f>IF(R128&lt;=$H$10,$L$2+ABS($H$43/$H$46-SQRT(4*$H$43*$H$43/$H$46/$H$46-8*(R128-$H$9)/$H$46)/2),#REF!)</f>
        <v>7.1999999999999993</v>
      </c>
      <c r="AE128" s="10">
        <f t="shared" si="34"/>
        <v>-41.135898630792148</v>
      </c>
      <c r="AF128" s="10">
        <f t="shared" si="35"/>
        <v>2.6589666100244158</v>
      </c>
      <c r="AG128" s="10">
        <f t="shared" si="36"/>
        <v>2.6589666100244158</v>
      </c>
      <c r="AH128">
        <f t="shared" si="37"/>
        <v>2.6746024270710729</v>
      </c>
      <c r="AI128" s="10">
        <f t="shared" si="38"/>
        <v>-2.5617647058823518</v>
      </c>
      <c r="AJ128" t="e">
        <f t="shared" si="39"/>
        <v>#NUM!</v>
      </c>
    </row>
    <row r="129" spans="14:36" x14ac:dyDescent="0.3">
      <c r="N129">
        <f t="shared" si="29"/>
        <v>25.229938228282712</v>
      </c>
      <c r="O129">
        <f t="shared" si="30"/>
        <v>17.784617218589577</v>
      </c>
      <c r="P129">
        <f t="shared" si="40"/>
        <v>2.508</v>
      </c>
      <c r="Q129">
        <f t="shared" si="22"/>
        <v>14.489705000000001</v>
      </c>
      <c r="R129" s="17">
        <f>PUSHArm!M129</f>
        <v>63.5</v>
      </c>
      <c r="S129" s="10">
        <f>PULLArm!N129</f>
        <v>41.656702233073261</v>
      </c>
      <c r="T129" s="10">
        <f>PULLArm!O129</f>
        <v>1.4843143958718377</v>
      </c>
      <c r="U129" s="10">
        <f t="shared" si="31"/>
        <v>35.662799437440938</v>
      </c>
      <c r="V129" s="10">
        <f t="shared" si="23"/>
        <v>2.2030458627484082</v>
      </c>
      <c r="W129" s="10">
        <f t="shared" si="24"/>
        <v>25.656702233073261</v>
      </c>
      <c r="X129" s="10">
        <f t="shared" si="25"/>
        <v>68.343297766926739</v>
      </c>
      <c r="Y129" s="10">
        <f t="shared" si="32"/>
        <v>63.343297766926739</v>
      </c>
      <c r="Z129" s="10">
        <f t="shared" si="33"/>
        <v>30.656702233073261</v>
      </c>
      <c r="AA129" s="10">
        <f t="shared" si="26"/>
        <v>58.343297766926739</v>
      </c>
      <c r="AB129" s="10">
        <f t="shared" si="27"/>
        <v>2.2030458627484082</v>
      </c>
      <c r="AC129" s="10">
        <f t="shared" si="28"/>
        <v>3.0526973079950261</v>
      </c>
      <c r="AD129" s="10">
        <f>IF(R129&lt;=$H$10,$L$2+ABS($H$43/$H$46-SQRT(4*$H$43*$H$43/$H$46/$H$46-8*(R129-$H$9)/$H$46)/2),#REF!)</f>
        <v>7.1859443329289512</v>
      </c>
      <c r="AE129" s="10">
        <f t="shared" si="34"/>
        <v>-41.051674661128231</v>
      </c>
      <c r="AF129" s="10">
        <f t="shared" si="35"/>
        <v>2.6507727767167721</v>
      </c>
      <c r="AG129" s="10">
        <f t="shared" si="36"/>
        <v>2.6507727767167721</v>
      </c>
      <c r="AH129">
        <f t="shared" si="37"/>
        <v>2.6826983011447956</v>
      </c>
      <c r="AI129" s="10">
        <f t="shared" si="38"/>
        <v>-2.6330882352941165</v>
      </c>
      <c r="AJ129" t="e">
        <f t="shared" si="39"/>
        <v>#NUM!</v>
      </c>
    </row>
    <row r="130" spans="14:36" x14ac:dyDescent="0.3">
      <c r="N130">
        <f t="shared" si="29"/>
        <v>25.255251440044084</v>
      </c>
      <c r="O130">
        <f t="shared" si="30"/>
        <v>17.816209303793883</v>
      </c>
      <c r="P130">
        <f t="shared" si="40"/>
        <v>2.508</v>
      </c>
      <c r="Q130">
        <f t="shared" ref="Q130:Q193" si="41">(R130/360*2*3.1415*$B$19+$E$10)*$E$9*$B$19/1000</f>
        <v>14.521120000000003</v>
      </c>
      <c r="R130" s="17">
        <f>PUSHArm!M130</f>
        <v>64</v>
      </c>
      <c r="S130" s="10">
        <f>PULLArm!N130</f>
        <v>41.993558091502308</v>
      </c>
      <c r="T130" s="10">
        <f>PULLArm!O130</f>
        <v>1.48306262684414</v>
      </c>
      <c r="U130" s="10">
        <f t="shared" si="31"/>
        <v>35.811226795379774</v>
      </c>
      <c r="V130" s="10">
        <f t="shared" ref="V130:V193" si="42">IF(R130&lt;=$H$7,SQRT(2*R130/$H$34),AB130)</f>
        <v>2.2124758129527287</v>
      </c>
      <c r="W130" s="10">
        <f t="shared" ref="W130:W193" si="43">ABS(S130-$E$19)</f>
        <v>25.993558091502308</v>
      </c>
      <c r="X130" s="10">
        <f t="shared" ref="X130:X193" si="44">ABS(S130-$E$20)</f>
        <v>68.006441908497692</v>
      </c>
      <c r="Y130" s="10">
        <f t="shared" si="32"/>
        <v>63.006441908497692</v>
      </c>
      <c r="Z130" s="10">
        <f t="shared" si="33"/>
        <v>30.993558091502308</v>
      </c>
      <c r="AA130" s="10">
        <f t="shared" ref="AA130:AA193" si="45">ABS(S130-$E$20+10)</f>
        <v>58.006441908497692</v>
      </c>
      <c r="AB130" s="10">
        <f t="shared" ref="AB130:AB193" si="46">IF(R130&lt;=$H$8,$J$2+ABS(SQRT(4*$H$35*$H$35/$H$38/$H$38+8*(R130-$H$7)/$H$38)/2-ABS($H$35/$H$38)),AC130)</f>
        <v>2.2124758129527287</v>
      </c>
      <c r="AC130" s="10">
        <f t="shared" ref="AC130:AC193" si="47">IF(R130&lt;=$H$9,$K$2+ABS(-$H$39/$H$42-SQRT(4*$H$39*$H$39/$H$42/$H$42+8*(R130-$H$8)/$H$42)/2),AD130)</f>
        <v>3.0461032034181779</v>
      </c>
      <c r="AD130" s="10">
        <f>IF(R130&lt;=$H$10,$L$2+ABS($H$43/$H$46-SQRT(4*$H$43*$H$43/$H$46/$H$46-8*(R130-$H$9)/$H$46)/2),#REF!)</f>
        <v>7.1718472645076847</v>
      </c>
      <c r="AE130" s="10">
        <f t="shared" si="34"/>
        <v>-40.967431148089496</v>
      </c>
      <c r="AF130" s="10">
        <f t="shared" si="35"/>
        <v>2.6425552325341384</v>
      </c>
      <c r="AG130" s="10">
        <f t="shared" si="36"/>
        <v>2.6425552325341384</v>
      </c>
      <c r="AH130">
        <f t="shared" si="37"/>
        <v>2.6907513196606487</v>
      </c>
      <c r="AI130" s="10">
        <f t="shared" si="38"/>
        <v>-2.7044117647058812</v>
      </c>
      <c r="AJ130" t="e">
        <f t="shared" si="39"/>
        <v>#NUM!</v>
      </c>
    </row>
    <row r="131" spans="14:36" x14ac:dyDescent="0.3">
      <c r="N131">
        <f t="shared" ref="N131:N194" si="48">(Q131+P131)*T131</f>
        <v>25.280197768302838</v>
      </c>
      <c r="O131">
        <f t="shared" ref="O131:O194" si="49">(Q131-P131)*T131</f>
        <v>17.847519249967569</v>
      </c>
      <c r="P131">
        <f t="shared" si="40"/>
        <v>2.508</v>
      </c>
      <c r="Q131">
        <f t="shared" si="41"/>
        <v>14.552534999999999</v>
      </c>
      <c r="R131" s="17">
        <f>PUSHArm!M131</f>
        <v>64.5</v>
      </c>
      <c r="S131" s="10">
        <f>PULLArm!N131</f>
        <v>42.330698270851286</v>
      </c>
      <c r="T131" s="10">
        <f>PULLArm!O131</f>
        <v>1.4817939629855008</v>
      </c>
      <c r="U131" s="10">
        <f t="shared" ref="U131:U194" si="50">IF(R131&lt;=$H$7,V131*$H$34/T131,IF(R131&lt;$H$8,((V131-$J$2)*$H$38+$H$35)/T131,IF(R131&lt;=$H$9,((V131-$K$2)*$H$42+$H$39)/T131,IF(R131&lt;=$H$10,($H$43-(V131-$L$2)*$H$46)/T131))))</f>
        <v>35.959924905019186</v>
      </c>
      <c r="V131" s="10">
        <f t="shared" si="42"/>
        <v>2.2218747074347949</v>
      </c>
      <c r="W131" s="10">
        <f t="shared" si="43"/>
        <v>26.330698270851286</v>
      </c>
      <c r="X131" s="10">
        <f t="shared" si="44"/>
        <v>67.669301729148714</v>
      </c>
      <c r="Y131" s="10">
        <f t="shared" ref="Y131:Y194" si="51">ABS(S131-$E$20+5)</f>
        <v>62.669301729148714</v>
      </c>
      <c r="Z131" s="10">
        <f t="shared" ref="Z131:Z194" si="52">ABS(S131-$E$21)</f>
        <v>31.330698270851286</v>
      </c>
      <c r="AA131" s="10">
        <f t="shared" si="45"/>
        <v>57.669301729148714</v>
      </c>
      <c r="AB131" s="10">
        <f t="shared" si="46"/>
        <v>2.2218747074347949</v>
      </c>
      <c r="AC131" s="10">
        <f t="shared" si="47"/>
        <v>3.0394876242687214</v>
      </c>
      <c r="AD131" s="10">
        <f>IF(R131&lt;=$H$10,$L$2+ABS($H$43/$H$46-SQRT(4*$H$43*$H$43/$H$46/$H$46-8*(R131-$H$9)/$H$46)/2),#REF!)</f>
        <v>7.1577084267201805</v>
      </c>
      <c r="AE131" s="10">
        <f t="shared" ref="AE131:AE194" si="53">IF(R131&gt;=$H$12,AF131*$H$49/T131,IF(R131&gt;=$H$13,((AF131-$I$28)*$H$53+$H$50)/T131,IF(R131&gt;=$H$14,((AF131-$I$29)*$H$57+$H$54)/T131,IF(R131&gt;=$H$15,($H$58-(AF131-$I$30)*$H$61)/T131,(IF(R131&gt;=$H$16,($H$62+(AF131-$I$31)*$H$65)/T131))))))</f>
        <v>-40.883165092009918</v>
      </c>
      <c r="AF131" s="10">
        <f t="shared" ref="AF131:AF194" si="54">IF(R131&gt;=$H$12,SQRT(2*(R131-$H$11)/$H$49),AG131)</f>
        <v>2.6343137704376347</v>
      </c>
      <c r="AG131" s="10">
        <f t="shared" ref="AG131:AG194" si="55">IF(R131&gt;=$H$13,$J$4+ABS(SQRT(4*$H$50*$H$50/$H$53/$H$53+8*(R131-$H$12)/$H$53)/2-ABS($H$50/$H$53)),AH131)</f>
        <v>2.6343137704376347</v>
      </c>
      <c r="AH131">
        <f t="shared" ref="AH131:AH194" si="56">IF(R131&gt;=$H$14,$I$29+ABS(SQRT(4*$H$54*$H$54/$H$57/$H$57+8*(R131-$H$13)/$H$57)/2-ABS($H$54/$H$57)),AI131)</f>
        <v>2.6987621560666231</v>
      </c>
      <c r="AI131" s="10">
        <f t="shared" ref="AI131:AI194" si="57">IF(R131&gt;=$H$15,$I$30+(R131-$H$14)/$H$58,AJ131)</f>
        <v>-2.7757352941176459</v>
      </c>
      <c r="AJ131" t="e">
        <f t="shared" ref="AJ131:AJ194" si="58">IF(R131&gt;=$H$16,$I$31+SQRT(2*(R131-$H$15)/-$H$65),AK131)</f>
        <v>#NUM!</v>
      </c>
    </row>
    <row r="132" spans="14:36" x14ac:dyDescent="0.3">
      <c r="N132">
        <f t="shared" si="48"/>
        <v>25.304773793447698</v>
      </c>
      <c r="O132">
        <f t="shared" si="49"/>
        <v>17.87854417377682</v>
      </c>
      <c r="P132">
        <f t="shared" ref="P132:P195" si="59">P131</f>
        <v>2.508</v>
      </c>
      <c r="Q132">
        <f t="shared" si="41"/>
        <v>14.583950000000003</v>
      </c>
      <c r="R132" s="17">
        <f>PUSHArm!M132</f>
        <v>65</v>
      </c>
      <c r="S132" s="10">
        <f>PULLArm!N132</f>
        <v>42.668127098670645</v>
      </c>
      <c r="T132" s="10">
        <f>PULLArm!O132</f>
        <v>1.480508297382551</v>
      </c>
      <c r="U132" s="10">
        <f t="shared" si="50"/>
        <v>36.108905992050332</v>
      </c>
      <c r="V132" s="10">
        <f t="shared" si="42"/>
        <v>2.2312428510165994</v>
      </c>
      <c r="W132" s="10">
        <f t="shared" si="43"/>
        <v>26.668127098670645</v>
      </c>
      <c r="X132" s="10">
        <f t="shared" si="44"/>
        <v>67.331872901329348</v>
      </c>
      <c r="Y132" s="10">
        <f t="shared" si="51"/>
        <v>62.331872901329348</v>
      </c>
      <c r="Z132" s="10">
        <f t="shared" si="52"/>
        <v>31.668127098670645</v>
      </c>
      <c r="AA132" s="10">
        <f t="shared" si="45"/>
        <v>57.331872901329348</v>
      </c>
      <c r="AB132" s="10">
        <f t="shared" si="46"/>
        <v>2.2312428510165994</v>
      </c>
      <c r="AC132" s="10">
        <f t="shared" si="47"/>
        <v>3.032850359365705</v>
      </c>
      <c r="AD132" s="10">
        <f>IF(R132&lt;=$H$10,$L$2+ABS($H$43/$H$46-SQRT(4*$H$43*$H$43/$H$46/$H$46-8*(R132-$H$9)/$H$46)/2),#REF!)</f>
        <v>7.1435274460657379</v>
      </c>
      <c r="AE132" s="10">
        <f t="shared" si="53"/>
        <v>-40.798873451809698</v>
      </c>
      <c r="AF132" s="10">
        <f t="shared" si="54"/>
        <v>2.6260481803576852</v>
      </c>
      <c r="AG132" s="10">
        <f t="shared" si="55"/>
        <v>2.6260481803576852</v>
      </c>
      <c r="AH132">
        <f t="shared" si="56"/>
        <v>2.7067314663553246</v>
      </c>
      <c r="AI132" s="10">
        <f t="shared" si="57"/>
        <v>-2.8470588235294105</v>
      </c>
      <c r="AJ132" t="e">
        <f t="shared" si="58"/>
        <v>#NUM!</v>
      </c>
    </row>
    <row r="133" spans="14:36" x14ac:dyDescent="0.3">
      <c r="N133">
        <f t="shared" si="48"/>
        <v>25.328976058561228</v>
      </c>
      <c r="O133">
        <f t="shared" si="49"/>
        <v>17.909281161574384</v>
      </c>
      <c r="P133">
        <f t="shared" si="59"/>
        <v>2.508</v>
      </c>
      <c r="Q133">
        <f t="shared" si="41"/>
        <v>14.615364999999999</v>
      </c>
      <c r="R133" s="17">
        <f>PUSHArm!M133</f>
        <v>65.5</v>
      </c>
      <c r="S133" s="10">
        <f>PULLArm!N133</f>
        <v>43.005848947905783</v>
      </c>
      <c r="T133" s="10">
        <f>PULLArm!O133</f>
        <v>1.4792055217278397</v>
      </c>
      <c r="U133" s="10">
        <f t="shared" si="50"/>
        <v>36.258182358780559</v>
      </c>
      <c r="V133" s="10">
        <f t="shared" si="42"/>
        <v>2.2405805435659794</v>
      </c>
      <c r="W133" s="10">
        <f t="shared" si="43"/>
        <v>27.005848947905783</v>
      </c>
      <c r="X133" s="10">
        <f t="shared" si="44"/>
        <v>66.994151052094224</v>
      </c>
      <c r="Y133" s="10">
        <f t="shared" si="51"/>
        <v>61.994151052094224</v>
      </c>
      <c r="Z133" s="10">
        <f t="shared" si="52"/>
        <v>32.005848947905783</v>
      </c>
      <c r="AA133" s="10">
        <f t="shared" si="45"/>
        <v>56.994151052094224</v>
      </c>
      <c r="AB133" s="10">
        <f t="shared" si="46"/>
        <v>2.2405805435659794</v>
      </c>
      <c r="AC133" s="10">
        <f t="shared" si="47"/>
        <v>3.0261911940440611</v>
      </c>
      <c r="AD133" s="10">
        <f>IF(R133&lt;=$H$10,$L$2+ABS($H$43/$H$46-SQRT(4*$H$43*$H$43/$H$46/$H$46-8*(R133-$H$9)/$H$46)/2),#REF!)</f>
        <v>7.1293039434438636</v>
      </c>
      <c r="AE133" s="10">
        <f t="shared" si="53"/>
        <v>-40.714553143277854</v>
      </c>
      <c r="AF133" s="10">
        <f t="shared" si="54"/>
        <v>2.6177582491315432</v>
      </c>
      <c r="AG133" s="10">
        <f t="shared" si="55"/>
        <v>2.6177582491315432</v>
      </c>
      <c r="AH133">
        <f t="shared" si="56"/>
        <v>2.7146598896908873</v>
      </c>
      <c r="AI133" s="10">
        <f t="shared" si="57"/>
        <v>-2.9183823529411752</v>
      </c>
      <c r="AJ133" t="e">
        <f t="shared" si="58"/>
        <v>#NUM!</v>
      </c>
    </row>
    <row r="134" spans="14:36" x14ac:dyDescent="0.3">
      <c r="N134">
        <f t="shared" si="48"/>
        <v>25.35280106910529</v>
      </c>
      <c r="O134">
        <f t="shared" si="49"/>
        <v>17.939727269112975</v>
      </c>
      <c r="P134">
        <f t="shared" si="59"/>
        <v>2.508</v>
      </c>
      <c r="Q134">
        <f t="shared" si="41"/>
        <v>14.646780000000001</v>
      </c>
      <c r="R134" s="17">
        <f>PUSHArm!M134</f>
        <v>66</v>
      </c>
      <c r="S134" s="10">
        <f>PULLArm!N134</f>
        <v>43.343868237758052</v>
      </c>
      <c r="T134" s="10">
        <f>PULLArm!O134</f>
        <v>1.4778855263142567</v>
      </c>
      <c r="U134" s="10">
        <f t="shared" si="50"/>
        <v>36.40776638834879</v>
      </c>
      <c r="V134" s="10">
        <f t="shared" si="42"/>
        <v>2.2498880801086205</v>
      </c>
      <c r="W134" s="10">
        <f t="shared" si="43"/>
        <v>27.343868237758052</v>
      </c>
      <c r="X134" s="10">
        <f t="shared" si="44"/>
        <v>66.656131762241955</v>
      </c>
      <c r="Y134" s="10">
        <f t="shared" si="51"/>
        <v>61.656131762241955</v>
      </c>
      <c r="Z134" s="10">
        <f t="shared" si="52"/>
        <v>32.343868237758052</v>
      </c>
      <c r="AA134" s="10">
        <f t="shared" si="45"/>
        <v>56.656131762241955</v>
      </c>
      <c r="AB134" s="10">
        <f t="shared" si="46"/>
        <v>2.2498880801086205</v>
      </c>
      <c r="AC134" s="10">
        <f t="shared" si="47"/>
        <v>3.0195099100735945</v>
      </c>
      <c r="AD134" s="10">
        <f>IF(R134&lt;=$H$10,$L$2+ABS($H$43/$H$46-SQRT(4*$H$43*$H$43/$H$46/$H$46-8*(R134-$H$9)/$H$46)/2),#REF!)</f>
        <v>7.1150375340360146</v>
      </c>
      <c r="AE134" s="10">
        <f t="shared" si="53"/>
        <v>-40.630201037333222</v>
      </c>
      <c r="AF134" s="10">
        <f t="shared" si="54"/>
        <v>2.6094437604391474</v>
      </c>
      <c r="AG134" s="10">
        <f t="shared" si="55"/>
        <v>2.6094437604391474</v>
      </c>
      <c r="AH134">
        <f t="shared" si="56"/>
        <v>2.7225480490072389</v>
      </c>
      <c r="AI134" s="10">
        <f t="shared" si="57"/>
        <v>-2.9897058823529408</v>
      </c>
      <c r="AJ134" t="e">
        <f t="shared" si="58"/>
        <v>#NUM!</v>
      </c>
    </row>
    <row r="135" spans="14:36" x14ac:dyDescent="0.3">
      <c r="N135">
        <f t="shared" si="48"/>
        <v>25.376245292640412</v>
      </c>
      <c r="O135">
        <f t="shared" si="49"/>
        <v>17.969879521282394</v>
      </c>
      <c r="P135">
        <f t="shared" si="59"/>
        <v>2.508</v>
      </c>
      <c r="Q135">
        <f t="shared" si="41"/>
        <v>14.678195000000001</v>
      </c>
      <c r="R135" s="17">
        <f>PUSHArm!M135</f>
        <v>66.5</v>
      </c>
      <c r="S135" s="10">
        <f>PULLArm!N135</f>
        <v>43.682189434560733</v>
      </c>
      <c r="T135" s="10">
        <f>PULLArm!O135</f>
        <v>1.4765482000315027</v>
      </c>
      <c r="U135" s="10">
        <f t="shared" si="50"/>
        <v>36.557670548911361</v>
      </c>
      <c r="V135" s="10">
        <f t="shared" si="42"/>
        <v>2.2591657509368126</v>
      </c>
      <c r="W135" s="10">
        <f t="shared" si="43"/>
        <v>27.682189434560733</v>
      </c>
      <c r="X135" s="10">
        <f t="shared" si="44"/>
        <v>66.31781056543926</v>
      </c>
      <c r="Y135" s="10">
        <f t="shared" si="51"/>
        <v>61.31781056543926</v>
      </c>
      <c r="Z135" s="10">
        <f t="shared" si="52"/>
        <v>32.682189434560733</v>
      </c>
      <c r="AA135" s="10">
        <f t="shared" si="45"/>
        <v>56.31781056543926</v>
      </c>
      <c r="AB135" s="10">
        <f t="shared" si="46"/>
        <v>2.2591657509368126</v>
      </c>
      <c r="AC135" s="10">
        <f t="shared" si="47"/>
        <v>3.0128062855755369</v>
      </c>
      <c r="AD135" s="10">
        <f>IF(R135&lt;=$H$10,$L$2+ABS($H$43/$H$46-SQRT(4*$H$43*$H$43/$H$46/$H$46-8*(R135-$H$9)/$H$46)/2),#REF!)</f>
        <v>7.1007278271841212</v>
      </c>
      <c r="AE135" s="10">
        <f t="shared" si="53"/>
        <v>-40.54581395818051</v>
      </c>
      <c r="AF135" s="10">
        <f t="shared" si="54"/>
        <v>2.6011044947372612</v>
      </c>
      <c r="AG135" s="10">
        <f t="shared" si="55"/>
        <v>2.6011044947372612</v>
      </c>
      <c r="AH135">
        <f t="shared" si="56"/>
        <v>2.7303965515792834</v>
      </c>
      <c r="AI135" s="10">
        <f t="shared" si="57"/>
        <v>-3.0610294117647054</v>
      </c>
      <c r="AJ135" t="e">
        <f t="shared" si="58"/>
        <v>#NUM!</v>
      </c>
    </row>
    <row r="136" spans="14:36" x14ac:dyDescent="0.3">
      <c r="N136">
        <f t="shared" si="48"/>
        <v>25.399305158512036</v>
      </c>
      <c r="O136">
        <f t="shared" si="49"/>
        <v>17.999734911822951</v>
      </c>
      <c r="P136">
        <f t="shared" si="59"/>
        <v>2.508</v>
      </c>
      <c r="Q136">
        <f t="shared" si="41"/>
        <v>14.70961</v>
      </c>
      <c r="R136" s="17">
        <f>PUSHArm!M136</f>
        <v>67</v>
      </c>
      <c r="S136" s="10">
        <f>PULLArm!N136</f>
        <v>44.020817052669869</v>
      </c>
      <c r="T136" s="10">
        <f>PULLArm!O136</f>
        <v>1.4751934303606618</v>
      </c>
      <c r="U136" s="10">
        <f t="shared" si="50"/>
        <v>36.707907397898119</v>
      </c>
      <c r="V136" s="10">
        <f t="shared" si="42"/>
        <v>2.2684138417150947</v>
      </c>
      <c r="W136" s="10">
        <f t="shared" si="43"/>
        <v>28.020817052669869</v>
      </c>
      <c r="X136" s="10">
        <f t="shared" si="44"/>
        <v>65.979182947330131</v>
      </c>
      <c r="Y136" s="10">
        <f t="shared" si="51"/>
        <v>60.979182947330131</v>
      </c>
      <c r="Z136" s="10">
        <f t="shared" si="52"/>
        <v>33.020817052669869</v>
      </c>
      <c r="AA136" s="10">
        <f t="shared" si="45"/>
        <v>55.979182947330131</v>
      </c>
      <c r="AB136" s="10">
        <f t="shared" si="46"/>
        <v>2.2684138417150947</v>
      </c>
      <c r="AC136" s="10">
        <f t="shared" si="47"/>
        <v>3.0060800949365714</v>
      </c>
      <c r="AD136" s="10">
        <f>IF(R136&lt;=$H$10,$L$2+ABS($H$43/$H$46-SQRT(4*$H$43*$H$43/$H$46/$H$46-8*(R136-$H$9)/$H$46)/2),#REF!)</f>
        <v>7.0863744262657775</v>
      </c>
      <c r="AE136" s="10">
        <f t="shared" si="53"/>
        <v>-40.46138868146798</v>
      </c>
      <c r="AF136" s="10">
        <f t="shared" si="54"/>
        <v>2.592740229191834</v>
      </c>
      <c r="AG136" s="10">
        <f t="shared" si="55"/>
        <v>2.592740229191834</v>
      </c>
      <c r="AH136">
        <f t="shared" si="56"/>
        <v>2.7382059895685096</v>
      </c>
      <c r="AI136" s="10">
        <f t="shared" si="57"/>
        <v>-3.1323529411764701</v>
      </c>
      <c r="AJ136" t="e">
        <f t="shared" si="58"/>
        <v>#NUM!</v>
      </c>
    </row>
    <row r="137" spans="14:36" x14ac:dyDescent="0.3">
      <c r="N137">
        <f t="shared" si="48"/>
        <v>25.421977057557353</v>
      </c>
      <c r="O137">
        <f t="shared" si="49"/>
        <v>18.029290403053245</v>
      </c>
      <c r="P137">
        <f t="shared" si="59"/>
        <v>2.508</v>
      </c>
      <c r="Q137">
        <f t="shared" si="41"/>
        <v>14.741025000000002</v>
      </c>
      <c r="R137" s="17">
        <f>PUSHArm!M137</f>
        <v>67.5</v>
      </c>
      <c r="S137" s="10">
        <f>PULLArm!N137</f>
        <v>44.359755655370776</v>
      </c>
      <c r="T137" s="10">
        <f>PULLArm!O137</f>
        <v>1.4738211033700368</v>
      </c>
      <c r="U137" s="10">
        <f t="shared" si="50"/>
        <v>36.858489586264639</v>
      </c>
      <c r="V137" s="10">
        <f t="shared" si="42"/>
        <v>2.277632633582888</v>
      </c>
      <c r="W137" s="10">
        <f t="shared" si="43"/>
        <v>28.359755655370776</v>
      </c>
      <c r="X137" s="10">
        <f t="shared" si="44"/>
        <v>65.640244344629224</v>
      </c>
      <c r="Y137" s="10">
        <f t="shared" si="51"/>
        <v>60.640244344629224</v>
      </c>
      <c r="Z137" s="10">
        <f t="shared" si="52"/>
        <v>33.359755655370776</v>
      </c>
      <c r="AA137" s="10">
        <f t="shared" si="45"/>
        <v>55.640244344629224</v>
      </c>
      <c r="AB137" s="10">
        <f t="shared" si="46"/>
        <v>2.277632633582888</v>
      </c>
      <c r="AC137" s="10">
        <f t="shared" si="47"/>
        <v>2.9993311087202317</v>
      </c>
      <c r="AD137" s="10">
        <f>IF(R137&lt;=$H$10,$L$2+ABS($H$43/$H$46-SQRT(4*$H$43*$H$43/$H$46/$H$46-8*(R137-$H$9)/$H$46)/2),#REF!)</f>
        <v>7.0719769285659613</v>
      </c>
      <c r="AE137" s="10">
        <f t="shared" si="53"/>
        <v>-40.376921932358229</v>
      </c>
      <c r="AF137" s="10">
        <f t="shared" si="54"/>
        <v>2.5843507376085251</v>
      </c>
      <c r="AG137" s="10">
        <f t="shared" si="55"/>
        <v>2.5843507376085251</v>
      </c>
      <c r="AH137">
        <f t="shared" si="56"/>
        <v>2.745976940544387</v>
      </c>
      <c r="AI137" s="10">
        <f t="shared" si="57"/>
        <v>-3.2036764705882348</v>
      </c>
      <c r="AJ137" t="e">
        <f t="shared" si="58"/>
        <v>#NUM!</v>
      </c>
    </row>
    <row r="138" spans="14:36" x14ac:dyDescent="0.3">
      <c r="N138">
        <f t="shared" si="48"/>
        <v>25.444257341816709</v>
      </c>
      <c r="O138">
        <f t="shared" si="49"/>
        <v>18.058542925600882</v>
      </c>
      <c r="P138">
        <f t="shared" si="59"/>
        <v>2.508</v>
      </c>
      <c r="Q138">
        <f t="shared" si="41"/>
        <v>14.77244</v>
      </c>
      <c r="R138" s="17">
        <f>PUSHArm!M138</f>
        <v>68</v>
      </c>
      <c r="S138" s="10">
        <f>PULLArm!N138</f>
        <v>44.699009855800327</v>
      </c>
      <c r="T138" s="10">
        <f>PULLArm!O138</f>
        <v>1.4724311037112892</v>
      </c>
      <c r="U138" s="10">
        <f t="shared" si="50"/>
        <v>37.009429862766545</v>
      </c>
      <c r="V138" s="10">
        <f t="shared" si="42"/>
        <v>2.2868224032542139</v>
      </c>
      <c r="W138" s="10">
        <f t="shared" si="43"/>
        <v>28.699009855800327</v>
      </c>
      <c r="X138" s="10">
        <f t="shared" si="44"/>
        <v>65.300990144199673</v>
      </c>
      <c r="Y138" s="10">
        <f t="shared" si="51"/>
        <v>60.300990144199673</v>
      </c>
      <c r="Z138" s="10">
        <f t="shared" si="52"/>
        <v>33.699009855800327</v>
      </c>
      <c r="AA138" s="10">
        <f t="shared" si="45"/>
        <v>55.300990144199673</v>
      </c>
      <c r="AB138" s="10">
        <f t="shared" si="46"/>
        <v>2.2868224032542139</v>
      </c>
      <c r="AC138" s="10">
        <f t="shared" si="47"/>
        <v>2.992559093575585</v>
      </c>
      <c r="AD138" s="10">
        <f>IF(R138&lt;=$H$10,$L$2+ABS($H$43/$H$46-SQRT(4*$H$43*$H$43/$H$46/$H$46-8*(R138-$H$9)/$H$46)/2),#REF!)</f>
        <v>7.0575349251452071</v>
      </c>
      <c r="AE138" s="10">
        <f t="shared" si="53"/>
        <v>-40.292410383536321</v>
      </c>
      <c r="AF138" s="10">
        <f t="shared" si="54"/>
        <v>2.5759357903613331</v>
      </c>
      <c r="AG138" s="10">
        <f t="shared" si="55"/>
        <v>2.5759357903613331</v>
      </c>
      <c r="AH138">
        <f t="shared" si="56"/>
        <v>2.753709967982866</v>
      </c>
      <c r="AI138" s="10">
        <f t="shared" si="57"/>
        <v>-3.2749999999999995</v>
      </c>
      <c r="AJ138" t="e">
        <f t="shared" si="58"/>
        <v>#NUM!</v>
      </c>
    </row>
    <row r="139" spans="14:36" x14ac:dyDescent="0.3">
      <c r="N139">
        <f t="shared" si="48"/>
        <v>25.466142324243929</v>
      </c>
      <c r="O139">
        <f t="shared" si="49"/>
        <v>18.087489378132286</v>
      </c>
      <c r="P139">
        <f t="shared" si="59"/>
        <v>2.508</v>
      </c>
      <c r="Q139">
        <f t="shared" si="41"/>
        <v>14.803855</v>
      </c>
      <c r="R139" s="17">
        <f>PUSHArm!M139</f>
        <v>68.5</v>
      </c>
      <c r="S139" s="10">
        <f>PULLArm!N139</f>
        <v>45.038584317885338</v>
      </c>
      <c r="T139" s="10">
        <f>PULLArm!O139</f>
        <v>1.4710233146155585</v>
      </c>
      <c r="U139" s="10">
        <f t="shared" si="50"/>
        <v>37.160741078267392</v>
      </c>
      <c r="V139" s="10">
        <f t="shared" si="42"/>
        <v>2.2959834231146097</v>
      </c>
      <c r="W139" s="10">
        <f t="shared" si="43"/>
        <v>29.038584317885338</v>
      </c>
      <c r="X139" s="10">
        <f t="shared" si="44"/>
        <v>64.961415682114662</v>
      </c>
      <c r="Y139" s="10">
        <f t="shared" si="51"/>
        <v>59.961415682114662</v>
      </c>
      <c r="Z139" s="10">
        <f t="shared" si="52"/>
        <v>34.038584317885338</v>
      </c>
      <c r="AA139" s="10">
        <f t="shared" si="45"/>
        <v>54.961415682114662</v>
      </c>
      <c r="AB139" s="10">
        <f t="shared" si="46"/>
        <v>2.2959834231146097</v>
      </c>
      <c r="AC139" s="10">
        <f t="shared" si="47"/>
        <v>2.9857638121430901</v>
      </c>
      <c r="AD139" s="10">
        <f>IF(R139&lt;=$H$10,$L$2+ABS($H$43/$H$46-SQRT(4*$H$43*$H$43/$H$46/$H$46-8*(R139-$H$9)/$H$46)/2),#REF!)</f>
        <v>7.0430480007040739</v>
      </c>
      <c r="AE139" s="10">
        <f t="shared" si="53"/>
        <v>-40.207850653162396</v>
      </c>
      <c r="AF139" s="10">
        <f t="shared" si="54"/>
        <v>2.5674951543192601</v>
      </c>
      <c r="AG139" s="10">
        <f t="shared" si="55"/>
        <v>2.5674951543192601</v>
      </c>
      <c r="AH139">
        <f t="shared" si="56"/>
        <v>2.7614056217431928</v>
      </c>
      <c r="AI139" s="10">
        <f t="shared" si="57"/>
        <v>-3.3463235294117641</v>
      </c>
      <c r="AJ139" t="e">
        <f t="shared" si="58"/>
        <v>#NUM!</v>
      </c>
    </row>
    <row r="140" spans="14:36" x14ac:dyDescent="0.3">
      <c r="N140">
        <f t="shared" si="48"/>
        <v>25.487628278398834</v>
      </c>
      <c r="O140">
        <f t="shared" si="49"/>
        <v>18.116126627069615</v>
      </c>
      <c r="P140">
        <f t="shared" si="59"/>
        <v>2.508</v>
      </c>
      <c r="Q140">
        <f t="shared" si="41"/>
        <v>14.835270000000001</v>
      </c>
      <c r="R140" s="17">
        <f>PUSHArm!M140</f>
        <v>69</v>
      </c>
      <c r="S140" s="10">
        <f>PULLArm!N140</f>
        <v>45.378483757297467</v>
      </c>
      <c r="T140" s="10">
        <f>PULLArm!O140</f>
        <v>1.4695976178886008</v>
      </c>
      <c r="U140" s="10">
        <f t="shared" si="50"/>
        <v>37.312436190107547</v>
      </c>
      <c r="V140" s="10">
        <f t="shared" si="42"/>
        <v>2.3051159613153303</v>
      </c>
      <c r="W140" s="10">
        <f t="shared" si="43"/>
        <v>29.378483757297467</v>
      </c>
      <c r="X140" s="10">
        <f t="shared" si="44"/>
        <v>64.62151624270254</v>
      </c>
      <c r="Y140" s="10">
        <f t="shared" si="51"/>
        <v>59.62151624270254</v>
      </c>
      <c r="Z140" s="10">
        <f t="shared" si="52"/>
        <v>34.378483757297467</v>
      </c>
      <c r="AA140" s="10">
        <f t="shared" si="45"/>
        <v>54.62151624270254</v>
      </c>
      <c r="AB140" s="10">
        <f t="shared" si="46"/>
        <v>2.3051159613153303</v>
      </c>
      <c r="AC140" s="10">
        <f t="shared" si="47"/>
        <v>2.9789450229575203</v>
      </c>
      <c r="AD140" s="10">
        <f>IF(R140&lt;=$H$10,$L$2+ABS($H$43/$H$46-SQRT(4*$H$43*$H$43/$H$46/$H$46-8*(R140-$H$9)/$H$46)/2),#REF!)</f>
        <v>7.028515733443804</v>
      </c>
      <c r="AE140" s="10">
        <f t="shared" si="53"/>
        <v>-40.123239302792761</v>
      </c>
      <c r="AF140" s="10">
        <f t="shared" si="54"/>
        <v>2.5590285927709542</v>
      </c>
      <c r="AG140" s="10">
        <f t="shared" si="55"/>
        <v>2.5590285927709542</v>
      </c>
      <c r="AH140">
        <f t="shared" si="56"/>
        <v>2.7690644385241789</v>
      </c>
      <c r="AI140" s="10">
        <f t="shared" si="57"/>
        <v>-3.4176470588235288</v>
      </c>
      <c r="AJ140" t="e">
        <f t="shared" si="58"/>
        <v>#NUM!</v>
      </c>
    </row>
    <row r="141" spans="14:36" x14ac:dyDescent="0.3">
      <c r="N141">
        <f t="shared" si="48"/>
        <v>25.508711438182509</v>
      </c>
      <c r="O141">
        <f t="shared" si="49"/>
        <v>18.144451506337791</v>
      </c>
      <c r="P141">
        <f t="shared" si="59"/>
        <v>2.508</v>
      </c>
      <c r="Q141">
        <f t="shared" si="41"/>
        <v>14.866685</v>
      </c>
      <c r="R141" s="17">
        <f>PUSHArm!M141</f>
        <v>69.5</v>
      </c>
      <c r="S141" s="10">
        <f>PULLArm!N141</f>
        <v>45.71871294242527</v>
      </c>
      <c r="T141" s="10">
        <f>PULLArm!O141</f>
        <v>1.4681538939084369</v>
      </c>
      <c r="U141" s="10">
        <f t="shared" si="50"/>
        <v>37.464528266449285</v>
      </c>
      <c r="V141" s="10">
        <f t="shared" si="42"/>
        <v>2.314220281864932</v>
      </c>
      <c r="W141" s="10">
        <f t="shared" si="43"/>
        <v>29.71871294242527</v>
      </c>
      <c r="X141" s="10">
        <f t="shared" si="44"/>
        <v>64.28128705757473</v>
      </c>
      <c r="Y141" s="10">
        <f t="shared" si="51"/>
        <v>59.28128705757473</v>
      </c>
      <c r="Z141" s="10">
        <f t="shared" si="52"/>
        <v>34.71871294242527</v>
      </c>
      <c r="AA141" s="10">
        <f t="shared" si="45"/>
        <v>54.28128705757473</v>
      </c>
      <c r="AB141" s="10">
        <f t="shared" si="46"/>
        <v>2.314220281864932</v>
      </c>
      <c r="AC141" s="10">
        <f t="shared" si="47"/>
        <v>2.9721024803478482</v>
      </c>
      <c r="AD141" s="10">
        <f>IF(R141&lt;=$H$10,$L$2+ABS($H$43/$H$46-SQRT(4*$H$43*$H$43/$H$46/$H$46-8*(R141-$H$9)/$H$46)/2),#REF!)</f>
        <v>7.0139376949230225</v>
      </c>
      <c r="AE141" s="10">
        <f t="shared" si="53"/>
        <v>-40.038572835171891</v>
      </c>
      <c r="AF141" s="10">
        <f t="shared" si="54"/>
        <v>2.5505358653472499</v>
      </c>
      <c r="AG141" s="10">
        <f t="shared" si="55"/>
        <v>2.5505358653472499</v>
      </c>
      <c r="AH141">
        <f t="shared" si="56"/>
        <v>2.7766869423010068</v>
      </c>
      <c r="AI141" s="10">
        <f t="shared" si="57"/>
        <v>-3.4889705882352935</v>
      </c>
      <c r="AJ141" t="e">
        <f t="shared" si="58"/>
        <v>#NUM!</v>
      </c>
    </row>
    <row r="142" spans="14:36" x14ac:dyDescent="0.3">
      <c r="N142">
        <f t="shared" si="48"/>
        <v>25.529387997546479</v>
      </c>
      <c r="O142">
        <f t="shared" si="49"/>
        <v>18.172460817092897</v>
      </c>
      <c r="P142">
        <f t="shared" si="59"/>
        <v>2.508</v>
      </c>
      <c r="Q142">
        <f t="shared" si="41"/>
        <v>14.898100000000003</v>
      </c>
      <c r="R142" s="17">
        <f>PUSHArm!M142</f>
        <v>70</v>
      </c>
      <c r="S142" s="10">
        <f>PULLArm!N142</f>
        <v>46.059276695363273</v>
      </c>
      <c r="T142" s="10">
        <f>PULLArm!O142</f>
        <v>1.4666920216215278</v>
      </c>
      <c r="U142" s="10">
        <f t="shared" si="50"/>
        <v>37.617030490701097</v>
      </c>
      <c r="V142" s="10">
        <f t="shared" si="42"/>
        <v>2.3232966447183232</v>
      </c>
      <c r="W142" s="10">
        <f t="shared" si="43"/>
        <v>30.059276695363273</v>
      </c>
      <c r="X142" s="10">
        <f t="shared" si="44"/>
        <v>63.940723304636727</v>
      </c>
      <c r="Y142" s="10">
        <f t="shared" si="51"/>
        <v>58.940723304636727</v>
      </c>
      <c r="Z142" s="10">
        <f t="shared" si="52"/>
        <v>35.059276695363273</v>
      </c>
      <c r="AA142" s="10">
        <f t="shared" si="45"/>
        <v>53.940723304636727</v>
      </c>
      <c r="AB142" s="10">
        <f t="shared" si="46"/>
        <v>2.3232966447183232</v>
      </c>
      <c r="AC142" s="10">
        <f t="shared" si="47"/>
        <v>2.9652359343339674</v>
      </c>
      <c r="AD142" s="10">
        <f>IF(R142&lt;=$H$10,$L$2+ABS($H$43/$H$46-SQRT(4*$H$43*$H$43/$H$46/$H$46-8*(R142-$H$9)/$H$46)/2),#REF!)</f>
        <v>6.9993134499103569</v>
      </c>
      <c r="AE142" s="10">
        <f t="shared" si="53"/>
        <v>-39.953847692002128</v>
      </c>
      <c r="AF142" s="10">
        <f t="shared" si="54"/>
        <v>2.5420167279415469</v>
      </c>
      <c r="AG142" s="10">
        <f t="shared" si="55"/>
        <v>2.5420167279415469</v>
      </c>
      <c r="AH142">
        <f t="shared" si="56"/>
        <v>2.7842736447435605</v>
      </c>
      <c r="AI142" s="10">
        <f t="shared" si="57"/>
        <v>-3.5602941176470582</v>
      </c>
      <c r="AJ142" t="e">
        <f t="shared" si="58"/>
        <v>#NUM!</v>
      </c>
    </row>
    <row r="143" spans="14:36" x14ac:dyDescent="0.3">
      <c r="N143">
        <f t="shared" si="48"/>
        <v>25.549654110208039</v>
      </c>
      <c r="O143">
        <f t="shared" si="49"/>
        <v>18.200151327454677</v>
      </c>
      <c r="P143">
        <f t="shared" si="59"/>
        <v>2.508</v>
      </c>
      <c r="Q143">
        <f t="shared" si="41"/>
        <v>14.929514999999999</v>
      </c>
      <c r="R143" s="17">
        <f>PUSHArm!M143</f>
        <v>70.5</v>
      </c>
      <c r="S143" s="10">
        <f>PULLArm!N143</f>
        <v>46.400179892918828</v>
      </c>
      <c r="T143" s="10">
        <f>PULLArm!O143</f>
        <v>1.4652118785393471</v>
      </c>
      <c r="U143" s="10">
        <f t="shared" si="50"/>
        <v>37.769956165977824</v>
      </c>
      <c r="V143" s="10">
        <f t="shared" si="42"/>
        <v>2.3323453058633703</v>
      </c>
      <c r="W143" s="10">
        <f t="shared" si="43"/>
        <v>30.400179892918828</v>
      </c>
      <c r="X143" s="10">
        <f t="shared" si="44"/>
        <v>63.599820107081172</v>
      </c>
      <c r="Y143" s="10">
        <f t="shared" si="51"/>
        <v>58.599820107081172</v>
      </c>
      <c r="Z143" s="10">
        <f t="shared" si="52"/>
        <v>35.400179892918828</v>
      </c>
      <c r="AA143" s="10">
        <f t="shared" si="45"/>
        <v>53.599820107081172</v>
      </c>
      <c r="AB143" s="10">
        <f t="shared" si="46"/>
        <v>2.3323453058633703</v>
      </c>
      <c r="AC143" s="10">
        <f t="shared" si="47"/>
        <v>2.958345130520128</v>
      </c>
      <c r="AD143" s="10">
        <f>IF(R143&lt;=$H$10,$L$2+ABS($H$43/$H$46-SQRT(4*$H$43*$H$43/$H$46/$H$46-8*(R143-$H$9)/$H$46)/2),#REF!)</f>
        <v>6.9846425562328243</v>
      </c>
      <c r="AE143" s="10">
        <f t="shared" si="53"/>
        <v>-39.8690602516373</v>
      </c>
      <c r="AF143" s="10">
        <f t="shared" si="54"/>
        <v>2.5334709326279401</v>
      </c>
      <c r="AG143" s="10">
        <f t="shared" si="55"/>
        <v>2.5334709326279401</v>
      </c>
      <c r="AH143">
        <f t="shared" si="56"/>
        <v>2.791825045617248</v>
      </c>
      <c r="AI143" s="10">
        <f t="shared" si="57"/>
        <v>-3.6316176470588228</v>
      </c>
      <c r="AJ143" t="e">
        <f t="shared" si="58"/>
        <v>#NUM!</v>
      </c>
    </row>
    <row r="144" spans="14:36" x14ac:dyDescent="0.3">
      <c r="N144">
        <f t="shared" si="48"/>
        <v>25.569505889380899</v>
      </c>
      <c r="O144">
        <f t="shared" si="49"/>
        <v>18.227519772249824</v>
      </c>
      <c r="P144">
        <f t="shared" si="59"/>
        <v>2.508</v>
      </c>
      <c r="Q144">
        <f t="shared" si="41"/>
        <v>14.960930000000001</v>
      </c>
      <c r="R144" s="17">
        <f>PUSHArm!M144</f>
        <v>71</v>
      </c>
      <c r="S144" s="10">
        <f>PULLArm!N144</f>
        <v>46.741427467637131</v>
      </c>
      <c r="T144" s="10">
        <f>PULLArm!O144</f>
        <v>1.4637133407358607</v>
      </c>
      <c r="U144" s="10">
        <f t="shared" si="50"/>
        <v>37.923318719586156</v>
      </c>
      <c r="V144" s="10">
        <f t="shared" si="42"/>
        <v>2.341366517405139</v>
      </c>
      <c r="W144" s="10">
        <f t="shared" si="43"/>
        <v>30.741427467637131</v>
      </c>
      <c r="X144" s="10">
        <f t="shared" si="44"/>
        <v>63.258572532362869</v>
      </c>
      <c r="Y144" s="10">
        <f t="shared" si="51"/>
        <v>58.258572532362869</v>
      </c>
      <c r="Z144" s="10">
        <f t="shared" si="52"/>
        <v>35.741427467637131</v>
      </c>
      <c r="AA144" s="10">
        <f t="shared" si="45"/>
        <v>53.258572532362869</v>
      </c>
      <c r="AB144" s="10">
        <f t="shared" si="46"/>
        <v>2.341366517405139</v>
      </c>
      <c r="AC144" s="10">
        <f t="shared" si="47"/>
        <v>2.9514298099849636</v>
      </c>
      <c r="AD144" s="10">
        <f>IF(R144&lt;=$H$10,$L$2+ABS($H$43/$H$46-SQRT(4*$H$43*$H$43/$H$46/$H$46-8*(R144-$H$9)/$H$46)/2),#REF!)</f>
        <v>6.9699245646198342</v>
      </c>
      <c r="AE144" s="10">
        <f t="shared" si="53"/>
        <v>-39.784206826684319</v>
      </c>
      <c r="AF144" s="10">
        <f t="shared" si="54"/>
        <v>2.524898227577034</v>
      </c>
      <c r="AG144" s="10">
        <f t="shared" si="55"/>
        <v>2.524898227577034</v>
      </c>
      <c r="AH144">
        <f t="shared" si="56"/>
        <v>2.799341633167181</v>
      </c>
      <c r="AI144" s="10">
        <f t="shared" si="57"/>
        <v>-3.7029411764705875</v>
      </c>
      <c r="AJ144" t="e">
        <f t="shared" si="58"/>
        <v>#NUM!</v>
      </c>
    </row>
    <row r="145" spans="14:36" x14ac:dyDescent="0.3">
      <c r="N145">
        <f t="shared" si="48"/>
        <v>25.588939407498923</v>
      </c>
      <c r="O145">
        <f t="shared" si="49"/>
        <v>18.254562852750169</v>
      </c>
      <c r="P145">
        <f t="shared" si="59"/>
        <v>2.508</v>
      </c>
      <c r="Q145">
        <f t="shared" si="41"/>
        <v>14.992344999999997</v>
      </c>
      <c r="R145" s="17">
        <f>PUSHArm!M145</f>
        <v>71.5</v>
      </c>
      <c r="S145" s="10">
        <f>PULLArm!N145</f>
        <v>47.083024408844643</v>
      </c>
      <c r="T145" s="10">
        <f>PULLArm!O145</f>
        <v>1.4621962828446484</v>
      </c>
      <c r="U145" s="10">
        <f t="shared" si="50"/>
        <v>38.077131707571169</v>
      </c>
      <c r="V145" s="10">
        <f t="shared" si="42"/>
        <v>2.3503605276478474</v>
      </c>
      <c r="W145" s="10">
        <f t="shared" si="43"/>
        <v>31.083024408844643</v>
      </c>
      <c r="X145" s="10">
        <f t="shared" si="44"/>
        <v>62.916975591155357</v>
      </c>
      <c r="Y145" s="10">
        <f t="shared" si="51"/>
        <v>57.916975591155357</v>
      </c>
      <c r="Z145" s="10">
        <f t="shared" si="52"/>
        <v>36.083024408844643</v>
      </c>
      <c r="AA145" s="10">
        <f t="shared" si="45"/>
        <v>52.916975591155357</v>
      </c>
      <c r="AB145" s="10">
        <f t="shared" si="46"/>
        <v>2.3503605276478474</v>
      </c>
      <c r="AC145" s="10">
        <f t="shared" si="47"/>
        <v>2.9444897091679696</v>
      </c>
      <c r="AD145" s="10">
        <f>IF(R145&lt;=$H$10,$L$2+ABS($H$43/$H$46-SQRT(4*$H$43*$H$43/$H$46/$H$46-8*(R145-$H$9)/$H$46)/2),#REF!)</f>
        <v>6.9551590185426591</v>
      </c>
      <c r="AE145" s="10">
        <f t="shared" si="53"/>
        <v>-39.699283661544335</v>
      </c>
      <c r="AF145" s="10">
        <f t="shared" si="54"/>
        <v>2.5162983569693558</v>
      </c>
      <c r="AG145" s="10">
        <f t="shared" si="55"/>
        <v>2.5162983569693558</v>
      </c>
      <c r="AH145">
        <f t="shared" si="56"/>
        <v>2.8068238844865667</v>
      </c>
      <c r="AI145" s="10">
        <f t="shared" si="57"/>
        <v>-3.7742647058823522</v>
      </c>
      <c r="AJ145" t="e">
        <f t="shared" si="58"/>
        <v>#NUM!</v>
      </c>
    </row>
    <row r="146" spans="14:36" x14ac:dyDescent="0.3">
      <c r="N146">
        <f t="shared" si="48"/>
        <v>25.60795069595083</v>
      </c>
      <c r="O146">
        <f t="shared" si="49"/>
        <v>18.281277236418568</v>
      </c>
      <c r="P146">
        <f t="shared" si="59"/>
        <v>2.508</v>
      </c>
      <c r="Q146">
        <f t="shared" si="41"/>
        <v>15.023759999999999</v>
      </c>
      <c r="R146" s="17">
        <f>PUSHArm!M146</f>
        <v>72</v>
      </c>
      <c r="S146" s="10">
        <f>PULLArm!N146</f>
        <v>47.424975763711494</v>
      </c>
      <c r="T146" s="10">
        <f>PULLArm!O146</f>
        <v>1.4606605780566715</v>
      </c>
      <c r="U146" s="10">
        <f t="shared" si="50"/>
        <v>38.231408819301087</v>
      </c>
      <c r="V146" s="10">
        <f t="shared" si="42"/>
        <v>2.3593275811746102</v>
      </c>
      <c r="W146" s="10">
        <f t="shared" si="43"/>
        <v>31.424975763711494</v>
      </c>
      <c r="X146" s="10">
        <f t="shared" si="44"/>
        <v>62.575024236288506</v>
      </c>
      <c r="Y146" s="10">
        <f t="shared" si="51"/>
        <v>57.575024236288506</v>
      </c>
      <c r="Z146" s="10">
        <f t="shared" si="52"/>
        <v>36.424975763711494</v>
      </c>
      <c r="AA146" s="10">
        <f t="shared" si="45"/>
        <v>52.575024236288506</v>
      </c>
      <c r="AB146" s="10">
        <f t="shared" si="46"/>
        <v>2.3593275811746102</v>
      </c>
      <c r="AC146" s="10">
        <f t="shared" si="47"/>
        <v>2.937524559752295</v>
      </c>
      <c r="AD146" s="10">
        <f>IF(R146&lt;=$H$10,$L$2+ABS($H$43/$H$46-SQRT(4*$H$43*$H$43/$H$46/$H$46-8*(R146-$H$9)/$H$46)/2),#REF!)</f>
        <v>6.9403454540492024</v>
      </c>
      <c r="AE146" s="10">
        <f t="shared" si="53"/>
        <v>-39.614286929863695</v>
      </c>
      <c r="AF146" s="10">
        <f t="shared" si="54"/>
        <v>2.507671060906278</v>
      </c>
      <c r="AG146" s="10">
        <f t="shared" si="55"/>
        <v>2.507671060906278</v>
      </c>
      <c r="AH146">
        <f t="shared" si="56"/>
        <v>2.8142722658700903</v>
      </c>
      <c r="AI146" s="10">
        <f t="shared" si="57"/>
        <v>-3.8455882352941169</v>
      </c>
      <c r="AJ146" t="e">
        <f t="shared" si="58"/>
        <v>#NUM!</v>
      </c>
    </row>
    <row r="147" spans="14:36" x14ac:dyDescent="0.3">
      <c r="N147">
        <f t="shared" si="48"/>
        <v>25.626535744815932</v>
      </c>
      <c r="O147">
        <f t="shared" si="49"/>
        <v>18.307659556655381</v>
      </c>
      <c r="P147">
        <f t="shared" si="59"/>
        <v>2.508</v>
      </c>
      <c r="Q147">
        <f t="shared" si="41"/>
        <v>15.055174999999998</v>
      </c>
      <c r="R147" s="17">
        <f>PUSHArm!M147</f>
        <v>72.5</v>
      </c>
      <c r="S147" s="10">
        <f>PULLArm!N147</f>
        <v>47.767286638333182</v>
      </c>
      <c r="T147" s="10">
        <f>PULLArm!O147</f>
        <v>1.4591060981181327</v>
      </c>
      <c r="U147" s="10">
        <f t="shared" si="50"/>
        <v>38.386163882107986</v>
      </c>
      <c r="V147" s="10">
        <f t="shared" si="42"/>
        <v>2.3682679189250457</v>
      </c>
      <c r="W147" s="10">
        <f t="shared" si="43"/>
        <v>31.767286638333182</v>
      </c>
      <c r="X147" s="10">
        <f t="shared" si="44"/>
        <v>62.232713361666818</v>
      </c>
      <c r="Y147" s="10">
        <f t="shared" si="51"/>
        <v>57.232713361666818</v>
      </c>
      <c r="Z147" s="10">
        <f t="shared" si="52"/>
        <v>36.767286638333182</v>
      </c>
      <c r="AA147" s="10">
        <f t="shared" si="45"/>
        <v>52.232713361666818</v>
      </c>
      <c r="AB147" s="10">
        <f t="shared" si="46"/>
        <v>2.3682679189250457</v>
      </c>
      <c r="AC147" s="10">
        <f t="shared" si="47"/>
        <v>2.9305340885436948</v>
      </c>
      <c r="AD147" s="10">
        <f>IF(R147&lt;=$H$10,$L$2+ABS($H$43/$H$46-SQRT(4*$H$43*$H$43/$H$46/$H$46-8*(R147-$H$9)/$H$46)/2),#REF!)</f>
        <v>6.9254833995939045</v>
      </c>
      <c r="AE147" s="10">
        <f t="shared" si="53"/>
        <v>-39.529212731906888</v>
      </c>
      <c r="AF147" s="10">
        <f t="shared" si="54"/>
        <v>2.4990160753183774</v>
      </c>
      <c r="AG147" s="10">
        <f t="shared" si="55"/>
        <v>2.4990160753183774</v>
      </c>
      <c r="AH147">
        <f t="shared" si="56"/>
        <v>2.8216872331530252</v>
      </c>
      <c r="AI147" s="10">
        <f t="shared" si="57"/>
        <v>-3.9169117647058815</v>
      </c>
      <c r="AJ147" t="e">
        <f t="shared" si="58"/>
        <v>#NUM!</v>
      </c>
    </row>
    <row r="148" spans="14:36" x14ac:dyDescent="0.3">
      <c r="N148">
        <f t="shared" si="48"/>
        <v>25.644690502603353</v>
      </c>
      <c r="O148">
        <f t="shared" si="49"/>
        <v>18.33370641254735</v>
      </c>
      <c r="P148">
        <f t="shared" si="59"/>
        <v>2.508</v>
      </c>
      <c r="Q148">
        <f t="shared" si="41"/>
        <v>15.086589999999999</v>
      </c>
      <c r="R148" s="17">
        <f>PUSHArm!M148</f>
        <v>73</v>
      </c>
      <c r="S148" s="10">
        <f>PULLArm!N148</f>
        <v>48.109962198832086</v>
      </c>
      <c r="T148" s="10">
        <f>PULLArm!O148</f>
        <v>1.4575327133285489</v>
      </c>
      <c r="U148" s="10">
        <f t="shared" si="50"/>
        <v>38.54141086598424</v>
      </c>
      <c r="V148" s="10">
        <f t="shared" si="42"/>
        <v>2.3771817782708142</v>
      </c>
      <c r="W148" s="10">
        <f t="shared" si="43"/>
        <v>32.109962198832086</v>
      </c>
      <c r="X148" s="10">
        <f t="shared" si="44"/>
        <v>61.890037801167914</v>
      </c>
      <c r="Y148" s="10">
        <f t="shared" si="51"/>
        <v>56.890037801167914</v>
      </c>
      <c r="Z148" s="10">
        <f t="shared" si="52"/>
        <v>37.109962198832086</v>
      </c>
      <c r="AA148" s="10">
        <f t="shared" si="45"/>
        <v>51.890037801167914</v>
      </c>
      <c r="AB148" s="10">
        <f t="shared" si="46"/>
        <v>2.3771817782708142</v>
      </c>
      <c r="AC148" s="10">
        <f t="shared" si="47"/>
        <v>2.9235180173455011</v>
      </c>
      <c r="AD148" s="10">
        <f>IF(R148&lt;=$H$10,$L$2+ABS($H$43/$H$46-SQRT(4*$H$43*$H$43/$H$46/$H$46-8*(R148-$H$9)/$H$46)/2),#REF!)</f>
        <v>6.9105723758625945</v>
      </c>
      <c r="AE148" s="10">
        <f t="shared" si="53"/>
        <v>-39.44405709184533</v>
      </c>
      <c r="AF148" s="10">
        <f t="shared" si="54"/>
        <v>2.490333131871119</v>
      </c>
      <c r="AG148" s="10">
        <f t="shared" si="55"/>
        <v>2.490333131871119</v>
      </c>
      <c r="AH148">
        <f t="shared" si="56"/>
        <v>2.8290692320367747</v>
      </c>
      <c r="AI148" s="10">
        <f t="shared" si="57"/>
        <v>-3.9882352941176462</v>
      </c>
      <c r="AJ148" t="e">
        <f t="shared" si="58"/>
        <v>#NUM!</v>
      </c>
    </row>
    <row r="149" spans="14:36" x14ac:dyDescent="0.3">
      <c r="N149">
        <f t="shared" si="48"/>
        <v>25.662410876001918</v>
      </c>
      <c r="O149">
        <f t="shared" si="49"/>
        <v>18.359414368624009</v>
      </c>
      <c r="P149">
        <f t="shared" si="59"/>
        <v>2.508</v>
      </c>
      <c r="Q149">
        <f t="shared" si="41"/>
        <v>15.118005</v>
      </c>
      <c r="R149" s="17">
        <f>PUSHArm!M149</f>
        <v>73.5</v>
      </c>
      <c r="S149" s="10">
        <f>PULLArm!N149</f>
        <v>48.453007672479231</v>
      </c>
      <c r="T149" s="10">
        <f>PULLArm!O149</f>
        <v>1.4559402925394562</v>
      </c>
      <c r="U149" s="10">
        <f t="shared" si="50"/>
        <v>38.697163888327182</v>
      </c>
      <c r="V149" s="10">
        <f t="shared" si="42"/>
        <v>2.3860693930891479</v>
      </c>
      <c r="W149" s="10">
        <f t="shared" si="43"/>
        <v>32.453007672479231</v>
      </c>
      <c r="X149" s="10">
        <f t="shared" si="44"/>
        <v>61.546992327520769</v>
      </c>
      <c r="Y149" s="10">
        <f t="shared" si="51"/>
        <v>56.546992327520769</v>
      </c>
      <c r="Z149" s="10">
        <f t="shared" si="52"/>
        <v>37.453007672479231</v>
      </c>
      <c r="AA149" s="10">
        <f t="shared" si="45"/>
        <v>51.546992327520769</v>
      </c>
      <c r="AB149" s="10">
        <f t="shared" si="46"/>
        <v>2.3860693930891479</v>
      </c>
      <c r="AC149" s="10">
        <f t="shared" si="47"/>
        <v>2.9164760628294335</v>
      </c>
      <c r="AD149" s="10">
        <f>IF(R149&lt;=$H$10,$L$2+ABS($H$43/$H$46-SQRT(4*$H$43*$H$43/$H$46/$H$46-8*(R149-$H$9)/$H$46)/2),#REF!)</f>
        <v>6.8956118955921308</v>
      </c>
      <c r="AE149" s="10">
        <f t="shared" si="53"/>
        <v>-39.358815954947602</v>
      </c>
      <c r="AF149" s="10">
        <f t="shared" si="54"/>
        <v>2.4816219578677905</v>
      </c>
      <c r="AG149" s="10">
        <f t="shared" si="55"/>
        <v>2.4816219578677905</v>
      </c>
      <c r="AH149">
        <f t="shared" si="56"/>
        <v>2.836418698401503</v>
      </c>
      <c r="AI149" s="10">
        <f t="shared" si="57"/>
        <v>-4.0595588235294109</v>
      </c>
      <c r="AJ149" t="e">
        <f t="shared" si="58"/>
        <v>#NUM!</v>
      </c>
    </row>
    <row r="150" spans="14:36" x14ac:dyDescent="0.3">
      <c r="N150">
        <f t="shared" si="48"/>
        <v>25.679692729641019</v>
      </c>
      <c r="O150">
        <f t="shared" si="49"/>
        <v>18.384779954621823</v>
      </c>
      <c r="P150">
        <f t="shared" si="59"/>
        <v>2.508</v>
      </c>
      <c r="Q150">
        <f t="shared" si="41"/>
        <v>15.149419999999997</v>
      </c>
      <c r="R150" s="17">
        <f>PUSHArm!M150</f>
        <v>74</v>
      </c>
      <c r="S150" s="10">
        <f>PULLArm!N150</f>
        <v>48.796428348836706</v>
      </c>
      <c r="T150" s="10">
        <f>PULLArm!O150</f>
        <v>1.4543287031537462</v>
      </c>
      <c r="U150" s="10">
        <f t="shared" si="50"/>
        <v>38.853437218734804</v>
      </c>
      <c r="V150" s="10">
        <f t="shared" si="42"/>
        <v>2.3949309938344561</v>
      </c>
      <c r="W150" s="10">
        <f t="shared" si="43"/>
        <v>32.796428348836706</v>
      </c>
      <c r="X150" s="10">
        <f t="shared" si="44"/>
        <v>61.203571651163294</v>
      </c>
      <c r="Y150" s="10">
        <f t="shared" si="51"/>
        <v>56.203571651163294</v>
      </c>
      <c r="Z150" s="10">
        <f t="shared" si="52"/>
        <v>37.796428348836706</v>
      </c>
      <c r="AA150" s="10">
        <f t="shared" si="45"/>
        <v>51.203571651163294</v>
      </c>
      <c r="AB150" s="10">
        <f t="shared" si="46"/>
        <v>2.3949309938344561</v>
      </c>
      <c r="AC150" s="10">
        <f t="shared" si="47"/>
        <v>2.9094079364020953</v>
      </c>
      <c r="AD150" s="10">
        <f>IF(R150&lt;=$H$10,$L$2+ABS($H$43/$H$46-SQRT(4*$H$43*$H$43/$H$46/$H$46-8*(R150-$H$9)/$H$46)/2),#REF!)</f>
        <v>6.8806014633845987</v>
      </c>
      <c r="AE150" s="10">
        <f t="shared" si="53"/>
        <v>-39.273485184667969</v>
      </c>
      <c r="AF150" s="10">
        <f t="shared" si="54"/>
        <v>2.4728822761495679</v>
      </c>
      <c r="AG150" s="10">
        <f t="shared" si="55"/>
        <v>2.4728822761495679</v>
      </c>
      <c r="AH150">
        <f t="shared" si="56"/>
        <v>2.8437360586064728</v>
      </c>
      <c r="AI150" s="10">
        <f t="shared" si="57"/>
        <v>-4.1308823529411747</v>
      </c>
      <c r="AJ150" t="e">
        <f t="shared" si="58"/>
        <v>#NUM!</v>
      </c>
    </row>
    <row r="151" spans="14:36" x14ac:dyDescent="0.3">
      <c r="N151">
        <f t="shared" si="48"/>
        <v>25.696531885824221</v>
      </c>
      <c r="O151">
        <f t="shared" si="49"/>
        <v>18.409799665228896</v>
      </c>
      <c r="P151">
        <f t="shared" si="59"/>
        <v>2.508</v>
      </c>
      <c r="Q151">
        <f t="shared" si="41"/>
        <v>15.180835</v>
      </c>
      <c r="R151" s="17">
        <f>PUSHArm!M151</f>
        <v>74.5</v>
      </c>
      <c r="S151" s="10">
        <f>PULLArm!N151</f>
        <v>49.14022958092113</v>
      </c>
      <c r="T151" s="10">
        <f>PULLArm!O151</f>
        <v>1.4526978111234696</v>
      </c>
      <c r="U151" s="10">
        <f t="shared" si="50"/>
        <v>39.010245283913598</v>
      </c>
      <c r="V151" s="10">
        <f t="shared" si="42"/>
        <v>2.4037668076080436</v>
      </c>
      <c r="W151" s="10">
        <f t="shared" si="43"/>
        <v>33.14022958092113</v>
      </c>
      <c r="X151" s="10">
        <f t="shared" si="44"/>
        <v>60.85977041907887</v>
      </c>
      <c r="Y151" s="10">
        <f t="shared" si="51"/>
        <v>55.85977041907887</v>
      </c>
      <c r="Z151" s="10">
        <f t="shared" si="52"/>
        <v>38.14022958092113</v>
      </c>
      <c r="AA151" s="10">
        <f t="shared" si="45"/>
        <v>50.85977041907887</v>
      </c>
      <c r="AB151" s="10">
        <f t="shared" si="46"/>
        <v>2.4037668076080436</v>
      </c>
      <c r="AC151" s="10">
        <f t="shared" si="47"/>
        <v>2.9023133440669655</v>
      </c>
      <c r="AD151" s="10">
        <f>IF(R151&lt;=$H$10,$L$2+ABS($H$43/$H$46-SQRT(4*$H$43*$H$43/$H$46/$H$46-8*(R151-$H$9)/$H$46)/2),#REF!)</f>
        <v>6.865540575515908</v>
      </c>
      <c r="AE151" s="10">
        <f t="shared" si="53"/>
        <v>-39.188060559688573</v>
      </c>
      <c r="AF151" s="10">
        <f t="shared" si="54"/>
        <v>2.4641138049926266</v>
      </c>
      <c r="AG151" s="10">
        <f t="shared" si="55"/>
        <v>2.4641138049926266</v>
      </c>
      <c r="AH151">
        <f t="shared" si="56"/>
        <v>2.8510217297786742</v>
      </c>
      <c r="AI151" s="10">
        <f t="shared" si="57"/>
        <v>-4.2022058823529402</v>
      </c>
      <c r="AJ151" t="e">
        <f t="shared" si="58"/>
        <v>#NUM!</v>
      </c>
    </row>
    <row r="152" spans="14:36" x14ac:dyDescent="0.3">
      <c r="N152">
        <f t="shared" si="48"/>
        <v>25.712924124329156</v>
      </c>
      <c r="O152">
        <f t="shared" si="49"/>
        <v>18.4344699598769</v>
      </c>
      <c r="P152">
        <f t="shared" si="59"/>
        <v>2.508</v>
      </c>
      <c r="Q152">
        <f t="shared" si="41"/>
        <v>15.212249999999999</v>
      </c>
      <c r="R152" s="17">
        <f>PUSHArm!M152</f>
        <v>75</v>
      </c>
      <c r="S152" s="10">
        <f>PULLArm!N152</f>
        <v>49.484416786389083</v>
      </c>
      <c r="T152" s="10">
        <f>PULLArm!O152</f>
        <v>1.4510474809514062</v>
      </c>
      <c r="U152" s="10">
        <f t="shared" si="50"/>
        <v>39.16760267256074</v>
      </c>
      <c r="V152" s="10">
        <f t="shared" si="42"/>
        <v>2.4125770582260193</v>
      </c>
      <c r="W152" s="10">
        <f t="shared" si="43"/>
        <v>33.484416786389083</v>
      </c>
      <c r="X152" s="10">
        <f t="shared" si="44"/>
        <v>60.515583213610917</v>
      </c>
      <c r="Y152" s="10">
        <f t="shared" si="51"/>
        <v>55.515583213610917</v>
      </c>
      <c r="Z152" s="10">
        <f t="shared" si="52"/>
        <v>38.484416786389083</v>
      </c>
      <c r="AA152" s="10">
        <f t="shared" si="45"/>
        <v>50.515583213610917</v>
      </c>
      <c r="AB152" s="10">
        <f t="shared" si="46"/>
        <v>2.4125770582260193</v>
      </c>
      <c r="AC152" s="10">
        <f t="shared" si="47"/>
        <v>2.8951919862817088</v>
      </c>
      <c r="AD152" s="10">
        <f>IF(R152&lt;=$H$10,$L$2+ABS($H$43/$H$46-SQRT(4*$H$43*$H$43/$H$46/$H$46-8*(R152-$H$9)/$H$46)/2),#REF!)</f>
        <v>6.8504287197385469</v>
      </c>
      <c r="AE152" s="10">
        <f t="shared" si="53"/>
        <v>-39.102537770768464</v>
      </c>
      <c r="AF152" s="10">
        <f t="shared" si="54"/>
        <v>2.4553162580021777</v>
      </c>
      <c r="AG152" s="10">
        <f t="shared" si="55"/>
        <v>2.4553162580021777</v>
      </c>
      <c r="AH152">
        <f t="shared" si="56"/>
        <v>2.8582761200903057</v>
      </c>
      <c r="AI152" s="10">
        <f t="shared" si="57"/>
        <v>-4.273529411764704</v>
      </c>
      <c r="AJ152" t="e">
        <f t="shared" si="58"/>
        <v>#NUM!</v>
      </c>
    </row>
    <row r="153" spans="14:36" x14ac:dyDescent="0.3">
      <c r="N153">
        <f t="shared" si="48"/>
        <v>25.728865182142922</v>
      </c>
      <c r="O153">
        <f t="shared" si="49"/>
        <v>18.458787262487</v>
      </c>
      <c r="P153">
        <f t="shared" si="59"/>
        <v>2.508</v>
      </c>
      <c r="Q153">
        <f t="shared" si="41"/>
        <v>15.243665</v>
      </c>
      <c r="R153" s="17">
        <f>PUSHArm!M153</f>
        <v>75.5</v>
      </c>
      <c r="S153" s="10">
        <f>PULLArm!N153</f>
        <v>49.828995448744202</v>
      </c>
      <c r="T153" s="10">
        <f>PULLArm!O153</f>
        <v>1.4493775756889804</v>
      </c>
      <c r="U153" s="10">
        <f t="shared" si="50"/>
        <v>39.32552414042194</v>
      </c>
      <c r="V153" s="10">
        <f t="shared" si="42"/>
        <v>2.4213619662854464</v>
      </c>
      <c r="W153" s="10">
        <f t="shared" si="43"/>
        <v>33.828995448744202</v>
      </c>
      <c r="X153" s="10">
        <f t="shared" si="44"/>
        <v>60.171004551255798</v>
      </c>
      <c r="Y153" s="10">
        <f t="shared" si="51"/>
        <v>55.171004551255798</v>
      </c>
      <c r="Z153" s="10">
        <f t="shared" si="52"/>
        <v>38.828995448744202</v>
      </c>
      <c r="AA153" s="10">
        <f t="shared" si="45"/>
        <v>50.171004551255798</v>
      </c>
      <c r="AB153" s="10">
        <f t="shared" si="46"/>
        <v>2.4213619662854464</v>
      </c>
      <c r="AC153" s="10">
        <f t="shared" si="47"/>
        <v>2.8880435578106001</v>
      </c>
      <c r="AD153" s="10">
        <f>IF(R153&lt;=$H$10,$L$2+ABS($H$43/$H$46-SQRT(4*$H$43*$H$43/$H$46/$H$46-8*(R153-$H$9)/$H$46)/2),#REF!)</f>
        <v>6.835265375078297</v>
      </c>
      <c r="AE153" s="10">
        <f t="shared" si="53"/>
        <v>-39.016912417596266</v>
      </c>
      <c r="AF153" s="10">
        <f t="shared" si="54"/>
        <v>2.4464893440033197</v>
      </c>
      <c r="AG153" s="10">
        <f t="shared" si="55"/>
        <v>2.4464893440033197</v>
      </c>
      <c r="AH153">
        <f t="shared" si="56"/>
        <v>2.8654996290256181</v>
      </c>
      <c r="AI153" s="10">
        <f t="shared" si="57"/>
        <v>-4.3448529411764696</v>
      </c>
      <c r="AJ153" t="e">
        <f t="shared" si="58"/>
        <v>#NUM!</v>
      </c>
    </row>
    <row r="154" spans="14:36" x14ac:dyDescent="0.3">
      <c r="N154">
        <f t="shared" si="48"/>
        <v>25.744350753275739</v>
      </c>
      <c r="O154">
        <f t="shared" si="49"/>
        <v>18.482747961271702</v>
      </c>
      <c r="P154">
        <f t="shared" si="59"/>
        <v>2.508</v>
      </c>
      <c r="Q154">
        <f t="shared" si="41"/>
        <v>15.275080000000001</v>
      </c>
      <c r="R154" s="17">
        <f>PUSHArm!M154</f>
        <v>76</v>
      </c>
      <c r="S154" s="10">
        <f>PULLArm!N154</f>
        <v>50.17397111856738</v>
      </c>
      <c r="T154" s="10">
        <f>PULLArm!O154</f>
        <v>1.4476879569386032</v>
      </c>
      <c r="U154" s="10">
        <f t="shared" si="50"/>
        <v>39.484024615311966</v>
      </c>
      <c r="V154" s="10">
        <f t="shared" si="42"/>
        <v>2.430121749228789</v>
      </c>
      <c r="W154" s="10">
        <f t="shared" si="43"/>
        <v>34.17397111856738</v>
      </c>
      <c r="X154" s="10">
        <f t="shared" si="44"/>
        <v>59.82602888143262</v>
      </c>
      <c r="Y154" s="10">
        <f t="shared" si="51"/>
        <v>54.82602888143262</v>
      </c>
      <c r="Z154" s="10">
        <f t="shared" si="52"/>
        <v>39.17397111856738</v>
      </c>
      <c r="AA154" s="10">
        <f t="shared" si="45"/>
        <v>49.82602888143262</v>
      </c>
      <c r="AB154" s="10">
        <f t="shared" si="46"/>
        <v>2.430121749228789</v>
      </c>
      <c r="AC154" s="10">
        <f t="shared" si="47"/>
        <v>2.8808677475718638</v>
      </c>
      <c r="AD154" s="10">
        <f>IF(R154&lt;=$H$10,$L$2+ABS($H$43/$H$46-SQRT(4*$H$43*$H$43/$H$46/$H$46-8*(R154-$H$9)/$H$46)/2),#REF!)</f>
        <v>6.8200500116246605</v>
      </c>
      <c r="AE154" s="10">
        <f t="shared" si="53"/>
        <v>-38.931180005424935</v>
      </c>
      <c r="AF154" s="10">
        <f t="shared" si="54"/>
        <v>2.4376327669285938</v>
      </c>
      <c r="AG154" s="10">
        <f t="shared" si="55"/>
        <v>2.4376327669285938</v>
      </c>
      <c r="AH154">
        <f t="shared" si="56"/>
        <v>2.8726926476376233</v>
      </c>
      <c r="AI154" s="10">
        <f t="shared" si="57"/>
        <v>-4.4161764705882351</v>
      </c>
      <c r="AJ154" t="e">
        <f t="shared" si="58"/>
        <v>#NUM!</v>
      </c>
    </row>
    <row r="155" spans="14:36" x14ac:dyDescent="0.3">
      <c r="N155">
        <f t="shared" si="48"/>
        <v>25.759376488516917</v>
      </c>
      <c r="O155">
        <f t="shared" si="49"/>
        <v>18.506348408495516</v>
      </c>
      <c r="P155">
        <f t="shared" si="59"/>
        <v>2.508</v>
      </c>
      <c r="Q155">
        <f t="shared" si="41"/>
        <v>15.306494999999998</v>
      </c>
      <c r="R155" s="17">
        <f>PUSHArm!M155</f>
        <v>76.5</v>
      </c>
      <c r="S155" s="10">
        <f>PULLArm!N155</f>
        <v>50.51934941476965</v>
      </c>
      <c r="T155" s="10">
        <f>PULLArm!O155</f>
        <v>1.4459784848527517</v>
      </c>
      <c r="U155" s="10">
        <f t="shared" si="50"/>
        <v>39.643119202308107</v>
      </c>
      <c r="V155" s="10">
        <f t="shared" si="42"/>
        <v>2.4388566214067104</v>
      </c>
      <c r="W155" s="10">
        <f t="shared" si="43"/>
        <v>34.51934941476965</v>
      </c>
      <c r="X155" s="10">
        <f t="shared" si="44"/>
        <v>59.48065058523035</v>
      </c>
      <c r="Y155" s="10">
        <f t="shared" si="51"/>
        <v>54.48065058523035</v>
      </c>
      <c r="Z155" s="10">
        <f t="shared" si="52"/>
        <v>39.51934941476965</v>
      </c>
      <c r="AA155" s="10">
        <f t="shared" si="45"/>
        <v>49.48065058523035</v>
      </c>
      <c r="AB155" s="10">
        <f t="shared" si="46"/>
        <v>2.4388566214067104</v>
      </c>
      <c r="AC155" s="10">
        <f t="shared" si="47"/>
        <v>2.8736642384797109</v>
      </c>
      <c r="AD155" s="10">
        <f>IF(R155&lt;=$H$10,$L$2+ABS($H$43/$H$46-SQRT(4*$H$43*$H$43/$H$46/$H$46-8*(R155-$H$9)/$H$46)/2),#REF!)</f>
        <v>6.8047820903147862</v>
      </c>
      <c r="AE155" s="10">
        <f t="shared" si="53"/>
        <v>-38.845335941691602</v>
      </c>
      <c r="AF155" s="10">
        <f t="shared" si="54"/>
        <v>2.4287462257021084</v>
      </c>
      <c r="AG155" s="10">
        <f t="shared" si="55"/>
        <v>2.4287462257021084</v>
      </c>
      <c r="AH155">
        <f t="shared" si="56"/>
        <v>2.8798555587951347</v>
      </c>
      <c r="AI155" s="10">
        <f t="shared" si="57"/>
        <v>-4.4874999999999989</v>
      </c>
      <c r="AJ155" t="e">
        <f t="shared" si="58"/>
        <v>#NUM!</v>
      </c>
    </row>
    <row r="156" spans="14:36" x14ac:dyDescent="0.3">
      <c r="N156">
        <f t="shared" si="48"/>
        <v>25.773937995254371</v>
      </c>
      <c r="O156">
        <f t="shared" si="49"/>
        <v>18.52958492028112</v>
      </c>
      <c r="P156">
        <f t="shared" si="59"/>
        <v>2.508</v>
      </c>
      <c r="Q156">
        <f t="shared" si="41"/>
        <v>15.337910000000001</v>
      </c>
      <c r="R156" s="17">
        <f>PUSHArm!M156</f>
        <v>77</v>
      </c>
      <c r="S156" s="10">
        <f>PULLArm!N156</f>
        <v>50.865136025869134</v>
      </c>
      <c r="T156" s="10">
        <f>PULLArm!O156</f>
        <v>1.4442490181366134</v>
      </c>
      <c r="U156" s="10">
        <f t="shared" si="50"/>
        <v>39.802823188935612</v>
      </c>
      <c r="V156" s="10">
        <f t="shared" si="42"/>
        <v>2.44756679413927</v>
      </c>
      <c r="W156" s="10">
        <f t="shared" si="43"/>
        <v>34.865136025869134</v>
      </c>
      <c r="X156" s="10">
        <f t="shared" si="44"/>
        <v>59.134863974130866</v>
      </c>
      <c r="Y156" s="10">
        <f t="shared" si="51"/>
        <v>54.134863974130866</v>
      </c>
      <c r="Z156" s="10">
        <f t="shared" si="52"/>
        <v>39.865136025869134</v>
      </c>
      <c r="AA156" s="10">
        <f t="shared" si="45"/>
        <v>49.134863974130866</v>
      </c>
      <c r="AB156" s="10">
        <f t="shared" si="46"/>
        <v>2.44756679413927</v>
      </c>
      <c r="AC156" s="10">
        <f t="shared" si="47"/>
        <v>2.8664327072808389</v>
      </c>
      <c r="AD156" s="10">
        <f>IF(R156&lt;=$H$10,$L$2+ABS($H$43/$H$46-SQRT(4*$H$43*$H$43/$H$46/$H$46-8*(R156-$H$9)/$H$46)/2),#REF!)</f>
        <v>6.7894610627106182</v>
      </c>
      <c r="AE156" s="10">
        <f t="shared" si="53"/>
        <v>-38.759375532434831</v>
      </c>
      <c r="AF156" s="10">
        <f t="shared" si="54"/>
        <v>2.4198294141201191</v>
      </c>
      <c r="AG156" s="10">
        <f t="shared" si="55"/>
        <v>2.4198294141201191</v>
      </c>
      <c r="AH156">
        <f t="shared" si="56"/>
        <v>2.8869887374205732</v>
      </c>
      <c r="AI156" s="10">
        <f t="shared" si="57"/>
        <v>-4.5588235294117645</v>
      </c>
      <c r="AJ156" t="e">
        <f t="shared" si="58"/>
        <v>#NUM!</v>
      </c>
    </row>
    <row r="157" spans="14:36" x14ac:dyDescent="0.3">
      <c r="N157">
        <f t="shared" si="48"/>
        <v>25.788030837261257</v>
      </c>
      <c r="O157">
        <f t="shared" si="49"/>
        <v>18.552453776392113</v>
      </c>
      <c r="P157">
        <f t="shared" si="59"/>
        <v>2.508</v>
      </c>
      <c r="Q157">
        <f t="shared" si="41"/>
        <v>15.369324999999996</v>
      </c>
      <c r="R157" s="17">
        <f>PUSHArm!M157</f>
        <v>77.5</v>
      </c>
      <c r="S157" s="10">
        <f>PULLArm!N157</f>
        <v>51.211336711291864</v>
      </c>
      <c r="T157" s="10">
        <f>PULLArm!O157</f>
        <v>1.4424994140488727</v>
      </c>
      <c r="U157" s="10">
        <f t="shared" si="50"/>
        <v>39.963152050495722</v>
      </c>
      <c r="V157" s="10">
        <f t="shared" si="42"/>
        <v>2.4562524757755746</v>
      </c>
      <c r="W157" s="10">
        <f t="shared" si="43"/>
        <v>35.211336711291864</v>
      </c>
      <c r="X157" s="10">
        <f t="shared" si="44"/>
        <v>58.788663288708136</v>
      </c>
      <c r="Y157" s="10">
        <f t="shared" si="51"/>
        <v>53.788663288708136</v>
      </c>
      <c r="Z157" s="10">
        <f t="shared" si="52"/>
        <v>40.211336711291864</v>
      </c>
      <c r="AA157" s="10">
        <f t="shared" si="45"/>
        <v>48.788663288708136</v>
      </c>
      <c r="AB157" s="10">
        <f t="shared" si="46"/>
        <v>2.4562524757755746</v>
      </c>
      <c r="AC157" s="10">
        <f t="shared" si="47"/>
        <v>2.8591728243851722</v>
      </c>
      <c r="AD157" s="10">
        <f>IF(R157&lt;=$H$10,$L$2+ABS($H$43/$H$46-SQRT(4*$H$43*$H$43/$H$46/$H$46-8*(R157-$H$9)/$H$46)/2),#REF!)</f>
        <v>6.7740863707690284</v>
      </c>
      <c r="AE157" s="10">
        <f t="shared" si="53"/>
        <v>-38.673293978650676</v>
      </c>
      <c r="AF157" s="10">
        <f t="shared" si="54"/>
        <v>2.4108820207279158</v>
      </c>
      <c r="AG157" s="10">
        <f t="shared" si="55"/>
        <v>2.4108820207279158</v>
      </c>
      <c r="AH157">
        <f t="shared" si="56"/>
        <v>2.8940925507189679</v>
      </c>
      <c r="AI157" s="10">
        <f t="shared" si="57"/>
        <v>-4.6301470588235283</v>
      </c>
      <c r="AJ157" t="e">
        <f t="shared" si="58"/>
        <v>#NUM!</v>
      </c>
    </row>
    <row r="158" spans="14:36" x14ac:dyDescent="0.3">
      <c r="N158">
        <f t="shared" si="48"/>
        <v>25.801650534520963</v>
      </c>
      <c r="O158">
        <f t="shared" si="49"/>
        <v>18.574951220043388</v>
      </c>
      <c r="P158">
        <f t="shared" si="59"/>
        <v>2.508</v>
      </c>
      <c r="Q158">
        <f t="shared" si="41"/>
        <v>15.400739999999999</v>
      </c>
      <c r="R158" s="17">
        <f>PUSHArm!M158</f>
        <v>78</v>
      </c>
      <c r="S158" s="10">
        <f>PULLArm!N158</f>
        <v>51.557957302697567</v>
      </c>
      <c r="T158" s="10">
        <f>PULLArm!O158</f>
        <v>1.4407295284046207</v>
      </c>
      <c r="U158" s="10">
        <f t="shared" si="50"/>
        <v>40.124121455431521</v>
      </c>
      <c r="V158" s="10">
        <f t="shared" si="42"/>
        <v>2.4649138717519303</v>
      </c>
      <c r="W158" s="10">
        <f t="shared" si="43"/>
        <v>35.557957302697567</v>
      </c>
      <c r="X158" s="10">
        <f t="shared" si="44"/>
        <v>58.442042697302433</v>
      </c>
      <c r="Y158" s="10">
        <f t="shared" si="51"/>
        <v>53.442042697302433</v>
      </c>
      <c r="Z158" s="10">
        <f t="shared" si="52"/>
        <v>40.557957302697567</v>
      </c>
      <c r="AA158" s="10">
        <f t="shared" si="45"/>
        <v>48.442042697302433</v>
      </c>
      <c r="AB158" s="10">
        <f t="shared" si="46"/>
        <v>2.4649138717519303</v>
      </c>
      <c r="AC158" s="10">
        <f t="shared" si="47"/>
        <v>2.8518842536905726</v>
      </c>
      <c r="AD158" s="10">
        <f>IF(R158&lt;=$H$10,$L$2+ABS($H$43/$H$46-SQRT(4*$H$43*$H$43/$H$46/$H$46-8*(R158-$H$9)/$H$46)/2),#REF!)</f>
        <v>6.7586574466046425</v>
      </c>
      <c r="AE158" s="10">
        <f t="shared" si="53"/>
        <v>-38.587086372476115</v>
      </c>
      <c r="AF158" s="10">
        <f t="shared" si="54"/>
        <v>2.4019037286928855</v>
      </c>
      <c r="AG158" s="10">
        <f t="shared" si="55"/>
        <v>2.4019037286928855</v>
      </c>
      <c r="AH158">
        <f t="shared" si="56"/>
        <v>2.9011673583985345</v>
      </c>
      <c r="AI158" s="10">
        <f t="shared" si="57"/>
        <v>-4.7014705882352938</v>
      </c>
      <c r="AJ158" t="e">
        <f t="shared" si="58"/>
        <v>#NUM!</v>
      </c>
    </row>
    <row r="159" spans="14:36" x14ac:dyDescent="0.3">
      <c r="N159">
        <f t="shared" si="48"/>
        <v>25.814792563033272</v>
      </c>
      <c r="O159">
        <f t="shared" si="49"/>
        <v>18.59707345769807</v>
      </c>
      <c r="P159">
        <f t="shared" si="59"/>
        <v>2.508</v>
      </c>
      <c r="Q159">
        <f t="shared" si="41"/>
        <v>15.432154999999998</v>
      </c>
      <c r="R159" s="17">
        <f>PUSHArm!M159</f>
        <v>78.5</v>
      </c>
      <c r="S159" s="10">
        <f>PULLArm!N159</f>
        <v>51.905003705330593</v>
      </c>
      <c r="T159" s="10">
        <f>PULLArm!O159</f>
        <v>1.4389392155771941</v>
      </c>
      <c r="U159" s="10">
        <f t="shared" si="50"/>
        <v>40.28574727082276</v>
      </c>
      <c r="V159" s="10">
        <f t="shared" si="42"/>
        <v>2.4735511846485325</v>
      </c>
      <c r="W159" s="10">
        <f t="shared" si="43"/>
        <v>35.905003705330593</v>
      </c>
      <c r="X159" s="10">
        <f t="shared" si="44"/>
        <v>58.094996294669407</v>
      </c>
      <c r="Y159" s="10">
        <f t="shared" si="51"/>
        <v>53.094996294669407</v>
      </c>
      <c r="Z159" s="10">
        <f t="shared" si="52"/>
        <v>40.905003705330593</v>
      </c>
      <c r="AA159" s="10">
        <f t="shared" si="45"/>
        <v>48.094996294669407</v>
      </c>
      <c r="AB159" s="10">
        <f t="shared" si="46"/>
        <v>2.4735511846485325</v>
      </c>
      <c r="AC159" s="10">
        <f t="shared" si="47"/>
        <v>2.8445666524012734</v>
      </c>
      <c r="AD159" s="10">
        <f>IF(R159&lt;=$H$10,$L$2+ABS($H$43/$H$46-SQRT(4*$H$43*$H$43/$H$46/$H$46-8*(R159-$H$9)/$H$46)/2),#REF!)</f>
        <v>6.7431737122450954</v>
      </c>
      <c r="AE159" s="10">
        <f t="shared" si="53"/>
        <v>-38.500747693280964</v>
      </c>
      <c r="AF159" s="10">
        <f t="shared" si="54"/>
        <v>2.3928942156736044</v>
      </c>
      <c r="AG159" s="10">
        <f t="shared" si="55"/>
        <v>2.3928942156736044</v>
      </c>
      <c r="AH159">
        <f t="shared" si="56"/>
        <v>2.9082135128832207</v>
      </c>
      <c r="AI159" s="10">
        <f t="shared" si="57"/>
        <v>-4.7727941176470576</v>
      </c>
      <c r="AJ159" t="e">
        <f t="shared" si="58"/>
        <v>#NUM!</v>
      </c>
    </row>
    <row r="160" spans="14:36" x14ac:dyDescent="0.3">
      <c r="N160">
        <f t="shared" si="48"/>
        <v>25.827452354665382</v>
      </c>
      <c r="O160">
        <f t="shared" si="49"/>
        <v>18.618816658896922</v>
      </c>
      <c r="P160">
        <f t="shared" si="59"/>
        <v>2.508</v>
      </c>
      <c r="Q160">
        <f t="shared" si="41"/>
        <v>15.463569999999999</v>
      </c>
      <c r="R160" s="17">
        <f>PUSHArm!M160</f>
        <v>79</v>
      </c>
      <c r="S160" s="10">
        <f>PULLArm!N160</f>
        <v>52.252481899396933</v>
      </c>
      <c r="T160" s="10">
        <f>PULLArm!O160</f>
        <v>1.4371283285024838</v>
      </c>
      <c r="U160" s="10">
        <f t="shared" si="50"/>
        <v>40.448045567915671</v>
      </c>
      <c r="V160" s="10">
        <f t="shared" si="42"/>
        <v>2.4821646142447529</v>
      </c>
      <c r="W160" s="10">
        <f t="shared" si="43"/>
        <v>36.252481899396933</v>
      </c>
      <c r="X160" s="10">
        <f t="shared" si="44"/>
        <v>57.747518100603067</v>
      </c>
      <c r="Y160" s="10">
        <f t="shared" si="51"/>
        <v>52.747518100603067</v>
      </c>
      <c r="Z160" s="10">
        <f t="shared" si="52"/>
        <v>41.252481899396933</v>
      </c>
      <c r="AA160" s="10">
        <f t="shared" si="45"/>
        <v>47.747518100603067</v>
      </c>
      <c r="AB160" s="10">
        <f t="shared" si="46"/>
        <v>2.4821646142447529</v>
      </c>
      <c r="AC160" s="10">
        <f t="shared" si="47"/>
        <v>2.837219670839751</v>
      </c>
      <c r="AD160" s="10">
        <f>IF(R160&lt;=$H$10,$L$2+ABS($H$43/$H$46-SQRT(4*$H$43*$H$43/$H$46/$H$46-8*(R160-$H$9)/$H$46)/2),#REF!)</f>
        <v>6.7276345793783907</v>
      </c>
      <c r="AE160" s="10">
        <f t="shared" si="53"/>
        <v>-38.414272803568252</v>
      </c>
      <c r="AF160" s="10">
        <f t="shared" si="54"/>
        <v>2.3838531536848011</v>
      </c>
      <c r="AG160" s="10">
        <f t="shared" si="55"/>
        <v>2.3838531536848011</v>
      </c>
      <c r="AH160">
        <f t="shared" si="56"/>
        <v>2.9152313595175601</v>
      </c>
      <c r="AI160" s="10">
        <f t="shared" si="57"/>
        <v>-4.8441176470588232</v>
      </c>
      <c r="AJ160" t="e">
        <f t="shared" si="58"/>
        <v>#NUM!</v>
      </c>
    </row>
    <row r="161" spans="14:36" x14ac:dyDescent="0.3">
      <c r="N161">
        <f t="shared" si="48"/>
        <v>25.839625296982028</v>
      </c>
      <c r="O161">
        <f t="shared" si="49"/>
        <v>18.640176956072903</v>
      </c>
      <c r="P161">
        <f t="shared" si="59"/>
        <v>2.508</v>
      </c>
      <c r="Q161">
        <f t="shared" si="41"/>
        <v>15.494985000000002</v>
      </c>
      <c r="R161" s="17">
        <f>PUSHArm!M161</f>
        <v>79.5</v>
      </c>
      <c r="S161" s="10">
        <f>PULLArm!N161</f>
        <v>52.600397941467449</v>
      </c>
      <c r="T161" s="10">
        <f>PULLArm!O161</f>
        <v>1.4352967186820422</v>
      </c>
      <c r="U161" s="10">
        <f t="shared" si="50"/>
        <v>40.611032627793236</v>
      </c>
      <c r="V161" s="10">
        <f t="shared" si="42"/>
        <v>2.4907543575730502</v>
      </c>
      <c r="W161" s="10">
        <f t="shared" si="43"/>
        <v>36.600397941467449</v>
      </c>
      <c r="X161" s="10">
        <f t="shared" si="44"/>
        <v>57.399602058532551</v>
      </c>
      <c r="Y161" s="10">
        <f t="shared" si="51"/>
        <v>52.399602058532551</v>
      </c>
      <c r="Z161" s="10">
        <f t="shared" si="52"/>
        <v>41.600397941467449</v>
      </c>
      <c r="AA161" s="10">
        <f t="shared" si="45"/>
        <v>47.399602058532551</v>
      </c>
      <c r="AB161" s="10">
        <f t="shared" si="46"/>
        <v>2.4907543575730502</v>
      </c>
      <c r="AC161" s="10">
        <f t="shared" si="47"/>
        <v>2.8298429522517394</v>
      </c>
      <c r="AD161" s="10">
        <f>IF(R161&lt;=$H$10,$L$2+ABS($H$43/$H$46-SQRT(4*$H$43*$H$43/$H$46/$H$46-8*(R161-$H$9)/$H$46)/2),#REF!)</f>
        <v>6.7120394490920781</v>
      </c>
      <c r="AE161" s="10">
        <f t="shared" si="53"/>
        <v>-38.327656444776444</v>
      </c>
      <c r="AF161" s="10">
        <f t="shared" si="54"/>
        <v>2.3747802089580361</v>
      </c>
      <c r="AG161" s="10">
        <f t="shared" si="55"/>
        <v>2.3747802089580361</v>
      </c>
      <c r="AH161">
        <f t="shared" si="56"/>
        <v>2.9222212367641811</v>
      </c>
      <c r="AI161" s="10">
        <f t="shared" si="57"/>
        <v>-4.915441176470587</v>
      </c>
      <c r="AJ161" t="e">
        <f t="shared" si="58"/>
        <v>#NUM!</v>
      </c>
    </row>
    <row r="162" spans="14:36" x14ac:dyDescent="0.3">
      <c r="N162">
        <f t="shared" si="48"/>
        <v>25.851306733099122</v>
      </c>
      <c r="O162">
        <f t="shared" si="49"/>
        <v>18.66115044438282</v>
      </c>
      <c r="P162">
        <f t="shared" si="59"/>
        <v>2.508</v>
      </c>
      <c r="Q162">
        <f t="shared" si="41"/>
        <v>15.526399999999997</v>
      </c>
      <c r="R162" s="17">
        <f>PUSHArm!M162</f>
        <v>80</v>
      </c>
      <c r="S162" s="10">
        <f>PULLArm!N162</f>
        <v>52.948757965908335</v>
      </c>
      <c r="T162" s="10">
        <f>PULLArm!O162</f>
        <v>1.4334442361874598</v>
      </c>
      <c r="U162" s="10">
        <f t="shared" si="50"/>
        <v>40.774724947121399</v>
      </c>
      <c r="V162" s="10">
        <f t="shared" si="42"/>
        <v>2.4993206089715638</v>
      </c>
      <c r="W162" s="10">
        <f t="shared" si="43"/>
        <v>36.948757965908335</v>
      </c>
      <c r="X162" s="10">
        <f t="shared" si="44"/>
        <v>57.051242034091665</v>
      </c>
      <c r="Y162" s="10">
        <f t="shared" si="51"/>
        <v>52.051242034091665</v>
      </c>
      <c r="Z162" s="10">
        <f t="shared" si="52"/>
        <v>41.948757965908335</v>
      </c>
      <c r="AA162" s="10">
        <f t="shared" si="45"/>
        <v>47.051242034091665</v>
      </c>
      <c r="AB162" s="10">
        <f t="shared" si="46"/>
        <v>2.4993206089715638</v>
      </c>
      <c r="AC162" s="10">
        <f t="shared" si="47"/>
        <v>2.8224361326040874</v>
      </c>
      <c r="AD162" s="10">
        <f>IF(R162&lt;=$H$10,$L$2+ABS($H$43/$H$46-SQRT(4*$H$43*$H$43/$H$46/$H$46-8*(R162-$H$9)/$H$46)/2),#REF!)</f>
        <v>6.6963877116039061</v>
      </c>
      <c r="AE162" s="10">
        <f t="shared" si="53"/>
        <v>-38.240893232911723</v>
      </c>
      <c r="AF162" s="10">
        <f t="shared" si="54"/>
        <v>2.3656750417979273</v>
      </c>
      <c r="AG162" s="10">
        <f t="shared" si="55"/>
        <v>2.3656750417979273</v>
      </c>
      <c r="AH162">
        <f t="shared" si="56"/>
        <v>2.9291834763942859</v>
      </c>
      <c r="AI162" s="10">
        <f t="shared" si="57"/>
        <v>-4.9867647058823525</v>
      </c>
      <c r="AJ162" t="e">
        <f t="shared" si="58"/>
        <v>#NUM!</v>
      </c>
    </row>
    <row r="163" spans="14:36" x14ac:dyDescent="0.3">
      <c r="N163">
        <f t="shared" si="48"/>
        <v>25.86249196156205</v>
      </c>
      <c r="O163">
        <f t="shared" si="49"/>
        <v>18.681733181557096</v>
      </c>
      <c r="P163">
        <f t="shared" si="59"/>
        <v>2.508</v>
      </c>
      <c r="Q163">
        <f t="shared" si="41"/>
        <v>15.557815000000002</v>
      </c>
      <c r="R163" s="17">
        <f>PUSHArm!M163</f>
        <v>80.5</v>
      </c>
      <c r="S163" s="10">
        <f>PULLArm!N163</f>
        <v>53.297568186339269</v>
      </c>
      <c r="T163" s="10">
        <f>PULLArm!O163</f>
        <v>1.4315707296660598</v>
      </c>
      <c r="U163" s="10">
        <f t="shared" si="50"/>
        <v>40.939139243973017</v>
      </c>
      <c r="V163" s="10">
        <f t="shared" si="42"/>
        <v>2.5078635601354087</v>
      </c>
      <c r="W163" s="10">
        <f t="shared" si="43"/>
        <v>37.297568186339269</v>
      </c>
      <c r="X163" s="10">
        <f t="shared" si="44"/>
        <v>56.702431813660731</v>
      </c>
      <c r="Y163" s="10">
        <f t="shared" si="51"/>
        <v>51.702431813660731</v>
      </c>
      <c r="Z163" s="10">
        <f t="shared" si="52"/>
        <v>42.297568186339269</v>
      </c>
      <c r="AA163" s="10">
        <f t="shared" si="45"/>
        <v>46.702431813660731</v>
      </c>
      <c r="AB163" s="10">
        <f t="shared" si="46"/>
        <v>2.5078635601354087</v>
      </c>
      <c r="AC163" s="10">
        <f t="shared" si="47"/>
        <v>2.8149988403751314</v>
      </c>
      <c r="AD163" s="10">
        <f>IF(R163&lt;=$H$10,$L$2+ABS($H$43/$H$46-SQRT(4*$H$43*$H$43/$H$46/$H$46-8*(R163-$H$9)/$H$46)/2),#REF!)</f>
        <v>6.6806787459836077</v>
      </c>
      <c r="AE163" s="10">
        <f t="shared" si="53"/>
        <v>-38.153977654003626</v>
      </c>
      <c r="AF163" s="10">
        <f t="shared" si="54"/>
        <v>2.3565373064337463</v>
      </c>
      <c r="AG163" s="10">
        <f t="shared" si="55"/>
        <v>2.3565373064337463</v>
      </c>
      <c r="AH163">
        <f t="shared" si="56"/>
        <v>2.9361184036714065</v>
      </c>
      <c r="AI163" s="10">
        <f t="shared" si="57"/>
        <v>-5.0580882352941163</v>
      </c>
      <c r="AJ163" t="e">
        <f t="shared" si="58"/>
        <v>#NUM!</v>
      </c>
    </row>
    <row r="164" spans="14:36" x14ac:dyDescent="0.3">
      <c r="N164">
        <f t="shared" si="48"/>
        <v>25.873176236200599</v>
      </c>
      <c r="O164">
        <f t="shared" si="49"/>
        <v>18.701921187732836</v>
      </c>
      <c r="P164">
        <f t="shared" si="59"/>
        <v>2.508</v>
      </c>
      <c r="Q164">
        <f t="shared" si="41"/>
        <v>15.589229999999999</v>
      </c>
      <c r="R164" s="17">
        <f>PUSHArm!M164</f>
        <v>81</v>
      </c>
      <c r="S164" s="10">
        <f>PULLArm!N164</f>
        <v>53.646834897119696</v>
      </c>
      <c r="T164" s="10">
        <f>PULLArm!O164</f>
        <v>1.4296760463452474</v>
      </c>
      <c r="U164" s="10">
        <f t="shared" si="50"/>
        <v>41.104292463809394</v>
      </c>
      <c r="V164" s="10">
        <f t="shared" si="42"/>
        <v>2.5163834001667311</v>
      </c>
      <c r="W164" s="10">
        <f t="shared" si="43"/>
        <v>37.646834897119696</v>
      </c>
      <c r="X164" s="10">
        <f t="shared" si="44"/>
        <v>56.353165102880304</v>
      </c>
      <c r="Y164" s="10">
        <f t="shared" si="51"/>
        <v>51.353165102880304</v>
      </c>
      <c r="Z164" s="10">
        <f t="shared" si="52"/>
        <v>42.646834897119696</v>
      </c>
      <c r="AA164" s="10">
        <f t="shared" si="45"/>
        <v>46.353165102880304</v>
      </c>
      <c r="AB164" s="10">
        <f t="shared" si="46"/>
        <v>2.5163834001667311</v>
      </c>
      <c r="AC164" s="10">
        <f t="shared" si="47"/>
        <v>2.8075306963372357</v>
      </c>
      <c r="AD164" s="10">
        <f>IF(R164&lt;=$H$10,$L$2+ABS($H$43/$H$46-SQRT(4*$H$43*$H$43/$H$46/$H$46-8*(R164-$H$9)/$H$46)/2),#REF!)</f>
        <v>6.6649119198654656</v>
      </c>
      <c r="AE164" s="10">
        <f t="shared" si="53"/>
        <v>-38.066904059449058</v>
      </c>
      <c r="AF164" s="10">
        <f t="shared" si="54"/>
        <v>2.3473666508662037</v>
      </c>
      <c r="AG164" s="10">
        <f t="shared" si="55"/>
        <v>2.3473666508662037</v>
      </c>
      <c r="AH164">
        <f t="shared" si="56"/>
        <v>2.9430263375287189</v>
      </c>
      <c r="AI164" s="10">
        <f t="shared" si="57"/>
        <v>-5.1294117647058819</v>
      </c>
      <c r="AJ164" t="e">
        <f t="shared" si="58"/>
        <v>#NUM!</v>
      </c>
    </row>
    <row r="165" spans="14:36" x14ac:dyDescent="0.3">
      <c r="N165">
        <f t="shared" si="48"/>
        <v>25.883354766052474</v>
      </c>
      <c r="O165">
        <f t="shared" si="49"/>
        <v>18.721710445336875</v>
      </c>
      <c r="P165">
        <f t="shared" si="59"/>
        <v>2.508</v>
      </c>
      <c r="Q165">
        <f t="shared" si="41"/>
        <v>15.620644999999998</v>
      </c>
      <c r="R165" s="17">
        <f>PUSHArm!M165</f>
        <v>81.5</v>
      </c>
      <c r="S165" s="10">
        <f>PULLArm!N165</f>
        <v>53.996564474864371</v>
      </c>
      <c r="T165" s="10">
        <f>PULLArm!O165</f>
        <v>1.4277600320405897</v>
      </c>
      <c r="U165" s="10">
        <f t="shared" si="50"/>
        <v>41.270201785478868</v>
      </c>
      <c r="V165" s="10">
        <f t="shared" si="42"/>
        <v>2.5248803156235446</v>
      </c>
      <c r="W165" s="10">
        <f t="shared" si="43"/>
        <v>37.996564474864371</v>
      </c>
      <c r="X165" s="10">
        <f t="shared" si="44"/>
        <v>56.003435525135629</v>
      </c>
      <c r="Y165" s="10">
        <f t="shared" si="51"/>
        <v>51.003435525135629</v>
      </c>
      <c r="Z165" s="10">
        <f t="shared" si="52"/>
        <v>42.996564474864371</v>
      </c>
      <c r="AA165" s="10">
        <f t="shared" si="45"/>
        <v>46.003435525135629</v>
      </c>
      <c r="AB165" s="10">
        <f t="shared" si="46"/>
        <v>2.5248803156235446</v>
      </c>
      <c r="AC165" s="10">
        <f t="shared" si="47"/>
        <v>2.8000313133311545</v>
      </c>
      <c r="AD165" s="10">
        <f>IF(R165&lt;=$H$10,$L$2+ABS($H$43/$H$46-SQRT(4*$H$43*$H$43/$H$46/$H$46-8*(R165-$H$9)/$H$46)/2),#REF!)</f>
        <v>6.6490865891512811</v>
      </c>
      <c r="AE165" s="10">
        <f t="shared" si="53"/>
        <v>-37.979666661103074</v>
      </c>
      <c r="AF165" s="10">
        <f t="shared" si="54"/>
        <v>2.3381627167092298</v>
      </c>
      <c r="AG165" s="10">
        <f t="shared" si="55"/>
        <v>2.3381627167092298</v>
      </c>
      <c r="AH165">
        <f t="shared" si="56"/>
        <v>2.9499075907401968</v>
      </c>
      <c r="AI165" s="10">
        <f t="shared" si="57"/>
        <v>-5.2007352941176457</v>
      </c>
      <c r="AJ165" t="e">
        <f t="shared" si="58"/>
        <v>#NUM!</v>
      </c>
    </row>
    <row r="166" spans="14:36" x14ac:dyDescent="0.3">
      <c r="N166">
        <f t="shared" si="48"/>
        <v>25.893022715230178</v>
      </c>
      <c r="O166">
        <f t="shared" si="49"/>
        <v>18.741096898928106</v>
      </c>
      <c r="P166">
        <f t="shared" si="59"/>
        <v>2.508</v>
      </c>
      <c r="Q166">
        <f t="shared" si="41"/>
        <v>15.652060000000001</v>
      </c>
      <c r="R166" s="17">
        <f>PUSHArm!M166</f>
        <v>82</v>
      </c>
      <c r="S166" s="10">
        <f>PULLArm!N166</f>
        <v>54.346763379988076</v>
      </c>
      <c r="T166" s="10">
        <f>PULLArm!O166</f>
        <v>1.4258225311606996</v>
      </c>
      <c r="U166" s="10">
        <f t="shared" si="50"/>
        <v>41.436884627434559</v>
      </c>
      <c r="V166" s="10">
        <f t="shared" si="42"/>
        <v>2.5333544905673957</v>
      </c>
      <c r="W166" s="10">
        <f t="shared" si="43"/>
        <v>38.346763379988076</v>
      </c>
      <c r="X166" s="10">
        <f t="shared" si="44"/>
        <v>55.653236620011924</v>
      </c>
      <c r="Y166" s="10">
        <f t="shared" si="51"/>
        <v>50.653236620011924</v>
      </c>
      <c r="Z166" s="10">
        <f t="shared" si="52"/>
        <v>43.346763379988076</v>
      </c>
      <c r="AA166" s="10">
        <f t="shared" si="45"/>
        <v>45.653236620011924</v>
      </c>
      <c r="AB166" s="10">
        <f t="shared" si="46"/>
        <v>2.5333544905673957</v>
      </c>
      <c r="AC166" s="10">
        <f t="shared" si="47"/>
        <v>2.7925002960318217</v>
      </c>
      <c r="AD166" s="10">
        <f>IF(R166&lt;=$H$10,$L$2+ABS($H$43/$H$46-SQRT(4*$H$43*$H$43/$H$46/$H$46-8*(R166-$H$9)/$H$46)/2),#REF!)</f>
        <v>6.6332020977033448</v>
      </c>
      <c r="AE166" s="10">
        <f t="shared" si="53"/>
        <v>-37.892259526294573</v>
      </c>
      <c r="AF166" s="10">
        <f t="shared" si="54"/>
        <v>2.3289251390265524</v>
      </c>
      <c r="AG166" s="10">
        <f t="shared" si="55"/>
        <v>2.3289251390265524</v>
      </c>
      <c r="AH166">
        <f t="shared" si="56"/>
        <v>2.9567624700858612</v>
      </c>
      <c r="AI166" s="10">
        <f t="shared" si="57"/>
        <v>-5.2720588235294112</v>
      </c>
      <c r="AJ166" t="e">
        <f t="shared" si="58"/>
        <v>#NUM!</v>
      </c>
    </row>
    <row r="167" spans="14:36" x14ac:dyDescent="0.3">
      <c r="N167">
        <f t="shared" si="48"/>
        <v>25.90217520287143</v>
      </c>
      <c r="O167">
        <f t="shared" si="49"/>
        <v>18.76007645510067</v>
      </c>
      <c r="P167">
        <f t="shared" si="59"/>
        <v>2.508</v>
      </c>
      <c r="Q167">
        <f t="shared" si="41"/>
        <v>15.683474999999998</v>
      </c>
      <c r="R167" s="17">
        <f>PUSHArm!M167</f>
        <v>82.5</v>
      </c>
      <c r="S167" s="10">
        <f>PULLArm!N167</f>
        <v>54.697438158281116</v>
      </c>
      <c r="T167" s="10">
        <f>PULLArm!O167</f>
        <v>1.423863386716659</v>
      </c>
      <c r="U167" s="10">
        <f t="shared" si="50"/>
        <v>41.604358653953874</v>
      </c>
      <c r="V167" s="10">
        <f t="shared" si="42"/>
        <v>2.5418061066098838</v>
      </c>
      <c r="W167" s="10">
        <f t="shared" si="43"/>
        <v>38.697438158281116</v>
      </c>
      <c r="X167" s="10">
        <f t="shared" si="44"/>
        <v>55.302561841718884</v>
      </c>
      <c r="Y167" s="10">
        <f t="shared" si="51"/>
        <v>50.302561841718884</v>
      </c>
      <c r="Z167" s="10">
        <f t="shared" si="52"/>
        <v>43.697438158281116</v>
      </c>
      <c r="AA167" s="10">
        <f t="shared" si="45"/>
        <v>45.302561841718884</v>
      </c>
      <c r="AB167" s="10">
        <f t="shared" si="46"/>
        <v>2.5418061066098838</v>
      </c>
      <c r="AC167" s="10">
        <f t="shared" si="47"/>
        <v>2.7849372407051729</v>
      </c>
      <c r="AD167" s="10">
        <f>IF(R167&lt;=$H$10,$L$2+ABS($H$43/$H$46-SQRT(4*$H$43*$H$43/$H$46/$H$46-8*(R167-$H$9)/$H$46)/2),#REF!)</f>
        <v>6.6172577770270031</v>
      </c>
      <c r="AE167" s="10">
        <f t="shared" si="53"/>
        <v>-37.804676572553923</v>
      </c>
      <c r="AF167" s="10">
        <f t="shared" si="54"/>
        <v>2.3196535461628516</v>
      </c>
      <c r="AG167" s="10">
        <f t="shared" si="55"/>
        <v>2.3196535461628516</v>
      </c>
      <c r="AH167">
        <f t="shared" si="56"/>
        <v>2.9635912765113726</v>
      </c>
      <c r="AI167" s="10">
        <f t="shared" si="57"/>
        <v>-5.343382352941175</v>
      </c>
      <c r="AJ167" t="e">
        <f t="shared" si="58"/>
        <v>#NUM!</v>
      </c>
    </row>
    <row r="168" spans="14:36" x14ac:dyDescent="0.3">
      <c r="N168">
        <f t="shared" si="48"/>
        <v>25.910807303060992</v>
      </c>
      <c r="O168">
        <f t="shared" si="49"/>
        <v>18.77864498236686</v>
      </c>
      <c r="P168">
        <f t="shared" si="59"/>
        <v>2.508</v>
      </c>
      <c r="Q168">
        <f t="shared" si="41"/>
        <v>15.71489</v>
      </c>
      <c r="R168" s="17">
        <f>PUSHArm!M168</f>
        <v>83</v>
      </c>
      <c r="S168" s="10">
        <f>PULLArm!N168</f>
        <v>55.048595442515364</v>
      </c>
      <c r="T168" s="10">
        <f>PULLArm!O168</f>
        <v>1.4218824403297716</v>
      </c>
      <c r="U168" s="10">
        <f t="shared" si="50"/>
        <v>41.772641781542056</v>
      </c>
      <c r="V168" s="10">
        <f t="shared" si="42"/>
        <v>2.5502353429580733</v>
      </c>
      <c r="W168" s="10">
        <f t="shared" si="43"/>
        <v>39.048595442515364</v>
      </c>
      <c r="X168" s="10">
        <f t="shared" si="44"/>
        <v>54.951404557484636</v>
      </c>
      <c r="Y168" s="10">
        <f t="shared" si="51"/>
        <v>49.951404557484636</v>
      </c>
      <c r="Z168" s="10">
        <f t="shared" si="52"/>
        <v>44.048595442515364</v>
      </c>
      <c r="AA168" s="10">
        <f t="shared" si="45"/>
        <v>44.951404557484636</v>
      </c>
      <c r="AB168" s="10">
        <f t="shared" si="46"/>
        <v>2.5502353429580733</v>
      </c>
      <c r="AC168" s="10">
        <f t="shared" si="47"/>
        <v>2.7773417349555789</v>
      </c>
      <c r="AD168" s="10">
        <f>IF(R168&lt;=$H$10,$L$2+ABS($H$43/$H$46-SQRT(4*$H$43*$H$43/$H$46/$H$46-8*(R168-$H$9)/$H$46)/2),#REF!)</f>
        <v>6.6012529459423739</v>
      </c>
      <c r="AE168" s="10">
        <f t="shared" si="53"/>
        <v>-37.716911562210861</v>
      </c>
      <c r="AF168" s="10">
        <f t="shared" si="54"/>
        <v>2.3103475595692888</v>
      </c>
      <c r="AG168" s="10">
        <f t="shared" si="55"/>
        <v>2.3103475595692888</v>
      </c>
      <c r="AH168">
        <f t="shared" si="56"/>
        <v>2.9703943052821988</v>
      </c>
      <c r="AI168" s="10">
        <f t="shared" si="57"/>
        <v>-5.4147058823529406</v>
      </c>
      <c r="AJ168" t="e">
        <f t="shared" si="58"/>
        <v>#NUM!</v>
      </c>
    </row>
    <row r="169" spans="14:36" x14ac:dyDescent="0.3">
      <c r="N169">
        <f t="shared" si="48"/>
        <v>25.918914044770773</v>
      </c>
      <c r="O169">
        <f t="shared" si="49"/>
        <v>18.796798311053703</v>
      </c>
      <c r="P169">
        <f t="shared" si="59"/>
        <v>2.508</v>
      </c>
      <c r="Q169">
        <f t="shared" si="41"/>
        <v>15.746305</v>
      </c>
      <c r="R169" s="17">
        <f>PUSHArm!M169</f>
        <v>83.5</v>
      </c>
      <c r="S169" s="10">
        <f>PULLArm!N169</f>
        <v>55.400241954082126</v>
      </c>
      <c r="T169" s="10">
        <f>PULLArm!O169</f>
        <v>1.4198795322402455</v>
      </c>
      <c r="U169" s="10">
        <f t="shared" si="50"/>
        <v>41.941752185450355</v>
      </c>
      <c r="V169" s="10">
        <f t="shared" si="42"/>
        <v>2.5586423764588302</v>
      </c>
      <c r="W169" s="10">
        <f t="shared" si="43"/>
        <v>39.400241954082126</v>
      </c>
      <c r="X169" s="10">
        <f t="shared" si="44"/>
        <v>54.599758045917874</v>
      </c>
      <c r="Y169" s="10">
        <f t="shared" si="51"/>
        <v>49.599758045917874</v>
      </c>
      <c r="Z169" s="10">
        <f t="shared" si="52"/>
        <v>44.400241954082126</v>
      </c>
      <c r="AA169" s="10">
        <f t="shared" si="45"/>
        <v>44.599758045917874</v>
      </c>
      <c r="AB169" s="10">
        <f t="shared" si="46"/>
        <v>2.5586423764588302</v>
      </c>
      <c r="AC169" s="10">
        <f t="shared" si="47"/>
        <v>2.7697133574634427</v>
      </c>
      <c r="AD169" s="10">
        <f>IF(R169&lt;=$H$10,$L$2+ABS($H$43/$H$46-SQRT(4*$H$43*$H$43/$H$46/$H$46-8*(R169-$H$9)/$H$46)/2),#REF!)</f>
        <v>6.5851869102447758</v>
      </c>
      <c r="AE169" s="10">
        <f t="shared" si="53"/>
        <v>-37.628958096785531</v>
      </c>
      <c r="AF169" s="10">
        <f t="shared" si="54"/>
        <v>2.3010067936231544</v>
      </c>
      <c r="AG169" s="10">
        <f t="shared" si="55"/>
        <v>2.3010067936231544</v>
      </c>
      <c r="AH169">
        <f t="shared" si="56"/>
        <v>2.9771718461325873</v>
      </c>
      <c r="AI169" s="10">
        <f t="shared" si="57"/>
        <v>-5.4860294117647044</v>
      </c>
      <c r="AJ169" t="e">
        <f t="shared" si="58"/>
        <v>#NUM!</v>
      </c>
    </row>
    <row r="170" spans="14:36" x14ac:dyDescent="0.3">
      <c r="N170">
        <f t="shared" si="48"/>
        <v>25.926490411841456</v>
      </c>
      <c r="O170">
        <f t="shared" si="49"/>
        <v>18.814532233230128</v>
      </c>
      <c r="P170">
        <f t="shared" si="59"/>
        <v>2.508</v>
      </c>
      <c r="Q170">
        <f t="shared" si="41"/>
        <v>15.777719999999999</v>
      </c>
      <c r="R170" s="17">
        <f>PUSHArm!M170</f>
        <v>84</v>
      </c>
      <c r="S170" s="10">
        <f>PULLArm!N170</f>
        <v>55.752384504662537</v>
      </c>
      <c r="T170" s="10">
        <f>PULLArm!O170</f>
        <v>1.4178545013180481</v>
      </c>
      <c r="U170" s="10">
        <f t="shared" si="50"/>
        <v>42.111708306276071</v>
      </c>
      <c r="V170" s="10">
        <f t="shared" si="42"/>
        <v>2.5670273816421112</v>
      </c>
      <c r="W170" s="10">
        <f t="shared" si="43"/>
        <v>39.752384504662537</v>
      </c>
      <c r="X170" s="10">
        <f t="shared" si="44"/>
        <v>54.247615495337463</v>
      </c>
      <c r="Y170" s="10">
        <f t="shared" si="51"/>
        <v>49.247615495337463</v>
      </c>
      <c r="Z170" s="10">
        <f t="shared" si="52"/>
        <v>44.752384504662537</v>
      </c>
      <c r="AA170" s="10">
        <f t="shared" si="45"/>
        <v>44.247615495337463</v>
      </c>
      <c r="AB170" s="10">
        <f t="shared" si="46"/>
        <v>2.5670273816421112</v>
      </c>
      <c r="AC170" s="10">
        <f t="shared" si="47"/>
        <v>2.7620516777124804</v>
      </c>
      <c r="AD170" s="10">
        <f>IF(R170&lt;=$H$10,$L$2+ABS($H$43/$H$46-SQRT(4*$H$43*$H$43/$H$46/$H$46-8*(R170-$H$9)/$H$46)/2),#REF!)</f>
        <v>6.5690589623533686</v>
      </c>
      <c r="AE170" s="10">
        <f t="shared" si="53"/>
        <v>-37.540809611132239</v>
      </c>
      <c r="AF170" s="10">
        <f t="shared" si="54"/>
        <v>2.2916308554414138</v>
      </c>
      <c r="AG170" s="10">
        <f t="shared" si="55"/>
        <v>2.2916308554414138</v>
      </c>
      <c r="AH170">
        <f t="shared" si="56"/>
        <v>2.9839241834095525</v>
      </c>
      <c r="AI170" s="10">
        <f t="shared" si="57"/>
        <v>-5.5573529411764699</v>
      </c>
      <c r="AJ170" t="e">
        <f t="shared" si="58"/>
        <v>#NUM!</v>
      </c>
    </row>
    <row r="171" spans="14:36" x14ac:dyDescent="0.3">
      <c r="N171">
        <f t="shared" si="48"/>
        <v>25.93353134296429</v>
      </c>
      <c r="O171">
        <f t="shared" si="49"/>
        <v>18.831842502634792</v>
      </c>
      <c r="P171">
        <f t="shared" si="59"/>
        <v>2.508</v>
      </c>
      <c r="Q171">
        <f t="shared" si="41"/>
        <v>15.809135000000001</v>
      </c>
      <c r="R171" s="17">
        <f>PUSHArm!M171</f>
        <v>84.5</v>
      </c>
      <c r="S171" s="10">
        <f>PULLArm!N171</f>
        <v>56.105029997930849</v>
      </c>
      <c r="T171" s="10">
        <f>PULLArm!O171</f>
        <v>1.415807185073664</v>
      </c>
      <c r="U171" s="10">
        <f t="shared" si="50"/>
        <v>42.282528856715352</v>
      </c>
      <c r="V171" s="10">
        <f t="shared" si="42"/>
        <v>2.5753905307632383</v>
      </c>
      <c r="W171" s="10">
        <f t="shared" si="43"/>
        <v>40.105029997930849</v>
      </c>
      <c r="X171" s="10">
        <f t="shared" si="44"/>
        <v>53.894970002069151</v>
      </c>
      <c r="Y171" s="10">
        <f t="shared" si="51"/>
        <v>48.894970002069151</v>
      </c>
      <c r="Z171" s="10">
        <f t="shared" si="52"/>
        <v>45.105029997930849</v>
      </c>
      <c r="AA171" s="10">
        <f t="shared" si="45"/>
        <v>43.894970002069151</v>
      </c>
      <c r="AB171" s="10">
        <f t="shared" si="46"/>
        <v>2.5753905307632383</v>
      </c>
      <c r="AC171" s="10">
        <f t="shared" si="47"/>
        <v>2.754356255706198</v>
      </c>
      <c r="AD171" s="10">
        <f>IF(R171&lt;=$H$10,$L$2+ABS($H$43/$H$46-SQRT(4*$H$43*$H$43/$H$46/$H$46-8*(R171-$H$9)/$H$46)/2),#REF!)</f>
        <v>6.5528683809475208</v>
      </c>
      <c r="AE171" s="10">
        <f t="shared" si="53"/>
        <v>-37.452459367387483</v>
      </c>
      <c r="AF171" s="10">
        <f t="shared" si="54"/>
        <v>2.28221934468788</v>
      </c>
      <c r="AG171" s="10">
        <f t="shared" si="55"/>
        <v>2.28221934468788</v>
      </c>
      <c r="AH171">
        <f t="shared" si="56"/>
        <v>2.9906515962120741</v>
      </c>
      <c r="AI171" s="10">
        <f t="shared" si="57"/>
        <v>-5.6286764705882337</v>
      </c>
      <c r="AJ171" t="e">
        <f t="shared" si="58"/>
        <v>#NUM!</v>
      </c>
    </row>
    <row r="172" spans="14:36" x14ac:dyDescent="0.3">
      <c r="N172">
        <f t="shared" si="48"/>
        <v>25.940031731658646</v>
      </c>
      <c r="O172">
        <f t="shared" si="49"/>
        <v>18.848724834601395</v>
      </c>
      <c r="P172">
        <f t="shared" si="59"/>
        <v>2.508</v>
      </c>
      <c r="Q172">
        <f t="shared" si="41"/>
        <v>15.840549999999999</v>
      </c>
      <c r="R172" s="17">
        <f>PUSHArm!M172</f>
        <v>85</v>
      </c>
      <c r="S172" s="10">
        <f>PULLArm!N172</f>
        <v>56.458185431291632</v>
      </c>
      <c r="T172" s="10">
        <f>PULLArm!O172</f>
        <v>1.4137374196685104</v>
      </c>
      <c r="U172" s="10">
        <f t="shared" si="50"/>
        <v>42.454232828481913</v>
      </c>
      <c r="V172" s="10">
        <f t="shared" si="42"/>
        <v>2.5837319938441876</v>
      </c>
      <c r="W172" s="10">
        <f t="shared" si="43"/>
        <v>40.458185431291632</v>
      </c>
      <c r="X172" s="10">
        <f t="shared" si="44"/>
        <v>53.541814568708368</v>
      </c>
      <c r="Y172" s="10">
        <f t="shared" si="51"/>
        <v>48.541814568708368</v>
      </c>
      <c r="Z172" s="10">
        <f t="shared" si="52"/>
        <v>45.458185431291632</v>
      </c>
      <c r="AA172" s="10">
        <f t="shared" si="45"/>
        <v>43.541814568708368</v>
      </c>
      <c r="AB172" s="10">
        <f t="shared" si="46"/>
        <v>2.5837319938441876</v>
      </c>
      <c r="AC172" s="10">
        <f t="shared" si="47"/>
        <v>2.7466266416730289</v>
      </c>
      <c r="AD172" s="10">
        <f>IF(R172&lt;=$H$10,$L$2+ABS($H$43/$H$46-SQRT(4*$H$43*$H$43/$H$46/$H$46-8*(R172-$H$9)/$H$46)/2),#REF!)</f>
        <v>6.5366144305903617</v>
      </c>
      <c r="AE172" s="10">
        <f t="shared" si="53"/>
        <v>-37.363900448720173</v>
      </c>
      <c r="AF172" s="10">
        <f t="shared" si="54"/>
        <v>2.2727718533737544</v>
      </c>
      <c r="AG172" s="10">
        <f t="shared" si="55"/>
        <v>2.2727718533737544</v>
      </c>
      <c r="AH172">
        <f t="shared" si="56"/>
        <v>2.9973543585257101</v>
      </c>
      <c r="AI172" s="10">
        <f t="shared" si="57"/>
        <v>-5.6999999999999993</v>
      </c>
      <c r="AJ172" t="e">
        <f t="shared" si="58"/>
        <v>#NUM!</v>
      </c>
    </row>
    <row r="173" spans="14:36" x14ac:dyDescent="0.3">
      <c r="N173">
        <f t="shared" si="48"/>
        <v>25.945986426334017</v>
      </c>
      <c r="O173">
        <f t="shared" si="49"/>
        <v>18.865174906045954</v>
      </c>
      <c r="P173">
        <f t="shared" si="59"/>
        <v>2.508</v>
      </c>
      <c r="Q173">
        <f t="shared" si="41"/>
        <v>15.871964999999999</v>
      </c>
      <c r="R173" s="17">
        <f>PUSHArm!M173</f>
        <v>85.5</v>
      </c>
      <c r="S173" s="10">
        <f>PULLArm!N173</f>
        <v>56.811857897651926</v>
      </c>
      <c r="T173" s="10">
        <f>PULLArm!O173</f>
        <v>1.4116450399298377</v>
      </c>
      <c r="U173" s="10">
        <f t="shared" si="50"/>
        <v>42.626839499252</v>
      </c>
      <c r="V173" s="10">
        <f t="shared" si="42"/>
        <v>2.5920519387139205</v>
      </c>
      <c r="W173" s="10">
        <f t="shared" si="43"/>
        <v>40.811857897651926</v>
      </c>
      <c r="X173" s="10">
        <f t="shared" si="44"/>
        <v>53.188142102348074</v>
      </c>
      <c r="Y173" s="10">
        <f t="shared" si="51"/>
        <v>48.188142102348074</v>
      </c>
      <c r="Z173" s="10">
        <f t="shared" si="52"/>
        <v>45.811857897651926</v>
      </c>
      <c r="AA173" s="10">
        <f t="shared" si="45"/>
        <v>43.188142102348074</v>
      </c>
      <c r="AB173" s="10">
        <f t="shared" si="46"/>
        <v>2.5920519387139205</v>
      </c>
      <c r="AC173" s="10">
        <f t="shared" si="47"/>
        <v>2.7388623757595703</v>
      </c>
      <c r="AD173" s="10">
        <f>IF(R173&lt;=$H$10,$L$2+ABS($H$43/$H$46-SQRT(4*$H$43*$H$43/$H$46/$H$46-8*(R173-$H$9)/$H$46)/2),#REF!)</f>
        <v>6.5202963613389695</v>
      </c>
      <c r="AE173" s="10">
        <f t="shared" si="53"/>
        <v>-37.275125752746973</v>
      </c>
      <c r="AF173" s="10">
        <f t="shared" si="54"/>
        <v>2.263287965651251</v>
      </c>
      <c r="AG173" s="10">
        <f t="shared" si="55"/>
        <v>2.263287965651251</v>
      </c>
      <c r="AH173">
        <f t="shared" si="56"/>
        <v>3.0040327393528008</v>
      </c>
      <c r="AI173" s="10">
        <f t="shared" si="57"/>
        <v>-5.7713235294117631</v>
      </c>
      <c r="AJ173" t="e">
        <f t="shared" si="58"/>
        <v>#NUM!</v>
      </c>
    </row>
    <row r="174" spans="14:36" x14ac:dyDescent="0.3">
      <c r="N174">
        <f t="shared" si="48"/>
        <v>25.951390230291352</v>
      </c>
      <c r="O174">
        <f t="shared" si="49"/>
        <v>18.881188355410629</v>
      </c>
      <c r="P174">
        <f t="shared" si="59"/>
        <v>2.508</v>
      </c>
      <c r="Q174">
        <f t="shared" si="41"/>
        <v>15.90338</v>
      </c>
      <c r="R174" s="17">
        <f>PUSHArm!M174</f>
        <v>86</v>
      </c>
      <c r="S174" s="10">
        <f>PULLArm!N174</f>
        <v>57.16605458722826</v>
      </c>
      <c r="T174" s="10">
        <f>PULLArm!O174</f>
        <v>1.4095298793621853</v>
      </c>
      <c r="U174" s="10">
        <f t="shared" si="50"/>
        <v>42.800368439877225</v>
      </c>
      <c r="V174" s="10">
        <f t="shared" si="42"/>
        <v>2.600350531047777</v>
      </c>
      <c r="W174" s="10">
        <f t="shared" si="43"/>
        <v>41.16605458722826</v>
      </c>
      <c r="X174" s="10">
        <f t="shared" si="44"/>
        <v>52.83394541277174</v>
      </c>
      <c r="Y174" s="10">
        <f t="shared" si="51"/>
        <v>47.83394541277174</v>
      </c>
      <c r="Z174" s="10">
        <f t="shared" si="52"/>
        <v>46.16605458722826</v>
      </c>
      <c r="AA174" s="10">
        <f t="shared" si="45"/>
        <v>42.83394541277174</v>
      </c>
      <c r="AB174" s="10">
        <f t="shared" si="46"/>
        <v>2.600350531047777</v>
      </c>
      <c r="AC174" s="10">
        <f t="shared" si="47"/>
        <v>2.7310629877113346</v>
      </c>
      <c r="AD174" s="10">
        <f>IF(R174&lt;=$H$10,$L$2+ABS($H$43/$H$46-SQRT(4*$H$43*$H$43/$H$46/$H$46-8*(R174-$H$9)/$H$46)/2),#REF!)</f>
        <v>6.5039134083406154</v>
      </c>
      <c r="AE174" s="10">
        <f t="shared" si="53"/>
        <v>-37.186127984812998</v>
      </c>
      <c r="AF174" s="10">
        <f t="shared" si="54"/>
        <v>2.2537672576000065</v>
      </c>
      <c r="AG174" s="10">
        <f t="shared" si="55"/>
        <v>2.2537672576000065</v>
      </c>
      <c r="AH174">
        <f t="shared" si="56"/>
        <v>3.0106870028384414</v>
      </c>
      <c r="AI174" s="10">
        <f t="shared" si="57"/>
        <v>-5.8426470588235286</v>
      </c>
      <c r="AJ174" t="e">
        <f t="shared" si="58"/>
        <v>#NUM!</v>
      </c>
    </row>
    <row r="175" spans="14:36" x14ac:dyDescent="0.3">
      <c r="N175">
        <f t="shared" si="48"/>
        <v>25.956237901797561</v>
      </c>
      <c r="O175">
        <f t="shared" si="49"/>
        <v>18.89676078266152</v>
      </c>
      <c r="P175">
        <f t="shared" si="59"/>
        <v>2.508</v>
      </c>
      <c r="Q175">
        <f t="shared" si="41"/>
        <v>15.934794999999999</v>
      </c>
      <c r="R175" s="17">
        <f>PUSHArm!M175</f>
        <v>86.5</v>
      </c>
      <c r="S175" s="10">
        <f>PULLArm!N175</f>
        <v>57.520782789390424</v>
      </c>
      <c r="T175" s="10">
        <f>PULLArm!O175</f>
        <v>1.4073917701626875</v>
      </c>
      <c r="U175" s="10">
        <f t="shared" si="50"/>
        <v>42.974839521652648</v>
      </c>
      <c r="V175" s="10">
        <f t="shared" si="42"/>
        <v>2.6086279344059724</v>
      </c>
      <c r="W175" s="10">
        <f t="shared" si="43"/>
        <v>41.520782789390424</v>
      </c>
      <c r="X175" s="10">
        <f t="shared" si="44"/>
        <v>52.479217210609576</v>
      </c>
      <c r="Y175" s="10">
        <f t="shared" si="51"/>
        <v>47.479217210609576</v>
      </c>
      <c r="Z175" s="10">
        <f t="shared" si="52"/>
        <v>46.520782789390424</v>
      </c>
      <c r="AA175" s="10">
        <f t="shared" si="45"/>
        <v>42.479217210609576</v>
      </c>
      <c r="AB175" s="10">
        <f t="shared" si="46"/>
        <v>2.6086279344059724</v>
      </c>
      <c r="AC175" s="10">
        <f t="shared" si="47"/>
        <v>2.7232279965403832</v>
      </c>
      <c r="AD175" s="10">
        <f>IF(R175&lt;=$H$10,$L$2+ABS($H$43/$H$46-SQRT(4*$H$43*$H$43/$H$46/$H$46-8*(R175-$H$9)/$H$46)/2),#REF!)</f>
        <v>6.4874647914144319</v>
      </c>
      <c r="AE175" s="10">
        <f t="shared" si="53"/>
        <v>-37.096899650934787</v>
      </c>
      <c r="AF175" s="10">
        <f t="shared" si="54"/>
        <v>2.2442092970059755</v>
      </c>
      <c r="AG175" s="10">
        <f t="shared" si="55"/>
        <v>2.2442092970059755</v>
      </c>
      <c r="AH175">
        <f t="shared" si="56"/>
        <v>3.0173174083923886</v>
      </c>
      <c r="AI175" s="10">
        <f t="shared" si="57"/>
        <v>-5.9139705882352924</v>
      </c>
      <c r="AJ175" t="e">
        <f t="shared" si="58"/>
        <v>#NUM!</v>
      </c>
    </row>
    <row r="176" spans="14:36" x14ac:dyDescent="0.3">
      <c r="N176">
        <f t="shared" si="48"/>
        <v>25.960524154169089</v>
      </c>
      <c r="O176">
        <f t="shared" si="49"/>
        <v>18.91188774929374</v>
      </c>
      <c r="P176">
        <f t="shared" si="59"/>
        <v>2.508</v>
      </c>
      <c r="Q176">
        <f t="shared" si="41"/>
        <v>15.966209999999998</v>
      </c>
      <c r="R176" s="17">
        <f>PUSHArm!M176</f>
        <v>87</v>
      </c>
      <c r="S176" s="10">
        <f>PULLArm!N176</f>
        <v>57.876049894542106</v>
      </c>
      <c r="T176" s="10">
        <f>PULLArm!O176</f>
        <v>1.4052305432367116</v>
      </c>
      <c r="U176" s="10">
        <f t="shared" si="50"/>
        <v>43.150272923749789</v>
      </c>
      <c r="V176" s="10">
        <f t="shared" si="42"/>
        <v>2.6168843102712094</v>
      </c>
      <c r="W176" s="10">
        <f t="shared" si="43"/>
        <v>41.876049894542106</v>
      </c>
      <c r="X176" s="10">
        <f t="shared" si="44"/>
        <v>52.123950105457894</v>
      </c>
      <c r="Y176" s="10">
        <f t="shared" si="51"/>
        <v>47.123950105457894</v>
      </c>
      <c r="Z176" s="10">
        <f t="shared" si="52"/>
        <v>46.876049894542106</v>
      </c>
      <c r="AA176" s="10">
        <f t="shared" si="45"/>
        <v>42.123950105457894</v>
      </c>
      <c r="AB176" s="10">
        <f t="shared" si="46"/>
        <v>2.6168843102712094</v>
      </c>
      <c r="AC176" s="10">
        <f t="shared" si="47"/>
        <v>2.7153569101791781</v>
      </c>
      <c r="AD176" s="10">
        <f>IF(R176&lt;=$H$10,$L$2+ABS($H$43/$H$46-SQRT(4*$H$43*$H$43/$H$46/$H$46-8*(R176-$H$9)/$H$46)/2),#REF!)</f>
        <v>6.4709497146178769</v>
      </c>
      <c r="AE176" s="10">
        <f t="shared" si="53"/>
        <v>-37.007433050487819</v>
      </c>
      <c r="AF176" s="10">
        <f t="shared" si="54"/>
        <v>2.2346136431324699</v>
      </c>
      <c r="AG176" s="10">
        <f t="shared" si="55"/>
        <v>2.2346136431324699</v>
      </c>
      <c r="AH176">
        <f t="shared" si="56"/>
        <v>3.0239242108070608</v>
      </c>
      <c r="AI176" s="10">
        <f t="shared" si="57"/>
        <v>-5.985294117647058</v>
      </c>
      <c r="AJ176" t="e">
        <f t="shared" si="58"/>
        <v>#NUM!</v>
      </c>
    </row>
    <row r="177" spans="14:36" x14ac:dyDescent="0.3">
      <c r="N177">
        <f t="shared" si="48"/>
        <v>25.964243655883564</v>
      </c>
      <c r="O177">
        <f t="shared" si="49"/>
        <v>18.926564778357843</v>
      </c>
      <c r="P177">
        <f t="shared" si="59"/>
        <v>2.508</v>
      </c>
      <c r="Q177">
        <f t="shared" si="41"/>
        <v>15.997624999999999</v>
      </c>
      <c r="R177" s="17">
        <f>PUSHArm!M177</f>
        <v>87.5</v>
      </c>
      <c r="S177" s="10">
        <f>PULLArm!N177</f>
        <v>58.231863396039401</v>
      </c>
      <c r="T177" s="10">
        <f>PULLArm!O177</f>
        <v>1.4030460282148571</v>
      </c>
      <c r="U177" s="10">
        <f t="shared" si="50"/>
        <v>43.326689140788858</v>
      </c>
      <c r="V177" s="10">
        <f t="shared" si="42"/>
        <v>2.625119818085432</v>
      </c>
      <c r="W177" s="10">
        <f t="shared" si="43"/>
        <v>42.231863396039401</v>
      </c>
      <c r="X177" s="10">
        <f t="shared" si="44"/>
        <v>51.768136603960599</v>
      </c>
      <c r="Y177" s="10">
        <f t="shared" si="51"/>
        <v>46.768136603960599</v>
      </c>
      <c r="Z177" s="10">
        <f t="shared" si="52"/>
        <v>47.231863396039401</v>
      </c>
      <c r="AA177" s="10">
        <f t="shared" si="45"/>
        <v>41.768136603960599</v>
      </c>
      <c r="AB177" s="10">
        <f t="shared" si="46"/>
        <v>2.625119818085432</v>
      </c>
      <c r="AC177" s="10">
        <f t="shared" si="47"/>
        <v>2.7074492251199476</v>
      </c>
      <c r="AD177" s="10">
        <f>IF(R177&lt;=$H$10,$L$2+ABS($H$43/$H$46-SQRT(4*$H$43*$H$43/$H$46/$H$46-8*(R177-$H$9)/$H$46)/2),#REF!)</f>
        <v>6.454367365797296</v>
      </c>
      <c r="AE177" s="10">
        <f t="shared" si="53"/>
        <v>-36.91772026860037</v>
      </c>
      <c r="AF177" s="10">
        <f t="shared" si="54"/>
        <v>2.2249798464830124</v>
      </c>
      <c r="AG177" s="10">
        <f t="shared" si="55"/>
        <v>2.2249798464830124</v>
      </c>
      <c r="AH177">
        <f t="shared" si="56"/>
        <v>3.0305076603717893</v>
      </c>
      <c r="AI177" s="10">
        <f t="shared" si="57"/>
        <v>-6.0566176470588218</v>
      </c>
      <c r="AJ177" t="e">
        <f t="shared" si="58"/>
        <v>#NUM!</v>
      </c>
    </row>
    <row r="178" spans="14:36" x14ac:dyDescent="0.3">
      <c r="N178">
        <f t="shared" si="48"/>
        <v>25.967391030675262</v>
      </c>
      <c r="O178">
        <f t="shared" si="49"/>
        <v>18.94078735447523</v>
      </c>
      <c r="P178">
        <f t="shared" si="59"/>
        <v>2.508</v>
      </c>
      <c r="Q178">
        <f t="shared" si="41"/>
        <v>16.029040000000002</v>
      </c>
      <c r="R178" s="17">
        <f>PUSHArm!M178</f>
        <v>88</v>
      </c>
      <c r="S178" s="10">
        <f>PULLArm!N178</f>
        <v>58.588230892147969</v>
      </c>
      <c r="T178" s="10">
        <f>PULLArm!O178</f>
        <v>1.4008380534689067</v>
      </c>
      <c r="U178" s="10">
        <f t="shared" si="50"/>
        <v>43.504108990630009</v>
      </c>
      <c r="V178" s="10">
        <f t="shared" si="42"/>
        <v>2.6333346152857526</v>
      </c>
      <c r="W178" s="10">
        <f t="shared" si="43"/>
        <v>42.588230892147969</v>
      </c>
      <c r="X178" s="10">
        <f t="shared" si="44"/>
        <v>51.411769107852031</v>
      </c>
      <c r="Y178" s="10">
        <f t="shared" si="51"/>
        <v>46.411769107852031</v>
      </c>
      <c r="Z178" s="10">
        <f t="shared" si="52"/>
        <v>47.588230892147969</v>
      </c>
      <c r="AA178" s="10">
        <f t="shared" si="45"/>
        <v>41.411769107852031</v>
      </c>
      <c r="AB178" s="10">
        <f t="shared" si="46"/>
        <v>2.6333346152857526</v>
      </c>
      <c r="AC178" s="10">
        <f t="shared" si="47"/>
        <v>2.6995044260388168</v>
      </c>
      <c r="AD178" s="10">
        <f>IF(R178&lt;=$H$10,$L$2+ABS($H$43/$H$46-SQRT(4*$H$43*$H$43/$H$46/$H$46-8*(R178-$H$9)/$H$46)/2),#REF!)</f>
        <v>6.4377169161218877</v>
      </c>
      <c r="AE178" s="10">
        <f t="shared" si="53"/>
        <v>-36.82775316830508</v>
      </c>
      <c r="AF178" s="10">
        <f t="shared" si="54"/>
        <v>2.2153074485556359</v>
      </c>
      <c r="AG178" s="10">
        <f t="shared" si="55"/>
        <v>2.2153074485556359</v>
      </c>
      <c r="AH178">
        <f t="shared" si="56"/>
        <v>3.0370680029834523</v>
      </c>
      <c r="AI178" s="10">
        <f t="shared" si="57"/>
        <v>-6.1279411764705873</v>
      </c>
      <c r="AJ178" t="e">
        <f t="shared" si="58"/>
        <v>#NUM!</v>
      </c>
    </row>
    <row r="179" spans="14:36" x14ac:dyDescent="0.3">
      <c r="N179">
        <f t="shared" si="48"/>
        <v>25.969960857730857</v>
      </c>
      <c r="O179">
        <f t="shared" si="49"/>
        <v>18.954550923927645</v>
      </c>
      <c r="P179">
        <f t="shared" si="59"/>
        <v>2.508</v>
      </c>
      <c r="Q179">
        <f t="shared" si="41"/>
        <v>16.060455000000001</v>
      </c>
      <c r="R179" s="17">
        <f>PUSHArm!M179</f>
        <v>88.5</v>
      </c>
      <c r="S179" s="10">
        <f>PULLArm!N179</f>
        <v>58.945160088040275</v>
      </c>
      <c r="T179" s="10">
        <f>PULLArm!O179</f>
        <v>1.3986064461330174</v>
      </c>
      <c r="U179" s="10">
        <f t="shared" si="50"/>
        <v>43.682553622195293</v>
      </c>
      <c r="V179" s="10">
        <f t="shared" si="42"/>
        <v>2.6415288573395683</v>
      </c>
      <c r="W179" s="10">
        <f t="shared" si="43"/>
        <v>42.945160088040275</v>
      </c>
      <c r="X179" s="10">
        <f t="shared" si="44"/>
        <v>51.054839911959725</v>
      </c>
      <c r="Y179" s="10">
        <f t="shared" si="51"/>
        <v>46.054839911959725</v>
      </c>
      <c r="Z179" s="10">
        <f t="shared" si="52"/>
        <v>47.945160088040275</v>
      </c>
      <c r="AA179" s="10">
        <f t="shared" si="45"/>
        <v>41.054839911959725</v>
      </c>
      <c r="AB179" s="10">
        <f t="shared" si="46"/>
        <v>2.6415288573395683</v>
      </c>
      <c r="AC179" s="10">
        <f t="shared" si="47"/>
        <v>2.691521985403913</v>
      </c>
      <c r="AD179" s="10">
        <f>IF(R179&lt;=$H$10,$L$2+ABS($H$43/$H$46-SQRT(4*$H$43*$H$43/$H$46/$H$46-8*(R179-$H$9)/$H$46)/2),#REF!)</f>
        <v>6.4209975196002773</v>
      </c>
      <c r="AE179" s="10">
        <f t="shared" si="53"/>
        <v>-36.737523382270439</v>
      </c>
      <c r="AF179" s="10">
        <f t="shared" si="54"/>
        <v>2.2055959815882473</v>
      </c>
      <c r="AG179" s="10">
        <f t="shared" si="55"/>
        <v>2.2055959815882473</v>
      </c>
      <c r="AH179">
        <f t="shared" si="56"/>
        <v>3.0436054802536461</v>
      </c>
      <c r="AI179" s="10">
        <f t="shared" si="57"/>
        <v>-6.1992647058823511</v>
      </c>
      <c r="AJ179" t="e">
        <f t="shared" si="58"/>
        <v>#NUM!</v>
      </c>
    </row>
    <row r="180" spans="14:36" x14ac:dyDescent="0.3">
      <c r="N180">
        <f t="shared" si="48"/>
        <v>25.971947671826271</v>
      </c>
      <c r="O180">
        <f t="shared" si="49"/>
        <v>18.967850894704682</v>
      </c>
      <c r="P180">
        <f t="shared" si="59"/>
        <v>2.508</v>
      </c>
      <c r="Q180">
        <f t="shared" si="41"/>
        <v>16.09187</v>
      </c>
      <c r="R180" s="17">
        <f>PUSHArm!M180</f>
        <v>89</v>
      </c>
      <c r="S180" s="10">
        <f>PULLArm!N180</f>
        <v>59.302658797832756</v>
      </c>
      <c r="T180" s="10">
        <f>PULLArm!O180</f>
        <v>1.3963510321215296</v>
      </c>
      <c r="U180" s="10">
        <f t="shared" si="50"/>
        <v>43.862044523592608</v>
      </c>
      <c r="V180" s="10">
        <f t="shared" si="42"/>
        <v>2.6497026977788893</v>
      </c>
      <c r="W180" s="10">
        <f t="shared" si="43"/>
        <v>43.302658797832756</v>
      </c>
      <c r="X180" s="10">
        <f t="shared" si="44"/>
        <v>50.697341202167244</v>
      </c>
      <c r="Y180" s="10">
        <f t="shared" si="51"/>
        <v>45.697341202167244</v>
      </c>
      <c r="Z180" s="10">
        <f t="shared" si="52"/>
        <v>48.302658797832756</v>
      </c>
      <c r="AA180" s="10">
        <f t="shared" si="45"/>
        <v>40.697341202167244</v>
      </c>
      <c r="AB180" s="10">
        <f t="shared" si="46"/>
        <v>2.6497026977788893</v>
      </c>
      <c r="AC180" s="10">
        <f t="shared" si="47"/>
        <v>2.6835013630665991</v>
      </c>
      <c r="AD180" s="10">
        <f>IF(R180&lt;=$H$10,$L$2+ABS($H$43/$H$46-SQRT(4*$H$43*$H$43/$H$46/$H$46-8*(R180-$H$9)/$H$46)/2),#REF!)</f>
        <v>6.4042083125789446</v>
      </c>
      <c r="AE180" s="10">
        <f t="shared" si="53"/>
        <v>-36.647022304326036</v>
      </c>
      <c r="AF180" s="10">
        <f t="shared" si="54"/>
        <v>2.1958449682946686</v>
      </c>
      <c r="AG180" s="10">
        <f t="shared" si="55"/>
        <v>2.1958449682946686</v>
      </c>
      <c r="AH180">
        <f t="shared" si="56"/>
        <v>3.0501203296125108</v>
      </c>
      <c r="AI180" s="10">
        <f t="shared" si="57"/>
        <v>-6.2705882352941167</v>
      </c>
      <c r="AJ180" t="e">
        <f t="shared" si="58"/>
        <v>#NUM!</v>
      </c>
    </row>
    <row r="181" spans="14:36" x14ac:dyDescent="0.3">
      <c r="N181">
        <f t="shared" si="48"/>
        <v>25.973345963553225</v>
      </c>
      <c r="O181">
        <f t="shared" si="49"/>
        <v>18.980682636617754</v>
      </c>
      <c r="P181">
        <f t="shared" si="59"/>
        <v>2.508</v>
      </c>
      <c r="Q181">
        <f t="shared" si="41"/>
        <v>16.123284999999999</v>
      </c>
      <c r="R181" s="17">
        <f>PUSHArm!M181</f>
        <v>89.5</v>
      </c>
      <c r="S181" s="10">
        <f>PULLArm!N181</f>
        <v>59.660734946664995</v>
      </c>
      <c r="T181" s="10">
        <f>PULLArm!O181</f>
        <v>1.3940716361514103</v>
      </c>
      <c r="U181" s="10">
        <f t="shared" si="50"/>
        <v>44.042603530299708</v>
      </c>
      <c r="V181" s="10">
        <f t="shared" si="42"/>
        <v>2.6578562882339032</v>
      </c>
      <c r="W181" s="10">
        <f t="shared" si="43"/>
        <v>43.660734946664995</v>
      </c>
      <c r="X181" s="10">
        <f t="shared" si="44"/>
        <v>50.339265053335005</v>
      </c>
      <c r="Y181" s="10">
        <f t="shared" si="51"/>
        <v>45.339265053335005</v>
      </c>
      <c r="Z181" s="10">
        <f t="shared" si="52"/>
        <v>48.660734946664995</v>
      </c>
      <c r="AA181" s="10">
        <f t="shared" si="45"/>
        <v>40.339265053335005</v>
      </c>
      <c r="AB181" s="10">
        <f t="shared" si="46"/>
        <v>2.6578562882339032</v>
      </c>
      <c r="AC181" s="10">
        <f t="shared" si="47"/>
        <v>2.6754420058349346</v>
      </c>
      <c r="AD181" s="10">
        <f>IF(R181&lt;=$H$10,$L$2+ABS($H$43/$H$46-SQRT(4*$H$43*$H$43/$H$46/$H$46-8*(R181-$H$9)/$H$46)/2),#REF!)</f>
        <v>6.3873484132216305</v>
      </c>
      <c r="AE181" s="10">
        <f t="shared" si="53"/>
        <v>-36.556241080556617</v>
      </c>
      <c r="AF181" s="10">
        <f t="shared" si="54"/>
        <v>2.1860539215909118</v>
      </c>
      <c r="AG181" s="10">
        <f t="shared" si="55"/>
        <v>2.1860539215909118</v>
      </c>
      <c r="AH181">
        <f t="shared" si="56"/>
        <v>3.056612784409352</v>
      </c>
      <c r="AI181" s="10">
        <f t="shared" si="57"/>
        <v>-6.3419117647058805</v>
      </c>
      <c r="AJ181" t="e">
        <f t="shared" si="58"/>
        <v>#NUM!</v>
      </c>
    </row>
    <row r="182" spans="14:36" x14ac:dyDescent="0.3">
      <c r="N182">
        <f t="shared" si="48"/>
        <v>25.97415017954696</v>
      </c>
      <c r="O182">
        <f t="shared" si="49"/>
        <v>18.993041481416064</v>
      </c>
      <c r="P182">
        <f t="shared" si="59"/>
        <v>2.508</v>
      </c>
      <c r="Q182">
        <f t="shared" si="41"/>
        <v>16.154700000000002</v>
      </c>
      <c r="R182" s="17">
        <f>PUSHArm!M182</f>
        <v>90</v>
      </c>
      <c r="S182" s="10">
        <f>PULLArm!N182</f>
        <v>60.01939657282098</v>
      </c>
      <c r="T182" s="10">
        <f>PULLArm!O182</f>
        <v>1.3917680817645335</v>
      </c>
      <c r="U182" s="10">
        <f t="shared" si="50"/>
        <v>44.224252833562375</v>
      </c>
      <c r="V182" s="10">
        <f t="shared" si="42"/>
        <v>2.6659897784657911</v>
      </c>
      <c r="W182" s="10">
        <f t="shared" si="43"/>
        <v>44.01939657282098</v>
      </c>
      <c r="X182" s="10">
        <f t="shared" si="44"/>
        <v>49.98060342717902</v>
      </c>
      <c r="Y182" s="10">
        <f t="shared" si="51"/>
        <v>44.98060342717902</v>
      </c>
      <c r="Z182" s="10">
        <f t="shared" si="52"/>
        <v>49.01939657282098</v>
      </c>
      <c r="AA182" s="10">
        <f t="shared" si="45"/>
        <v>39.98060342717902</v>
      </c>
      <c r="AB182" s="10">
        <f t="shared" si="46"/>
        <v>2.6659897784657911</v>
      </c>
      <c r="AC182" s="10">
        <f t="shared" si="47"/>
        <v>2.6673433470284214</v>
      </c>
      <c r="AD182" s="10">
        <f>IF(R182&lt;=$H$10,$L$2+ABS($H$43/$H$46-SQRT(4*$H$43*$H$43/$H$46/$H$46-8*(R182-$H$9)/$H$46)/2),#REF!)</f>
        <v>6.3704169209688537</v>
      </c>
      <c r="AE182" s="10">
        <f t="shared" si="53"/>
        <v>-36.465170600076966</v>
      </c>
      <c r="AF182" s="10">
        <f t="shared" si="54"/>
        <v>2.1762223443112658</v>
      </c>
      <c r="AG182" s="10">
        <f t="shared" si="55"/>
        <v>2.1762223443112658</v>
      </c>
      <c r="AH182">
        <f t="shared" si="56"/>
        <v>3.0630830740101622</v>
      </c>
      <c r="AI182" s="10">
        <f t="shared" si="57"/>
        <v>-6.413235294117646</v>
      </c>
      <c r="AJ182" t="e">
        <f t="shared" si="58"/>
        <v>#NUM!</v>
      </c>
    </row>
    <row r="183" spans="14:36" x14ac:dyDescent="0.3">
      <c r="N183">
        <f t="shared" si="48"/>
        <v>25.974354722732432</v>
      </c>
      <c r="O183">
        <f t="shared" si="49"/>
        <v>19.004922722917204</v>
      </c>
      <c r="P183">
        <f t="shared" si="59"/>
        <v>2.508</v>
      </c>
      <c r="Q183">
        <f t="shared" si="41"/>
        <v>16.186115000000001</v>
      </c>
      <c r="R183" s="17">
        <f>PUSHArm!M183</f>
        <v>90.5</v>
      </c>
      <c r="S183" s="10">
        <f>PULLArm!N183</f>
        <v>60.378651829893755</v>
      </c>
      <c r="T183" s="10">
        <f>PULLArm!O183</f>
        <v>1.3894401913507235</v>
      </c>
      <c r="U183" s="10">
        <f t="shared" si="50"/>
        <v>44.1072811054227</v>
      </c>
      <c r="V183" s="10">
        <f t="shared" si="42"/>
        <v>2.6741285273203208</v>
      </c>
      <c r="W183" s="10">
        <f t="shared" si="43"/>
        <v>44.378651829893755</v>
      </c>
      <c r="X183" s="10">
        <f t="shared" si="44"/>
        <v>49.621348170106245</v>
      </c>
      <c r="Y183" s="10">
        <f t="shared" si="51"/>
        <v>44.621348170106245</v>
      </c>
      <c r="Z183" s="10">
        <f t="shared" si="52"/>
        <v>49.378651829893755</v>
      </c>
      <c r="AA183" s="10">
        <f t="shared" si="45"/>
        <v>39.621348170106245</v>
      </c>
      <c r="AB183" s="10">
        <f t="shared" si="46"/>
        <v>2.6741285273203208</v>
      </c>
      <c r="AC183" s="10">
        <f t="shared" si="47"/>
        <v>2.6741285273203208</v>
      </c>
      <c r="AD183" s="10">
        <f>IF(R183&lt;=$H$10,$L$2+ABS($H$43/$H$46-SQRT(4*$H$43*$H$43/$H$46/$H$46-8*(R183-$H$9)/$H$46)/2),#REF!)</f>
        <v>6.3534129159765902</v>
      </c>
      <c r="AE183" s="10">
        <f t="shared" si="53"/>
        <v>-36.373801485447551</v>
      </c>
      <c r="AF183" s="10">
        <f t="shared" si="54"/>
        <v>2.1663497289137101</v>
      </c>
      <c r="AG183" s="10">
        <f t="shared" si="55"/>
        <v>2.1663497289137101</v>
      </c>
      <c r="AH183">
        <f t="shared" si="56"/>
        <v>3.0695314238921712</v>
      </c>
      <c r="AI183" s="10">
        <f t="shared" si="57"/>
        <v>-6.4845588235294098</v>
      </c>
      <c r="AJ183" t="e">
        <f t="shared" si="58"/>
        <v>#NUM!</v>
      </c>
    </row>
    <row r="184" spans="14:36" x14ac:dyDescent="0.3">
      <c r="N184">
        <f t="shared" si="48"/>
        <v>25.973953952628751</v>
      </c>
      <c r="O184">
        <f t="shared" si="49"/>
        <v>19.016321617181596</v>
      </c>
      <c r="P184">
        <f t="shared" si="59"/>
        <v>2.508</v>
      </c>
      <c r="Q184">
        <f t="shared" si="41"/>
        <v>16.21753</v>
      </c>
      <c r="R184" s="17">
        <f>PUSHArm!M184</f>
        <v>91</v>
      </c>
      <c r="S184" s="10">
        <f>PULLArm!N184</f>
        <v>60.738508988994596</v>
      </c>
      <c r="T184" s="10">
        <f>PULLArm!O184</f>
        <v>1.3870877861736759</v>
      </c>
      <c r="U184" s="10">
        <f t="shared" si="50"/>
        <v>43.962345770877484</v>
      </c>
      <c r="V184" s="10">
        <f t="shared" si="42"/>
        <v>2.6823075456180296</v>
      </c>
      <c r="W184" s="10">
        <f t="shared" si="43"/>
        <v>44.738508988994596</v>
      </c>
      <c r="X184" s="10">
        <f t="shared" si="44"/>
        <v>49.261491011005404</v>
      </c>
      <c r="Y184" s="10">
        <f t="shared" si="51"/>
        <v>44.261491011005404</v>
      </c>
      <c r="Z184" s="10">
        <f t="shared" si="52"/>
        <v>49.738508988994596</v>
      </c>
      <c r="AA184" s="10">
        <f t="shared" si="45"/>
        <v>39.261491011005404</v>
      </c>
      <c r="AB184" s="10">
        <f t="shared" si="46"/>
        <v>2.6823075456180296</v>
      </c>
      <c r="AC184" s="10">
        <f t="shared" si="47"/>
        <v>2.6823075456180296</v>
      </c>
      <c r="AD184" s="10">
        <f>IF(R184&lt;=$H$10,$L$2+ABS($H$43/$H$46-SQRT(4*$H$43*$H$43/$H$46/$H$46-8*(R184-$H$9)/$H$46)/2),#REF!)</f>
        <v>6.3363354585331351</v>
      </c>
      <c r="AE184" s="10">
        <f t="shared" si="53"/>
        <v>-36.282124082659529</v>
      </c>
      <c r="AF184" s="10">
        <f t="shared" si="54"/>
        <v>2.156435557174174</v>
      </c>
      <c r="AG184" s="10">
        <f t="shared" si="55"/>
        <v>2.156435557174174</v>
      </c>
      <c r="AH184">
        <f t="shared" si="56"/>
        <v>3.0759580557355299</v>
      </c>
      <c r="AI184" s="10">
        <f t="shared" si="57"/>
        <v>-6.5558823529411754</v>
      </c>
      <c r="AJ184" t="e">
        <f t="shared" si="58"/>
        <v>#NUM!</v>
      </c>
    </row>
    <row r="185" spans="14:36" x14ac:dyDescent="0.3">
      <c r="N185">
        <f t="shared" si="48"/>
        <v>25.97294218565802</v>
      </c>
      <c r="O185">
        <f t="shared" si="49"/>
        <v>19.027233382691406</v>
      </c>
      <c r="P185">
        <f t="shared" si="59"/>
        <v>2.508</v>
      </c>
      <c r="Q185">
        <f t="shared" si="41"/>
        <v>16.248945000000003</v>
      </c>
      <c r="R185" s="17">
        <f>PUSHArm!M185</f>
        <v>91.5</v>
      </c>
      <c r="S185" s="10">
        <f>PULLArm!N185</f>
        <v>61.098976441007324</v>
      </c>
      <c r="T185" s="10">
        <f>PULLArm!O185</f>
        <v>1.3847106863968528</v>
      </c>
      <c r="U185" s="10">
        <f t="shared" si="50"/>
        <v>43.816593670866816</v>
      </c>
      <c r="V185" s="10">
        <f t="shared" si="42"/>
        <v>2.6905276512185696</v>
      </c>
      <c r="W185" s="10">
        <f t="shared" si="43"/>
        <v>45.098976441007324</v>
      </c>
      <c r="X185" s="10">
        <f t="shared" si="44"/>
        <v>48.901023558992676</v>
      </c>
      <c r="Y185" s="10">
        <f t="shared" si="51"/>
        <v>43.901023558992676</v>
      </c>
      <c r="Z185" s="10">
        <f t="shared" si="52"/>
        <v>50.098976441007324</v>
      </c>
      <c r="AA185" s="10">
        <f t="shared" si="45"/>
        <v>38.901023558992676</v>
      </c>
      <c r="AB185" s="10">
        <f t="shared" si="46"/>
        <v>2.6905276512185696</v>
      </c>
      <c r="AC185" s="10">
        <f t="shared" si="47"/>
        <v>2.6905276512185696</v>
      </c>
      <c r="AD185" s="10">
        <f>IF(R185&lt;=$H$10,$L$2+ABS($H$43/$H$46-SQRT(4*$H$43*$H$43/$H$46/$H$46-8*(R185-$H$9)/$H$46)/2),#REF!)</f>
        <v>6.3191835884530851</v>
      </c>
      <c r="AE185" s="10">
        <f t="shared" si="53"/>
        <v>-36.19012845074807</v>
      </c>
      <c r="AF185" s="10">
        <f t="shared" si="54"/>
        <v>2.1464792998691102</v>
      </c>
      <c r="AG185" s="10">
        <f t="shared" si="55"/>
        <v>2.1464792998691102</v>
      </c>
      <c r="AH185">
        <f t="shared" si="56"/>
        <v>3.0823631875122315</v>
      </c>
      <c r="AI185" s="10">
        <f t="shared" si="57"/>
        <v>-6.6272058823529392</v>
      </c>
      <c r="AJ185" t="e">
        <f t="shared" si="58"/>
        <v>#NUM!</v>
      </c>
    </row>
    <row r="186" spans="14:36" x14ac:dyDescent="0.3">
      <c r="N186">
        <f t="shared" si="48"/>
        <v>25.971313695502538</v>
      </c>
      <c r="O186">
        <f t="shared" si="49"/>
        <v>19.037653200566275</v>
      </c>
      <c r="P186">
        <f t="shared" si="59"/>
        <v>2.508</v>
      </c>
      <c r="Q186">
        <f t="shared" si="41"/>
        <v>16.280359999999998</v>
      </c>
      <c r="R186" s="17">
        <f>PUSHArm!M186</f>
        <v>92</v>
      </c>
      <c r="S186" s="10">
        <f>PULLArm!N186</f>
        <v>61.460062698889139</v>
      </c>
      <c r="T186" s="10">
        <f>PULLArm!O186</f>
        <v>1.3823087111116958</v>
      </c>
      <c r="U186" s="10">
        <f t="shared" si="50"/>
        <v>43.670001632720279</v>
      </c>
      <c r="V186" s="10">
        <f t="shared" si="42"/>
        <v>2.6987894696205625</v>
      </c>
      <c r="W186" s="10">
        <f t="shared" si="43"/>
        <v>45.460062698889139</v>
      </c>
      <c r="X186" s="10">
        <f t="shared" si="44"/>
        <v>48.539937301110861</v>
      </c>
      <c r="Y186" s="10">
        <f t="shared" si="51"/>
        <v>43.539937301110861</v>
      </c>
      <c r="Z186" s="10">
        <f t="shared" si="52"/>
        <v>50.460062698889139</v>
      </c>
      <c r="AA186" s="10">
        <f t="shared" si="45"/>
        <v>38.539937301110861</v>
      </c>
      <c r="AB186" s="10">
        <f t="shared" si="46"/>
        <v>2.6987894696205625</v>
      </c>
      <c r="AC186" s="10">
        <f t="shared" si="47"/>
        <v>2.6987894696205625</v>
      </c>
      <c r="AD186" s="10">
        <f>IF(R186&lt;=$H$10,$L$2+ABS($H$43/$H$46-SQRT(4*$H$43*$H$43/$H$46/$H$46-8*(R186-$H$9)/$H$46)/2),#REF!)</f>
        <v>6.3019563244473584</v>
      </c>
      <c r="AE186" s="10">
        <f t="shared" si="53"/>
        <v>-36.097804350954625</v>
      </c>
      <c r="AF186" s="10">
        <f t="shared" si="54"/>
        <v>2.1364804164458371</v>
      </c>
      <c r="AG186" s="10">
        <f t="shared" si="55"/>
        <v>2.1364804164458371</v>
      </c>
      <c r="AH186">
        <f t="shared" si="56"/>
        <v>3.0887470335723761</v>
      </c>
      <c r="AI186" s="10">
        <f t="shared" si="57"/>
        <v>-6.6985294117647047</v>
      </c>
      <c r="AJ186" t="e">
        <f t="shared" si="58"/>
        <v>#NUM!</v>
      </c>
    </row>
    <row r="187" spans="14:36" x14ac:dyDescent="0.3">
      <c r="N187">
        <f t="shared" si="48"/>
        <v>25.96906271348627</v>
      </c>
      <c r="O187">
        <f t="shared" si="49"/>
        <v>19.047576214798209</v>
      </c>
      <c r="P187">
        <f t="shared" si="59"/>
        <v>2.508</v>
      </c>
      <c r="Q187">
        <f t="shared" si="41"/>
        <v>16.311775000000001</v>
      </c>
      <c r="R187" s="17">
        <f>PUSHArm!M187</f>
        <v>92.5</v>
      </c>
      <c r="S187" s="10">
        <f>PULLArm!N187</f>
        <v>61.821776400018813</v>
      </c>
      <c r="T187" s="10">
        <f>PULLArm!O187</f>
        <v>1.3798816783668386</v>
      </c>
      <c r="U187" s="10">
        <f t="shared" si="50"/>
        <v>43.522545755625785</v>
      </c>
      <c r="V187" s="10">
        <f t="shared" si="42"/>
        <v>2.7070936423561811</v>
      </c>
      <c r="W187" s="10">
        <f t="shared" si="43"/>
        <v>45.821776400018813</v>
      </c>
      <c r="X187" s="10">
        <f t="shared" si="44"/>
        <v>48.178223599981187</v>
      </c>
      <c r="Y187" s="10">
        <f t="shared" si="51"/>
        <v>43.178223599981187</v>
      </c>
      <c r="Z187" s="10">
        <f t="shared" si="52"/>
        <v>50.821776400018813</v>
      </c>
      <c r="AA187" s="10">
        <f t="shared" si="45"/>
        <v>38.178223599981187</v>
      </c>
      <c r="AB187" s="10">
        <f t="shared" si="46"/>
        <v>2.7070936423561811</v>
      </c>
      <c r="AC187" s="10">
        <f t="shared" si="47"/>
        <v>2.7070936423561811</v>
      </c>
      <c r="AD187" s="10">
        <f>IF(R187&lt;=$H$10,$L$2+ABS($H$43/$H$46-SQRT(4*$H$43*$H$43/$H$46/$H$46-8*(R187-$H$9)/$H$46)/2),#REF!)</f>
        <v>6.2846526634680568</v>
      </c>
      <c r="AE187" s="10">
        <f t="shared" si="53"/>
        <v>-36.005141235453777</v>
      </c>
      <c r="AF187" s="10">
        <f t="shared" si="54"/>
        <v>2.1264383546800745</v>
      </c>
      <c r="AG187" s="10">
        <f t="shared" si="55"/>
        <v>2.1264383546800745</v>
      </c>
      <c r="AH187">
        <f t="shared" si="56"/>
        <v>3.0951098047278678</v>
      </c>
      <c r="AI187" s="10">
        <f t="shared" si="57"/>
        <v>-6.7698529411764685</v>
      </c>
      <c r="AJ187" t="e">
        <f t="shared" si="58"/>
        <v>#NUM!</v>
      </c>
    </row>
    <row r="188" spans="14:36" x14ac:dyDescent="0.3">
      <c r="N188">
        <f t="shared" si="48"/>
        <v>25.966183429003664</v>
      </c>
      <c r="O188">
        <f t="shared" si="49"/>
        <v>19.056997532522736</v>
      </c>
      <c r="P188">
        <f t="shared" si="59"/>
        <v>2.508</v>
      </c>
      <c r="Q188">
        <f t="shared" si="41"/>
        <v>16.34319</v>
      </c>
      <c r="R188" s="17">
        <f>PUSHArm!M188</f>
        <v>93</v>
      </c>
      <c r="S188" s="10">
        <f>PULLArm!N188</f>
        <v>62.18412630859342</v>
      </c>
      <c r="T188" s="10">
        <f>PULLArm!O188</f>
        <v>1.3774294051995479</v>
      </c>
      <c r="U188" s="10">
        <f t="shared" si="50"/>
        <v>43.374201381549497</v>
      </c>
      <c r="V188" s="10">
        <f t="shared" si="42"/>
        <v>2.715440827572511</v>
      </c>
      <c r="W188" s="10">
        <f t="shared" si="43"/>
        <v>46.18412630859342</v>
      </c>
      <c r="X188" s="10">
        <f t="shared" si="44"/>
        <v>47.81587369140658</v>
      </c>
      <c r="Y188" s="10">
        <f t="shared" si="51"/>
        <v>42.81587369140658</v>
      </c>
      <c r="Z188" s="10">
        <f t="shared" si="52"/>
        <v>51.18412630859342</v>
      </c>
      <c r="AA188" s="10">
        <f t="shared" si="45"/>
        <v>37.81587369140658</v>
      </c>
      <c r="AB188" s="10">
        <f t="shared" si="46"/>
        <v>2.715440827572511</v>
      </c>
      <c r="AC188" s="10">
        <f t="shared" si="47"/>
        <v>2.715440827572511</v>
      </c>
      <c r="AD188" s="10">
        <f>IF(R188&lt;=$H$10,$L$2+ABS($H$43/$H$46-SQRT(4*$H$43*$H$43/$H$46/$H$46-8*(R188-$H$9)/$H$46)/2),#REF!)</f>
        <v>6.2672715800269589</v>
      </c>
      <c r="AE188" s="10">
        <f t="shared" si="53"/>
        <v>-35.912128235592171</v>
      </c>
      <c r="AF188" s="10">
        <f t="shared" si="54"/>
        <v>2.116352550320042</v>
      </c>
      <c r="AG188" s="10">
        <f t="shared" si="55"/>
        <v>2.116352550320042</v>
      </c>
      <c r="AH188">
        <f t="shared" si="56"/>
        <v>3.1014517083336459</v>
      </c>
      <c r="AI188" s="10">
        <f t="shared" si="57"/>
        <v>-6.8411764705882341</v>
      </c>
      <c r="AJ188" t="e">
        <f t="shared" si="58"/>
        <v>#NUM!</v>
      </c>
    </row>
    <row r="189" spans="14:36" x14ac:dyDescent="0.3">
      <c r="N189">
        <f t="shared" si="48"/>
        <v>25.962669989957508</v>
      </c>
      <c r="O189">
        <f t="shared" si="49"/>
        <v>19.065912224298224</v>
      </c>
      <c r="P189">
        <f t="shared" si="59"/>
        <v>2.508</v>
      </c>
      <c r="Q189">
        <f t="shared" si="41"/>
        <v>16.374604999999999</v>
      </c>
      <c r="R189" s="17">
        <f>PUSHArm!M189</f>
        <v>93.5</v>
      </c>
      <c r="S189" s="10">
        <f>PULLArm!N189</f>
        <v>62.547121318074552</v>
      </c>
      <c r="T189" s="10">
        <f>PULLArm!O189</f>
        <v>1.3749517076673219</v>
      </c>
      <c r="U189" s="10">
        <f t="shared" si="50"/>
        <v>43.224943064841689</v>
      </c>
      <c r="V189" s="10">
        <f t="shared" si="42"/>
        <v>2.7238317006402859</v>
      </c>
      <c r="W189" s="10">
        <f t="shared" si="43"/>
        <v>46.547121318074552</v>
      </c>
      <c r="X189" s="10">
        <f t="shared" si="44"/>
        <v>47.452878681925448</v>
      </c>
      <c r="Y189" s="10">
        <f t="shared" si="51"/>
        <v>42.452878681925448</v>
      </c>
      <c r="Z189" s="10">
        <f t="shared" si="52"/>
        <v>51.547121318074552</v>
      </c>
      <c r="AA189" s="10">
        <f t="shared" si="45"/>
        <v>37.452878681925448</v>
      </c>
      <c r="AB189" s="10">
        <f t="shared" si="46"/>
        <v>2.7238317006402859</v>
      </c>
      <c r="AC189" s="10">
        <f t="shared" si="47"/>
        <v>2.7238317006402859</v>
      </c>
      <c r="AD189" s="10">
        <f>IF(R189&lt;=$H$10,$L$2+ABS($H$43/$H$46-SQRT(4*$H$43*$H$43/$H$46/$H$46-8*(R189-$H$9)/$H$46)/2),#REF!)</f>
        <v>6.2498120254863023</v>
      </c>
      <c r="AE189" s="10">
        <f t="shared" si="53"/>
        <v>-35.818754149672813</v>
      </c>
      <c r="AF189" s="10">
        <f t="shared" si="54"/>
        <v>2.1062224267164948</v>
      </c>
      <c r="AG189" s="10">
        <f t="shared" si="55"/>
        <v>2.1062224267164948</v>
      </c>
      <c r="AH189">
        <f t="shared" si="56"/>
        <v>3.1077729483665322</v>
      </c>
      <c r="AI189" s="10">
        <f t="shared" si="57"/>
        <v>-6.9124999999999979</v>
      </c>
      <c r="AJ189" t="e">
        <f t="shared" si="58"/>
        <v>#NUM!</v>
      </c>
    </row>
    <row r="190" spans="14:36" x14ac:dyDescent="0.3">
      <c r="N190">
        <f t="shared" si="48"/>
        <v>25.958516503273717</v>
      </c>
      <c r="O190">
        <f t="shared" si="49"/>
        <v>19.074315324443365</v>
      </c>
      <c r="P190">
        <f t="shared" si="59"/>
        <v>2.508</v>
      </c>
      <c r="Q190">
        <f t="shared" si="41"/>
        <v>16.406020000000005</v>
      </c>
      <c r="R190" s="17">
        <f>PUSHArm!M190</f>
        <v>94</v>
      </c>
      <c r="S190" s="10">
        <f>PULLArm!N190</f>
        <v>62.910770453685487</v>
      </c>
      <c r="T190" s="10">
        <f>PULLArm!O190</f>
        <v>1.3724484008832449</v>
      </c>
      <c r="U190" s="10">
        <f t="shared" si="50"/>
        <v>43.074744540339765</v>
      </c>
      <c r="V190" s="10">
        <f t="shared" si="42"/>
        <v>2.7322669547916183</v>
      </c>
      <c r="W190" s="10">
        <f t="shared" si="43"/>
        <v>46.910770453685487</v>
      </c>
      <c r="X190" s="10">
        <f t="shared" si="44"/>
        <v>47.089229546314513</v>
      </c>
      <c r="Y190" s="10">
        <f t="shared" si="51"/>
        <v>42.089229546314513</v>
      </c>
      <c r="Z190" s="10">
        <f t="shared" si="52"/>
        <v>51.910770453685487</v>
      </c>
      <c r="AA190" s="10">
        <f t="shared" si="45"/>
        <v>37.089229546314513</v>
      </c>
      <c r="AB190" s="10">
        <f t="shared" si="46"/>
        <v>2.7322669547916183</v>
      </c>
      <c r="AC190" s="10">
        <f t="shared" si="47"/>
        <v>2.7322669547916183</v>
      </c>
      <c r="AD190" s="10">
        <f>IF(R190&lt;=$H$10,$L$2+ABS($H$43/$H$46-SQRT(4*$H$43*$H$43/$H$46/$H$46-8*(R190-$H$9)/$H$46)/2),#REF!)</f>
        <v>6.2322729273205066</v>
      </c>
      <c r="AE190" s="10">
        <f t="shared" si="53"/>
        <v>-35.725007430167985</v>
      </c>
      <c r="AF190" s="10">
        <f t="shared" si="54"/>
        <v>2.0960473944379854</v>
      </c>
      <c r="AG190" s="10">
        <f t="shared" si="55"/>
        <v>2.0960473944379854</v>
      </c>
      <c r="AH190">
        <f t="shared" si="56"/>
        <v>3.1140737255017794</v>
      </c>
      <c r="AI190" s="10">
        <f t="shared" si="57"/>
        <v>-6.9838235294117634</v>
      </c>
      <c r="AJ190" t="e">
        <f t="shared" si="58"/>
        <v>#NUM!</v>
      </c>
    </row>
    <row r="191" spans="14:36" x14ac:dyDescent="0.3">
      <c r="N191">
        <f t="shared" si="48"/>
        <v>25.953717035417601</v>
      </c>
      <c r="O191">
        <f t="shared" si="49"/>
        <v>19.082201831377436</v>
      </c>
      <c r="P191">
        <f t="shared" si="59"/>
        <v>2.508</v>
      </c>
      <c r="Q191">
        <f t="shared" si="41"/>
        <v>16.437435000000001</v>
      </c>
      <c r="R191" s="17">
        <f>PUSHArm!M191</f>
        <v>94.5</v>
      </c>
      <c r="S191" s="10">
        <f>PULLArm!N191</f>
        <v>63.275082874959921</v>
      </c>
      <c r="T191" s="10">
        <f>PULLArm!O191</f>
        <v>1.3699192990510696</v>
      </c>
      <c r="U191" s="10">
        <f t="shared" si="50"/>
        <v>42.923578690017095</v>
      </c>
      <c r="V191" s="10">
        <f t="shared" si="42"/>
        <v>2.7407473017884003</v>
      </c>
      <c r="W191" s="10">
        <f t="shared" si="43"/>
        <v>47.275082874959921</v>
      </c>
      <c r="X191" s="10">
        <f t="shared" si="44"/>
        <v>46.724917125040079</v>
      </c>
      <c r="Y191" s="10">
        <f t="shared" si="51"/>
        <v>41.724917125040079</v>
      </c>
      <c r="Z191" s="10">
        <f t="shared" si="52"/>
        <v>52.275082874959921</v>
      </c>
      <c r="AA191" s="10">
        <f t="shared" si="45"/>
        <v>36.724917125040079</v>
      </c>
      <c r="AB191" s="10">
        <f t="shared" si="46"/>
        <v>2.7407473017884003</v>
      </c>
      <c r="AC191" s="10">
        <f t="shared" si="47"/>
        <v>2.7407473017884003</v>
      </c>
      <c r="AD191" s="10">
        <f>IF(R191&lt;=$H$10,$L$2+ABS($H$43/$H$46-SQRT(4*$H$43*$H$43/$H$46/$H$46-8*(R191-$H$9)/$H$46)/2),#REF!)</f>
        <v>6.2146531883473255</v>
      </c>
      <c r="AE191" s="10">
        <f t="shared" si="53"/>
        <v>-35.63087617044259</v>
      </c>
      <c r="AF191" s="10">
        <f t="shared" si="54"/>
        <v>2.0858268508706463</v>
      </c>
      <c r="AG191" s="10">
        <f t="shared" si="55"/>
        <v>2.0858268508706463</v>
      </c>
      <c r="AH191">
        <f t="shared" si="56"/>
        <v>3.1203542371874056</v>
      </c>
      <c r="AI191" s="10">
        <f t="shared" si="57"/>
        <v>-7.0551470588235272</v>
      </c>
      <c r="AJ191" t="e">
        <f t="shared" si="58"/>
        <v>#NUM!</v>
      </c>
    </row>
    <row r="192" spans="14:36" x14ac:dyDescent="0.3">
      <c r="N192">
        <f t="shared" si="48"/>
        <v>25.948265612976815</v>
      </c>
      <c r="O192">
        <f t="shared" si="49"/>
        <v>19.089566708011471</v>
      </c>
      <c r="P192">
        <f t="shared" si="59"/>
        <v>2.508</v>
      </c>
      <c r="Q192">
        <f t="shared" si="41"/>
        <v>16.468850000000003</v>
      </c>
      <c r="R192" s="17">
        <f>PUSHArm!M192</f>
        <v>95</v>
      </c>
      <c r="S192" s="10">
        <f>PULLArm!N192</f>
        <v>63.640067878343949</v>
      </c>
      <c r="T192" s="10">
        <f>PULLArm!O192</f>
        <v>1.3673642155034589</v>
      </c>
      <c r="U192" s="10">
        <f t="shared" si="50"/>
        <v>42.771417507983919</v>
      </c>
      <c r="V192" s="10">
        <f t="shared" si="42"/>
        <v>2.7492734726232193</v>
      </c>
      <c r="W192" s="10">
        <f t="shared" si="43"/>
        <v>47.640067878343949</v>
      </c>
      <c r="X192" s="10">
        <f t="shared" si="44"/>
        <v>46.359932121656051</v>
      </c>
      <c r="Y192" s="10">
        <f t="shared" si="51"/>
        <v>41.359932121656051</v>
      </c>
      <c r="Z192" s="10">
        <f t="shared" si="52"/>
        <v>52.640067878343949</v>
      </c>
      <c r="AA192" s="10">
        <f t="shared" si="45"/>
        <v>36.359932121656051</v>
      </c>
      <c r="AB192" s="10">
        <f t="shared" si="46"/>
        <v>2.7492734726232193</v>
      </c>
      <c r="AC192" s="10">
        <f t="shared" si="47"/>
        <v>2.7492734726232193</v>
      </c>
      <c r="AD192" s="10">
        <f>IF(R192&lt;=$H$10,$L$2+ABS($H$43/$H$46-SQRT(4*$H$43*$H$43/$H$46/$H$46-8*(R192-$H$9)/$H$46)/2),#REF!)</f>
        <v>6.196951685926904</v>
      </c>
      <c r="AE192" s="10">
        <f t="shared" si="53"/>
        <v>-35.536348090872991</v>
      </c>
      <c r="AF192" s="10">
        <f t="shared" si="54"/>
        <v>2.0755601798017111</v>
      </c>
      <c r="AG192" s="10">
        <f t="shared" si="55"/>
        <v>2.0755601798017111</v>
      </c>
      <c r="AH192">
        <f t="shared" si="56"/>
        <v>3.1266146777163919</v>
      </c>
      <c r="AI192" s="10">
        <f t="shared" si="57"/>
        <v>-7.1264705882352928</v>
      </c>
      <c r="AJ192" t="e">
        <f t="shared" si="58"/>
        <v>#NUM!</v>
      </c>
    </row>
    <row r="193" spans="14:36" x14ac:dyDescent="0.3">
      <c r="N193">
        <f t="shared" si="48"/>
        <v>25.94215622326805</v>
      </c>
      <c r="O193">
        <f t="shared" si="49"/>
        <v>19.096404882158669</v>
      </c>
      <c r="P193">
        <f t="shared" si="59"/>
        <v>2.508</v>
      </c>
      <c r="Q193">
        <f t="shared" si="41"/>
        <v>16.500264999999999</v>
      </c>
      <c r="R193" s="17">
        <f>PUSHArm!M193</f>
        <v>95.5</v>
      </c>
      <c r="S193" s="10">
        <f>PULLArm!N193</f>
        <v>64.005734899852115</v>
      </c>
      <c r="T193" s="10">
        <f>PULLArm!O193</f>
        <v>1.3647829627411052</v>
      </c>
      <c r="U193" s="10">
        <f t="shared" si="50"/>
        <v>42.618232063821971</v>
      </c>
      <c r="V193" s="10">
        <f t="shared" si="42"/>
        <v>2.7578462182547341</v>
      </c>
      <c r="W193" s="10">
        <f t="shared" si="43"/>
        <v>48.005734899852115</v>
      </c>
      <c r="X193" s="10">
        <f t="shared" si="44"/>
        <v>45.994265100147885</v>
      </c>
      <c r="Y193" s="10">
        <f t="shared" si="51"/>
        <v>40.994265100147885</v>
      </c>
      <c r="Z193" s="10">
        <f t="shared" si="52"/>
        <v>53.005734899852115</v>
      </c>
      <c r="AA193" s="10">
        <f t="shared" si="45"/>
        <v>35.994265100147885</v>
      </c>
      <c r="AB193" s="10">
        <f t="shared" si="46"/>
        <v>2.7578462182547341</v>
      </c>
      <c r="AC193" s="10">
        <f t="shared" si="47"/>
        <v>2.7578462182547341</v>
      </c>
      <c r="AD193" s="10">
        <f>IF(R193&lt;=$H$10,$L$2+ABS($H$43/$H$46-SQRT(4*$H$43*$H$43/$H$46/$H$46-8*(R193-$H$9)/$H$46)/2),#REF!)</f>
        <v>6.1791672711270529</v>
      </c>
      <c r="AE193" s="10">
        <f t="shared" si="53"/>
        <v>-35.44141052439457</v>
      </c>
      <c r="AF193" s="10">
        <f t="shared" si="54"/>
        <v>2.0652467509859638</v>
      </c>
      <c r="AG193" s="10">
        <f t="shared" si="55"/>
        <v>2.0652467509859638</v>
      </c>
      <c r="AH193">
        <f t="shared" si="56"/>
        <v>3.1328552382968122</v>
      </c>
      <c r="AI193" s="10">
        <f t="shared" si="57"/>
        <v>-7.1977941176470583</v>
      </c>
      <c r="AJ193" t="e">
        <f t="shared" si="58"/>
        <v>#NUM!</v>
      </c>
    </row>
    <row r="194" spans="14:36" x14ac:dyDescent="0.3">
      <c r="N194">
        <f t="shared" si="48"/>
        <v>25.935382815003852</v>
      </c>
      <c r="O194">
        <f t="shared" si="49"/>
        <v>19.102711246991191</v>
      </c>
      <c r="P194">
        <f t="shared" si="59"/>
        <v>2.508</v>
      </c>
      <c r="Q194">
        <f t="shared" ref="Q194:Q257" si="60">(R194/360*2*3.1415*$B$19+$E$10)*$E$9*$B$19/1000</f>
        <v>16.531680000000001</v>
      </c>
      <c r="R194" s="17">
        <f>PUSHArm!M194</f>
        <v>96</v>
      </c>
      <c r="S194" s="10">
        <f>PULLArm!N194</f>
        <v>64.372093517779007</v>
      </c>
      <c r="T194" s="10">
        <f>PULLArm!O194</f>
        <v>1.3621753524746136</v>
      </c>
      <c r="U194" s="10">
        <f t="shared" si="50"/>
        <v>42.463992464096592</v>
      </c>
      <c r="V194" s="10">
        <f t="shared" ref="V194:V257" si="61">IF(R194&lt;=$H$7,SQRT(2*R194/$H$34),AB194)</f>
        <v>2.7664663103796028</v>
      </c>
      <c r="W194" s="10">
        <f t="shared" ref="W194:W257" si="62">ABS(S194-$E$19)</f>
        <v>48.372093517779007</v>
      </c>
      <c r="X194" s="10">
        <f t="shared" ref="X194:X257" si="63">ABS(S194-$E$20)</f>
        <v>45.627906482220993</v>
      </c>
      <c r="Y194" s="10">
        <f t="shared" si="51"/>
        <v>40.627906482220993</v>
      </c>
      <c r="Z194" s="10">
        <f t="shared" si="52"/>
        <v>53.372093517779007</v>
      </c>
      <c r="AA194" s="10">
        <f t="shared" ref="AA194:AA257" si="64">ABS(S194-$E$20+10)</f>
        <v>35.627906482220993</v>
      </c>
      <c r="AB194" s="10">
        <f t="shared" ref="AB194:AB257" si="65">IF(R194&lt;=$H$8,$J$2+ABS(SQRT(4*$H$35*$H$35/$H$38/$H$38+8*(R194-$H$7)/$H$38)/2-ABS($H$35/$H$38)),AC194)</f>
        <v>2.7664663103796028</v>
      </c>
      <c r="AC194" s="10">
        <f t="shared" ref="AC194:AC257" si="66">IF(R194&lt;=$H$9,$K$2+ABS(-$H$39/$H$42-SQRT(4*$H$39*$H$39/$H$42/$H$42+8*(R194-$H$8)/$H$42)/2),AD194)</f>
        <v>2.7664663103796028</v>
      </c>
      <c r="AD194" s="10">
        <f>IF(R194&lt;=$H$10,$L$2+ABS($H$43/$H$46-SQRT(4*$H$43*$H$43/$H$46/$H$46-8*(R194-$H$9)/$H$46)/2),#REF!)</f>
        <v>6.161298767853018</v>
      </c>
      <c r="AE194" s="10">
        <f t="shared" si="53"/>
        <v>-35.346050401400667</v>
      </c>
      <c r="AF194" s="10">
        <f t="shared" si="54"/>
        <v>2.0548859196942555</v>
      </c>
      <c r="AG194" s="10">
        <f t="shared" si="55"/>
        <v>2.0548859196942555</v>
      </c>
      <c r="AH194">
        <f t="shared" si="56"/>
        <v>3.1390761071199762</v>
      </c>
      <c r="AI194" s="10">
        <f t="shared" si="57"/>
        <v>-7.2691176470588221</v>
      </c>
      <c r="AJ194" t="e">
        <f t="shared" si="58"/>
        <v>#NUM!</v>
      </c>
    </row>
    <row r="195" spans="14:36" x14ac:dyDescent="0.3">
      <c r="N195">
        <f t="shared" ref="N195:N258" si="67">(Q195+P195)*T195</f>
        <v>25.927939298983528</v>
      </c>
      <c r="O195">
        <f t="shared" ref="O195:O258" si="68">(Q195-P195)*T195</f>
        <v>19.108480661516651</v>
      </c>
      <c r="P195">
        <f t="shared" si="59"/>
        <v>2.508</v>
      </c>
      <c r="Q195">
        <f t="shared" si="60"/>
        <v>16.563095000000001</v>
      </c>
      <c r="R195" s="17">
        <f>PUSHArm!M195</f>
        <v>96.5</v>
      </c>
      <c r="S195" s="10">
        <f>PULLArm!N195</f>
        <v>64.739153455467402</v>
      </c>
      <c r="T195" s="10">
        <f>PULLArm!O195</f>
        <v>1.3595411956672403</v>
      </c>
      <c r="U195" s="10">
        <f t="shared" ref="U195:U258" si="69">IF(R195&lt;=$H$7,V195*$H$34/T195,IF(R195&lt;$H$8,((V195-$J$2)*$H$38+$H$35)/T195,IF(R195&lt;=$H$9,((V195-$K$2)*$H$42+$H$39)/T195,IF(R195&lt;=$H$10,($H$43-(V195-$L$2)*$H$46)/T195))))</f>
        <v>42.308667812002298</v>
      </c>
      <c r="V195" s="10">
        <f t="shared" si="61"/>
        <v>2.7751345422432148</v>
      </c>
      <c r="W195" s="10">
        <f t="shared" si="62"/>
        <v>48.739153455467402</v>
      </c>
      <c r="X195" s="10">
        <f t="shared" si="63"/>
        <v>45.260846544532598</v>
      </c>
      <c r="Y195" s="10">
        <f t="shared" ref="Y195:Y258" si="70">ABS(S195-$E$20+5)</f>
        <v>40.260846544532598</v>
      </c>
      <c r="Z195" s="10">
        <f t="shared" ref="Z195:Z258" si="71">ABS(S195-$E$21)</f>
        <v>53.739153455467402</v>
      </c>
      <c r="AA195" s="10">
        <f t="shared" si="64"/>
        <v>35.260846544532598</v>
      </c>
      <c r="AB195" s="10">
        <f t="shared" si="65"/>
        <v>2.7751345422432148</v>
      </c>
      <c r="AC195" s="10">
        <f t="shared" si="66"/>
        <v>2.7751345422432148</v>
      </c>
      <c r="AD195" s="10">
        <f>IF(R195&lt;=$H$10,$L$2+ABS($H$43/$H$46-SQRT(4*$H$43*$H$43/$H$46/$H$46-8*(R195-$H$9)/$H$46)/2),#REF!)</f>
        <v>6.1433449719398521</v>
      </c>
      <c r="AE195" s="10">
        <f t="shared" ref="AE195:AE258" si="72">IF(R195&gt;=$H$12,AF195*$H$49/T195,IF(R195&gt;=$H$13,((AF195-$I$28)*$H$53+$H$50)/T195,IF(R195&gt;=$H$14,((AF195-$I$29)*$H$57+$H$54)/T195,IF(R195&gt;=$H$15,($H$58-(AF195-$I$30)*$H$61)/T195,(IF(R195&gt;=$H$16,($H$62+(AF195-$I$31)*$H$65)/T195))))))</f>
        <v>-35.250254234012822</v>
      </c>
      <c r="AF195" s="10">
        <f t="shared" ref="AF195:AF258" si="73">IF(R195&gt;=$H$12,SQRT(2*(R195-$H$11)/$H$49),AG195)</f>
        <v>2.0444770262431677</v>
      </c>
      <c r="AG195" s="10">
        <f t="shared" ref="AG195:AG258" si="74">IF(R195&gt;=$H$13,$J$4+ABS(SQRT(4*$H$50*$H$50/$H$53/$H$53+8*(R195-$H$12)/$H$53)/2-ABS($H$50/$H$53)),AH195)</f>
        <v>2.0444770262431677</v>
      </c>
      <c r="AH195">
        <f t="shared" ref="AH195:AH258" si="75">IF(R195&gt;=$H$14,$I$29+ABS(SQRT(4*$H$54*$H$54/$H$57/$H$57+8*(R195-$H$13)/$H$57)/2-ABS($H$54/$H$57)),AI195)</f>
        <v>3.1452774694266452</v>
      </c>
      <c r="AI195" s="10">
        <f t="shared" ref="AI195:AI258" si="76">IF(R195&gt;=$H$15,$I$30+(R195-$H$14)/$H$58,AJ195)</f>
        <v>-7.3404411764705877</v>
      </c>
      <c r="AJ195" t="e">
        <f t="shared" ref="AJ195:AJ258" si="77">IF(R195&gt;=$H$16,$I$31+SQRT(2*(R195-$H$15)/-$H$65),AK195)</f>
        <v>#NUM!</v>
      </c>
    </row>
    <row r="196" spans="14:36" x14ac:dyDescent="0.3">
      <c r="N196">
        <f t="shared" si="67"/>
        <v>25.919819548857593</v>
      </c>
      <c r="O196">
        <f t="shared" si="68"/>
        <v>19.113707951111031</v>
      </c>
      <c r="P196">
        <f t="shared" ref="P196:P259" si="78">P195</f>
        <v>2.508</v>
      </c>
      <c r="Q196">
        <f t="shared" si="60"/>
        <v>16.59451</v>
      </c>
      <c r="R196" s="17">
        <f>PUSHArm!M196</f>
        <v>97</v>
      </c>
      <c r="S196" s="10">
        <f>PULLArm!N196</f>
        <v>65.106924584134532</v>
      </c>
      <c r="T196" s="10">
        <f>PULLArm!O196</f>
        <v>1.3568803025810532</v>
      </c>
      <c r="U196" s="10">
        <f t="shared" si="69"/>
        <v>42.152226164950783</v>
      </c>
      <c r="V196" s="10">
        <f t="shared" si="61"/>
        <v>2.7838517294916318</v>
      </c>
      <c r="W196" s="10">
        <f t="shared" si="62"/>
        <v>49.106924584134532</v>
      </c>
      <c r="X196" s="10">
        <f t="shared" si="63"/>
        <v>44.893075415865468</v>
      </c>
      <c r="Y196" s="10">
        <f t="shared" si="70"/>
        <v>39.893075415865468</v>
      </c>
      <c r="Z196" s="10">
        <f t="shared" si="71"/>
        <v>54.106924584134532</v>
      </c>
      <c r="AA196" s="10">
        <f t="shared" si="64"/>
        <v>34.893075415865468</v>
      </c>
      <c r="AB196" s="10">
        <f t="shared" si="65"/>
        <v>2.7838517294916318</v>
      </c>
      <c r="AC196" s="10">
        <f t="shared" si="66"/>
        <v>2.7838517294916318</v>
      </c>
      <c r="AD196" s="10">
        <f>IF(R196&lt;=$H$10,$L$2+ABS($H$43/$H$46-SQRT(4*$H$43*$H$43/$H$46/$H$46-8*(R196-$H$9)/$H$46)/2),#REF!)</f>
        <v>6.1253046502054165</v>
      </c>
      <c r="AE196" s="10">
        <f t="shared" si="72"/>
        <v>-35.154008099624178</v>
      </c>
      <c r="AF196" s="10">
        <f t="shared" si="73"/>
        <v>2.0340193955048607</v>
      </c>
      <c r="AG196" s="10">
        <f t="shared" si="74"/>
        <v>2.0340193955048607</v>
      </c>
      <c r="AH196">
        <f t="shared" si="75"/>
        <v>3.1514595075713956</v>
      </c>
      <c r="AI196" s="10">
        <f t="shared" si="76"/>
        <v>-7.4117647058823515</v>
      </c>
      <c r="AJ196" t="e">
        <f t="shared" si="77"/>
        <v>#NUM!</v>
      </c>
    </row>
    <row r="197" spans="14:36" x14ac:dyDescent="0.3">
      <c r="N197">
        <f t="shared" si="67"/>
        <v>25.911017401911849</v>
      </c>
      <c r="O197">
        <f t="shared" si="68"/>
        <v>19.118387908068335</v>
      </c>
      <c r="P197">
        <f t="shared" si="78"/>
        <v>2.508</v>
      </c>
      <c r="Q197">
        <f t="shared" si="60"/>
        <v>16.625925000000002</v>
      </c>
      <c r="R197" s="17">
        <f>PUSHArm!M197</f>
        <v>97.5</v>
      </c>
      <c r="S197" s="10">
        <f>PULLArm!N197</f>
        <v>65.475416925757372</v>
      </c>
      <c r="T197" s="10">
        <f>PULLArm!O197</f>
        <v>1.3541924828236678</v>
      </c>
      <c r="U197" s="10">
        <f t="shared" si="69"/>
        <v>41.994634490070879</v>
      </c>
      <c r="V197" s="10">
        <f t="shared" si="61"/>
        <v>2.7926187110673304</v>
      </c>
      <c r="W197" s="10">
        <f t="shared" si="62"/>
        <v>49.475416925757372</v>
      </c>
      <c r="X197" s="10">
        <f t="shared" si="63"/>
        <v>44.524583074242628</v>
      </c>
      <c r="Y197" s="10">
        <f t="shared" si="70"/>
        <v>39.524583074242628</v>
      </c>
      <c r="Z197" s="10">
        <f t="shared" si="71"/>
        <v>54.475416925757372</v>
      </c>
      <c r="AA197" s="10">
        <f t="shared" si="64"/>
        <v>34.524583074242628</v>
      </c>
      <c r="AB197" s="10">
        <f t="shared" si="65"/>
        <v>2.7926187110673304</v>
      </c>
      <c r="AC197" s="10">
        <f t="shared" si="66"/>
        <v>2.7926187110673304</v>
      </c>
      <c r="AD197" s="10">
        <f>IF(R197&lt;=$H$10,$L$2+ABS($H$43/$H$46-SQRT(4*$H$43*$H$43/$H$46/$H$46-8*(R197-$H$9)/$H$46)/2),#REF!)</f>
        <v>6.1071765394619177</v>
      </c>
      <c r="AE197" s="10">
        <f t="shared" si="72"/>
        <v>-35.057297623756384</v>
      </c>
      <c r="AF197" s="10">
        <f t="shared" si="73"/>
        <v>2.0235123363960614</v>
      </c>
      <c r="AG197" s="10">
        <f t="shared" si="74"/>
        <v>2.0235123363960614</v>
      </c>
      <c r="AH197">
        <f t="shared" si="75"/>
        <v>3.1576224010851837</v>
      </c>
      <c r="AI197" s="10">
        <f t="shared" si="76"/>
        <v>-7.483088235294117</v>
      </c>
      <c r="AJ197" t="e">
        <f t="shared" si="77"/>
        <v>#NUM!</v>
      </c>
    </row>
    <row r="198" spans="14:36" x14ac:dyDescent="0.3">
      <c r="N198">
        <f t="shared" si="67"/>
        <v>25.901526659929079</v>
      </c>
      <c r="O198">
        <f t="shared" si="68"/>
        <v>19.12251529220984</v>
      </c>
      <c r="P198">
        <f t="shared" si="78"/>
        <v>2.508</v>
      </c>
      <c r="Q198">
        <f t="shared" si="60"/>
        <v>16.657340000000001</v>
      </c>
      <c r="R198" s="17">
        <f>PUSHArm!M198</f>
        <v>98</v>
      </c>
      <c r="S198" s="10">
        <f>PULLArm!N198</f>
        <v>65.844640656018697</v>
      </c>
      <c r="T198" s="10">
        <f>PULLArm!O198</f>
        <v>1.3514775453985726</v>
      </c>
      <c r="U198" s="10">
        <f t="shared" si="69"/>
        <v>41.835858617399161</v>
      </c>
      <c r="V198" s="10">
        <f t="shared" si="61"/>
        <v>2.8014363501515311</v>
      </c>
      <c r="W198" s="10">
        <f t="shared" si="62"/>
        <v>49.844640656018697</v>
      </c>
      <c r="X198" s="10">
        <f t="shared" si="63"/>
        <v>44.155359343981303</v>
      </c>
      <c r="Y198" s="10">
        <f t="shared" si="70"/>
        <v>39.155359343981303</v>
      </c>
      <c r="Z198" s="10">
        <f t="shared" si="71"/>
        <v>54.844640656018697</v>
      </c>
      <c r="AA198" s="10">
        <f t="shared" si="64"/>
        <v>34.155359343981303</v>
      </c>
      <c r="AB198" s="10">
        <f t="shared" si="65"/>
        <v>2.8014363501515311</v>
      </c>
      <c r="AC198" s="10">
        <f t="shared" si="66"/>
        <v>2.8014363501515311</v>
      </c>
      <c r="AD198" s="10">
        <f>IF(R198&lt;=$H$10,$L$2+ABS($H$43/$H$46-SQRT(4*$H$43*$H$43/$H$46/$H$46-8*(R198-$H$9)/$H$46)/2),#REF!)</f>
        <v>6.0889593454837065</v>
      </c>
      <c r="AE198" s="10">
        <f t="shared" si="72"/>
        <v>-34.960107962116538</v>
      </c>
      <c r="AF198" s="10">
        <f t="shared" si="73"/>
        <v>2.0129551413451146</v>
      </c>
      <c r="AG198" s="10">
        <f t="shared" si="74"/>
        <v>2.0129551413451146</v>
      </c>
      <c r="AH198">
        <f t="shared" si="75"/>
        <v>3.1637663267361789</v>
      </c>
      <c r="AI198" s="10">
        <f t="shared" si="76"/>
        <v>-7.5544117647058808</v>
      </c>
      <c r="AJ198" t="e">
        <f t="shared" si="77"/>
        <v>#NUM!</v>
      </c>
    </row>
    <row r="199" spans="14:36" x14ac:dyDescent="0.3">
      <c r="N199">
        <f t="shared" si="67"/>
        <v>25.891341090075365</v>
      </c>
      <c r="O199">
        <f t="shared" si="68"/>
        <v>19.12608483151406</v>
      </c>
      <c r="P199">
        <f t="shared" si="78"/>
        <v>2.508</v>
      </c>
      <c r="Q199">
        <f t="shared" si="60"/>
        <v>16.688755</v>
      </c>
      <c r="R199" s="17">
        <f>PUSHArm!M199</f>
        <v>98.5</v>
      </c>
      <c r="S199" s="10">
        <f>PULLArm!N199</f>
        <v>66.21460610731485</v>
      </c>
      <c r="T199" s="10">
        <f>PULLArm!O199</f>
        <v>1.3487352987562411</v>
      </c>
      <c r="U199" s="10">
        <f t="shared" si="69"/>
        <v>41.675863190711318</v>
      </c>
      <c r="V199" s="10">
        <f t="shared" si="61"/>
        <v>2.8103055351561053</v>
      </c>
      <c r="W199" s="10">
        <f t="shared" si="62"/>
        <v>50.21460610731485</v>
      </c>
      <c r="X199" s="10">
        <f t="shared" si="63"/>
        <v>43.78539389268515</v>
      </c>
      <c r="Y199" s="10">
        <f t="shared" si="70"/>
        <v>38.78539389268515</v>
      </c>
      <c r="Z199" s="10">
        <f t="shared" si="71"/>
        <v>55.21460610731485</v>
      </c>
      <c r="AA199" s="10">
        <f t="shared" si="64"/>
        <v>33.78539389268515</v>
      </c>
      <c r="AB199" s="10">
        <f t="shared" si="65"/>
        <v>2.8103055351561053</v>
      </c>
      <c r="AC199" s="10">
        <f t="shared" si="66"/>
        <v>2.8103055351561053</v>
      </c>
      <c r="AD199" s="10">
        <f>IF(R199&lt;=$H$10,$L$2+ABS($H$43/$H$46-SQRT(4*$H$43*$H$43/$H$46/$H$46-8*(R199-$H$9)/$H$46)/2),#REF!)</f>
        <v>6.0706517419289883</v>
      </c>
      <c r="AE199" s="10">
        <f t="shared" si="72"/>
        <v>-34.862423781889127</v>
      </c>
      <c r="AF199" s="10">
        <f t="shared" si="73"/>
        <v>2.0023470857359182</v>
      </c>
      <c r="AG199" s="10">
        <f t="shared" si="74"/>
        <v>2.0023470857359182</v>
      </c>
      <c r="AH199">
        <f t="shared" si="75"/>
        <v>3.1698914585889235</v>
      </c>
      <c r="AI199" s="10">
        <f t="shared" si="76"/>
        <v>-7.6257352941176464</v>
      </c>
      <c r="AJ199" t="e">
        <f t="shared" si="77"/>
        <v>#NUM!</v>
      </c>
    </row>
    <row r="200" spans="14:36" x14ac:dyDescent="0.3">
      <c r="N200">
        <f t="shared" si="67"/>
        <v>25.880454425866784</v>
      </c>
      <c r="O200">
        <f t="shared" si="68"/>
        <v>19.129091222808579</v>
      </c>
      <c r="P200">
        <f t="shared" si="78"/>
        <v>2.508</v>
      </c>
      <c r="Q200">
        <f t="shared" si="60"/>
        <v>16.720170000000003</v>
      </c>
      <c r="R200" s="17">
        <f>PUSHArm!M200</f>
        <v>99</v>
      </c>
      <c r="S200" s="10">
        <f>PULLArm!N200</f>
        <v>66.585323771826992</v>
      </c>
      <c r="T200" s="10">
        <f>PULLArm!O200</f>
        <v>1.3459655508489254</v>
      </c>
      <c r="U200" s="10">
        <f t="shared" si="69"/>
        <v>41.514611615757033</v>
      </c>
      <c r="V200" s="10">
        <f t="shared" si="61"/>
        <v>2.819227180768292</v>
      </c>
      <c r="W200" s="10">
        <f t="shared" si="62"/>
        <v>50.585323771826992</v>
      </c>
      <c r="X200" s="10">
        <f t="shared" si="63"/>
        <v>43.414676228173008</v>
      </c>
      <c r="Y200" s="10">
        <f t="shared" si="70"/>
        <v>38.414676228173008</v>
      </c>
      <c r="Z200" s="10">
        <f t="shared" si="71"/>
        <v>55.585323771826992</v>
      </c>
      <c r="AA200" s="10">
        <f t="shared" si="64"/>
        <v>33.414676228173008</v>
      </c>
      <c r="AB200" s="10">
        <f t="shared" si="65"/>
        <v>2.819227180768292</v>
      </c>
      <c r="AC200" s="10">
        <f t="shared" si="66"/>
        <v>2.819227180768292</v>
      </c>
      <c r="AD200" s="10">
        <f>IF(R200&lt;=$H$10,$L$2+ABS($H$43/$H$46-SQRT(4*$H$43*$H$43/$H$46/$H$46-8*(R200-$H$9)/$H$46)/2),#REF!)</f>
        <v>6.0522523692128747</v>
      </c>
      <c r="AE200" s="10">
        <f t="shared" si="72"/>
        <v>-34.764229242148005</v>
      </c>
      <c r="AF200" s="10">
        <f t="shared" si="73"/>
        <v>1.9916874273275154</v>
      </c>
      <c r="AG200" s="10">
        <f t="shared" si="74"/>
        <v>1.9916874273275154</v>
      </c>
      <c r="AH200">
        <f t="shared" si="75"/>
        <v>3.1759979680618744</v>
      </c>
      <c r="AI200" s="10">
        <f t="shared" si="76"/>
        <v>-7.6970588235294102</v>
      </c>
      <c r="AJ200" t="e">
        <f t="shared" si="77"/>
        <v>#NUM!</v>
      </c>
    </row>
    <row r="201" spans="14:36" x14ac:dyDescent="0.3">
      <c r="N201">
        <f t="shared" si="67"/>
        <v>25.868860368168445</v>
      </c>
      <c r="O201">
        <f t="shared" si="68"/>
        <v>19.131529132488502</v>
      </c>
      <c r="P201">
        <f t="shared" si="78"/>
        <v>2.508</v>
      </c>
      <c r="Q201">
        <f t="shared" si="60"/>
        <v>16.751584999999999</v>
      </c>
      <c r="R201" s="17">
        <f>PUSHArm!M201</f>
        <v>99.5</v>
      </c>
      <c r="S201" s="10">
        <f>PULLArm!N201</f>
        <v>66.956804304656856</v>
      </c>
      <c r="T201" s="10">
        <f>PULLArm!O201</f>
        <v>1.3431681091865919</v>
      </c>
      <c r="U201" s="10">
        <f t="shared" si="69"/>
        <v>41.352066005819154</v>
      </c>
      <c r="V201" s="10">
        <f t="shared" si="61"/>
        <v>2.8282022290516995</v>
      </c>
      <c r="W201" s="10">
        <f t="shared" si="62"/>
        <v>50.956804304656856</v>
      </c>
      <c r="X201" s="10">
        <f t="shared" si="63"/>
        <v>43.043195695343144</v>
      </c>
      <c r="Y201" s="10">
        <f t="shared" si="70"/>
        <v>38.043195695343144</v>
      </c>
      <c r="Z201" s="10">
        <f t="shared" si="71"/>
        <v>55.956804304656856</v>
      </c>
      <c r="AA201" s="10">
        <f t="shared" si="64"/>
        <v>33.043195695343144</v>
      </c>
      <c r="AB201" s="10">
        <f t="shared" si="65"/>
        <v>2.8282022290516995</v>
      </c>
      <c r="AC201" s="10">
        <f t="shared" si="66"/>
        <v>2.8282022290516995</v>
      </c>
      <c r="AD201" s="10">
        <f>IF(R201&lt;=$H$10,$L$2+ABS($H$43/$H$46-SQRT(4*$H$43*$H$43/$H$46/$H$46-8*(R201-$H$9)/$H$46)/2),#REF!)</f>
        <v>6.0337598333290803</v>
      </c>
      <c r="AE201" s="10">
        <f t="shared" si="72"/>
        <v>-34.665507973411891</v>
      </c>
      <c r="AF201" s="10">
        <f t="shared" si="73"/>
        <v>1.9809754056480253</v>
      </c>
      <c r="AG201" s="10">
        <f t="shared" si="74"/>
        <v>1.9809754056480253</v>
      </c>
      <c r="AH201">
        <f t="shared" si="75"/>
        <v>3.1820860239833744</v>
      </c>
      <c r="AI201" s="10">
        <f t="shared" si="76"/>
        <v>-7.7683823529411757</v>
      </c>
      <c r="AJ201" t="e">
        <f t="shared" si="77"/>
        <v>#NUM!</v>
      </c>
    </row>
    <row r="202" spans="14:36" x14ac:dyDescent="0.3">
      <c r="N202">
        <f t="shared" si="67"/>
        <v>25.856552586271505</v>
      </c>
      <c r="O202">
        <f t="shared" si="68"/>
        <v>19.133393197295412</v>
      </c>
      <c r="P202">
        <f t="shared" si="78"/>
        <v>2.508</v>
      </c>
      <c r="Q202">
        <f t="shared" si="60"/>
        <v>16.783000000000001</v>
      </c>
      <c r="R202" s="17">
        <f>PUSHArm!M202</f>
        <v>100</v>
      </c>
      <c r="S202" s="10">
        <f>PULLArm!N202</f>
        <v>67.329058527028764</v>
      </c>
      <c r="T202" s="10">
        <f>PULLArm!O202</f>
        <v>1.3403427808963508</v>
      </c>
      <c r="U202" s="10">
        <f t="shared" si="69"/>
        <v>41.188187124353952</v>
      </c>
      <c r="V202" s="10">
        <f t="shared" si="61"/>
        <v>2.8372316506073396</v>
      </c>
      <c r="W202" s="10">
        <f t="shared" si="62"/>
        <v>51.329058527028764</v>
      </c>
      <c r="X202" s="10">
        <f t="shared" si="63"/>
        <v>42.670941472971236</v>
      </c>
      <c r="Y202" s="10">
        <f t="shared" si="70"/>
        <v>37.670941472971236</v>
      </c>
      <c r="Z202" s="10">
        <f t="shared" si="71"/>
        <v>56.329058527028764</v>
      </c>
      <c r="AA202" s="10">
        <f t="shared" si="64"/>
        <v>32.670941472971236</v>
      </c>
      <c r="AB202" s="10">
        <f t="shared" si="65"/>
        <v>2.8372316506073396</v>
      </c>
      <c r="AC202" s="10">
        <f t="shared" si="66"/>
        <v>2.8372316506073396</v>
      </c>
      <c r="AD202" s="10">
        <f>IF(R202&lt;=$H$10,$L$2+ABS($H$43/$H$46-SQRT(4*$H$43*$H$43/$H$46/$H$46-8*(R202-$H$9)/$H$46)/2),#REF!)</f>
        <v>6.0151727046173775</v>
      </c>
      <c r="AE202" s="10">
        <f t="shared" si="72"/>
        <v>-34.56624305623734</v>
      </c>
      <c r="AF202" s="10">
        <f t="shared" si="73"/>
        <v>1.9702102413615119</v>
      </c>
      <c r="AG202" s="10">
        <f t="shared" si="74"/>
        <v>1.9702102413615119</v>
      </c>
      <c r="AH202">
        <f t="shared" si="75"/>
        <v>3.1881557926461186</v>
      </c>
      <c r="AI202" s="10">
        <f t="shared" si="76"/>
        <v>-7.8397058823529395</v>
      </c>
      <c r="AJ202" t="e">
        <f t="shared" si="77"/>
        <v>#NUM!</v>
      </c>
    </row>
    <row r="203" spans="14:36" x14ac:dyDescent="0.3">
      <c r="N203">
        <f t="shared" si="67"/>
        <v>25.843524719011388</v>
      </c>
      <c r="O203">
        <f t="shared" si="68"/>
        <v>19.134678025129642</v>
      </c>
      <c r="P203">
        <f t="shared" si="78"/>
        <v>2.508</v>
      </c>
      <c r="Q203">
        <f t="shared" si="60"/>
        <v>16.814415</v>
      </c>
      <c r="R203" s="17">
        <f>PUSHArm!M203</f>
        <v>100.5</v>
      </c>
      <c r="S203" s="10">
        <f>PULLArm!N203</f>
        <v>67.702097429559075</v>
      </c>
      <c r="T203" s="10">
        <f>PULLArm!O203</f>
        <v>1.3374893727834429</v>
      </c>
      <c r="U203" s="10">
        <f t="shared" si="69"/>
        <v>41.022934324588988</v>
      </c>
      <c r="V203" s="10">
        <f t="shared" si="61"/>
        <v>2.8463164457987515</v>
      </c>
      <c r="W203" s="10">
        <f t="shared" si="62"/>
        <v>51.702097429559075</v>
      </c>
      <c r="X203" s="10">
        <f t="shared" si="63"/>
        <v>42.297902570440925</v>
      </c>
      <c r="Y203" s="10">
        <f t="shared" si="70"/>
        <v>37.297902570440925</v>
      </c>
      <c r="Z203" s="10">
        <f t="shared" si="71"/>
        <v>56.702097429559075</v>
      </c>
      <c r="AA203" s="10">
        <f t="shared" si="64"/>
        <v>32.297902570440925</v>
      </c>
      <c r="AB203" s="10">
        <f t="shared" si="65"/>
        <v>2.8463164457987515</v>
      </c>
      <c r="AC203" s="10">
        <f t="shared" si="66"/>
        <v>2.8463164457987515</v>
      </c>
      <c r="AD203" s="10">
        <f>IF(R203&lt;=$H$10,$L$2+ABS($H$43/$H$46-SQRT(4*$H$43*$H$43/$H$46/$H$46-8*(R203-$H$9)/$H$46)/2),#REF!)</f>
        <v>5.9964895164737051</v>
      </c>
      <c r="AE203" s="10">
        <f t="shared" si="72"/>
        <v>-34.466416998851443</v>
      </c>
      <c r="AF203" s="10">
        <f t="shared" si="73"/>
        <v>1.9593911356063005</v>
      </c>
      <c r="AG203" s="10">
        <f t="shared" si="74"/>
        <v>1.9593911356063005</v>
      </c>
      <c r="AH203">
        <f t="shared" si="75"/>
        <v>3.1942074378601477</v>
      </c>
      <c r="AI203" s="10">
        <f t="shared" si="76"/>
        <v>-7.9110294117647051</v>
      </c>
      <c r="AJ203" t="e">
        <f t="shared" si="77"/>
        <v>#NUM!</v>
      </c>
    </row>
    <row r="204" spans="14:36" x14ac:dyDescent="0.3">
      <c r="N204">
        <f t="shared" si="67"/>
        <v>25.829770375960042</v>
      </c>
      <c r="O204">
        <f t="shared" si="68"/>
        <v>19.135378195920456</v>
      </c>
      <c r="P204">
        <f t="shared" si="78"/>
        <v>2.508</v>
      </c>
      <c r="Q204">
        <f t="shared" si="60"/>
        <v>16.845830000000003</v>
      </c>
      <c r="R204" s="17">
        <f>PUSHArm!M204</f>
        <v>101</v>
      </c>
      <c r="S204" s="10">
        <f>PULLArm!N204</f>
        <v>68.075932175594815</v>
      </c>
      <c r="T204" s="10">
        <f>PULLArm!O204</f>
        <v>1.3346076913954519</v>
      </c>
      <c r="U204" s="10">
        <f t="shared" si="69"/>
        <v>40.85626548582939</v>
      </c>
      <c r="V204" s="10">
        <f t="shared" si="61"/>
        <v>2.8554576460455863</v>
      </c>
      <c r="W204" s="10">
        <f t="shared" si="62"/>
        <v>52.075932175594815</v>
      </c>
      <c r="X204" s="10">
        <f t="shared" si="63"/>
        <v>41.924067824405185</v>
      </c>
      <c r="Y204" s="10">
        <f t="shared" si="70"/>
        <v>36.924067824405185</v>
      </c>
      <c r="Z204" s="10">
        <f t="shared" si="71"/>
        <v>57.075932175594815</v>
      </c>
      <c r="AA204" s="10">
        <f t="shared" si="64"/>
        <v>31.924067824405185</v>
      </c>
      <c r="AB204" s="10">
        <f t="shared" si="65"/>
        <v>2.8554576460455863</v>
      </c>
      <c r="AC204" s="10">
        <f t="shared" si="66"/>
        <v>2.8554576460455863</v>
      </c>
      <c r="AD204" s="10">
        <f>IF(R204&lt;=$H$10,$L$2+ABS($H$43/$H$46-SQRT(4*$H$43*$H$43/$H$46/$H$46-8*(R204-$H$9)/$H$46)/2),#REF!)</f>
        <v>5.9777087639996633</v>
      </c>
      <c r="AE204" s="10">
        <f t="shared" si="72"/>
        <v>-34.366011713730053</v>
      </c>
      <c r="AF204" s="10">
        <f t="shared" si="73"/>
        <v>1.9485172693031458</v>
      </c>
      <c r="AG204" s="10">
        <f t="shared" si="74"/>
        <v>1.9485172693031458</v>
      </c>
      <c r="AH204">
        <f t="shared" si="75"/>
        <v>3.2002411210044359</v>
      </c>
      <c r="AI204" s="10">
        <f t="shared" si="76"/>
        <v>-7.9823529411764689</v>
      </c>
      <c r="AJ204" t="e">
        <f t="shared" si="77"/>
        <v>#NUM!</v>
      </c>
    </row>
    <row r="205" spans="14:36" x14ac:dyDescent="0.3">
      <c r="N205">
        <f t="shared" si="67"/>
        <v>25.815283138682144</v>
      </c>
      <c r="O205">
        <f t="shared" si="68"/>
        <v>19.135488262546733</v>
      </c>
      <c r="P205">
        <f t="shared" si="78"/>
        <v>2.508</v>
      </c>
      <c r="Q205">
        <f t="shared" si="60"/>
        <v>16.877244999999998</v>
      </c>
      <c r="R205" s="17">
        <f>PUSHArm!M205</f>
        <v>101.5</v>
      </c>
      <c r="S205" s="10">
        <f>PULLArm!N205</f>
        <v>68.450574104622817</v>
      </c>
      <c r="T205" s="10">
        <f>PULLArm!O205</f>
        <v>1.3316975430891973</v>
      </c>
      <c r="U205" s="10">
        <f t="shared" si="69"/>
        <v>40.688136946276423</v>
      </c>
      <c r="V205" s="10">
        <f t="shared" si="61"/>
        <v>2.8646563151903903</v>
      </c>
      <c r="W205" s="10">
        <f t="shared" si="62"/>
        <v>52.450574104622817</v>
      </c>
      <c r="X205" s="10">
        <f t="shared" si="63"/>
        <v>41.549425895377183</v>
      </c>
      <c r="Y205" s="10">
        <f t="shared" si="70"/>
        <v>36.549425895377183</v>
      </c>
      <c r="Z205" s="10">
        <f t="shared" si="71"/>
        <v>57.450574104622817</v>
      </c>
      <c r="AA205" s="10">
        <f t="shared" si="64"/>
        <v>31.549425895377183</v>
      </c>
      <c r="AB205" s="10">
        <f t="shared" si="65"/>
        <v>2.8646563151903903</v>
      </c>
      <c r="AC205" s="10">
        <f t="shared" si="66"/>
        <v>2.8646563151903903</v>
      </c>
      <c r="AD205" s="10">
        <f>IF(R205&lt;=$H$10,$L$2+ABS($H$43/$H$46-SQRT(4*$H$43*$H$43/$H$46/$H$46-8*(R205-$H$9)/$H$46)/2),#REF!)</f>
        <v>5.9588289025878636</v>
      </c>
      <c r="AE205" s="10">
        <f t="shared" si="72"/>
        <v>-34.265008493081567</v>
      </c>
      <c r="AF205" s="10">
        <f t="shared" si="73"/>
        <v>1.9375878024315698</v>
      </c>
      <c r="AG205" s="10">
        <f t="shared" si="74"/>
        <v>1.9375878024315698</v>
      </c>
      <c r="AH205">
        <f t="shared" si="75"/>
        <v>3.2062570010770997</v>
      </c>
      <c r="AI205" s="10">
        <f t="shared" si="76"/>
        <v>-8.0536764705882344</v>
      </c>
      <c r="AJ205" t="e">
        <f t="shared" si="77"/>
        <v>#NUM!</v>
      </c>
    </row>
    <row r="206" spans="14:36" x14ac:dyDescent="0.3">
      <c r="N206">
        <f t="shared" si="67"/>
        <v>25.800056562039135</v>
      </c>
      <c r="O206">
        <f t="shared" si="68"/>
        <v>19.135002751796371</v>
      </c>
      <c r="P206">
        <f t="shared" si="78"/>
        <v>2.508</v>
      </c>
      <c r="Q206">
        <f t="shared" si="60"/>
        <v>16.908660000000001</v>
      </c>
      <c r="R206" s="17">
        <f>PUSHArm!M206</f>
        <v>102</v>
      </c>
      <c r="S206" s="10">
        <f>PULLArm!N206</f>
        <v>68.826034735750909</v>
      </c>
      <c r="T206" s="10">
        <f>PULLArm!O206</f>
        <v>1.3287587340994349</v>
      </c>
      <c r="U206" s="10">
        <f t="shared" si="69"/>
        <v>40.518503432154461</v>
      </c>
      <c r="V206" s="10">
        <f t="shared" si="61"/>
        <v>2.8739135509437137</v>
      </c>
      <c r="W206" s="10">
        <f t="shared" si="62"/>
        <v>52.826034735750909</v>
      </c>
      <c r="X206" s="10">
        <f t="shared" si="63"/>
        <v>41.173965264249091</v>
      </c>
      <c r="Y206" s="10">
        <f t="shared" si="70"/>
        <v>36.173965264249091</v>
      </c>
      <c r="Z206" s="10">
        <f t="shared" si="71"/>
        <v>57.826034735750909</v>
      </c>
      <c r="AA206" s="10">
        <f t="shared" si="64"/>
        <v>31.173965264249091</v>
      </c>
      <c r="AB206" s="10">
        <f t="shared" si="65"/>
        <v>2.8739135509437137</v>
      </c>
      <c r="AC206" s="10">
        <f t="shared" si="66"/>
        <v>2.8739135509437137</v>
      </c>
      <c r="AD206" s="10">
        <f>IF(R206&lt;=$H$10,$L$2+ABS($H$43/$H$46-SQRT(4*$H$43*$H$43/$H$46/$H$46-8*(R206-$H$9)/$H$46)/2),#REF!)</f>
        <v>5.9398483464393603</v>
      </c>
      <c r="AE206" s="10">
        <f t="shared" si="72"/>
        <v>-34.163387983200757</v>
      </c>
      <c r="AF206" s="10">
        <f t="shared" si="73"/>
        <v>1.9266018732725421</v>
      </c>
      <c r="AG206" s="10">
        <f t="shared" si="74"/>
        <v>1.9266018732725421</v>
      </c>
      <c r="AH206">
        <f t="shared" si="75"/>
        <v>3.2122552347442861</v>
      </c>
      <c r="AI206" s="10">
        <f t="shared" si="76"/>
        <v>-8.1249999999999982</v>
      </c>
      <c r="AJ206" t="e">
        <f t="shared" si="77"/>
        <v>#NUM!</v>
      </c>
    </row>
    <row r="207" spans="14:36" x14ac:dyDescent="0.3">
      <c r="N207">
        <f t="shared" si="67"/>
        <v>25.784084175595741</v>
      </c>
      <c r="O207">
        <f t="shared" si="68"/>
        <v>19.133916165405108</v>
      </c>
      <c r="P207">
        <f t="shared" si="78"/>
        <v>2.508</v>
      </c>
      <c r="Q207">
        <f t="shared" si="60"/>
        <v>16.940075</v>
      </c>
      <c r="R207" s="17">
        <f>PUSHArm!M207</f>
        <v>102.5</v>
      </c>
      <c r="S207" s="10">
        <f>PULLArm!N207</f>
        <v>69.202325771262991</v>
      </c>
      <c r="T207" s="10">
        <f>PULLArm!O207</f>
        <v>1.3257910706121681</v>
      </c>
      <c r="U207" s="10">
        <f t="shared" si="69"/>
        <v>40.347317982811852</v>
      </c>
      <c r="V207" s="10">
        <f t="shared" si="61"/>
        <v>2.8832304864131029</v>
      </c>
      <c r="W207" s="10">
        <f t="shared" si="62"/>
        <v>53.202325771262991</v>
      </c>
      <c r="X207" s="10">
        <f t="shared" si="63"/>
        <v>40.797674228737009</v>
      </c>
      <c r="Y207" s="10">
        <f t="shared" si="70"/>
        <v>35.797674228737009</v>
      </c>
      <c r="Z207" s="10">
        <f t="shared" si="71"/>
        <v>58.202325771262991</v>
      </c>
      <c r="AA207" s="10">
        <f t="shared" si="64"/>
        <v>30.797674228737009</v>
      </c>
      <c r="AB207" s="10">
        <f t="shared" si="65"/>
        <v>2.8832304864131029</v>
      </c>
      <c r="AC207" s="10">
        <f t="shared" si="66"/>
        <v>2.8832304864131029</v>
      </c>
      <c r="AD207" s="10">
        <f>IF(R207&lt;=$H$10,$L$2+ABS($H$43/$H$46-SQRT(4*$H$43*$H$43/$H$46/$H$46-8*(R207-$H$9)/$H$46)/2),#REF!)</f>
        <v>5.9207654670091578</v>
      </c>
      <c r="AE207" s="10">
        <f t="shared" si="72"/>
        <v>-34.06113015755902</v>
      </c>
      <c r="AF207" s="10">
        <f t="shared" si="73"/>
        <v>1.9155585976155867</v>
      </c>
      <c r="AG207" s="10">
        <f t="shared" si="74"/>
        <v>1.9155585976155867</v>
      </c>
      <c r="AH207">
        <f t="shared" si="75"/>
        <v>3.2182359763877759</v>
      </c>
      <c r="AI207" s="10">
        <f t="shared" si="76"/>
        <v>-8.1963235294117638</v>
      </c>
      <c r="AJ207" t="e">
        <f t="shared" si="77"/>
        <v>#NUM!</v>
      </c>
    </row>
    <row r="208" spans="14:36" x14ac:dyDescent="0.3">
      <c r="N208">
        <f t="shared" si="67"/>
        <v>25.767359485060155</v>
      </c>
      <c r="O208">
        <f t="shared" si="68"/>
        <v>19.132222981123878</v>
      </c>
      <c r="P208">
        <f t="shared" si="78"/>
        <v>2.508</v>
      </c>
      <c r="Q208">
        <f t="shared" si="60"/>
        <v>16.971490000000003</v>
      </c>
      <c r="R208" s="17">
        <f>PUSHArm!M208</f>
        <v>103</v>
      </c>
      <c r="S208" s="10">
        <f>PULLArm!N208</f>
        <v>69.579459100249082</v>
      </c>
      <c r="T208" s="10">
        <f>PULLArm!O208</f>
        <v>1.3227943588389712</v>
      </c>
      <c r="U208" s="10">
        <f t="shared" si="69"/>
        <v>40.174531871636603</v>
      </c>
      <c r="V208" s="10">
        <f t="shared" si="61"/>
        <v>2.8926082917219995</v>
      </c>
      <c r="W208" s="10">
        <f t="shared" si="62"/>
        <v>53.579459100249082</v>
      </c>
      <c r="X208" s="10">
        <f t="shared" si="63"/>
        <v>40.420540899750918</v>
      </c>
      <c r="Y208" s="10">
        <f t="shared" si="70"/>
        <v>35.420540899750918</v>
      </c>
      <c r="Z208" s="10">
        <f t="shared" si="71"/>
        <v>58.579459100249082</v>
      </c>
      <c r="AA208" s="10">
        <f t="shared" si="64"/>
        <v>30.420540899750918</v>
      </c>
      <c r="AB208" s="10">
        <f t="shared" si="65"/>
        <v>2.8926082917219995</v>
      </c>
      <c r="AC208" s="10">
        <f t="shared" si="66"/>
        <v>2.8926082917219995</v>
      </c>
      <c r="AD208" s="10">
        <f>IF(R208&lt;=$H$10,$L$2+ABS($H$43/$H$46-SQRT(4*$H$43*$H$43/$H$46/$H$46-8*(R208-$H$9)/$H$46)/2),#REF!)</f>
        <v>5.9015785913754595</v>
      </c>
      <c r="AE208" s="10">
        <f t="shared" si="72"/>
        <v>-33.95821428865802</v>
      </c>
      <c r="AF208" s="10">
        <f t="shared" si="73"/>
        <v>1.9044570679282398</v>
      </c>
      <c r="AG208" s="10">
        <f t="shared" si="74"/>
        <v>1.9044570679282398</v>
      </c>
      <c r="AH208">
        <f t="shared" si="75"/>
        <v>3.2241993781513485</v>
      </c>
      <c r="AI208" s="10">
        <f t="shared" si="76"/>
        <v>-8.2676470588235276</v>
      </c>
      <c r="AJ208" t="e">
        <f t="shared" si="77"/>
        <v>#NUM!</v>
      </c>
    </row>
    <row r="209" spans="14:36" x14ac:dyDescent="0.3">
      <c r="N209">
        <f t="shared" si="67"/>
        <v>25.749875973813705</v>
      </c>
      <c r="O209">
        <f t="shared" si="68"/>
        <v>19.12991765385625</v>
      </c>
      <c r="P209">
        <f t="shared" si="78"/>
        <v>2.508</v>
      </c>
      <c r="Q209">
        <f t="shared" si="60"/>
        <v>17.002904999999998</v>
      </c>
      <c r="R209" s="17">
        <f>PUSHArm!M209</f>
        <v>103.5</v>
      </c>
      <c r="S209" s="10">
        <f>PULLArm!N209</f>
        <v>69.957446802312504</v>
      </c>
      <c r="T209" s="10">
        <f>PULLArm!O209</f>
        <v>1.319768405095187</v>
      </c>
      <c r="U209" s="10">
        <f t="shared" si="69"/>
        <v>40.000094522407331</v>
      </c>
      <c r="V209" s="10">
        <f t="shared" si="61"/>
        <v>2.9020481757251018</v>
      </c>
      <c r="W209" s="10">
        <f t="shared" si="62"/>
        <v>53.957446802312504</v>
      </c>
      <c r="X209" s="10">
        <f t="shared" si="63"/>
        <v>40.042553197687496</v>
      </c>
      <c r="Y209" s="10">
        <f t="shared" si="70"/>
        <v>35.042553197687496</v>
      </c>
      <c r="Z209" s="10">
        <f t="shared" si="71"/>
        <v>58.957446802312504</v>
      </c>
      <c r="AA209" s="10">
        <f t="shared" si="64"/>
        <v>30.042553197687496</v>
      </c>
      <c r="AB209" s="10">
        <f t="shared" si="65"/>
        <v>2.9020481757251018</v>
      </c>
      <c r="AC209" s="10">
        <f t="shared" si="66"/>
        <v>2.9020481757251018</v>
      </c>
      <c r="AD209" s="10">
        <f>IF(R209&lt;=$H$10,$L$2+ABS($H$43/$H$46-SQRT(4*$H$43*$H$43/$H$46/$H$46-8*(R209-$H$9)/$H$46)/2),#REF!)</f>
        <v>5.8822860005280564</v>
      </c>
      <c r="AE209" s="10">
        <f t="shared" si="72"/>
        <v>-33.854618918502943</v>
      </c>
      <c r="AF209" s="10">
        <f t="shared" si="73"/>
        <v>1.8932963524856548</v>
      </c>
      <c r="AG209" s="10">
        <f t="shared" si="74"/>
        <v>1.8932963524856548</v>
      </c>
      <c r="AH209">
        <f t="shared" si="75"/>
        <v>3.2301455899859368</v>
      </c>
      <c r="AI209" s="10">
        <f t="shared" si="76"/>
        <v>-8.3389705882352931</v>
      </c>
      <c r="AJ209" t="e">
        <f t="shared" si="77"/>
        <v>#NUM!</v>
      </c>
    </row>
    <row r="210" spans="14:36" x14ac:dyDescent="0.3">
      <c r="N210">
        <f t="shared" si="67"/>
        <v>25.731627104525533</v>
      </c>
      <c r="O210">
        <f t="shared" si="68"/>
        <v>19.126994616862856</v>
      </c>
      <c r="P210">
        <f t="shared" si="78"/>
        <v>2.508</v>
      </c>
      <c r="Q210">
        <f t="shared" si="60"/>
        <v>17.034319999999997</v>
      </c>
      <c r="R210" s="17">
        <f>PUSHArm!M210</f>
        <v>104</v>
      </c>
      <c r="S210" s="10">
        <f>PULLArm!N210</f>
        <v>70.336301151355613</v>
      </c>
      <c r="T210" s="10">
        <f>PULLArm!O210</f>
        <v>1.316713015881714</v>
      </c>
      <c r="U210" s="10">
        <f t="shared" si="69"/>
        <v>39.82395342077244</v>
      </c>
      <c r="V210" s="10">
        <f t="shared" si="61"/>
        <v>2.9115513878273025</v>
      </c>
      <c r="W210" s="10">
        <f t="shared" si="62"/>
        <v>54.336301151355613</v>
      </c>
      <c r="X210" s="10">
        <f t="shared" si="63"/>
        <v>39.663698848644387</v>
      </c>
      <c r="Y210" s="10">
        <f t="shared" si="70"/>
        <v>34.663698848644387</v>
      </c>
      <c r="Z210" s="10">
        <f t="shared" si="71"/>
        <v>59.336301151355613</v>
      </c>
      <c r="AA210" s="10">
        <f t="shared" si="64"/>
        <v>29.663698848644387</v>
      </c>
      <c r="AB210" s="10">
        <f t="shared" si="65"/>
        <v>2.9115513878273025</v>
      </c>
      <c r="AC210" s="10">
        <f t="shared" si="66"/>
        <v>2.9115513878273025</v>
      </c>
      <c r="AD210" s="10">
        <f>IF(R210&lt;=$H$10,$L$2+ABS($H$43/$H$46-SQRT(4*$H$43*$H$43/$H$46/$H$46-8*(R210-$H$9)/$H$46)/2),#REF!)</f>
        <v>5.8628859275708773</v>
      </c>
      <c r="AE210" s="10">
        <f t="shared" si="72"/>
        <v>-33.750321827628134</v>
      </c>
      <c r="AF210" s="10">
        <f t="shared" si="73"/>
        <v>1.8820754944579949</v>
      </c>
      <c r="AG210" s="10">
        <f t="shared" si="74"/>
        <v>1.8820754944579949</v>
      </c>
      <c r="AH210">
        <f t="shared" si="75"/>
        <v>3.236074759693623</v>
      </c>
      <c r="AI210" s="10">
        <f t="shared" si="76"/>
        <v>-8.4102941176470569</v>
      </c>
      <c r="AJ210" t="e">
        <f t="shared" si="77"/>
        <v>#NUM!</v>
      </c>
    </row>
    <row r="211" spans="14:36" x14ac:dyDescent="0.3">
      <c r="N211">
        <f t="shared" si="67"/>
        <v>25.712606320828222</v>
      </c>
      <c r="O211">
        <f t="shared" si="68"/>
        <v>19.123448283015083</v>
      </c>
      <c r="P211">
        <f t="shared" si="78"/>
        <v>2.508</v>
      </c>
      <c r="Q211">
        <f t="shared" si="60"/>
        <v>17.065735</v>
      </c>
      <c r="R211" s="17">
        <f>PUSHArm!M211</f>
        <v>104.5</v>
      </c>
      <c r="S211" s="10">
        <f>PULLArm!N211</f>
        <v>70.716034619445608</v>
      </c>
      <c r="T211" s="10">
        <f>PULLArm!O211</f>
        <v>1.3136279979691265</v>
      </c>
      <c r="U211" s="10">
        <f t="shared" si="69"/>
        <v>39.646054020552441</v>
      </c>
      <c r="V211" s="10">
        <f t="shared" si="61"/>
        <v>2.9211192199139515</v>
      </c>
      <c r="W211" s="10">
        <f t="shared" si="62"/>
        <v>54.716034619445608</v>
      </c>
      <c r="X211" s="10">
        <f t="shared" si="63"/>
        <v>39.283965380554392</v>
      </c>
      <c r="Y211" s="10">
        <f t="shared" si="70"/>
        <v>34.283965380554392</v>
      </c>
      <c r="Z211" s="10">
        <f t="shared" si="71"/>
        <v>59.716034619445608</v>
      </c>
      <c r="AA211" s="10">
        <f t="shared" si="64"/>
        <v>29.283965380554392</v>
      </c>
      <c r="AB211" s="10">
        <f t="shared" si="65"/>
        <v>2.9211192199139515</v>
      </c>
      <c r="AC211" s="10">
        <f t="shared" si="66"/>
        <v>2.9211192199139515</v>
      </c>
      <c r="AD211" s="10">
        <f>IF(R211&lt;=$H$10,$L$2+ABS($H$43/$H$46-SQRT(4*$H$43*$H$43/$H$46/$H$46-8*(R211-$H$9)/$H$46)/2),#REF!)</f>
        <v>5.8433765558334105</v>
      </c>
      <c r="AE211" s="10">
        <f t="shared" si="72"/>
        <v>-33.645300002627309</v>
      </c>
      <c r="AF211" s="10">
        <f t="shared" si="73"/>
        <v>1.8707935109530753</v>
      </c>
      <c r="AG211" s="10">
        <f t="shared" si="74"/>
        <v>1.8707935109530753</v>
      </c>
      <c r="AH211">
        <f t="shared" si="75"/>
        <v>3.2419870329705063</v>
      </c>
      <c r="AI211" s="10">
        <f t="shared" si="76"/>
        <v>-8.4816176470588225</v>
      </c>
      <c r="AJ211" t="e">
        <f t="shared" si="77"/>
        <v>#NUM!</v>
      </c>
    </row>
    <row r="212" spans="14:36" x14ac:dyDescent="0.3">
      <c r="N212">
        <f t="shared" si="67"/>
        <v>25.69280704907175</v>
      </c>
      <c r="O212">
        <f t="shared" si="68"/>
        <v>19.119273046111108</v>
      </c>
      <c r="P212">
        <f t="shared" si="78"/>
        <v>2.508</v>
      </c>
      <c r="Q212">
        <f t="shared" si="60"/>
        <v>17.097150000000003</v>
      </c>
      <c r="R212" s="17">
        <f>PUSHArm!M212</f>
        <v>105</v>
      </c>
      <c r="S212" s="10">
        <f>PULLArm!N212</f>
        <v>71.09665988076236</v>
      </c>
      <c r="T212" s="10">
        <f>PULLArm!O212</f>
        <v>1.310513158484977</v>
      </c>
      <c r="U212" s="10">
        <f t="shared" si="69"/>
        <v>39.466339644466515</v>
      </c>
      <c r="V212" s="10">
        <f t="shared" si="61"/>
        <v>2.9307530084008873</v>
      </c>
      <c r="W212" s="10">
        <f t="shared" si="62"/>
        <v>55.09665988076236</v>
      </c>
      <c r="X212" s="10">
        <f t="shared" si="63"/>
        <v>38.90334011923764</v>
      </c>
      <c r="Y212" s="10">
        <f t="shared" si="70"/>
        <v>33.90334011923764</v>
      </c>
      <c r="Z212" s="10">
        <f t="shared" si="71"/>
        <v>60.09665988076236</v>
      </c>
      <c r="AA212" s="10">
        <f t="shared" si="64"/>
        <v>28.90334011923764</v>
      </c>
      <c r="AB212" s="10">
        <f t="shared" si="65"/>
        <v>2.9307530084008873</v>
      </c>
      <c r="AC212" s="10">
        <f t="shared" si="66"/>
        <v>2.9307530084008873</v>
      </c>
      <c r="AD212" s="10">
        <f>IF(R212&lt;=$H$10,$L$2+ABS($H$43/$H$46-SQRT(4*$H$43*$H$43/$H$46/$H$46-8*(R212-$H$9)/$H$46)/2),#REF!)</f>
        <v>5.8237560168852411</v>
      </c>
      <c r="AE212" s="10">
        <f t="shared" si="72"/>
        <v>-33.539529602081366</v>
      </c>
      <c r="AF212" s="10">
        <f t="shared" si="73"/>
        <v>1.8594493920115527</v>
      </c>
      <c r="AG212" s="10">
        <f t="shared" si="74"/>
        <v>1.8594493920115527</v>
      </c>
      <c r="AH212">
        <f t="shared" si="75"/>
        <v>3.2478825534484721</v>
      </c>
      <c r="AI212" s="10">
        <f t="shared" si="76"/>
        <v>-8.5529411764705863</v>
      </c>
      <c r="AJ212" t="e">
        <f t="shared" si="77"/>
        <v>#NUM!</v>
      </c>
    </row>
    <row r="213" spans="14:36" x14ac:dyDescent="0.3">
      <c r="N213">
        <f t="shared" si="67"/>
        <v>25.67222270017902</v>
      </c>
      <c r="O213">
        <f t="shared" si="68"/>
        <v>19.114463282271767</v>
      </c>
      <c r="P213">
        <f t="shared" si="78"/>
        <v>2.508</v>
      </c>
      <c r="Q213">
        <f t="shared" si="60"/>
        <v>17.128565000000002</v>
      </c>
      <c r="R213" s="17">
        <f>PUSHArm!M213</f>
        <v>105.5</v>
      </c>
      <c r="S213" s="10">
        <f>PULLArm!N213</f>
        <v>71.478189815630031</v>
      </c>
      <c r="T213" s="10">
        <f>PULLArm!O213</f>
        <v>1.3073683050054334</v>
      </c>
      <c r="U213" s="10">
        <f t="shared" si="69"/>
        <v>39.284751378842799</v>
      </c>
      <c r="V213" s="10">
        <f t="shared" si="61"/>
        <v>2.9404541364134484</v>
      </c>
      <c r="W213" s="10">
        <f t="shared" si="62"/>
        <v>55.478189815630031</v>
      </c>
      <c r="X213" s="10">
        <f t="shared" si="63"/>
        <v>38.521810184369969</v>
      </c>
      <c r="Y213" s="10">
        <f t="shared" si="70"/>
        <v>33.521810184369969</v>
      </c>
      <c r="Z213" s="10">
        <f t="shared" si="71"/>
        <v>60.478189815630031</v>
      </c>
      <c r="AA213" s="10">
        <f t="shared" si="64"/>
        <v>28.521810184369969</v>
      </c>
      <c r="AB213" s="10">
        <f t="shared" si="65"/>
        <v>2.9404541364134484</v>
      </c>
      <c r="AC213" s="10">
        <f t="shared" si="66"/>
        <v>2.9404541364134484</v>
      </c>
      <c r="AD213" s="10">
        <f>IF(R213&lt;=$H$10,$L$2+ABS($H$43/$H$46-SQRT(4*$H$43*$H$43/$H$46/$H$46-8*(R213-$H$9)/$H$46)/2),#REF!)</f>
        <v>5.8040223884476188</v>
      </c>
      <c r="AE213" s="10">
        <f t="shared" si="72"/>
        <v>-33.432985920762746</v>
      </c>
      <c r="AF213" s="10">
        <f t="shared" si="73"/>
        <v>1.8480420995517499</v>
      </c>
      <c r="AG213" s="10">
        <f t="shared" si="74"/>
        <v>1.8480420995517499</v>
      </c>
      <c r="AH213">
        <f t="shared" si="75"/>
        <v>3.2537614627359077</v>
      </c>
      <c r="AI213" s="10">
        <f t="shared" si="76"/>
        <v>-8.6242647058823518</v>
      </c>
      <c r="AJ213" t="e">
        <f t="shared" si="77"/>
        <v>#NUM!</v>
      </c>
    </row>
    <row r="214" spans="14:36" x14ac:dyDescent="0.3">
      <c r="N214">
        <f t="shared" si="67"/>
        <v>25.650846671563318</v>
      </c>
      <c r="O214">
        <f t="shared" si="68"/>
        <v>19.109013351386995</v>
      </c>
      <c r="P214">
        <f t="shared" si="78"/>
        <v>2.508</v>
      </c>
      <c r="Q214">
        <f t="shared" si="60"/>
        <v>17.159980000000004</v>
      </c>
      <c r="R214" s="17">
        <f>PUSHArm!M214</f>
        <v>106</v>
      </c>
      <c r="S214" s="10">
        <f>PULLArm!N214</f>
        <v>71.860637514633964</v>
      </c>
      <c r="T214" s="10">
        <f>PULLArm!O214</f>
        <v>1.3041932456491878</v>
      </c>
      <c r="U214" s="10">
        <f t="shared" si="69"/>
        <v>39.101227961933319</v>
      </c>
      <c r="V214" s="10">
        <f t="shared" si="61"/>
        <v>2.9502240361045171</v>
      </c>
      <c r="W214" s="10">
        <f t="shared" si="62"/>
        <v>55.860637514633964</v>
      </c>
      <c r="X214" s="10">
        <f t="shared" si="63"/>
        <v>38.139362485366036</v>
      </c>
      <c r="Y214" s="10">
        <f t="shared" si="70"/>
        <v>33.139362485366036</v>
      </c>
      <c r="Z214" s="10">
        <f t="shared" si="71"/>
        <v>60.860637514633964</v>
      </c>
      <c r="AA214" s="10">
        <f t="shared" si="64"/>
        <v>28.139362485366036</v>
      </c>
      <c r="AB214" s="10">
        <f t="shared" si="65"/>
        <v>2.9502240361045171</v>
      </c>
      <c r="AC214" s="10">
        <f t="shared" si="66"/>
        <v>2.9502240361045171</v>
      </c>
      <c r="AD214" s="10">
        <f>IF(R214&lt;=$H$10,$L$2+ABS($H$43/$H$46-SQRT(4*$H$43*$H$43/$H$46/$H$46-8*(R214-$H$9)/$H$46)/2),#REF!)</f>
        <v>5.7841736921953881</v>
      </c>
      <c r="AE214" s="10">
        <f t="shared" si="72"/>
        <v>-33.325643352071694</v>
      </c>
      <c r="AF214" s="10">
        <f t="shared" si="73"/>
        <v>1.8365705662609959</v>
      </c>
      <c r="AG214" s="10">
        <f t="shared" si="74"/>
        <v>1.8365705662609959</v>
      </c>
      <c r="AH214">
        <f t="shared" si="75"/>
        <v>3.2596239004573881</v>
      </c>
      <c r="AI214" s="10">
        <f t="shared" si="76"/>
        <v>-8.6955882352941156</v>
      </c>
      <c r="AJ214" t="e">
        <f t="shared" si="77"/>
        <v>#NUM!</v>
      </c>
    </row>
    <row r="215" spans="14:36" x14ac:dyDescent="0.3">
      <c r="N215">
        <f t="shared" si="67"/>
        <v>25.628672349159807</v>
      </c>
      <c r="O215">
        <f t="shared" si="68"/>
        <v>19.102917598651707</v>
      </c>
      <c r="P215">
        <f t="shared" si="78"/>
        <v>2.508</v>
      </c>
      <c r="Q215">
        <f t="shared" si="60"/>
        <v>17.191395</v>
      </c>
      <c r="R215" s="17">
        <f>PUSHArm!M215</f>
        <v>106.5</v>
      </c>
      <c r="S215" s="10">
        <f>PULLArm!N215</f>
        <v>72.244016282824958</v>
      </c>
      <c r="T215" s="10">
        <f>PULLArm!O215</f>
        <v>1.3009877891762569</v>
      </c>
      <c r="U215" s="10">
        <f t="shared" si="69"/>
        <v>38.915705665272334</v>
      </c>
      <c r="V215" s="10">
        <f t="shared" si="61"/>
        <v>2.9600641911226071</v>
      </c>
      <c r="W215" s="10">
        <f t="shared" si="62"/>
        <v>56.244016282824958</v>
      </c>
      <c r="X215" s="10">
        <f t="shared" si="63"/>
        <v>37.755983717175042</v>
      </c>
      <c r="Y215" s="10">
        <f t="shared" si="70"/>
        <v>32.755983717175042</v>
      </c>
      <c r="Z215" s="10">
        <f t="shared" si="71"/>
        <v>61.244016282824958</v>
      </c>
      <c r="AA215" s="10">
        <f t="shared" si="64"/>
        <v>27.755983717175042</v>
      </c>
      <c r="AB215" s="10">
        <f t="shared" si="65"/>
        <v>2.9600641911226071</v>
      </c>
      <c r="AC215" s="10">
        <f t="shared" si="66"/>
        <v>2.9600641911226071</v>
      </c>
      <c r="AD215" s="10">
        <f>IF(R215&lt;=$H$10,$L$2+ABS($H$43/$H$46-SQRT(4*$H$43*$H$43/$H$46/$H$46-8*(R215-$H$9)/$H$46)/2),#REF!)</f>
        <v>5.7642078914422203</v>
      </c>
      <c r="AE215" s="10">
        <f t="shared" si="72"/>
        <v>-33.217475348532524</v>
      </c>
      <c r="AF215" s="10">
        <f t="shared" si="73"/>
        <v>1.8250336944301324</v>
      </c>
      <c r="AG215" s="10">
        <f t="shared" si="74"/>
        <v>1.8250336944301324</v>
      </c>
      <c r="AH215">
        <f t="shared" si="75"/>
        <v>3.265470004292367</v>
      </c>
      <c r="AI215" s="10">
        <f t="shared" si="76"/>
        <v>-8.7669117647058812</v>
      </c>
      <c r="AJ215" t="e">
        <f t="shared" si="77"/>
        <v>#NUM!</v>
      </c>
    </row>
    <row r="216" spans="14:36" x14ac:dyDescent="0.3">
      <c r="N216">
        <f t="shared" si="67"/>
        <v>25.605693109508934</v>
      </c>
      <c r="O216">
        <f t="shared" si="68"/>
        <v>19.096170356145198</v>
      </c>
      <c r="P216">
        <f t="shared" si="78"/>
        <v>2.508</v>
      </c>
      <c r="Q216">
        <f t="shared" si="60"/>
        <v>17.222810000000003</v>
      </c>
      <c r="R216" s="17">
        <f>PUSHArm!M216</f>
        <v>107</v>
      </c>
      <c r="S216" s="10">
        <f>PULLArm!N216</f>
        <v>72.628339644012371</v>
      </c>
      <c r="T216" s="10">
        <f>PULLArm!O216</f>
        <v>1.2977517450884648</v>
      </c>
      <c r="U216" s="10">
        <f t="shared" si="69"/>
        <v>38.728118167649136</v>
      </c>
      <c r="V216" s="10">
        <f t="shared" si="61"/>
        <v>2.9699761392420241</v>
      </c>
      <c r="W216" s="10">
        <f t="shared" si="62"/>
        <v>56.628339644012371</v>
      </c>
      <c r="X216" s="10">
        <f t="shared" si="63"/>
        <v>37.371660355987629</v>
      </c>
      <c r="Y216" s="10">
        <f t="shared" si="70"/>
        <v>32.371660355987629</v>
      </c>
      <c r="Z216" s="10">
        <f t="shared" si="71"/>
        <v>61.628339644012371</v>
      </c>
      <c r="AA216" s="10">
        <f t="shared" si="64"/>
        <v>27.371660355987629</v>
      </c>
      <c r="AB216" s="10">
        <f t="shared" si="65"/>
        <v>2.9699761392420241</v>
      </c>
      <c r="AC216" s="10">
        <f t="shared" si="66"/>
        <v>2.9699761392420241</v>
      </c>
      <c r="AD216" s="10">
        <f>IF(R216&lt;=$H$10,$L$2+ABS($H$43/$H$46-SQRT(4*$H$43*$H$43/$H$46/$H$46-8*(R216-$H$9)/$H$46)/2),#REF!)</f>
        <v>5.7441228887014368</v>
      </c>
      <c r="AE216" s="10">
        <f t="shared" si="72"/>
        <v>-33.108454380319884</v>
      </c>
      <c r="AF216" s="10">
        <f t="shared" si="73"/>
        <v>1.8134303547275819</v>
      </c>
      <c r="AG216" s="10">
        <f t="shared" si="74"/>
        <v>1.8134303547275819</v>
      </c>
      <c r="AH216">
        <f t="shared" si="75"/>
        <v>3.2712999100129054</v>
      </c>
      <c r="AI216" s="10">
        <f t="shared" si="76"/>
        <v>-8.838235294117645</v>
      </c>
      <c r="AJ216" t="e">
        <f t="shared" si="77"/>
        <v>#NUM!</v>
      </c>
    </row>
    <row r="217" spans="14:36" x14ac:dyDescent="0.3">
      <c r="N217">
        <f t="shared" si="67"/>
        <v>25.581902321981506</v>
      </c>
      <c r="O217">
        <f t="shared" si="68"/>
        <v>19.088765944521011</v>
      </c>
      <c r="P217">
        <f t="shared" si="78"/>
        <v>2.508</v>
      </c>
      <c r="Q217">
        <f t="shared" si="60"/>
        <v>17.254224999999998</v>
      </c>
      <c r="R217" s="17">
        <f>PUSHArm!M217</f>
        <v>107.5</v>
      </c>
      <c r="S217" s="10">
        <f>PULLArm!N217</f>
        <v>73.013621345148451</v>
      </c>
      <c r="T217" s="10">
        <f>PULLArm!O217</f>
        <v>1.2944849237361435</v>
      </c>
      <c r="U217" s="10">
        <f t="shared" si="69"/>
        <v>38.538396420984149</v>
      </c>
      <c r="V217" s="10">
        <f t="shared" si="61"/>
        <v>2.9799614751683103</v>
      </c>
      <c r="W217" s="10">
        <f t="shared" si="62"/>
        <v>57.013621345148451</v>
      </c>
      <c r="X217" s="10">
        <f t="shared" si="63"/>
        <v>36.986378654851549</v>
      </c>
      <c r="Y217" s="10">
        <f t="shared" si="70"/>
        <v>31.986378654851549</v>
      </c>
      <c r="Z217" s="10">
        <f t="shared" si="71"/>
        <v>62.013621345148451</v>
      </c>
      <c r="AA217" s="10">
        <f t="shared" si="64"/>
        <v>26.986378654851549</v>
      </c>
      <c r="AB217" s="10">
        <f t="shared" si="65"/>
        <v>2.9799614751683103</v>
      </c>
      <c r="AC217" s="10">
        <f t="shared" si="66"/>
        <v>2.9799614751683103</v>
      </c>
      <c r="AD217" s="10">
        <f>IF(R217&lt;=$H$10,$L$2+ABS($H$43/$H$46-SQRT(4*$H$43*$H$43/$H$46/$H$46-8*(R217-$H$9)/$H$46)/2),#REF!)</f>
        <v>5.7239165231141982</v>
      </c>
      <c r="AE217" s="10">
        <f t="shared" si="72"/>
        <v>-32.998551891578671</v>
      </c>
      <c r="AF217" s="10">
        <f t="shared" si="73"/>
        <v>1.8017593849091043</v>
      </c>
      <c r="AG217" s="10">
        <f t="shared" si="74"/>
        <v>1.8017593849091043</v>
      </c>
      <c r="AH217">
        <f t="shared" si="75"/>
        <v>3.2771137515204596</v>
      </c>
      <c r="AI217" s="10">
        <f t="shared" si="76"/>
        <v>-8.9095588235294105</v>
      </c>
      <c r="AJ217" t="e">
        <f t="shared" si="77"/>
        <v>#NUM!</v>
      </c>
    </row>
    <row r="218" spans="14:36" x14ac:dyDescent="0.3">
      <c r="N218">
        <f t="shared" si="67"/>
        <v>25.557293351057947</v>
      </c>
      <c r="O218">
        <f t="shared" si="68"/>
        <v>19.08069867474239</v>
      </c>
      <c r="P218">
        <f t="shared" si="78"/>
        <v>2.508</v>
      </c>
      <c r="Q218">
        <f t="shared" si="60"/>
        <v>17.285640000000001</v>
      </c>
      <c r="R218" s="17">
        <f>PUSHArm!M218</f>
        <v>108</v>
      </c>
      <c r="S218" s="10">
        <f>PULLArm!N218</f>
        <v>73.399875360805041</v>
      </c>
      <c r="T218" s="10">
        <f>PULLArm!O218</f>
        <v>1.2911871364265464</v>
      </c>
      <c r="U218" s="10">
        <f t="shared" si="69"/>
        <v>38.346468507614176</v>
      </c>
      <c r="V218" s="10">
        <f t="shared" si="61"/>
        <v>2.9900218535334617</v>
      </c>
      <c r="W218" s="10">
        <f t="shared" si="62"/>
        <v>57.399875360805041</v>
      </c>
      <c r="X218" s="10">
        <f t="shared" si="63"/>
        <v>36.600124639194959</v>
      </c>
      <c r="Y218" s="10">
        <f t="shared" si="70"/>
        <v>31.600124639194959</v>
      </c>
      <c r="Z218" s="10">
        <f t="shared" si="71"/>
        <v>62.399875360805041</v>
      </c>
      <c r="AA218" s="10">
        <f t="shared" si="64"/>
        <v>26.600124639194959</v>
      </c>
      <c r="AB218" s="10">
        <f t="shared" si="65"/>
        <v>2.9900218535334617</v>
      </c>
      <c r="AC218" s="10">
        <f t="shared" si="66"/>
        <v>2.9900218535334617</v>
      </c>
      <c r="AD218" s="10">
        <f>IF(R218&lt;=$H$10,$L$2+ABS($H$43/$H$46-SQRT(4*$H$43*$H$43/$H$46/$H$46-8*(R218-$H$9)/$H$46)/2),#REF!)</f>
        <v>5.7035865677360889</v>
      </c>
      <c r="AE218" s="10">
        <f t="shared" si="72"/>
        <v>-32.887738254523576</v>
      </c>
      <c r="AF218" s="10">
        <f t="shared" si="73"/>
        <v>1.7900195884590691</v>
      </c>
      <c r="AG218" s="10">
        <f t="shared" si="74"/>
        <v>1.7900195884590691</v>
      </c>
      <c r="AH218">
        <f t="shared" si="75"/>
        <v>3.2829116608817666</v>
      </c>
      <c r="AI218" s="10">
        <f t="shared" si="76"/>
        <v>-8.9808823529411743</v>
      </c>
      <c r="AJ218" t="e">
        <f t="shared" si="77"/>
        <v>#NUM!</v>
      </c>
    </row>
    <row r="219" spans="14:36" x14ac:dyDescent="0.3">
      <c r="N219">
        <f t="shared" si="67"/>
        <v>25.531859558720083</v>
      </c>
      <c r="O219">
        <f t="shared" si="68"/>
        <v>19.071962849906921</v>
      </c>
      <c r="P219">
        <f t="shared" si="78"/>
        <v>2.508</v>
      </c>
      <c r="Q219">
        <f t="shared" si="60"/>
        <v>17.317055</v>
      </c>
      <c r="R219" s="17">
        <f>PUSHArm!M219</f>
        <v>108.5</v>
      </c>
      <c r="S219" s="10">
        <f>PULLArm!N219</f>
        <v>73.787115897745167</v>
      </c>
      <c r="T219" s="10">
        <f>PULLArm!O219</f>
        <v>1.2878581955369144</v>
      </c>
      <c r="U219" s="10">
        <f t="shared" si="69"/>
        <v>38.152259488208863</v>
      </c>
      <c r="V219" s="10">
        <f t="shared" si="61"/>
        <v>3.0001589920968508</v>
      </c>
      <c r="W219" s="10">
        <f t="shared" si="62"/>
        <v>57.787115897745167</v>
      </c>
      <c r="X219" s="10">
        <f t="shared" si="63"/>
        <v>36.212884102254833</v>
      </c>
      <c r="Y219" s="10">
        <f t="shared" si="70"/>
        <v>31.212884102254833</v>
      </c>
      <c r="Z219" s="10">
        <f t="shared" si="71"/>
        <v>62.787115897745167</v>
      </c>
      <c r="AA219" s="10">
        <f t="shared" si="64"/>
        <v>26.212884102254833</v>
      </c>
      <c r="AB219" s="10">
        <f t="shared" si="65"/>
        <v>3.0001589920968508</v>
      </c>
      <c r="AC219" s="10">
        <f t="shared" si="66"/>
        <v>3.0001589920968508</v>
      </c>
      <c r="AD219" s="10">
        <f>IF(R219&lt;=$H$10,$L$2+ABS($H$43/$H$46-SQRT(4*$H$43*$H$43/$H$46/$H$46-8*(R219-$H$9)/$H$46)/2),#REF!)</f>
        <v>5.6831307266724931</v>
      </c>
      <c r="AE219" s="10">
        <f t="shared" si="72"/>
        <v>-32.775982721104363</v>
      </c>
      <c r="AF219" s="10">
        <f t="shared" si="73"/>
        <v>1.7782097331587448</v>
      </c>
      <c r="AG219" s="10">
        <f t="shared" si="74"/>
        <v>1.7782097331587448</v>
      </c>
      <c r="AH219">
        <f t="shared" si="75"/>
        <v>3.288693768363848</v>
      </c>
      <c r="AI219" s="10">
        <f t="shared" si="76"/>
        <v>-9.0522058823529399</v>
      </c>
      <c r="AJ219" t="e">
        <f t="shared" si="77"/>
        <v>#NUM!</v>
      </c>
    </row>
    <row r="220" spans="14:36" x14ac:dyDescent="0.3">
      <c r="N220">
        <f t="shared" si="67"/>
        <v>25.50559430696353</v>
      </c>
      <c r="O220">
        <f t="shared" si="68"/>
        <v>19.062552767166729</v>
      </c>
      <c r="P220">
        <f t="shared" si="78"/>
        <v>2.508</v>
      </c>
      <c r="Q220">
        <f t="shared" si="60"/>
        <v>17.348469999999999</v>
      </c>
      <c r="R220" s="17">
        <f>PUSHArm!M220</f>
        <v>109</v>
      </c>
      <c r="S220" s="10">
        <f>PULLArm!N220</f>
        <v>74.175357399591221</v>
      </c>
      <c r="T220" s="10">
        <f>PULLArm!O220</f>
        <v>1.284497914632537</v>
      </c>
      <c r="U220" s="10">
        <f t="shared" si="69"/>
        <v>37.955691239551989</v>
      </c>
      <c r="V220" s="10">
        <f t="shared" si="61"/>
        <v>3.0103746751693823</v>
      </c>
      <c r="W220" s="10">
        <f t="shared" si="62"/>
        <v>58.175357399591221</v>
      </c>
      <c r="X220" s="10">
        <f t="shared" si="63"/>
        <v>35.824642600408779</v>
      </c>
      <c r="Y220" s="10">
        <f t="shared" si="70"/>
        <v>30.824642600408779</v>
      </c>
      <c r="Z220" s="10">
        <f t="shared" si="71"/>
        <v>63.175357399591221</v>
      </c>
      <c r="AA220" s="10">
        <f t="shared" si="64"/>
        <v>25.824642600408779</v>
      </c>
      <c r="AB220" s="10">
        <f t="shared" si="65"/>
        <v>3.0103746751693823</v>
      </c>
      <c r="AC220" s="10">
        <f t="shared" si="66"/>
        <v>3.0103746751693823</v>
      </c>
      <c r="AD220" s="10">
        <f>IF(R220&lt;=$H$10,$L$2+ABS($H$43/$H$46-SQRT(4*$H$43*$H$43/$H$46/$H$46-8*(R220-$H$9)/$H$46)/2),#REF!)</f>
        <v>5.6625466320522975</v>
      </c>
      <c r="AE220" s="10">
        <f t="shared" si="72"/>
        <v>-32.663253372079012</v>
      </c>
      <c r="AF220" s="10">
        <f t="shared" si="73"/>
        <v>1.7663285495767616</v>
      </c>
      <c r="AG220" s="10">
        <f t="shared" si="74"/>
        <v>1.7663285495767616</v>
      </c>
      <c r="AH220">
        <f t="shared" si="75"/>
        <v>3.2944602024681573</v>
      </c>
      <c r="AI220" s="10">
        <f t="shared" si="76"/>
        <v>-9.1235294117647037</v>
      </c>
      <c r="AJ220" t="e">
        <f t="shared" si="77"/>
        <v>#NUM!</v>
      </c>
    </row>
    <row r="221" spans="14:36" x14ac:dyDescent="0.3">
      <c r="N221">
        <f t="shared" si="67"/>
        <v>25.478490960385056</v>
      </c>
      <c r="O221">
        <f t="shared" si="68"/>
        <v>19.052462719710324</v>
      </c>
      <c r="P221">
        <f t="shared" si="78"/>
        <v>2.508</v>
      </c>
      <c r="Q221">
        <f t="shared" si="60"/>
        <v>17.379885000000002</v>
      </c>
      <c r="R221" s="17">
        <f>PUSHArm!M221</f>
        <v>109.5</v>
      </c>
      <c r="S221" s="10">
        <f>PULLArm!N221</f>
        <v>74.564614551591376</v>
      </c>
      <c r="T221" s="10">
        <f>PULLArm!O221</f>
        <v>1.2811061085874669</v>
      </c>
      <c r="U221" s="10">
        <f t="shared" si="69"/>
        <v>37.756682281424602</v>
      </c>
      <c r="V221" s="10">
        <f t="shared" si="61"/>
        <v>3.0206707572802216</v>
      </c>
      <c r="W221" s="10">
        <f t="shared" si="62"/>
        <v>58.564614551591376</v>
      </c>
      <c r="X221" s="10">
        <f t="shared" si="63"/>
        <v>35.435385448408624</v>
      </c>
      <c r="Y221" s="10">
        <f t="shared" si="70"/>
        <v>30.435385448408624</v>
      </c>
      <c r="Z221" s="10">
        <f t="shared" si="71"/>
        <v>63.564614551591376</v>
      </c>
      <c r="AA221" s="10">
        <f t="shared" si="64"/>
        <v>25.435385448408624</v>
      </c>
      <c r="AB221" s="10">
        <f t="shared" si="65"/>
        <v>3.0206707572802216</v>
      </c>
      <c r="AC221" s="10">
        <f t="shared" si="66"/>
        <v>3.0206707572802216</v>
      </c>
      <c r="AD221" s="10">
        <f>IF(R221&lt;=$H$10,$L$2+ABS($H$43/$H$46-SQRT(4*$H$43*$H$43/$H$46/$H$46-8*(R221-$H$9)/$H$46)/2),#REF!)</f>
        <v>5.6418318408286581</v>
      </c>
      <c r="AE221" s="10">
        <f t="shared" si="72"/>
        <v>-32.549517063393886</v>
      </c>
      <c r="AF221" s="10">
        <f t="shared" si="73"/>
        <v>1.7543747294765089</v>
      </c>
      <c r="AG221" s="10">
        <f t="shared" si="74"/>
        <v>1.7543747294765089</v>
      </c>
      <c r="AH221">
        <f t="shared" si="75"/>
        <v>3.300211089963903</v>
      </c>
      <c r="AI221" s="10">
        <f t="shared" si="76"/>
        <v>-9.1948529411764692</v>
      </c>
      <c r="AJ221" t="e">
        <f t="shared" si="77"/>
        <v>#NUM!</v>
      </c>
    </row>
    <row r="222" spans="14:36" x14ac:dyDescent="0.3">
      <c r="N222">
        <f t="shared" si="67"/>
        <v>25.450542888890745</v>
      </c>
      <c r="O222">
        <f t="shared" si="68"/>
        <v>19.041686998840596</v>
      </c>
      <c r="P222">
        <f t="shared" si="78"/>
        <v>2.508</v>
      </c>
      <c r="Q222">
        <f t="shared" si="60"/>
        <v>17.411300000000001</v>
      </c>
      <c r="R222" s="17">
        <f>PUSHArm!M222</f>
        <v>110</v>
      </c>
      <c r="S222" s="10">
        <f>PULLArm!N222</f>
        <v>74.954902285486654</v>
      </c>
      <c r="T222" s="10">
        <f>PULLArm!O222</f>
        <v>1.2776825937101577</v>
      </c>
      <c r="U222" s="10">
        <f t="shared" si="69"/>
        <v>37.555147591607216</v>
      </c>
      <c r="V222" s="10">
        <f t="shared" si="61"/>
        <v>3.0310491671074216</v>
      </c>
      <c r="W222" s="10">
        <f t="shared" si="62"/>
        <v>58.954902285486654</v>
      </c>
      <c r="X222" s="10">
        <f t="shared" si="63"/>
        <v>35.045097714513346</v>
      </c>
      <c r="Y222" s="10">
        <f t="shared" si="70"/>
        <v>30.045097714513346</v>
      </c>
      <c r="Z222" s="10">
        <f t="shared" si="71"/>
        <v>63.954902285486654</v>
      </c>
      <c r="AA222" s="10">
        <f t="shared" si="64"/>
        <v>25.045097714513346</v>
      </c>
      <c r="AB222" s="10">
        <f t="shared" si="65"/>
        <v>3.0310491671074216</v>
      </c>
      <c r="AC222" s="10">
        <f t="shared" si="66"/>
        <v>3.0310491671074216</v>
      </c>
      <c r="AD222" s="10">
        <f>IF(R222&lt;=$H$10,$L$2+ABS($H$43/$H$46-SQRT(4*$H$43*$H$43/$H$46/$H$46-8*(R222-$H$9)/$H$46)/2),#REF!)</f>
        <v>5.6209838313945726</v>
      </c>
      <c r="AE222" s="10">
        <f t="shared" si="72"/>
        <v>-32.434739369640099</v>
      </c>
      <c r="AF222" s="10">
        <f t="shared" si="73"/>
        <v>1.7423469241348117</v>
      </c>
      <c r="AG222" s="10">
        <f t="shared" si="74"/>
        <v>1.7423469241348117</v>
      </c>
      <c r="AH222">
        <f t="shared" si="75"/>
        <v>3.3059465559205643</v>
      </c>
      <c r="AI222" s="10">
        <f t="shared" si="76"/>
        <v>-9.266176470588233</v>
      </c>
      <c r="AJ222" t="e">
        <f t="shared" si="77"/>
        <v>#NUM!</v>
      </c>
    </row>
    <row r="223" spans="14:36" x14ac:dyDescent="0.3">
      <c r="N223">
        <f t="shared" si="67"/>
        <v>25.4217434705225</v>
      </c>
      <c r="O223">
        <f t="shared" si="68"/>
        <v>19.030219896147305</v>
      </c>
      <c r="P223">
        <f t="shared" si="78"/>
        <v>2.508</v>
      </c>
      <c r="Q223">
        <f t="shared" si="60"/>
        <v>17.442715</v>
      </c>
      <c r="R223" s="17">
        <f>PUSHArm!M223</f>
        <v>110.5</v>
      </c>
      <c r="S223" s="10">
        <f>PULLArm!N223</f>
        <v>75.346235784480399</v>
      </c>
      <c r="T223" s="10">
        <f>PULLArm!O223</f>
        <v>1.2742271878738431</v>
      </c>
      <c r="U223" s="10">
        <f t="shared" si="69"/>
        <v>37.350998407996386</v>
      </c>
      <c r="V223" s="10">
        <f t="shared" si="61"/>
        <v>3.0415119116960567</v>
      </c>
      <c r="W223" s="10">
        <f t="shared" si="62"/>
        <v>59.346235784480399</v>
      </c>
      <c r="X223" s="10">
        <f t="shared" si="63"/>
        <v>34.653764215519601</v>
      </c>
      <c r="Y223" s="10">
        <f t="shared" si="70"/>
        <v>29.653764215519601</v>
      </c>
      <c r="Z223" s="10">
        <f t="shared" si="71"/>
        <v>64.346235784480399</v>
      </c>
      <c r="AA223" s="10">
        <f t="shared" si="64"/>
        <v>24.653764215519601</v>
      </c>
      <c r="AB223" s="10">
        <f t="shared" si="65"/>
        <v>3.0415119116960567</v>
      </c>
      <c r="AC223" s="10">
        <f t="shared" si="66"/>
        <v>3.0415119116960567</v>
      </c>
      <c r="AD223" s="10">
        <f>IF(R223&lt;=$H$10,$L$2+ABS($H$43/$H$46-SQRT(4*$H$43*$H$43/$H$46/$H$46-8*(R223-$H$9)/$H$46)/2),#REF!)</f>
        <v>5.6</v>
      </c>
      <c r="AE223" s="10">
        <f t="shared" si="72"/>
        <v>-32.318884524404403</v>
      </c>
      <c r="AF223" s="10">
        <f t="shared" si="73"/>
        <v>1.7302437425657731</v>
      </c>
      <c r="AG223" s="10">
        <f t="shared" si="74"/>
        <v>1.7302437425657731</v>
      </c>
      <c r="AH223">
        <f t="shared" si="75"/>
        <v>3.3116667237396262</v>
      </c>
      <c r="AI223" s="10">
        <f t="shared" si="76"/>
        <v>-9.3374999999999986</v>
      </c>
      <c r="AJ223" t="e">
        <f t="shared" si="77"/>
        <v>#NUM!</v>
      </c>
    </row>
    <row r="224" spans="14:36" x14ac:dyDescent="0.3">
      <c r="N224">
        <f t="shared" si="67"/>
        <v>25.392086094383703</v>
      </c>
      <c r="O224">
        <f t="shared" si="68"/>
        <v>19.018055705760037</v>
      </c>
      <c r="P224">
        <f t="shared" si="78"/>
        <v>2.508</v>
      </c>
      <c r="Q224">
        <f t="shared" si="60"/>
        <v>17.474130000000002</v>
      </c>
      <c r="R224" s="17">
        <f>PUSHArm!M224</f>
        <v>111</v>
      </c>
      <c r="S224" s="10">
        <f>PULLArm!N224</f>
        <v>75.738630488312054</v>
      </c>
      <c r="T224" s="10">
        <f>PULLArm!O224</f>
        <v>1.2707397106506515</v>
      </c>
      <c r="U224" s="10">
        <f t="shared" si="69"/>
        <v>37.144142016751175</v>
      </c>
      <c r="V224" s="10">
        <f t="shared" si="61"/>
        <v>3.0520610809899713</v>
      </c>
      <c r="W224" s="10">
        <f t="shared" si="62"/>
        <v>59.738630488312054</v>
      </c>
      <c r="X224" s="10">
        <f t="shared" si="63"/>
        <v>34.261369511687946</v>
      </c>
      <c r="Y224" s="10">
        <f t="shared" si="70"/>
        <v>29.261369511687946</v>
      </c>
      <c r="Z224" s="10">
        <f t="shared" si="71"/>
        <v>64.738630488312054</v>
      </c>
      <c r="AA224" s="10">
        <f t="shared" si="64"/>
        <v>24.261369511687946</v>
      </c>
      <c r="AB224" s="10">
        <f t="shared" si="65"/>
        <v>3.0520610809899713</v>
      </c>
      <c r="AC224" s="10">
        <f t="shared" si="66"/>
        <v>3.0520610809899713</v>
      </c>
      <c r="AD224" s="10">
        <f>IF(R224&lt;=$H$10,$L$2+ABS($H$43/$H$46-SQRT(4*$H$43*$H$43/$H$46/$H$46-8*(R224-$H$9)/$H$46)/2),#REF!)</f>
        <v>5.5788776569561049</v>
      </c>
      <c r="AE224" s="10">
        <f t="shared" si="72"/>
        <v>-32.201915357339168</v>
      </c>
      <c r="AF224" s="10">
        <f t="shared" si="73"/>
        <v>1.7180637496431568</v>
      </c>
      <c r="AG224" s="10">
        <f t="shared" si="74"/>
        <v>1.7180637496431568</v>
      </c>
      <c r="AH224">
        <f t="shared" si="75"/>
        <v>3.3173717151855593</v>
      </c>
      <c r="AI224" s="10">
        <f t="shared" si="76"/>
        <v>-9.4088235294117624</v>
      </c>
      <c r="AJ224" t="e">
        <f t="shared" si="77"/>
        <v>#NUM!</v>
      </c>
    </row>
    <row r="225" spans="14:36" x14ac:dyDescent="0.3">
      <c r="N225">
        <f t="shared" si="67"/>
        <v>25.361564163694265</v>
      </c>
      <c r="O225">
        <f t="shared" si="68"/>
        <v>19.005188726704446</v>
      </c>
      <c r="P225">
        <f t="shared" si="78"/>
        <v>2.508</v>
      </c>
      <c r="Q225">
        <f t="shared" si="60"/>
        <v>17.505544999999998</v>
      </c>
      <c r="R225" s="17">
        <f>PUSHArm!M225</f>
        <v>111.5</v>
      </c>
      <c r="S225" s="10">
        <f>PULLArm!N225</f>
        <v>76.132102098437457</v>
      </c>
      <c r="T225" s="10">
        <f>PULLArm!O225</f>
        <v>1.2672199834509212</v>
      </c>
      <c r="U225" s="10">
        <f t="shared" si="69"/>
        <v>36.934481525192368</v>
      </c>
      <c r="V225" s="10">
        <f t="shared" si="61"/>
        <v>3.0626988527061432</v>
      </c>
      <c r="W225" s="10">
        <f t="shared" si="62"/>
        <v>60.132102098437457</v>
      </c>
      <c r="X225" s="10">
        <f t="shared" si="63"/>
        <v>33.867897901562543</v>
      </c>
      <c r="Y225" s="10">
        <f t="shared" si="70"/>
        <v>28.867897901562543</v>
      </c>
      <c r="Z225" s="10">
        <f t="shared" si="71"/>
        <v>65.132102098437457</v>
      </c>
      <c r="AA225" s="10">
        <f t="shared" si="64"/>
        <v>23.867897901562543</v>
      </c>
      <c r="AB225" s="10">
        <f t="shared" si="65"/>
        <v>3.0626988527061432</v>
      </c>
      <c r="AC225" s="10">
        <f t="shared" si="66"/>
        <v>3.0626988527061432</v>
      </c>
      <c r="AD225" s="10">
        <f>IF(R225&lt;=$H$10,$L$2+ABS($H$43/$H$46-SQRT(4*$H$43*$H$43/$H$46/$H$46-8*(R225-$H$9)/$H$46)/2),#REF!)</f>
        <v>5.5576140226109771</v>
      </c>
      <c r="AE225" s="10">
        <f t="shared" si="72"/>
        <v>-32.083793227696951</v>
      </c>
      <c r="AF225" s="10">
        <f t="shared" si="73"/>
        <v>1.7058054641141407</v>
      </c>
      <c r="AG225" s="10">
        <f t="shared" si="74"/>
        <v>1.7058054641141407</v>
      </c>
      <c r="AH225">
        <f t="shared" si="75"/>
        <v>3.3230616504160606</v>
      </c>
      <c r="AI225" s="10">
        <f t="shared" si="76"/>
        <v>-9.4801470588235279</v>
      </c>
      <c r="AJ225" t="e">
        <f t="shared" si="77"/>
        <v>#NUM!</v>
      </c>
    </row>
    <row r="226" spans="14:36" x14ac:dyDescent="0.3">
      <c r="N226">
        <f t="shared" si="67"/>
        <v>25.330171098959585</v>
      </c>
      <c r="O226">
        <f t="shared" si="68"/>
        <v>18.991613265350477</v>
      </c>
      <c r="P226">
        <f t="shared" si="78"/>
        <v>2.508</v>
      </c>
      <c r="Q226">
        <f t="shared" si="60"/>
        <v>17.536960000000001</v>
      </c>
      <c r="R226" s="17">
        <f>PUSHArm!M226</f>
        <v>112</v>
      </c>
      <c r="S226" s="10">
        <f>PULLArm!N226</f>
        <v>76.526666583317493</v>
      </c>
      <c r="T226" s="10">
        <f>PULLArm!O226</f>
        <v>1.2636678296668882</v>
      </c>
      <c r="U226" s="10">
        <f t="shared" si="69"/>
        <v>36.721915618113364</v>
      </c>
      <c r="V226" s="10">
        <f t="shared" si="61"/>
        <v>3.0734274975838476</v>
      </c>
      <c r="W226" s="10">
        <f t="shared" si="62"/>
        <v>60.526666583317493</v>
      </c>
      <c r="X226" s="10">
        <f t="shared" si="63"/>
        <v>33.473333416682507</v>
      </c>
      <c r="Y226" s="10">
        <f t="shared" si="70"/>
        <v>28.473333416682507</v>
      </c>
      <c r="Z226" s="10">
        <f t="shared" si="71"/>
        <v>65.526666583317493</v>
      </c>
      <c r="AA226" s="10">
        <f t="shared" si="64"/>
        <v>23.473333416682507</v>
      </c>
      <c r="AB226" s="10">
        <f t="shared" si="65"/>
        <v>3.0734274975838476</v>
      </c>
      <c r="AC226" s="10">
        <f t="shared" si="66"/>
        <v>3.0734274975838476</v>
      </c>
      <c r="AD226" s="10">
        <f>IF(R226&lt;=$H$10,$L$2+ABS($H$43/$H$46-SQRT(4*$H$43*$H$43/$H$46/$H$46-8*(R226-$H$9)/$H$46)/2),#REF!)</f>
        <v>5.5362062230797591</v>
      </c>
      <c r="AE226" s="10">
        <f t="shared" si="72"/>
        <v>-31.964477954116106</v>
      </c>
      <c r="AF226" s="10">
        <f t="shared" si="73"/>
        <v>1.6934673564966536</v>
      </c>
      <c r="AG226" s="10">
        <f t="shared" si="74"/>
        <v>1.6934673564966536</v>
      </c>
      <c r="AH226">
        <f t="shared" si="75"/>
        <v>3.3287366480115828</v>
      </c>
      <c r="AI226" s="10">
        <f t="shared" si="76"/>
        <v>-9.5514705882352917</v>
      </c>
      <c r="AJ226" t="e">
        <f t="shared" si="77"/>
        <v>#NUM!</v>
      </c>
    </row>
    <row r="227" spans="14:36" x14ac:dyDescent="0.3">
      <c r="N227">
        <f t="shared" si="67"/>
        <v>25.297900341259204</v>
      </c>
      <c r="O227">
        <f t="shared" si="68"/>
        <v>18.977323637957134</v>
      </c>
      <c r="P227">
        <f t="shared" si="78"/>
        <v>2.508</v>
      </c>
      <c r="Q227">
        <f t="shared" si="60"/>
        <v>17.568375</v>
      </c>
      <c r="R227" s="17">
        <f>PUSHArm!M227</f>
        <v>112.5</v>
      </c>
      <c r="S227" s="10">
        <f>PULLArm!N227</f>
        <v>76.922340183817241</v>
      </c>
      <c r="T227" s="10">
        <f>PULLArm!O227</f>
        <v>1.2600830748209877</v>
      </c>
      <c r="U227" s="10">
        <f t="shared" si="69"/>
        <v>36.506338295978978</v>
      </c>
      <c r="V227" s="10">
        <f t="shared" si="61"/>
        <v>3.0842493850444646</v>
      </c>
      <c r="W227" s="10">
        <f t="shared" si="62"/>
        <v>60.922340183817241</v>
      </c>
      <c r="X227" s="10">
        <f t="shared" si="63"/>
        <v>33.077659816182759</v>
      </c>
      <c r="Y227" s="10">
        <f t="shared" si="70"/>
        <v>28.077659816182759</v>
      </c>
      <c r="Z227" s="10">
        <f t="shared" si="71"/>
        <v>65.922340183817241</v>
      </c>
      <c r="AA227" s="10">
        <f t="shared" si="64"/>
        <v>23.077659816182759</v>
      </c>
      <c r="AB227" s="10">
        <f t="shared" si="65"/>
        <v>3.0842493850444646</v>
      </c>
      <c r="AC227" s="10">
        <f t="shared" si="66"/>
        <v>3.0842493850444646</v>
      </c>
      <c r="AD227" s="10">
        <f>IF(R227&lt;=$H$10,$L$2+ABS($H$43/$H$46-SQRT(4*$H$43*$H$43/$H$46/$H$46-8*(R227-$H$9)/$H$46)/2),#REF!)</f>
        <v>5.5146512857106407</v>
      </c>
      <c r="AE227" s="10">
        <f t="shared" si="72"/>
        <v>-31.843927740397231</v>
      </c>
      <c r="AF227" s="10">
        <f t="shared" si="73"/>
        <v>1.681047846851849</v>
      </c>
      <c r="AG227" s="10">
        <f t="shared" si="74"/>
        <v>1.681047846851849</v>
      </c>
      <c r="AH227">
        <f t="shared" si="75"/>
        <v>3.3343968250041676</v>
      </c>
      <c r="AI227" s="10">
        <f t="shared" si="76"/>
        <v>-9.6227941176470573</v>
      </c>
      <c r="AJ227" t="e">
        <f t="shared" si="77"/>
        <v>#NUM!</v>
      </c>
    </row>
    <row r="228" spans="14:36" x14ac:dyDescent="0.3">
      <c r="N228">
        <f t="shared" si="67"/>
        <v>25.26474535567727</v>
      </c>
      <c r="O228">
        <f t="shared" si="68"/>
        <v>18.962314173330668</v>
      </c>
      <c r="P228">
        <f t="shared" si="78"/>
        <v>2.508</v>
      </c>
      <c r="Q228">
        <f t="shared" si="60"/>
        <v>17.599790000000002</v>
      </c>
      <c r="R228" s="17">
        <f>PUSHArm!M228</f>
        <v>113</v>
      </c>
      <c r="S228" s="10">
        <f>PULLArm!N228</f>
        <v>77.319139418717711</v>
      </c>
      <c r="T228" s="10">
        <f>PULLArm!O228</f>
        <v>1.2564655467198169</v>
      </c>
      <c r="U228" s="10">
        <f t="shared" si="69"/>
        <v>36.287638593295938</v>
      </c>
      <c r="V228" s="10">
        <f t="shared" si="61"/>
        <v>3.0951669893018909</v>
      </c>
      <c r="W228" s="10">
        <f t="shared" si="62"/>
        <v>61.319139418717711</v>
      </c>
      <c r="X228" s="10">
        <f t="shared" si="63"/>
        <v>32.680860581282289</v>
      </c>
      <c r="Y228" s="10">
        <f t="shared" si="70"/>
        <v>27.680860581282289</v>
      </c>
      <c r="Z228" s="10">
        <f t="shared" si="71"/>
        <v>66.319139418717711</v>
      </c>
      <c r="AA228" s="10">
        <f t="shared" si="64"/>
        <v>22.680860581282289</v>
      </c>
      <c r="AB228" s="10">
        <f t="shared" si="65"/>
        <v>3.0951669893018909</v>
      </c>
      <c r="AC228" s="10">
        <f t="shared" si="66"/>
        <v>3.0951669893018909</v>
      </c>
      <c r="AD228" s="10">
        <f>IF(R228&lt;=$H$10,$L$2+ABS($H$43/$H$46-SQRT(4*$H$43*$H$43/$H$46/$H$46-8*(R228-$H$9)/$H$46)/2),#REF!)</f>
        <v>5.4929461342664343</v>
      </c>
      <c r="AE228" s="10">
        <f t="shared" si="72"/>
        <v>-31.72209909696906</v>
      </c>
      <c r="AF228" s="10">
        <f t="shared" si="73"/>
        <v>1.6685453024225358</v>
      </c>
      <c r="AG228" s="10">
        <f t="shared" si="74"/>
        <v>1.6685453024225358</v>
      </c>
      <c r="AH228">
        <f t="shared" si="75"/>
        <v>3.3400422969056045</v>
      </c>
      <c r="AI228" s="10">
        <f t="shared" si="76"/>
        <v>-9.6941176470588211</v>
      </c>
      <c r="AJ228" t="e">
        <f t="shared" si="77"/>
        <v>#NUM!</v>
      </c>
    </row>
    <row r="229" spans="14:36" x14ac:dyDescent="0.3">
      <c r="N229">
        <f t="shared" si="67"/>
        <v>25.230699634844559</v>
      </c>
      <c r="O229">
        <f t="shared" si="68"/>
        <v>18.946579215573774</v>
      </c>
      <c r="P229">
        <f t="shared" si="78"/>
        <v>2.508</v>
      </c>
      <c r="Q229">
        <f t="shared" si="60"/>
        <v>17.631205000000001</v>
      </c>
      <c r="R229" s="17">
        <f>PUSHArm!M229</f>
        <v>113.5</v>
      </c>
      <c r="S229" s="10">
        <f>PULLArm!N229</f>
        <v>77.717081090341992</v>
      </c>
      <c r="T229" s="10">
        <f>PULLArm!O229</f>
        <v>1.2528150756121981</v>
      </c>
      <c r="U229" s="10">
        <f t="shared" si="69"/>
        <v>36.065700275322797</v>
      </c>
      <c r="V229" s="10">
        <f t="shared" si="61"/>
        <v>3.1061828959681903</v>
      </c>
      <c r="W229" s="10">
        <f t="shared" si="62"/>
        <v>61.717081090341992</v>
      </c>
      <c r="X229" s="10">
        <f t="shared" si="63"/>
        <v>32.282918909658008</v>
      </c>
      <c r="Y229" s="10">
        <f t="shared" si="70"/>
        <v>27.282918909658008</v>
      </c>
      <c r="Z229" s="10">
        <f t="shared" si="71"/>
        <v>66.717081090341992</v>
      </c>
      <c r="AA229" s="10">
        <f t="shared" si="64"/>
        <v>22.282918909658008</v>
      </c>
      <c r="AB229" s="10">
        <f t="shared" si="65"/>
        <v>3.1061828959681903</v>
      </c>
      <c r="AC229" s="10">
        <f t="shared" si="66"/>
        <v>3.1061828959681903</v>
      </c>
      <c r="AD229" s="10">
        <f>IF(R229&lt;=$H$10,$L$2+ABS($H$43/$H$46-SQRT(4*$H$43*$H$43/$H$46/$H$46-8*(R229-$H$9)/$H$46)/2),#REF!)</f>
        <v>5.4710875837996582</v>
      </c>
      <c r="AE229" s="10">
        <f t="shared" si="72"/>
        <v>-31.598946757784908</v>
      </c>
      <c r="AF229" s="10">
        <f t="shared" si="73"/>
        <v>1.6559580351275618</v>
      </c>
      <c r="AG229" s="10">
        <f t="shared" si="74"/>
        <v>1.6559580351275618</v>
      </c>
      <c r="AH229">
        <f t="shared" si="75"/>
        <v>3.3456731777349362</v>
      </c>
      <c r="AI229" s="10">
        <f t="shared" si="76"/>
        <v>-9.7654411764705866</v>
      </c>
      <c r="AJ229" t="e">
        <f t="shared" si="77"/>
        <v>#NUM!</v>
      </c>
    </row>
    <row r="230" spans="14:36" x14ac:dyDescent="0.3">
      <c r="N230">
        <f t="shared" si="67"/>
        <v>25.195756702628522</v>
      </c>
      <c r="O230">
        <f t="shared" si="68"/>
        <v>18.930113126953376</v>
      </c>
      <c r="P230">
        <f t="shared" si="78"/>
        <v>2.508</v>
      </c>
      <c r="Q230">
        <f t="shared" si="60"/>
        <v>17.66262</v>
      </c>
      <c r="R230" s="17">
        <f>PUSHArm!M230</f>
        <v>114</v>
      </c>
      <c r="S230" s="10">
        <f>PULLArm!N230</f>
        <v>78.116182290298156</v>
      </c>
      <c r="T230" s="10">
        <f>PULLArm!O230</f>
        <v>1.2491314943530998</v>
      </c>
      <c r="U230" s="10">
        <f t="shared" si="69"/>
        <v>35.840401510971994</v>
      </c>
      <c r="V230" s="10">
        <f t="shared" si="61"/>
        <v>3.1172998092044466</v>
      </c>
      <c r="W230" s="10">
        <f t="shared" si="62"/>
        <v>62.116182290298156</v>
      </c>
      <c r="X230" s="10">
        <f t="shared" si="63"/>
        <v>31.883817709701844</v>
      </c>
      <c r="Y230" s="10">
        <f t="shared" si="70"/>
        <v>26.883817709701844</v>
      </c>
      <c r="Z230" s="10">
        <f t="shared" si="71"/>
        <v>67.116182290298156</v>
      </c>
      <c r="AA230" s="10">
        <f t="shared" si="64"/>
        <v>21.883817709701844</v>
      </c>
      <c r="AB230" s="10">
        <f t="shared" si="65"/>
        <v>3.1172998092044466</v>
      </c>
      <c r="AC230" s="10">
        <f t="shared" si="66"/>
        <v>3.1172998092044466</v>
      </c>
      <c r="AD230" s="10">
        <f>IF(R230&lt;=$H$10,$L$2+ABS($H$43/$H$46-SQRT(4*$H$43*$H$43/$H$46/$H$46-8*(R230-$H$9)/$H$46)/2),#REF!)</f>
        <v>5.449072335196913</v>
      </c>
      <c r="AE230" s="10">
        <f t="shared" si="72"/>
        <v>-31.474423592281674</v>
      </c>
      <c r="AF230" s="10">
        <f t="shared" si="73"/>
        <v>1.6432842989012748</v>
      </c>
      <c r="AG230" s="10">
        <f t="shared" si="74"/>
        <v>1.6432842989012748</v>
      </c>
      <c r="AH230">
        <f t="shared" si="75"/>
        <v>3.3512895800453273</v>
      </c>
      <c r="AI230" s="10">
        <f t="shared" si="76"/>
        <v>-9.8367647058823504</v>
      </c>
      <c r="AJ230" t="e">
        <f t="shared" si="77"/>
        <v>#NUM!</v>
      </c>
    </row>
    <row r="231" spans="14:36" x14ac:dyDescent="0.3">
      <c r="N231">
        <f t="shared" si="67"/>
        <v>25.159910117950908</v>
      </c>
      <c r="O231">
        <f t="shared" si="68"/>
        <v>18.912910290872016</v>
      </c>
      <c r="P231">
        <f t="shared" si="78"/>
        <v>2.508</v>
      </c>
      <c r="Q231">
        <f t="shared" si="60"/>
        <v>17.694035</v>
      </c>
      <c r="R231" s="17">
        <f>PUSHArm!M231</f>
        <v>114.5</v>
      </c>
      <c r="S231" s="10">
        <f>PULLArm!N231</f>
        <v>78.516460405340752</v>
      </c>
      <c r="T231" s="10">
        <f>PULLArm!O231</f>
        <v>1.2454146385723472</v>
      </c>
      <c r="U231" s="10">
        <f t="shared" si="69"/>
        <v>35.61161451959142</v>
      </c>
      <c r="V231" s="10">
        <f t="shared" si="61"/>
        <v>3.1285205594728462</v>
      </c>
      <c r="W231" s="10">
        <f t="shared" si="62"/>
        <v>62.516460405340752</v>
      </c>
      <c r="X231" s="10">
        <f t="shared" si="63"/>
        <v>31.483539594659248</v>
      </c>
      <c r="Y231" s="10">
        <f t="shared" si="70"/>
        <v>26.483539594659248</v>
      </c>
      <c r="Z231" s="10">
        <f t="shared" si="71"/>
        <v>67.516460405340752</v>
      </c>
      <c r="AA231" s="10">
        <f t="shared" si="64"/>
        <v>21.483539594659248</v>
      </c>
      <c r="AB231" s="10">
        <f t="shared" si="65"/>
        <v>3.1285205594728462</v>
      </c>
      <c r="AC231" s="10">
        <f t="shared" si="66"/>
        <v>3.1285205594728462</v>
      </c>
      <c r="AD231" s="10">
        <f>IF(R231&lt;=$H$10,$L$2+ABS($H$43/$H$46-SQRT(4*$H$43*$H$43/$H$46/$H$46-8*(R231-$H$9)/$H$46)/2),#REF!)</f>
        <v>5.4268969693661351</v>
      </c>
      <c r="AE231" s="10">
        <f t="shared" si="72"/>
        <v>-31.348480512076751</v>
      </c>
      <c r="AF231" s="10">
        <f t="shared" si="73"/>
        <v>1.6305222868661886</v>
      </c>
      <c r="AG231" s="10">
        <f t="shared" si="74"/>
        <v>1.6305222868661886</v>
      </c>
      <c r="AH231">
        <f t="shared" si="75"/>
        <v>3.3568916149503112</v>
      </c>
      <c r="AI231" s="10">
        <f t="shared" si="76"/>
        <v>-9.908088235294116</v>
      </c>
      <c r="AJ231" t="e">
        <f t="shared" si="77"/>
        <v>#NUM!</v>
      </c>
    </row>
    <row r="232" spans="14:36" x14ac:dyDescent="0.3">
      <c r="N232">
        <f t="shared" si="67"/>
        <v>25.12315347875419</v>
      </c>
      <c r="O232">
        <f t="shared" si="68"/>
        <v>18.894965114959039</v>
      </c>
      <c r="P232">
        <f t="shared" si="78"/>
        <v>2.508</v>
      </c>
      <c r="Q232">
        <f t="shared" si="60"/>
        <v>17.725450000000002</v>
      </c>
      <c r="R232" s="17">
        <f>PUSHArm!M232</f>
        <v>115</v>
      </c>
      <c r="S232" s="10">
        <f>PULLArm!N232</f>
        <v>78.917933123353095</v>
      </c>
      <c r="T232" s="10">
        <f>PULLArm!O232</f>
        <v>1.2416643468491131</v>
      </c>
      <c r="U232" s="10">
        <f t="shared" si="69"/>
        <v>35.379205188969998</v>
      </c>
      <c r="V232" s="10">
        <f t="shared" si="61"/>
        <v>3.1398481119529542</v>
      </c>
      <c r="W232" s="10">
        <f t="shared" si="62"/>
        <v>62.917933123353095</v>
      </c>
      <c r="X232" s="10">
        <f t="shared" si="63"/>
        <v>31.082066876646905</v>
      </c>
      <c r="Y232" s="10">
        <f t="shared" si="70"/>
        <v>26.082066876646905</v>
      </c>
      <c r="Z232" s="10">
        <f t="shared" si="71"/>
        <v>67.917933123353095</v>
      </c>
      <c r="AA232" s="10">
        <f t="shared" si="64"/>
        <v>21.082066876646905</v>
      </c>
      <c r="AB232" s="10">
        <f t="shared" si="65"/>
        <v>3.1398481119529542</v>
      </c>
      <c r="AC232" s="10">
        <f t="shared" si="66"/>
        <v>3.1398481119529542</v>
      </c>
      <c r="AD232" s="10">
        <f>IF(R232&lt;=$H$10,$L$2+ABS($H$43/$H$46-SQRT(4*$H$43*$H$43/$H$46/$H$46-8*(R232-$H$9)/$H$46)/2),#REF!)</f>
        <v>5.4045579410376883</v>
      </c>
      <c r="AE232" s="10">
        <f t="shared" si="72"/>
        <v>-31.22106637199516</v>
      </c>
      <c r="AF232" s="10">
        <f t="shared" si="73"/>
        <v>1.6176701283258836</v>
      </c>
      <c r="AG232" s="10">
        <f t="shared" si="74"/>
        <v>1.6176701283258836</v>
      </c>
      <c r="AH232">
        <f t="shared" si="75"/>
        <v>3.3624793921494418</v>
      </c>
      <c r="AI232" s="10">
        <f t="shared" si="76"/>
        <v>-9.9794117647058815</v>
      </c>
      <c r="AJ232" t="e">
        <f t="shared" si="77"/>
        <v>#NUM!</v>
      </c>
    </row>
    <row r="233" spans="14:36" x14ac:dyDescent="0.3">
      <c r="N233">
        <f t="shared" si="67"/>
        <v>25.085480426107964</v>
      </c>
      <c r="O233">
        <f t="shared" si="68"/>
        <v>18.876272034275228</v>
      </c>
      <c r="P233">
        <f t="shared" si="78"/>
        <v>2.508</v>
      </c>
      <c r="Q233">
        <f t="shared" si="60"/>
        <v>17.756865000000001</v>
      </c>
      <c r="R233" s="17">
        <f>PUSHArm!M233</f>
        <v>115.5</v>
      </c>
      <c r="S233" s="10">
        <f>PULLArm!N233</f>
        <v>79.320618439452261</v>
      </c>
      <c r="T233" s="10">
        <f>PULLArm!O233</f>
        <v>1.2378804608916942</v>
      </c>
      <c r="U233" s="10">
        <f t="shared" si="69"/>
        <v>35.143032661631622</v>
      </c>
      <c r="V233" s="10">
        <f t="shared" si="61"/>
        <v>3.151285575693084</v>
      </c>
      <c r="W233" s="10">
        <f t="shared" si="62"/>
        <v>63.320618439452261</v>
      </c>
      <c r="X233" s="10">
        <f t="shared" si="63"/>
        <v>30.679381560547739</v>
      </c>
      <c r="Y233" s="10">
        <f t="shared" si="70"/>
        <v>25.679381560547739</v>
      </c>
      <c r="Z233" s="10">
        <f t="shared" si="71"/>
        <v>68.320618439452261</v>
      </c>
      <c r="AA233" s="10">
        <f t="shared" si="64"/>
        <v>20.679381560547739</v>
      </c>
      <c r="AB233" s="10">
        <f t="shared" si="65"/>
        <v>3.151285575693084</v>
      </c>
      <c r="AC233" s="10">
        <f t="shared" si="66"/>
        <v>3.151285575693084</v>
      </c>
      <c r="AD233" s="10">
        <f>IF(R233&lt;=$H$10,$L$2+ABS($H$43/$H$46-SQRT(4*$H$43*$H$43/$H$46/$H$46-8*(R233-$H$9)/$H$46)/2),#REF!)</f>
        <v>5.382051572147498</v>
      </c>
      <c r="AE233" s="10">
        <f t="shared" si="72"/>
        <v>-31.092127865022832</v>
      </c>
      <c r="AF233" s="10">
        <f t="shared" si="73"/>
        <v>1.604725885563985</v>
      </c>
      <c r="AG233" s="10">
        <f t="shared" si="74"/>
        <v>1.604725885563985</v>
      </c>
      <c r="AH233">
        <f t="shared" si="75"/>
        <v>3.3680530199533543</v>
      </c>
      <c r="AI233" s="10">
        <f t="shared" si="76"/>
        <v>-10.050735294117645</v>
      </c>
      <c r="AJ233" t="e">
        <f t="shared" si="77"/>
        <v>#NUM!</v>
      </c>
    </row>
    <row r="234" spans="14:36" x14ac:dyDescent="0.3">
      <c r="N234">
        <f t="shared" si="67"/>
        <v>25.046884648457318</v>
      </c>
      <c r="O234">
        <f t="shared" si="68"/>
        <v>18.856825514632703</v>
      </c>
      <c r="P234">
        <f t="shared" si="78"/>
        <v>2.508</v>
      </c>
      <c r="Q234">
        <f t="shared" si="60"/>
        <v>17.788280000000004</v>
      </c>
      <c r="R234" s="17">
        <f>PUSHArm!M234</f>
        <v>116</v>
      </c>
      <c r="S234" s="10">
        <f>PULLArm!N234</f>
        <v>79.7245346622189</v>
      </c>
      <c r="T234" s="10">
        <f>PULLArm!O234</f>
        <v>1.2340628257226109</v>
      </c>
      <c r="U234" s="10">
        <f t="shared" si="69"/>
        <v>34.902948886095565</v>
      </c>
      <c r="V234" s="10">
        <f t="shared" si="61"/>
        <v>3.1628362135768029</v>
      </c>
      <c r="W234" s="10">
        <f t="shared" si="62"/>
        <v>63.7245346622189</v>
      </c>
      <c r="X234" s="10">
        <f t="shared" si="63"/>
        <v>30.2754653377811</v>
      </c>
      <c r="Y234" s="10">
        <f t="shared" si="70"/>
        <v>25.2754653377811</v>
      </c>
      <c r="Z234" s="10">
        <f t="shared" si="71"/>
        <v>68.7245346622189</v>
      </c>
      <c r="AA234" s="10">
        <f t="shared" si="64"/>
        <v>20.2754653377811</v>
      </c>
      <c r="AB234" s="10">
        <f t="shared" si="65"/>
        <v>3.1628362135768029</v>
      </c>
      <c r="AC234" s="10">
        <f t="shared" si="66"/>
        <v>3.1628362135768029</v>
      </c>
      <c r="AD234" s="10">
        <f>IF(R234&lt;=$H$10,$L$2+ABS($H$43/$H$46-SQRT(4*$H$43*$H$43/$H$46/$H$46-8*(R234-$H$9)/$H$46)/2),#REF!)</f>
        <v>5.3593740447672555</v>
      </c>
      <c r="AE234" s="10">
        <f t="shared" si="72"/>
        <v>-30.961609410730723</v>
      </c>
      <c r="AF234" s="10">
        <f t="shared" si="73"/>
        <v>1.5916875504336994</v>
      </c>
      <c r="AG234" s="10">
        <f t="shared" si="74"/>
        <v>1.5916875504336994</v>
      </c>
      <c r="AH234">
        <f t="shared" si="75"/>
        <v>3.3736126053082627</v>
      </c>
      <c r="AI234" s="10">
        <f t="shared" si="76"/>
        <v>-10.122058823529411</v>
      </c>
      <c r="AJ234" t="e">
        <f t="shared" si="77"/>
        <v>#NUM!</v>
      </c>
    </row>
    <row r="235" spans="14:36" x14ac:dyDescent="0.3">
      <c r="N235">
        <f t="shared" si="67"/>
        <v>25.007359886035665</v>
      </c>
      <c r="O235">
        <f t="shared" si="68"/>
        <v>18.836620056047323</v>
      </c>
      <c r="P235">
        <f t="shared" si="78"/>
        <v>2.508</v>
      </c>
      <c r="Q235">
        <f t="shared" si="60"/>
        <v>17.819694999999999</v>
      </c>
      <c r="R235" s="17">
        <f>PUSHArm!M235</f>
        <v>116.5</v>
      </c>
      <c r="S235" s="10">
        <f>PULLArm!N235</f>
        <v>80.129700420053979</v>
      </c>
      <c r="T235" s="10">
        <f>PULLArm!O235</f>
        <v>1.2302112898700845</v>
      </c>
      <c r="U235" s="10">
        <f t="shared" si="69"/>
        <v>34.658798129327089</v>
      </c>
      <c r="V235" s="10">
        <f t="shared" si="61"/>
        <v>3.1745034531950997</v>
      </c>
      <c r="W235" s="10">
        <f t="shared" si="62"/>
        <v>64.129700420053979</v>
      </c>
      <c r="X235" s="10">
        <f t="shared" si="63"/>
        <v>29.870299579946021</v>
      </c>
      <c r="Y235" s="10">
        <f t="shared" si="70"/>
        <v>24.870299579946021</v>
      </c>
      <c r="Z235" s="10">
        <f t="shared" si="71"/>
        <v>69.129700420053979</v>
      </c>
      <c r="AA235" s="10">
        <f t="shared" si="64"/>
        <v>19.870299579946021</v>
      </c>
      <c r="AB235" s="10">
        <f t="shared" si="65"/>
        <v>3.1745034531950997</v>
      </c>
      <c r="AC235" s="10">
        <f t="shared" si="66"/>
        <v>3.1745034531950997</v>
      </c>
      <c r="AD235" s="10">
        <f>IF(R235&lt;=$H$10,$L$2+ABS($H$43/$H$46-SQRT(4*$H$43*$H$43/$H$46/$H$46-8*(R235-$H$9)/$H$46)/2),#REF!)</f>
        <v>5.3365213935431903</v>
      </c>
      <c r="AE235" s="10">
        <f t="shared" si="72"/>
        <v>-30.829453036647148</v>
      </c>
      <c r="AF235" s="10">
        <f t="shared" si="73"/>
        <v>1.5785530407209212</v>
      </c>
      <c r="AG235" s="10">
        <f t="shared" si="74"/>
        <v>1.5785530407209212</v>
      </c>
      <c r="AH235">
        <f t="shared" si="75"/>
        <v>3.3791582538199005</v>
      </c>
      <c r="AI235" s="10">
        <f t="shared" si="76"/>
        <v>-10.193382352941175</v>
      </c>
      <c r="AJ235" t="e">
        <f t="shared" si="77"/>
        <v>#NUM!</v>
      </c>
    </row>
    <row r="236" spans="14:36" x14ac:dyDescent="0.3">
      <c r="N236">
        <f t="shared" si="67"/>
        <v>24.966899935416237</v>
      </c>
      <c r="O236">
        <f t="shared" si="68"/>
        <v>18.815650196304468</v>
      </c>
      <c r="P236">
        <f t="shared" si="78"/>
        <v>2.508</v>
      </c>
      <c r="Q236">
        <f t="shared" si="60"/>
        <v>17.851110000000002</v>
      </c>
      <c r="R236" s="17">
        <f>PUSHArm!M236</f>
        <v>117</v>
      </c>
      <c r="S236" s="10">
        <f>PULLArm!N236</f>
        <v>80.536134667664243</v>
      </c>
      <c r="T236" s="10">
        <f>PULLArm!O236</f>
        <v>1.2263257055645476</v>
      </c>
      <c r="U236" s="10">
        <f t="shared" si="69"/>
        <v>34.410416446179475</v>
      </c>
      <c r="V236" s="10">
        <f t="shared" si="61"/>
        <v>3.1862908987268841</v>
      </c>
      <c r="W236" s="10">
        <f t="shared" si="62"/>
        <v>64.536134667664243</v>
      </c>
      <c r="X236" s="10">
        <f t="shared" si="63"/>
        <v>29.463865332335757</v>
      </c>
      <c r="Y236" s="10">
        <f t="shared" si="70"/>
        <v>24.463865332335757</v>
      </c>
      <c r="Z236" s="10">
        <f t="shared" si="71"/>
        <v>69.536134667664243</v>
      </c>
      <c r="AA236" s="10">
        <f t="shared" si="64"/>
        <v>19.463865332335757</v>
      </c>
      <c r="AB236" s="10">
        <f t="shared" si="65"/>
        <v>3.1862908987268841</v>
      </c>
      <c r="AC236" s="10">
        <f t="shared" si="66"/>
        <v>3.1862908987268841</v>
      </c>
      <c r="AD236" s="10">
        <f>IF(R236&lt;=$H$10,$L$2+ABS($H$43/$H$46-SQRT(4*$H$43*$H$43/$H$46/$H$46-8*(R236-$H$9)/$H$46)/2),#REF!)</f>
        <v>5.3134894976010436</v>
      </c>
      <c r="AE236" s="10">
        <f t="shared" si="72"/>
        <v>-30.695598252069974</v>
      </c>
      <c r="AF236" s="10">
        <f t="shared" si="73"/>
        <v>1.565320196262256</v>
      </c>
      <c r="AG236" s="10">
        <f t="shared" si="74"/>
        <v>1.565320196262256</v>
      </c>
      <c r="AH236">
        <f t="shared" si="75"/>
        <v>3.3846900697769273</v>
      </c>
      <c r="AI236" s="10">
        <f t="shared" si="76"/>
        <v>-10.26470588235294</v>
      </c>
      <c r="AJ236" t="e">
        <f t="shared" si="77"/>
        <v>#NUM!</v>
      </c>
    </row>
    <row r="237" spans="14:36" x14ac:dyDescent="0.3">
      <c r="N237">
        <f t="shared" si="67"/>
        <v>24.925498654243995</v>
      </c>
      <c r="O237">
        <f t="shared" si="68"/>
        <v>18.79391051466996</v>
      </c>
      <c r="P237">
        <f t="shared" si="78"/>
        <v>2.508</v>
      </c>
      <c r="Q237">
        <f t="shared" si="60"/>
        <v>17.882525000000001</v>
      </c>
      <c r="R237" s="17">
        <f>PUSHArm!M237</f>
        <v>117.5</v>
      </c>
      <c r="S237" s="10">
        <f>PULLArm!N237</f>
        <v>80.943856692678651</v>
      </c>
      <c r="T237" s="10">
        <f>PULLArm!O237</f>
        <v>1.2224059289421922</v>
      </c>
      <c r="U237" s="10">
        <f t="shared" si="69"/>
        <v>34.157631100966967</v>
      </c>
      <c r="V237" s="10">
        <f t="shared" si="61"/>
        <v>3.1982023439445268</v>
      </c>
      <c r="W237" s="10">
        <f t="shared" si="62"/>
        <v>64.943856692678651</v>
      </c>
      <c r="X237" s="10">
        <f t="shared" si="63"/>
        <v>29.056143307321349</v>
      </c>
      <c r="Y237" s="10">
        <f t="shared" si="70"/>
        <v>24.056143307321349</v>
      </c>
      <c r="Z237" s="10">
        <f t="shared" si="71"/>
        <v>69.943856692678651</v>
      </c>
      <c r="AA237" s="10">
        <f t="shared" si="64"/>
        <v>19.056143307321349</v>
      </c>
      <c r="AB237" s="10">
        <f t="shared" si="65"/>
        <v>3.1982023439445268</v>
      </c>
      <c r="AC237" s="10">
        <f t="shared" si="66"/>
        <v>3.1982023439445268</v>
      </c>
      <c r="AD237" s="10">
        <f>IF(R237&lt;=$H$10,$L$2+ABS($H$43/$H$46-SQRT(4*$H$43*$H$43/$H$46/$H$46-8*(R237-$H$9)/$H$46)/2),#REF!)</f>
        <v>5.2902740718704022</v>
      </c>
      <c r="AE237" s="10">
        <f t="shared" si="72"/>
        <v>-30.559981913674648</v>
      </c>
      <c r="AF237" s="10">
        <f t="shared" si="73"/>
        <v>1.5519867747974665</v>
      </c>
      <c r="AG237" s="10">
        <f t="shared" si="74"/>
        <v>1.5519867747974665</v>
      </c>
      <c r="AH237">
        <f t="shared" si="75"/>
        <v>3.3902081561738107</v>
      </c>
      <c r="AI237" s="10">
        <f t="shared" si="76"/>
        <v>-10.336029411764704</v>
      </c>
      <c r="AJ237" t="e">
        <f t="shared" si="77"/>
        <v>#NUM!</v>
      </c>
    </row>
    <row r="238" spans="14:36" x14ac:dyDescent="0.3">
      <c r="N238">
        <f t="shared" si="67"/>
        <v>24.883149966103442</v>
      </c>
      <c r="O238">
        <f t="shared" si="68"/>
        <v>18.771395635712953</v>
      </c>
      <c r="P238">
        <f t="shared" si="78"/>
        <v>2.508</v>
      </c>
      <c r="Q238">
        <f t="shared" si="60"/>
        <v>17.913940000000004</v>
      </c>
      <c r="R238" s="17">
        <f>PUSHArm!M238</f>
        <v>118</v>
      </c>
      <c r="S238" s="10">
        <f>PULLArm!N238</f>
        <v>81.352886122397365</v>
      </c>
      <c r="T238" s="10">
        <f>PULLArm!O238</f>
        <v>1.2184518202532884</v>
      </c>
      <c r="U238" s="10">
        <f t="shared" si="69"/>
        <v>33.9002599357718</v>
      </c>
      <c r="V238" s="10">
        <f t="shared" si="61"/>
        <v>3.2102417864774635</v>
      </c>
      <c r="W238" s="10">
        <f t="shared" si="62"/>
        <v>65.352886122397365</v>
      </c>
      <c r="X238" s="10">
        <f t="shared" si="63"/>
        <v>28.647113877602635</v>
      </c>
      <c r="Y238" s="10">
        <f t="shared" si="70"/>
        <v>23.647113877602635</v>
      </c>
      <c r="Z238" s="10">
        <f t="shared" si="71"/>
        <v>70.352886122397365</v>
      </c>
      <c r="AA238" s="10">
        <f t="shared" si="64"/>
        <v>18.647113877602635</v>
      </c>
      <c r="AB238" s="10">
        <f t="shared" si="65"/>
        <v>3.2102417864774635</v>
      </c>
      <c r="AC238" s="10">
        <f t="shared" si="66"/>
        <v>3.2102417864774635</v>
      </c>
      <c r="AD238" s="10">
        <f>IF(R238&lt;=$H$10,$L$2+ABS($H$43/$H$46-SQRT(4*$H$43*$H$43/$H$46/$H$46-8*(R238-$H$9)/$H$46)/2),#REF!)</f>
        <v>5.2668706577767068</v>
      </c>
      <c r="AE238" s="10">
        <f t="shared" si="72"/>
        <v>-30.422538082324259</v>
      </c>
      <c r="AF238" s="10">
        <f t="shared" si="73"/>
        <v>1.5385504475337957</v>
      </c>
      <c r="AG238" s="10">
        <f t="shared" si="74"/>
        <v>1.5385504475337957</v>
      </c>
      <c r="AH238">
        <f t="shared" si="75"/>
        <v>3.3957126147332</v>
      </c>
      <c r="AI238" s="10">
        <f t="shared" si="76"/>
        <v>-10.40735294117647</v>
      </c>
      <c r="AJ238" t="e">
        <f t="shared" si="77"/>
        <v>#NUM!</v>
      </c>
    </row>
    <row r="239" spans="14:36" x14ac:dyDescent="0.3">
      <c r="N239">
        <f t="shared" si="67"/>
        <v>24.839847865570302</v>
      </c>
      <c r="O239">
        <f t="shared" si="68"/>
        <v>18.748100233277185</v>
      </c>
      <c r="P239">
        <f t="shared" si="78"/>
        <v>2.508</v>
      </c>
      <c r="Q239">
        <f t="shared" si="60"/>
        <v>17.945355000000003</v>
      </c>
      <c r="R239" s="17">
        <f>PUSHArm!M239</f>
        <v>118.5</v>
      </c>
      <c r="S239" s="10">
        <f>PULLArm!N239</f>
        <v>81.763242930675645</v>
      </c>
      <c r="T239" s="10">
        <f>PULLArm!O239</f>
        <v>1.2144632440775756</v>
      </c>
      <c r="U239" s="10">
        <f t="shared" si="69"/>
        <v>33.638110679195904</v>
      </c>
      <c r="V239" s="10">
        <f t="shared" si="61"/>
        <v>3.222413443485872</v>
      </c>
      <c r="W239" s="10">
        <f t="shared" si="62"/>
        <v>65.763242930675645</v>
      </c>
      <c r="X239" s="10">
        <f t="shared" si="63"/>
        <v>28.236757069324355</v>
      </c>
      <c r="Y239" s="10">
        <f t="shared" si="70"/>
        <v>23.236757069324355</v>
      </c>
      <c r="Z239" s="10">
        <f t="shared" si="71"/>
        <v>70.763242930675645</v>
      </c>
      <c r="AA239" s="10">
        <f t="shared" si="64"/>
        <v>18.236757069324355</v>
      </c>
      <c r="AB239" s="10">
        <f t="shared" si="65"/>
        <v>3.222413443485872</v>
      </c>
      <c r="AC239" s="10">
        <f t="shared" si="66"/>
        <v>3.222413443485872</v>
      </c>
      <c r="AD239" s="10">
        <f>IF(R239&lt;=$H$10,$L$2+ABS($H$43/$H$46-SQRT(4*$H$43*$H$43/$H$46/$H$46-8*(R239-$H$9)/$H$46)/2),#REF!)</f>
        <v>5.2432746132436439</v>
      </c>
      <c r="AE239" s="10">
        <f t="shared" si="72"/>
        <v>-30.283197870309539</v>
      </c>
      <c r="AF239" s="10">
        <f t="shared" si="73"/>
        <v>1.5250087943973112</v>
      </c>
      <c r="AG239" s="10">
        <f t="shared" si="74"/>
        <v>1.5250087943973112</v>
      </c>
      <c r="AH239">
        <f t="shared" si="75"/>
        <v>3.4012035459278058</v>
      </c>
      <c r="AI239" s="10">
        <f t="shared" si="76"/>
        <v>-10.478676470588233</v>
      </c>
      <c r="AJ239" t="e">
        <f t="shared" si="77"/>
        <v>#NUM!</v>
      </c>
    </row>
    <row r="240" spans="14:36" x14ac:dyDescent="0.3">
      <c r="N240">
        <f t="shared" si="67"/>
        <v>24.795586423426794</v>
      </c>
      <c r="O240">
        <f t="shared" si="68"/>
        <v>18.72401903458578</v>
      </c>
      <c r="P240">
        <f t="shared" si="78"/>
        <v>2.508</v>
      </c>
      <c r="Q240">
        <f t="shared" si="60"/>
        <v>17.976770000000002</v>
      </c>
      <c r="R240" s="17">
        <f>PUSHArm!M240</f>
        <v>119</v>
      </c>
      <c r="S240" s="10">
        <f>PULLArm!N240</f>
        <v>82.174947444944223</v>
      </c>
      <c r="T240" s="10">
        <f>PULLArm!O240</f>
        <v>1.2104400695456572</v>
      </c>
      <c r="U240" s="10">
        <f t="shared" si="69"/>
        <v>33.37098018847243</v>
      </c>
      <c r="V240" s="10">
        <f t="shared" si="61"/>
        <v>3.2347217689186398</v>
      </c>
      <c r="W240" s="10">
        <f t="shared" si="62"/>
        <v>66.174947444944223</v>
      </c>
      <c r="X240" s="10">
        <f t="shared" si="63"/>
        <v>27.825052555055777</v>
      </c>
      <c r="Y240" s="10">
        <f t="shared" si="70"/>
        <v>22.825052555055777</v>
      </c>
      <c r="Z240" s="10">
        <f t="shared" si="71"/>
        <v>71.174947444944223</v>
      </c>
      <c r="AA240" s="10">
        <f t="shared" si="64"/>
        <v>17.825052555055777</v>
      </c>
      <c r="AB240" s="10">
        <f t="shared" si="65"/>
        <v>3.2347217689186398</v>
      </c>
      <c r="AC240" s="10">
        <f t="shared" si="66"/>
        <v>3.2347217689186398</v>
      </c>
      <c r="AD240" s="10">
        <f>IF(R240&lt;=$H$10,$L$2+ABS($H$43/$H$46-SQRT(4*$H$43*$H$43/$H$46/$H$46-8*(R240-$H$9)/$H$46)/2),#REF!)</f>
        <v>5.219481101942435</v>
      </c>
      <c r="AE240" s="10">
        <f t="shared" si="72"/>
        <v>-30.141889278260454</v>
      </c>
      <c r="AF240" s="10">
        <f t="shared" si="73"/>
        <v>1.5113592989438591</v>
      </c>
      <c r="AG240" s="10">
        <f t="shared" si="74"/>
        <v>1.5113592989438591</v>
      </c>
      <c r="AH240">
        <f t="shared" si="75"/>
        <v>3.4066810490017958</v>
      </c>
      <c r="AI240" s="10">
        <f t="shared" si="76"/>
        <v>-10.549999999999999</v>
      </c>
      <c r="AJ240" t="e">
        <f t="shared" si="77"/>
        <v>#NUM!</v>
      </c>
    </row>
    <row r="241" spans="14:36" x14ac:dyDescent="0.3">
      <c r="N241">
        <f t="shared" si="67"/>
        <v>24.750359792052826</v>
      </c>
      <c r="O241">
        <f t="shared" si="68"/>
        <v>18.699146824489073</v>
      </c>
      <c r="P241">
        <f t="shared" si="78"/>
        <v>2.508</v>
      </c>
      <c r="Q241">
        <f t="shared" si="60"/>
        <v>18.008184999999997</v>
      </c>
      <c r="R241" s="17">
        <f>PUSHArm!M241</f>
        <v>119.5</v>
      </c>
      <c r="S241" s="10">
        <f>PULLArm!N241</f>
        <v>82.58802035336808</v>
      </c>
      <c r="T241" s="10">
        <f>PULLArm!O241</f>
        <v>1.2063821705669369</v>
      </c>
      <c r="U241" s="10">
        <f t="shared" si="69"/>
        <v>33.098653616764501</v>
      </c>
      <c r="V241" s="10">
        <f t="shared" si="61"/>
        <v>3.2471714725558591</v>
      </c>
      <c r="W241" s="10">
        <f t="shared" si="62"/>
        <v>66.58802035336808</v>
      </c>
      <c r="X241" s="10">
        <f t="shared" si="63"/>
        <v>27.41197964663192</v>
      </c>
      <c r="Y241" s="10">
        <f t="shared" si="70"/>
        <v>22.41197964663192</v>
      </c>
      <c r="Z241" s="10">
        <f t="shared" si="71"/>
        <v>71.58802035336808</v>
      </c>
      <c r="AA241" s="10">
        <f t="shared" si="64"/>
        <v>17.41197964663192</v>
      </c>
      <c r="AB241" s="10">
        <f t="shared" si="65"/>
        <v>3.2471714725558591</v>
      </c>
      <c r="AC241" s="10">
        <f t="shared" si="66"/>
        <v>3.2471714725558591</v>
      </c>
      <c r="AD241" s="10">
        <f>IF(R241&lt;=$H$10,$L$2+ABS($H$43/$H$46-SQRT(4*$H$43*$H$43/$H$46/$H$46-8*(R241-$H$9)/$H$46)/2),#REF!)</f>
        <v>5.1954850817175302</v>
      </c>
      <c r="AE241" s="10">
        <f t="shared" si="72"/>
        <v>-29.998537020851135</v>
      </c>
      <c r="AF241" s="10">
        <f t="shared" si="73"/>
        <v>1.4975993428993153</v>
      </c>
      <c r="AG241" s="10">
        <f t="shared" si="74"/>
        <v>1.4975993428993153</v>
      </c>
      <c r="AH241">
        <f t="shared" si="75"/>
        <v>3.4121452219917257</v>
      </c>
      <c r="AI241" s="10">
        <f t="shared" si="76"/>
        <v>-10.621323529411763</v>
      </c>
      <c r="AJ241" t="e">
        <f t="shared" si="77"/>
        <v>#NUM!</v>
      </c>
    </row>
    <row r="242" spans="14:36" x14ac:dyDescent="0.3">
      <c r="N242">
        <f t="shared" si="67"/>
        <v>24.704162210988514</v>
      </c>
      <c r="O242">
        <f t="shared" si="68"/>
        <v>18.673478449852499</v>
      </c>
      <c r="P242">
        <f t="shared" si="78"/>
        <v>2.508</v>
      </c>
      <c r="Q242">
        <f t="shared" si="60"/>
        <v>18.0396</v>
      </c>
      <c r="R242" s="17">
        <f>PUSHArm!M242</f>
        <v>120</v>
      </c>
      <c r="S242" s="10">
        <f>PULLArm!N242</f>
        <v>83.002482712145337</v>
      </c>
      <c r="T242" s="10">
        <f>PULLArm!O242</f>
        <v>1.2022894260637988</v>
      </c>
      <c r="U242" s="10">
        <f t="shared" si="69"/>
        <v>32.820903496278731</v>
      </c>
      <c r="V242" s="10">
        <f t="shared" si="61"/>
        <v>3.2597675410666991</v>
      </c>
      <c r="W242" s="10">
        <f t="shared" si="62"/>
        <v>67.002482712145337</v>
      </c>
      <c r="X242" s="10">
        <f t="shared" si="63"/>
        <v>26.997517287854663</v>
      </c>
      <c r="Y242" s="10">
        <f t="shared" si="70"/>
        <v>21.997517287854663</v>
      </c>
      <c r="Z242" s="10">
        <f t="shared" si="71"/>
        <v>72.002482712145337</v>
      </c>
      <c r="AA242" s="10">
        <f t="shared" si="64"/>
        <v>16.997517287854663</v>
      </c>
      <c r="AB242" s="10">
        <f t="shared" si="65"/>
        <v>3.2597675410666991</v>
      </c>
      <c r="AC242" s="10">
        <f t="shared" si="66"/>
        <v>3.2597675410666991</v>
      </c>
      <c r="AD242" s="10">
        <f>IF(R242&lt;=$H$10,$L$2+ABS($H$43/$H$46-SQRT(4*$H$43*$H$43/$H$46/$H$46-8*(R242-$H$9)/$H$46)/2),#REF!)</f>
        <v>5.1712812921102032</v>
      </c>
      <c r="AE242" s="10">
        <f t="shared" si="72"/>
        <v>-29.853062340352174</v>
      </c>
      <c r="AF242" s="10">
        <f t="shared" si="73"/>
        <v>1.4837262002955875</v>
      </c>
      <c r="AG242" s="10">
        <f t="shared" si="74"/>
        <v>1.4837262002955875</v>
      </c>
      <c r="AH242">
        <f t="shared" si="75"/>
        <v>3.4175961617470092</v>
      </c>
      <c r="AI242" s="10">
        <f t="shared" si="76"/>
        <v>-10.692647058823528</v>
      </c>
      <c r="AJ242" t="e">
        <f t="shared" si="77"/>
        <v>#NUM!</v>
      </c>
    </row>
    <row r="243" spans="14:36" x14ac:dyDescent="0.3">
      <c r="N243">
        <f t="shared" si="67"/>
        <v>24.656988012679964</v>
      </c>
      <c r="O243">
        <f t="shared" si="68"/>
        <v>18.647008824093792</v>
      </c>
      <c r="P243">
        <f t="shared" si="78"/>
        <v>2.508</v>
      </c>
      <c r="Q243">
        <f t="shared" si="60"/>
        <v>18.071014999999999</v>
      </c>
      <c r="R243" s="17">
        <f>PUSHArm!M243</f>
        <v>120.5</v>
      </c>
      <c r="S243" s="10">
        <f>PULLArm!N243</f>
        <v>83.418355952948062</v>
      </c>
      <c r="T243" s="10">
        <f>PULLArm!O243</f>
        <v>1.1981617202125547</v>
      </c>
      <c r="U243" s="10">
        <f t="shared" si="69"/>
        <v>32.537488726355704</v>
      </c>
      <c r="V243" s="10">
        <f t="shared" si="61"/>
        <v>3.2725152613496498</v>
      </c>
      <c r="W243" s="10">
        <f t="shared" si="62"/>
        <v>67.418355952948062</v>
      </c>
      <c r="X243" s="10">
        <f t="shared" si="63"/>
        <v>26.581644047051938</v>
      </c>
      <c r="Y243" s="10">
        <f t="shared" si="70"/>
        <v>21.581644047051938</v>
      </c>
      <c r="Z243" s="10">
        <f t="shared" si="71"/>
        <v>72.418355952948062</v>
      </c>
      <c r="AA243" s="10">
        <f t="shared" si="64"/>
        <v>16.581644047051938</v>
      </c>
      <c r="AB243" s="10">
        <f t="shared" si="65"/>
        <v>3.2725152613496498</v>
      </c>
      <c r="AC243" s="10">
        <f t="shared" si="66"/>
        <v>3.2725152613496498</v>
      </c>
      <c r="AD243" s="10">
        <f>IF(R243&lt;=$H$10,$L$2+ABS($H$43/$H$46-SQRT(4*$H$43*$H$43/$H$46/$H$46-8*(R243-$H$9)/$H$46)/2),#REF!)</f>
        <v>5.146864240892647</v>
      </c>
      <c r="AE243" s="10">
        <f t="shared" si="72"/>
        <v>-29.7053828069639</v>
      </c>
      <c r="AF243" s="10">
        <f t="shared" si="73"/>
        <v>1.4697370311651707</v>
      </c>
      <c r="AG243" s="10">
        <f t="shared" si="74"/>
        <v>1.4697370311651707</v>
      </c>
      <c r="AH243">
        <f t="shared" si="75"/>
        <v>3.4230339639499485</v>
      </c>
      <c r="AI243" s="10">
        <f t="shared" si="76"/>
        <v>-10.763970588235292</v>
      </c>
      <c r="AJ243" t="e">
        <f t="shared" si="77"/>
        <v>#NUM!</v>
      </c>
    </row>
    <row r="244" spans="14:36" x14ac:dyDescent="0.3">
      <c r="N244">
        <f t="shared" si="67"/>
        <v>24.608831628412993</v>
      </c>
      <c r="O244">
        <f t="shared" si="68"/>
        <v>18.619732931873447</v>
      </c>
      <c r="P244">
        <f t="shared" si="78"/>
        <v>2.508</v>
      </c>
      <c r="Q244">
        <f t="shared" si="60"/>
        <v>18.102430000000002</v>
      </c>
      <c r="R244" s="17">
        <f>PUSHArm!M244</f>
        <v>121</v>
      </c>
      <c r="S244" s="10">
        <f>PULLArm!N244</f>
        <v>83.835661890506557</v>
      </c>
      <c r="T244" s="10">
        <f>PULLArm!O244</f>
        <v>1.1939989426912971</v>
      </c>
      <c r="U244" s="10">
        <f t="shared" si="69"/>
        <v>32.248153454004793</v>
      </c>
      <c r="V244" s="10">
        <f t="shared" si="61"/>
        <v>3.2854202464649811</v>
      </c>
      <c r="W244" s="10">
        <f t="shared" si="62"/>
        <v>67.835661890506557</v>
      </c>
      <c r="X244" s="10">
        <f t="shared" si="63"/>
        <v>26.164338109493443</v>
      </c>
      <c r="Y244" s="10">
        <f t="shared" si="70"/>
        <v>21.164338109493443</v>
      </c>
      <c r="Z244" s="10">
        <f t="shared" si="71"/>
        <v>72.835661890506557</v>
      </c>
      <c r="AA244" s="10">
        <f t="shared" si="64"/>
        <v>16.164338109493443</v>
      </c>
      <c r="AB244" s="10">
        <f t="shared" si="65"/>
        <v>3.2854202464649811</v>
      </c>
      <c r="AC244" s="10">
        <f t="shared" si="66"/>
        <v>3.2854202464649811</v>
      </c>
      <c r="AD244" s="10">
        <f>IF(R244&lt;=$H$10,$L$2+ABS($H$43/$H$46-SQRT(4*$H$43*$H$43/$H$46/$H$46-8*(R244-$H$9)/$H$46)/2),#REF!)</f>
        <v>5.1222281895148818</v>
      </c>
      <c r="AE244" s="10">
        <f t="shared" si="72"/>
        <v>-29.555412104762045</v>
      </c>
      <c r="AF244" s="10">
        <f t="shared" si="73"/>
        <v>1.4556288747529513</v>
      </c>
      <c r="AG244" s="10">
        <f t="shared" si="74"/>
        <v>1.4556288747529513</v>
      </c>
      <c r="AH244">
        <f t="shared" si="75"/>
        <v>3.4284587231353298</v>
      </c>
      <c r="AI244" s="10">
        <f t="shared" si="76"/>
        <v>-10.835294117647058</v>
      </c>
      <c r="AJ244" t="e">
        <f t="shared" si="77"/>
        <v>#NUM!</v>
      </c>
    </row>
    <row r="245" spans="14:36" x14ac:dyDescent="0.3">
      <c r="N245">
        <f t="shared" si="67"/>
        <v>24.55968759442402</v>
      </c>
      <c r="O245">
        <f t="shared" si="68"/>
        <v>18.59164583393067</v>
      </c>
      <c r="P245">
        <f t="shared" si="78"/>
        <v>2.508</v>
      </c>
      <c r="Q245">
        <f t="shared" si="60"/>
        <v>18.133845000000001</v>
      </c>
      <c r="R245" s="17">
        <f>PUSHArm!M245</f>
        <v>121.5</v>
      </c>
      <c r="S245" s="10">
        <f>PULLArm!N245</f>
        <v>84.254422730338618</v>
      </c>
      <c r="T245" s="10">
        <f>PULLArm!O245</f>
        <v>1.1898009889340813</v>
      </c>
      <c r="U245" s="10">
        <f t="shared" si="69"/>
        <v>31.952625832344257</v>
      </c>
      <c r="V245" s="10">
        <f t="shared" si="61"/>
        <v>3.2984884645202146</v>
      </c>
      <c r="W245" s="10">
        <f t="shared" si="62"/>
        <v>68.254422730338618</v>
      </c>
      <c r="X245" s="10">
        <f t="shared" si="63"/>
        <v>25.745577269661382</v>
      </c>
      <c r="Y245" s="10">
        <f t="shared" si="70"/>
        <v>20.745577269661382</v>
      </c>
      <c r="Z245" s="10">
        <f t="shared" si="71"/>
        <v>73.254422730338618</v>
      </c>
      <c r="AA245" s="10">
        <f t="shared" si="64"/>
        <v>15.745577269661382</v>
      </c>
      <c r="AB245" s="10">
        <f t="shared" si="65"/>
        <v>3.2984884645202146</v>
      </c>
      <c r="AC245" s="10">
        <f t="shared" si="66"/>
        <v>3.2984884645202146</v>
      </c>
      <c r="AD245" s="10">
        <f>IF(R245&lt;=$H$10,$L$2+ABS($H$43/$H$46-SQRT(4*$H$43*$H$43/$H$46/$H$46-8*(R245-$H$9)/$H$46)/2),#REF!)</f>
        <v>5.0973671373552785</v>
      </c>
      <c r="AE245" s="10">
        <f t="shared" si="72"/>
        <v>-29.403059801978387</v>
      </c>
      <c r="AF245" s="10">
        <f t="shared" si="73"/>
        <v>1.441398642199295</v>
      </c>
      <c r="AG245" s="10">
        <f t="shared" si="74"/>
        <v>1.441398642199295</v>
      </c>
      <c r="AH245">
        <f t="shared" si="75"/>
        <v>3.433870532709598</v>
      </c>
      <c r="AI245" s="10">
        <f t="shared" si="76"/>
        <v>-10.906617647058821</v>
      </c>
      <c r="AJ245" t="e">
        <f t="shared" si="77"/>
        <v>#NUM!</v>
      </c>
    </row>
    <row r="246" spans="14:36" x14ac:dyDescent="0.3">
      <c r="N246">
        <f t="shared" si="67"/>
        <v>24.509550558208602</v>
      </c>
      <c r="O246">
        <f t="shared" si="68"/>
        <v>18.562742672080613</v>
      </c>
      <c r="P246">
        <f t="shared" si="78"/>
        <v>2.508</v>
      </c>
      <c r="Q246">
        <f t="shared" si="60"/>
        <v>18.165260000000004</v>
      </c>
      <c r="R246" s="17">
        <f>PUSHArm!M246</f>
        <v>122</v>
      </c>
      <c r="S246" s="10">
        <f>PULLArm!N246</f>
        <v>84.67466107662537</v>
      </c>
      <c r="T246" s="10">
        <f>PULLArm!O246</f>
        <v>1.1855677603923425</v>
      </c>
      <c r="U246" s="10">
        <f t="shared" si="69"/>
        <v>31.650616639950382</v>
      </c>
      <c r="V246" s="10">
        <f t="shared" si="61"/>
        <v>3.3117262709303121</v>
      </c>
      <c r="W246" s="10">
        <f t="shared" si="62"/>
        <v>68.67466107662537</v>
      </c>
      <c r="X246" s="10">
        <f t="shared" si="63"/>
        <v>25.32533892337463</v>
      </c>
      <c r="Y246" s="10">
        <f t="shared" si="70"/>
        <v>20.32533892337463</v>
      </c>
      <c r="Z246" s="10">
        <f t="shared" si="71"/>
        <v>73.67466107662537</v>
      </c>
      <c r="AA246" s="10">
        <f t="shared" si="64"/>
        <v>15.32533892337463</v>
      </c>
      <c r="AB246" s="10">
        <f t="shared" si="65"/>
        <v>3.3117262709303121</v>
      </c>
      <c r="AC246" s="10">
        <f t="shared" si="66"/>
        <v>3.3117262709303121</v>
      </c>
      <c r="AD246" s="10">
        <f>IF(R246&lt;=$H$10,$L$2+ABS($H$43/$H$46-SQRT(4*$H$43*$H$43/$H$46/$H$46-8*(R246-$H$9)/$H$46)/2),#REF!)</f>
        <v>5.0722748046521993</v>
      </c>
      <c r="AE246" s="10">
        <f t="shared" si="72"/>
        <v>-29.248231104159878</v>
      </c>
      <c r="AF246" s="10">
        <f t="shared" si="73"/>
        <v>1.4270431086432085</v>
      </c>
      <c r="AG246" s="10">
        <f t="shared" si="74"/>
        <v>1.4270431086432085</v>
      </c>
      <c r="AH246">
        <f t="shared" si="75"/>
        <v>3.4392694849696217</v>
      </c>
      <c r="AI246" s="10">
        <f t="shared" si="76"/>
        <v>-10.977941176470587</v>
      </c>
      <c r="AJ246" t="e">
        <f t="shared" si="77"/>
        <v>#NUM!</v>
      </c>
    </row>
    <row r="247" spans="14:36" x14ac:dyDescent="0.3">
      <c r="N247">
        <f t="shared" si="67"/>
        <v>24.458415285035244</v>
      </c>
      <c r="O247">
        <f t="shared" si="68"/>
        <v>18.533018674379111</v>
      </c>
      <c r="P247">
        <f t="shared" si="78"/>
        <v>2.508</v>
      </c>
      <c r="Q247">
        <f t="shared" si="60"/>
        <v>18.196675000000003</v>
      </c>
      <c r="R247" s="17">
        <f>PUSHArm!M247</f>
        <v>122.5</v>
      </c>
      <c r="S247" s="10">
        <f>PULLArm!N247</f>
        <v>85.096399940234932</v>
      </c>
      <c r="T247" s="10">
        <f>PULLArm!O247</f>
        <v>1.1812991648038542</v>
      </c>
      <c r="U247" s="10">
        <f t="shared" si="69"/>
        <v>31.341817741242906</v>
      </c>
      <c r="V247" s="10">
        <f t="shared" si="61"/>
        <v>3.3251404445473578</v>
      </c>
      <c r="W247" s="10">
        <f t="shared" si="62"/>
        <v>69.096399940234932</v>
      </c>
      <c r="X247" s="10">
        <f t="shared" si="63"/>
        <v>24.903600059765068</v>
      </c>
      <c r="Y247" s="10">
        <f t="shared" si="70"/>
        <v>19.903600059765068</v>
      </c>
      <c r="Z247" s="10">
        <f t="shared" si="71"/>
        <v>74.096399940234932</v>
      </c>
      <c r="AA247" s="10">
        <f t="shared" si="64"/>
        <v>14.903600059765068</v>
      </c>
      <c r="AB247" s="10">
        <f t="shared" si="65"/>
        <v>3.3251404445473578</v>
      </c>
      <c r="AC247" s="10">
        <f t="shared" si="66"/>
        <v>3.3251404445473578</v>
      </c>
      <c r="AD247" s="10">
        <f>IF(R247&lt;=$H$10,$L$2+ABS($H$43/$H$46-SQRT(4*$H$43*$H$43/$H$46/$H$46-8*(R247-$H$9)/$H$46)/2),#REF!)</f>
        <v>5.0469446139792353</v>
      </c>
      <c r="AE247" s="10">
        <f t="shared" si="72"/>
        <v>-29.090826588603242</v>
      </c>
      <c r="AF247" s="10">
        <f t="shared" si="73"/>
        <v>1.4125589046883724</v>
      </c>
      <c r="AG247" s="10">
        <f t="shared" si="74"/>
        <v>1.4125589046883724</v>
      </c>
      <c r="AH247">
        <f t="shared" si="75"/>
        <v>3.4446556711210587</v>
      </c>
      <c r="AI247" s="10">
        <f t="shared" si="76"/>
        <v>-11.049264705882351</v>
      </c>
      <c r="AJ247" t="e">
        <f t="shared" si="77"/>
        <v>#NUM!</v>
      </c>
    </row>
    <row r="248" spans="14:36" x14ac:dyDescent="0.3">
      <c r="N248">
        <f t="shared" si="67"/>
        <v>24.406276664628464</v>
      </c>
      <c r="O248">
        <f t="shared" si="68"/>
        <v>18.502469160427996</v>
      </c>
      <c r="P248">
        <f t="shared" si="78"/>
        <v>2.508</v>
      </c>
      <c r="Q248">
        <f t="shared" si="60"/>
        <v>18.228090000000002</v>
      </c>
      <c r="R248" s="17">
        <f>PUSHArm!M248</f>
        <v>123</v>
      </c>
      <c r="S248" s="10">
        <f>PULLArm!N248</f>
        <v>85.519662746894937</v>
      </c>
      <c r="T248" s="10">
        <f>PULLArm!O248</f>
        <v>1.1769951164673988</v>
      </c>
      <c r="U248" s="10">
        <f t="shared" si="69"/>
        <v>31.025900364607303</v>
      </c>
      <c r="V248" s="10">
        <f t="shared" si="61"/>
        <v>3.3387382282425992</v>
      </c>
      <c r="W248" s="10">
        <f t="shared" si="62"/>
        <v>69.519662746894937</v>
      </c>
      <c r="X248" s="10">
        <f t="shared" si="63"/>
        <v>24.480337253105063</v>
      </c>
      <c r="Y248" s="10">
        <f t="shared" si="70"/>
        <v>19.480337253105063</v>
      </c>
      <c r="Z248" s="10">
        <f t="shared" si="71"/>
        <v>74.519662746894937</v>
      </c>
      <c r="AA248" s="10">
        <f t="shared" si="64"/>
        <v>14.480337253105063</v>
      </c>
      <c r="AB248" s="10">
        <f t="shared" si="65"/>
        <v>3.3387382282425992</v>
      </c>
      <c r="AC248" s="10">
        <f t="shared" si="66"/>
        <v>3.3387382282425992</v>
      </c>
      <c r="AD248" s="10">
        <f>IF(R248&lt;=$H$10,$L$2+ABS($H$43/$H$46-SQRT(4*$H$43*$H$43/$H$46/$H$46-8*(R248-$H$9)/$H$46)/2),#REF!)</f>
        <v>5.021369670109201</v>
      </c>
      <c r="AE248" s="10">
        <f t="shared" si="72"/>
        <v>-28.930741918332334</v>
      </c>
      <c r="AF248" s="10">
        <f t="shared" si="73"/>
        <v>1.3979425071680889</v>
      </c>
      <c r="AG248" s="10">
        <f t="shared" si="74"/>
        <v>1.3979425071680889</v>
      </c>
      <c r="AH248">
        <f t="shared" si="75"/>
        <v>3.4500291812963346</v>
      </c>
      <c r="AI248" s="10">
        <f t="shared" si="76"/>
        <v>-11.120588235294116</v>
      </c>
      <c r="AJ248" t="e">
        <f t="shared" si="77"/>
        <v>#NUM!</v>
      </c>
    </row>
    <row r="249" spans="14:36" x14ac:dyDescent="0.3">
      <c r="N249">
        <f t="shared" si="67"/>
        <v>24.353129718081245</v>
      </c>
      <c r="O249">
        <f t="shared" si="68"/>
        <v>18.471089546866867</v>
      </c>
      <c r="P249">
        <f t="shared" si="78"/>
        <v>2.508</v>
      </c>
      <c r="Q249">
        <f t="shared" si="60"/>
        <v>18.259505000000001</v>
      </c>
      <c r="R249" s="17">
        <f>PUSHArm!M249</f>
        <v>123.5</v>
      </c>
      <c r="S249" s="10">
        <f>PULLArm!N249</f>
        <v>85.944473345515505</v>
      </c>
      <c r="T249" s="10">
        <f>PULLArm!O249</f>
        <v>1.1726555365259932</v>
      </c>
      <c r="U249" s="10">
        <f t="shared" si="69"/>
        <v>30.702513170619671</v>
      </c>
      <c r="V249" s="10">
        <f t="shared" si="61"/>
        <v>3.3525273746303896</v>
      </c>
      <c r="W249" s="10">
        <f t="shared" si="62"/>
        <v>69.944473345515505</v>
      </c>
      <c r="X249" s="10">
        <f t="shared" si="63"/>
        <v>24.055526654484495</v>
      </c>
      <c r="Y249" s="10">
        <f t="shared" si="70"/>
        <v>19.055526654484495</v>
      </c>
      <c r="Z249" s="10">
        <f t="shared" si="71"/>
        <v>74.944473345515505</v>
      </c>
      <c r="AA249" s="10">
        <f t="shared" si="64"/>
        <v>14.055526654484495</v>
      </c>
      <c r="AB249" s="10">
        <f t="shared" si="65"/>
        <v>3.3525273746303896</v>
      </c>
      <c r="AC249" s="10">
        <f t="shared" si="66"/>
        <v>3.3525273746303896</v>
      </c>
      <c r="AD249" s="10">
        <f>IF(R249&lt;=$H$10,$L$2+ABS($H$43/$H$46-SQRT(4*$H$43*$H$43/$H$46/$H$46-8*(R249-$H$9)/$H$46)/2),#REF!)</f>
        <v>4.9955427380922011</v>
      </c>
      <c r="AE249" s="10">
        <f t="shared" si="72"/>
        <v>-28.767867533561734</v>
      </c>
      <c r="AF249" s="10">
        <f t="shared" si="73"/>
        <v>1.3831902291374143</v>
      </c>
      <c r="AG249" s="10">
        <f t="shared" si="74"/>
        <v>1.3831902291374143</v>
      </c>
      <c r="AH249">
        <f t="shared" si="75"/>
        <v>3.4553901045722388</v>
      </c>
      <c r="AI249" s="10">
        <f t="shared" si="76"/>
        <v>-11.19191176470588</v>
      </c>
      <c r="AJ249" t="e">
        <f t="shared" si="77"/>
        <v>#NUM!</v>
      </c>
    </row>
    <row r="250" spans="14:36" x14ac:dyDescent="0.3">
      <c r="N250">
        <f t="shared" si="67"/>
        <v>24.298969604964373</v>
      </c>
      <c r="O250">
        <f t="shared" si="68"/>
        <v>18.438875353027193</v>
      </c>
      <c r="P250">
        <f t="shared" si="78"/>
        <v>2.508</v>
      </c>
      <c r="Q250">
        <f t="shared" si="60"/>
        <v>18.29092</v>
      </c>
      <c r="R250" s="17">
        <f>PUSHArm!M250</f>
        <v>124</v>
      </c>
      <c r="S250" s="10">
        <f>PULLArm!N250</f>
        <v>86.370856016663126</v>
      </c>
      <c r="T250" s="10">
        <f>PULLArm!O250</f>
        <v>1.1682803532570141</v>
      </c>
      <c r="U250" s="10">
        <f t="shared" si="69"/>
        <v>30.371280077742846</v>
      </c>
      <c r="V250" s="10">
        <f t="shared" si="61"/>
        <v>3.3665161977534757</v>
      </c>
      <c r="W250" s="10">
        <f t="shared" si="62"/>
        <v>70.370856016663126</v>
      </c>
      <c r="X250" s="10">
        <f t="shared" si="63"/>
        <v>23.629143983336874</v>
      </c>
      <c r="Y250" s="10">
        <f t="shared" si="70"/>
        <v>18.629143983336874</v>
      </c>
      <c r="Z250" s="10">
        <f t="shared" si="71"/>
        <v>75.370856016663126</v>
      </c>
      <c r="AA250" s="10">
        <f t="shared" si="64"/>
        <v>13.629143983336874</v>
      </c>
      <c r="AB250" s="10">
        <f t="shared" si="65"/>
        <v>3.3665161977534757</v>
      </c>
      <c r="AC250" s="10">
        <f t="shared" si="66"/>
        <v>3.3665161977534757</v>
      </c>
      <c r="AD250" s="10">
        <f>IF(R250&lt;=$H$10,$L$2+ABS($H$43/$H$46-SQRT(4*$H$43*$H$43/$H$46/$H$46-8*(R250-$H$9)/$H$46)/2),#REF!)</f>
        <v>4.9694562193502918</v>
      </c>
      <c r="AE250" s="10">
        <f t="shared" si="72"/>
        <v>-28.602088318465618</v>
      </c>
      <c r="AF250" s="10">
        <f t="shared" si="73"/>
        <v>1.3682982090119493</v>
      </c>
      <c r="AG250" s="10">
        <f t="shared" si="74"/>
        <v>1.3682982090119493</v>
      </c>
      <c r="AH250">
        <f t="shared" si="75"/>
        <v>3.4607385289871515</v>
      </c>
      <c r="AI250" s="10">
        <f t="shared" si="76"/>
        <v>-11.263235294117646</v>
      </c>
      <c r="AJ250" t="e">
        <f t="shared" si="77"/>
        <v>#NUM!</v>
      </c>
    </row>
    <row r="251" spans="14:36" x14ac:dyDescent="0.3">
      <c r="N251">
        <f t="shared" si="67"/>
        <v>24.243791630627037</v>
      </c>
      <c r="O251">
        <f t="shared" si="68"/>
        <v>18.405822206744741</v>
      </c>
      <c r="P251">
        <f t="shared" si="78"/>
        <v>2.508</v>
      </c>
      <c r="Q251">
        <f t="shared" si="60"/>
        <v>18.322334999999999</v>
      </c>
      <c r="R251" s="17">
        <f>PUSHArm!M251</f>
        <v>124.5</v>
      </c>
      <c r="S251" s="10">
        <f>PULLArm!N251</f>
        <v>86.798835481186401</v>
      </c>
      <c r="T251" s="10">
        <f>PULLArm!O251</f>
        <v>1.1638695023688788</v>
      </c>
      <c r="U251" s="10">
        <f t="shared" si="69"/>
        <v>30.031797806574833</v>
      </c>
      <c r="V251" s="10">
        <f t="shared" si="61"/>
        <v>3.380713631708014</v>
      </c>
      <c r="W251" s="10">
        <f t="shared" si="62"/>
        <v>70.798835481186401</v>
      </c>
      <c r="X251" s="10">
        <f t="shared" si="63"/>
        <v>23.201164518813599</v>
      </c>
      <c r="Y251" s="10">
        <f t="shared" si="70"/>
        <v>18.201164518813599</v>
      </c>
      <c r="Z251" s="10">
        <f t="shared" si="71"/>
        <v>75.798835481186401</v>
      </c>
      <c r="AA251" s="10">
        <f t="shared" si="64"/>
        <v>13.201164518813599</v>
      </c>
      <c r="AB251" s="10">
        <f t="shared" si="65"/>
        <v>3.380713631708014</v>
      </c>
      <c r="AC251" s="10">
        <f t="shared" si="66"/>
        <v>3.380713631708014</v>
      </c>
      <c r="AD251" s="10">
        <f>IF(R251&lt;=$H$10,$L$2+ABS($H$43/$H$46-SQRT(4*$H$43*$H$43/$H$46/$H$46-8*(R251-$H$9)/$H$46)/2),#REF!)</f>
        <v>4.9431021255648844</v>
      </c>
      <c r="AE251" s="10">
        <f t="shared" si="72"/>
        <v>-28.433283240767206</v>
      </c>
      <c r="AF251" s="10">
        <f t="shared" si="73"/>
        <v>1.3532623987626291</v>
      </c>
      <c r="AG251" s="10">
        <f t="shared" si="74"/>
        <v>1.3532623987626291</v>
      </c>
      <c r="AH251">
        <f t="shared" si="75"/>
        <v>3.4660745415579157</v>
      </c>
      <c r="AI251" s="10">
        <f t="shared" si="76"/>
        <v>-11.334558823529409</v>
      </c>
      <c r="AJ251" t="e">
        <f t="shared" si="77"/>
        <v>#NUM!</v>
      </c>
    </row>
    <row r="252" spans="14:36" x14ac:dyDescent="0.3">
      <c r="N252">
        <f t="shared" si="67"/>
        <v>24.187591253737573</v>
      </c>
      <c r="O252">
        <f t="shared" si="68"/>
        <v>18.371925850367884</v>
      </c>
      <c r="P252">
        <f t="shared" si="78"/>
        <v>2.508</v>
      </c>
      <c r="Q252">
        <f t="shared" si="60"/>
        <v>18.353750000000002</v>
      </c>
      <c r="R252" s="17">
        <f>PUSHArm!M252</f>
        <v>125</v>
      </c>
      <c r="S252" s="10">
        <f>PULLArm!N252</f>
        <v>87.228436908994524</v>
      </c>
      <c r="T252" s="10">
        <f>PULLArm!O252</f>
        <v>1.1594229273065573</v>
      </c>
      <c r="U252" s="10">
        <f t="shared" si="69"/>
        <v>29.683633095981101</v>
      </c>
      <c r="V252" s="10">
        <f t="shared" si="61"/>
        <v>3.3951292973823404</v>
      </c>
      <c r="W252" s="10">
        <f t="shared" si="62"/>
        <v>71.228436908994524</v>
      </c>
      <c r="X252" s="10">
        <f t="shared" si="63"/>
        <v>22.771563091005476</v>
      </c>
      <c r="Y252" s="10">
        <f t="shared" si="70"/>
        <v>17.771563091005476</v>
      </c>
      <c r="Z252" s="10">
        <f t="shared" si="71"/>
        <v>76.228436908994524</v>
      </c>
      <c r="AA252" s="10">
        <f t="shared" si="64"/>
        <v>12.771563091005476</v>
      </c>
      <c r="AB252" s="10">
        <f t="shared" si="65"/>
        <v>3.3951292973823404</v>
      </c>
      <c r="AC252" s="10">
        <f t="shared" si="66"/>
        <v>3.3951292973823404</v>
      </c>
      <c r="AD252" s="10">
        <f>IF(R252&lt;=$H$10,$L$2+ABS($H$43/$H$46-SQRT(4*$H$43*$H$43/$H$46/$H$46-8*(R252-$H$9)/$H$46)/2),#REF!)</f>
        <v>4.9164720501025574</v>
      </c>
      <c r="AE252" s="10">
        <f t="shared" si="72"/>
        <v>-28.26132496129145</v>
      </c>
      <c r="AF252" s="10">
        <f t="shared" si="73"/>
        <v>1.3380785510642448</v>
      </c>
      <c r="AG252" s="10">
        <f t="shared" si="74"/>
        <v>1.3380785510642448</v>
      </c>
      <c r="AH252">
        <f t="shared" si="75"/>
        <v>3.471398228296354</v>
      </c>
      <c r="AI252" s="10">
        <f t="shared" si="76"/>
        <v>-11.405882352941175</v>
      </c>
      <c r="AJ252" t="e">
        <f t="shared" si="77"/>
        <v>#NUM!</v>
      </c>
    </row>
    <row r="253" spans="14:36" x14ac:dyDescent="0.3">
      <c r="N253">
        <f t="shared" si="67"/>
        <v>24.130364094009934</v>
      </c>
      <c r="O253">
        <f t="shared" si="68"/>
        <v>18.337182146920838</v>
      </c>
      <c r="P253">
        <f t="shared" si="78"/>
        <v>2.508</v>
      </c>
      <c r="Q253">
        <f t="shared" si="60"/>
        <v>18.385165000000001</v>
      </c>
      <c r="R253" s="17">
        <f>PUSHArm!M253</f>
        <v>125.5</v>
      </c>
      <c r="S253" s="10">
        <f>PULLArm!N253</f>
        <v>87.659685927988434</v>
      </c>
      <c r="T253" s="10">
        <f>PULLArm!O253</f>
        <v>1.1549405795632177</v>
      </c>
      <c r="U253" s="10">
        <f t="shared" si="69"/>
        <v>29.326319535078675</v>
      </c>
      <c r="V253" s="10">
        <f t="shared" si="61"/>
        <v>3.4097735787257055</v>
      </c>
      <c r="W253" s="10">
        <f t="shared" si="62"/>
        <v>71.659685927988434</v>
      </c>
      <c r="X253" s="10">
        <f t="shared" si="63"/>
        <v>22.340314072011566</v>
      </c>
      <c r="Y253" s="10">
        <f t="shared" si="70"/>
        <v>17.340314072011566</v>
      </c>
      <c r="Z253" s="10">
        <f t="shared" si="71"/>
        <v>76.659685927988434</v>
      </c>
      <c r="AA253" s="10">
        <f t="shared" si="64"/>
        <v>12.340314072011566</v>
      </c>
      <c r="AB253" s="10">
        <f t="shared" si="65"/>
        <v>3.4097735787257055</v>
      </c>
      <c r="AC253" s="10">
        <f t="shared" si="66"/>
        <v>3.4097735787257055</v>
      </c>
      <c r="AD253" s="10">
        <f>IF(R253&lt;=$H$10,$L$2+ABS($H$43/$H$46-SQRT(4*$H$43*$H$43/$H$46/$H$46-8*(R253-$H$9)/$H$46)/2),#REF!)</f>
        <v>4.8895571366895965</v>
      </c>
      <c r="AE253" s="10">
        <f t="shared" si="72"/>
        <v>-28.086079410390397</v>
      </c>
      <c r="AF253" s="10">
        <f t="shared" si="73"/>
        <v>1.322742205282093</v>
      </c>
      <c r="AG253" s="10">
        <f t="shared" si="74"/>
        <v>1.322742205282093</v>
      </c>
      <c r="AH253">
        <f t="shared" si="75"/>
        <v>3.4767096742254431</v>
      </c>
      <c r="AI253" s="10">
        <f t="shared" si="76"/>
        <v>-11.477205882352939</v>
      </c>
      <c r="AJ253" t="e">
        <f t="shared" si="77"/>
        <v>#NUM!</v>
      </c>
    </row>
    <row r="254" spans="14:36" x14ac:dyDescent="0.3">
      <c r="N254">
        <f t="shared" si="67"/>
        <v>24.072105940169585</v>
      </c>
      <c r="O254">
        <f t="shared" si="68"/>
        <v>18.301587086463055</v>
      </c>
      <c r="P254">
        <f t="shared" si="78"/>
        <v>2.508</v>
      </c>
      <c r="Q254">
        <f t="shared" si="60"/>
        <v>18.416580000000003</v>
      </c>
      <c r="R254" s="17">
        <f>PUSHArm!M254</f>
        <v>126</v>
      </c>
      <c r="S254" s="10">
        <f>PULLArm!N254</f>
        <v>88.092608633145346</v>
      </c>
      <c r="T254" s="10">
        <f>PULLArm!O254</f>
        <v>1.1504224190005048</v>
      </c>
      <c r="U254" s="10">
        <f t="shared" si="69"/>
        <v>28.959353943094879</v>
      </c>
      <c r="V254" s="10">
        <f t="shared" si="61"/>
        <v>3.4246577102649689</v>
      </c>
      <c r="W254" s="10">
        <f t="shared" si="62"/>
        <v>72.092608633145346</v>
      </c>
      <c r="X254" s="10">
        <f t="shared" si="63"/>
        <v>21.907391366854654</v>
      </c>
      <c r="Y254" s="10">
        <f t="shared" si="70"/>
        <v>16.907391366854654</v>
      </c>
      <c r="Z254" s="10">
        <f t="shared" si="71"/>
        <v>77.092608633145346</v>
      </c>
      <c r="AA254" s="10">
        <f t="shared" si="64"/>
        <v>11.907391366854654</v>
      </c>
      <c r="AB254" s="10">
        <f t="shared" si="65"/>
        <v>3.4246577102649689</v>
      </c>
      <c r="AC254" s="10">
        <f t="shared" si="66"/>
        <v>3.4246577102649689</v>
      </c>
      <c r="AD254" s="10">
        <f>IF(R254&lt;=$H$10,$L$2+ABS($H$43/$H$46-SQRT(4*$H$43*$H$43/$H$46/$H$46-8*(R254-$H$9)/$H$46)/2),#REF!)</f>
        <v>4.8623480450043699</v>
      </c>
      <c r="AE254" s="10">
        <f t="shared" si="72"/>
        <v>-27.907405327615038</v>
      </c>
      <c r="AF254" s="10">
        <f t="shared" si="73"/>
        <v>1.3072486721657191</v>
      </c>
      <c r="AG254" s="10">
        <f t="shared" si="74"/>
        <v>1.3072486721657191</v>
      </c>
      <c r="AH254">
        <f t="shared" si="75"/>
        <v>3.4820089633951579</v>
      </c>
      <c r="AI254" s="10">
        <f t="shared" si="76"/>
        <v>-11.548529411764704</v>
      </c>
      <c r="AJ254" t="e">
        <f t="shared" si="77"/>
        <v>#NUM!</v>
      </c>
    </row>
    <row r="255" spans="14:36" x14ac:dyDescent="0.3">
      <c r="N255">
        <f t="shared" si="67"/>
        <v>24.012812758119178</v>
      </c>
      <c r="O255">
        <f t="shared" si="68"/>
        <v>18.265136792614999</v>
      </c>
      <c r="P255">
        <f t="shared" si="78"/>
        <v>2.508</v>
      </c>
      <c r="Q255">
        <f t="shared" si="60"/>
        <v>18.447995000000002</v>
      </c>
      <c r="R255" s="17">
        <f>PUSHArm!M255</f>
        <v>126.5</v>
      </c>
      <c r="S255" s="10">
        <f>PULLArm!N255</f>
        <v>88.527231595756248</v>
      </c>
      <c r="T255" s="10">
        <f>PULLArm!O255</f>
        <v>1.1458684141754747</v>
      </c>
      <c r="U255" s="10">
        <f t="shared" si="69"/>
        <v>28.582192214453777</v>
      </c>
      <c r="V255" s="10">
        <f t="shared" si="61"/>
        <v>3.439793877965692</v>
      </c>
      <c r="W255" s="10">
        <f t="shared" si="62"/>
        <v>72.527231595756248</v>
      </c>
      <c r="X255" s="10">
        <f t="shared" si="63"/>
        <v>21.472768404243752</v>
      </c>
      <c r="Y255" s="10">
        <f t="shared" si="70"/>
        <v>16.472768404243752</v>
      </c>
      <c r="Z255" s="10">
        <f t="shared" si="71"/>
        <v>77.527231595756248</v>
      </c>
      <c r="AA255" s="10">
        <f t="shared" si="64"/>
        <v>11.472768404243752</v>
      </c>
      <c r="AB255" s="10">
        <f t="shared" si="65"/>
        <v>3.439793877965692</v>
      </c>
      <c r="AC255" s="10">
        <f t="shared" si="66"/>
        <v>3.439793877965692</v>
      </c>
      <c r="AD255" s="10">
        <f>IF(R255&lt;=$H$10,$L$2+ABS($H$43/$H$46-SQRT(4*$H$43*$H$43/$H$46/$H$46-8*(R255-$H$9)/$H$46)/2),#REF!)</f>
        <v>4.8348349128085832</v>
      </c>
      <c r="AE255" s="10">
        <f t="shared" si="72"/>
        <v>-27.725153760645416</v>
      </c>
      <c r="AF255" s="10">
        <f t="shared" si="73"/>
        <v>1.2915930171009</v>
      </c>
      <c r="AG255" s="10">
        <f t="shared" si="74"/>
        <v>1.2915930171009</v>
      </c>
      <c r="AH255">
        <f t="shared" si="75"/>
        <v>3.4872961788979899</v>
      </c>
      <c r="AI255" s="10">
        <f t="shared" si="76"/>
        <v>-11.619852941176468</v>
      </c>
      <c r="AJ255" t="e">
        <f t="shared" si="77"/>
        <v>#NUM!</v>
      </c>
    </row>
    <row r="256" spans="14:36" x14ac:dyDescent="0.3">
      <c r="N256">
        <f t="shared" si="67"/>
        <v>23.95248069934949</v>
      </c>
      <c r="O256">
        <f t="shared" si="68"/>
        <v>18.227827529285296</v>
      </c>
      <c r="P256">
        <f t="shared" si="78"/>
        <v>2.508</v>
      </c>
      <c r="Q256">
        <f t="shared" si="60"/>
        <v>18.479410000000001</v>
      </c>
      <c r="R256" s="17">
        <f>PUSHArm!M256</f>
        <v>127</v>
      </c>
      <c r="S256" s="10">
        <f>PULLArm!N256</f>
        <v>88.963581872816448</v>
      </c>
      <c r="T256" s="10">
        <f>PULLArm!O256</f>
        <v>1.1412785426762755</v>
      </c>
      <c r="U256" s="10">
        <f t="shared" si="69"/>
        <v>28.194244527691549</v>
      </c>
      <c r="V256" s="10">
        <f t="shared" si="61"/>
        <v>3.4551953360121459</v>
      </c>
      <c r="W256" s="10">
        <f t="shared" si="62"/>
        <v>72.963581872816448</v>
      </c>
      <c r="X256" s="10">
        <f t="shared" si="63"/>
        <v>21.036418127183552</v>
      </c>
      <c r="Y256" s="10">
        <f t="shared" si="70"/>
        <v>16.036418127183552</v>
      </c>
      <c r="Z256" s="10">
        <f t="shared" si="71"/>
        <v>77.963581872816448</v>
      </c>
      <c r="AA256" s="10">
        <f t="shared" si="64"/>
        <v>11.036418127183552</v>
      </c>
      <c r="AB256" s="10">
        <f t="shared" si="65"/>
        <v>3.4551953360121459</v>
      </c>
      <c r="AC256" s="10">
        <f t="shared" si="66"/>
        <v>3.4551953360121459</v>
      </c>
      <c r="AD256" s="10">
        <f>IF(R256&lt;=$H$10,$L$2+ABS($H$43/$H$46-SQRT(4*$H$43*$H$43/$H$46/$H$46-8*(R256-$H$9)/$H$46)/2),#REF!)</f>
        <v>4.8070073141821386</v>
      </c>
      <c r="AE256" s="10">
        <f t="shared" si="72"/>
        <v>-27.539167518846433</v>
      </c>
      <c r="AF256" s="10">
        <f t="shared" si="73"/>
        <v>1.2757700417503313</v>
      </c>
      <c r="AG256" s="10">
        <f t="shared" si="74"/>
        <v>1.2757700417503313</v>
      </c>
      <c r="AH256">
        <f t="shared" si="75"/>
        <v>3.4925714028841481</v>
      </c>
      <c r="AI256" s="10">
        <f t="shared" si="76"/>
        <v>-11.691176470588234</v>
      </c>
      <c r="AJ256" t="e">
        <f t="shared" si="77"/>
        <v>#NUM!</v>
      </c>
    </row>
    <row r="257" spans="14:36" x14ac:dyDescent="0.3">
      <c r="N257">
        <f t="shared" si="67"/>
        <v>23.891106109545927</v>
      </c>
      <c r="O257">
        <f t="shared" si="68"/>
        <v>18.189655707561879</v>
      </c>
      <c r="P257">
        <f t="shared" si="78"/>
        <v>2.508</v>
      </c>
      <c r="Q257">
        <f t="shared" si="60"/>
        <v>18.510825000000001</v>
      </c>
      <c r="R257" s="17">
        <f>PUSHArm!M257</f>
        <v>127.5</v>
      </c>
      <c r="S257" s="10">
        <f>PULLArm!N257</f>
        <v>89.401687016568218</v>
      </c>
      <c r="T257" s="10">
        <f>PULLArm!O257</f>
        <v>1.1366527914641245</v>
      </c>
      <c r="U257" s="10">
        <f t="shared" si="69"/>
        <v>27.794869793222514</v>
      </c>
      <c r="V257" s="10">
        <f t="shared" si="61"/>
        <v>3.4708765426891874</v>
      </c>
      <c r="W257" s="10">
        <f t="shared" si="62"/>
        <v>73.401687016568218</v>
      </c>
      <c r="X257" s="10">
        <f t="shared" si="63"/>
        <v>20.598312983431782</v>
      </c>
      <c r="Y257" s="10">
        <f t="shared" si="70"/>
        <v>15.598312983431782</v>
      </c>
      <c r="Z257" s="10">
        <f t="shared" si="71"/>
        <v>78.401687016568218</v>
      </c>
      <c r="AA257" s="10">
        <f t="shared" si="64"/>
        <v>10.598312983431782</v>
      </c>
      <c r="AB257" s="10">
        <f t="shared" si="65"/>
        <v>3.4708765426891874</v>
      </c>
      <c r="AC257" s="10">
        <f t="shared" si="66"/>
        <v>3.4708765426891874</v>
      </c>
      <c r="AD257" s="10">
        <f>IF(R257&lt;=$H$10,$L$2+ABS($H$43/$H$46-SQRT(4*$H$43*$H$43/$H$46/$H$46-8*(R257-$H$9)/$H$46)/2),#REF!)</f>
        <v>4.7788542133600895</v>
      </c>
      <c r="AE257" s="10">
        <f t="shared" si="72"/>
        <v>-27.349280576293218</v>
      </c>
      <c r="AF257" s="10">
        <f t="shared" si="73"/>
        <v>1.2597742638893892</v>
      </c>
      <c r="AG257" s="10">
        <f t="shared" si="74"/>
        <v>1.2597742638893892</v>
      </c>
      <c r="AH257">
        <f t="shared" si="75"/>
        <v>3.4978347165764516</v>
      </c>
      <c r="AI257" s="10">
        <f t="shared" si="76"/>
        <v>-11.762499999999998</v>
      </c>
      <c r="AJ257" t="e">
        <f t="shared" si="77"/>
        <v>#NUM!</v>
      </c>
    </row>
    <row r="258" spans="14:36" x14ac:dyDescent="0.3">
      <c r="N258">
        <f t="shared" si="67"/>
        <v>23.828685537452692</v>
      </c>
      <c r="O258">
        <f t="shared" si="68"/>
        <v>18.150617892814786</v>
      </c>
      <c r="P258">
        <f t="shared" si="78"/>
        <v>2.508</v>
      </c>
      <c r="Q258">
        <f t="shared" ref="Q258:Q321" si="79">(R258/360*2*3.1415*$B$19+$E$10)*$E$9*$B$19/1000</f>
        <v>18.542240000000003</v>
      </c>
      <c r="R258" s="17">
        <f>PUSHArm!M258</f>
        <v>128</v>
      </c>
      <c r="S258" s="10">
        <f>PULLArm!N258</f>
        <v>89.841575084195227</v>
      </c>
      <c r="T258" s="10">
        <f>PULLArm!O258</f>
        <v>1.1319911572244634</v>
      </c>
      <c r="U258" s="10">
        <f t="shared" si="69"/>
        <v>27.383369184491375</v>
      </c>
      <c r="V258" s="10">
        <f t="shared" ref="V258:V321" si="80">IF(R258&lt;=$H$7,SQRT(2*R258/$H$34),AB258)</f>
        <v>3.4868533193296205</v>
      </c>
      <c r="W258" s="10">
        <f t="shared" ref="W258:W321" si="81">ABS(S258-$E$19)</f>
        <v>73.841575084195227</v>
      </c>
      <c r="X258" s="10">
        <f t="shared" ref="X258:X321" si="82">ABS(S258-$E$20)</f>
        <v>20.158424915804773</v>
      </c>
      <c r="Y258" s="10">
        <f t="shared" si="70"/>
        <v>15.158424915804773</v>
      </c>
      <c r="Z258" s="10">
        <f t="shared" si="71"/>
        <v>78.841575084195227</v>
      </c>
      <c r="AA258" s="10">
        <f t="shared" ref="AA258:AA321" si="83">ABS(S258-$E$20+10)</f>
        <v>10.158424915804773</v>
      </c>
      <c r="AB258" s="10">
        <f t="shared" ref="AB258:AB321" si="84">IF(R258&lt;=$H$8,$J$2+ABS(SQRT(4*$H$35*$H$35/$H$38/$H$38+8*(R258-$H$7)/$H$38)/2-ABS($H$35/$H$38)),AC258)</f>
        <v>3.4868533193296205</v>
      </c>
      <c r="AC258" s="10">
        <f t="shared" ref="AC258:AC321" si="85">IF(R258&lt;=$H$9,$K$2+ABS(-$H$39/$H$42-SQRT(4*$H$39*$H$39/$H$42/$H$42+8*(R258-$H$8)/$H$42)/2),AD258)</f>
        <v>3.4868533193296205</v>
      </c>
      <c r="AD258" s="10">
        <f>IF(R258&lt;=$H$10,$L$2+ABS($H$43/$H$46-SQRT(4*$H$43*$H$43/$H$46/$H$46-8*(R258-$H$9)/$H$46)/2),#REF!)</f>
        <v>4.7503639135920608</v>
      </c>
      <c r="AE258" s="10">
        <f t="shared" si="72"/>
        <v>-27.155317418243278</v>
      </c>
      <c r="AF258" s="10">
        <f t="shared" si="73"/>
        <v>1.2435998952152416</v>
      </c>
      <c r="AG258" s="10">
        <f t="shared" si="74"/>
        <v>1.2435998952152416</v>
      </c>
      <c r="AH258">
        <f t="shared" si="75"/>
        <v>3.5030862002849195</v>
      </c>
      <c r="AI258" s="10">
        <f t="shared" si="76"/>
        <v>-11.833823529411763</v>
      </c>
      <c r="AJ258" t="e">
        <f t="shared" si="77"/>
        <v>#NUM!</v>
      </c>
    </row>
    <row r="259" spans="14:36" x14ac:dyDescent="0.3">
      <c r="N259">
        <f t="shared" ref="N259:N322" si="86">(Q259+P259)*T259</f>
        <v>23.765215743943774</v>
      </c>
      <c r="O259">
        <f t="shared" ref="O259:O322" si="87">(Q259-P259)*T259</f>
        <v>18.110710811972261</v>
      </c>
      <c r="P259">
        <f t="shared" si="78"/>
        <v>2.508</v>
      </c>
      <c r="Q259">
        <f t="shared" si="79"/>
        <v>18.573654999999999</v>
      </c>
      <c r="R259" s="17">
        <f>PUSHArm!M259</f>
        <v>128.5</v>
      </c>
      <c r="S259" s="10">
        <f>PULLArm!N259</f>
        <v>90.283274647667042</v>
      </c>
      <c r="T259" s="10">
        <f>PULLArm!O259</f>
        <v>1.127293646724784</v>
      </c>
      <c r="U259" s="10">
        <f t="shared" ref="U259:U322" si="88">IF(R259&lt;=$H$7,V259*$H$34/T259,IF(R259&lt;$H$8,((V259-$J$2)*$H$38+$H$35)/T259,IF(R259&lt;=$H$9,((V259-$K$2)*$H$42+$H$39)/T259,IF(R259&lt;=$H$10,($H$43-(V259-$L$2)*$H$46)/T259))))</f>
        <v>26.958978557964407</v>
      </c>
      <c r="V259" s="10">
        <f t="shared" si="80"/>
        <v>3.5031430373009185</v>
      </c>
      <c r="W259" s="10">
        <f t="shared" si="81"/>
        <v>74.283274647667042</v>
      </c>
      <c r="X259" s="10">
        <f t="shared" si="82"/>
        <v>19.716725352332958</v>
      </c>
      <c r="Y259" s="10">
        <f t="shared" ref="Y259:Y322" si="89">ABS(S259-$E$20+5)</f>
        <v>14.716725352332958</v>
      </c>
      <c r="Z259" s="10">
        <f t="shared" ref="Z259:Z322" si="90">ABS(S259-$E$21)</f>
        <v>79.283274647667042</v>
      </c>
      <c r="AA259" s="10">
        <f t="shared" si="83"/>
        <v>9.7167253523329578</v>
      </c>
      <c r="AB259" s="10">
        <f t="shared" si="84"/>
        <v>3.5031430373009185</v>
      </c>
      <c r="AC259" s="10">
        <f t="shared" si="85"/>
        <v>3.5031430373009185</v>
      </c>
      <c r="AD259" s="10">
        <f>IF(R259&lt;=$H$10,$L$2+ABS($H$43/$H$46-SQRT(4*$H$43*$H$43/$H$46/$H$46-8*(R259-$H$9)/$H$46)/2),#REF!)</f>
        <v>4.7215240003520371</v>
      </c>
      <c r="AE259" s="10">
        <f t="shared" ref="AE259:AE322" si="91">IF(R259&gt;=$H$12,AF259*$H$49/T259,IF(R259&gt;=$H$13,((AF259-$I$28)*$H$53+$H$50)/T259,IF(R259&gt;=$H$14,((AF259-$I$29)*$H$57+$H$54)/T259,IF(R259&gt;=$H$15,($H$58-(AF259-$I$30)*$H$61)/T259,(IF(R259&gt;=$H$16,($H$62+(AF259-$I$31)*$H$65)/T259))))))</f>
        <v>-26.957092324300859</v>
      </c>
      <c r="AF259" s="10">
        <f t="shared" ref="AF259:AF322" si="92">IF(R259&gt;=$H$12,SQRT(2*(R259-$H$11)/$H$49),AG259)</f>
        <v>1.2272408168746418</v>
      </c>
      <c r="AG259" s="10">
        <f t="shared" ref="AG259:AG322" si="93">IF(R259&gt;=$H$13,$J$4+ABS(SQRT(4*$H$50*$H$50/$H$53/$H$53+8*(R259-$H$12)/$H$53)/2-ABS($H$50/$H$53)),AH259)</f>
        <v>1.2272408168746418</v>
      </c>
      <c r="AH259">
        <f t="shared" ref="AH259:AH322" si="94">IF(R259&gt;=$H$14,$I$29+ABS(SQRT(4*$H$54*$H$54/$H$57/$H$57+8*(R259-$H$13)/$H$57)/2-ABS($H$54/$H$57)),AI259)</f>
        <v>3.5083259334210704</v>
      </c>
      <c r="AI259" s="10">
        <f t="shared" ref="AI259:AI322" si="95">IF(R259&gt;=$H$15,$I$30+(R259-$H$14)/$H$58,AJ259)</f>
        <v>-11.905147058823527</v>
      </c>
      <c r="AJ259" t="e">
        <f t="shared" ref="AJ259:AJ322" si="96">IF(R259&gt;=$H$16,$I$31+SQRT(2*(R259-$H$15)/-$H$65),AK259)</f>
        <v>#NUM!</v>
      </c>
    </row>
    <row r="260" spans="14:36" x14ac:dyDescent="0.3">
      <c r="N260">
        <f t="shared" si="86"/>
        <v>23.700693711337021</v>
      </c>
      <c r="O260">
        <f t="shared" si="87"/>
        <v>18.069931360998275</v>
      </c>
      <c r="P260">
        <f t="shared" ref="P260:P323" si="97">P259</f>
        <v>2.508</v>
      </c>
      <c r="Q260">
        <f t="shared" si="79"/>
        <v>18.605070000000001</v>
      </c>
      <c r="R260" s="17">
        <f>PUSHArm!M260</f>
        <v>129</v>
      </c>
      <c r="S260" s="10">
        <f>PULLArm!N260</f>
        <v>90.72681480373258</v>
      </c>
      <c r="T260" s="10">
        <f>PULLArm!O260</f>
        <v>1.122560277180771</v>
      </c>
      <c r="U260" s="10">
        <f t="shared" si="88"/>
        <v>26.520859516163128</v>
      </c>
      <c r="V260" s="10">
        <f t="shared" si="80"/>
        <v>3.51976483932481</v>
      </c>
      <c r="W260" s="10">
        <f t="shared" si="81"/>
        <v>74.72681480373258</v>
      </c>
      <c r="X260" s="10">
        <f t="shared" si="82"/>
        <v>19.27318519626742</v>
      </c>
      <c r="Y260" s="10">
        <f t="shared" si="89"/>
        <v>14.27318519626742</v>
      </c>
      <c r="Z260" s="10">
        <f t="shared" si="90"/>
        <v>79.72681480373258</v>
      </c>
      <c r="AA260" s="10">
        <f t="shared" si="83"/>
        <v>9.2731851962674199</v>
      </c>
      <c r="AB260" s="10">
        <f t="shared" si="84"/>
        <v>3.51976483932481</v>
      </c>
      <c r="AC260" s="10">
        <f t="shared" si="85"/>
        <v>3.51976483932481</v>
      </c>
      <c r="AD260" s="10">
        <f>IF(R260&lt;=$H$10,$L$2+ABS($H$43/$H$46-SQRT(4*$H$43*$H$43/$H$46/$H$46-8*(R260-$H$9)/$H$46)/2),#REF!)</f>
        <v>4.6923212781164123</v>
      </c>
      <c r="AE260" s="10">
        <f t="shared" si="91"/>
        <v>-26.754408580407265</v>
      </c>
      <c r="AF260" s="10">
        <f t="shared" si="92"/>
        <v>1.2106905524170348</v>
      </c>
      <c r="AG260" s="10">
        <f t="shared" si="93"/>
        <v>1.2106905524170348</v>
      </c>
      <c r="AH260">
        <f t="shared" si="94"/>
        <v>3.5135539945119305</v>
      </c>
      <c r="AI260" s="10">
        <f t="shared" si="95"/>
        <v>-11.976470588235292</v>
      </c>
      <c r="AJ260" t="e">
        <f t="shared" si="96"/>
        <v>#NUM!</v>
      </c>
    </row>
    <row r="261" spans="14:36" x14ac:dyDescent="0.3">
      <c r="N261">
        <f t="shared" si="86"/>
        <v>23.635116652936581</v>
      </c>
      <c r="O261">
        <f t="shared" si="87"/>
        <v>18.028276612560575</v>
      </c>
      <c r="P261">
        <f t="shared" si="97"/>
        <v>2.508</v>
      </c>
      <c r="Q261">
        <f t="shared" si="79"/>
        <v>18.636485</v>
      </c>
      <c r="R261" s="17">
        <f>PUSHArm!M261</f>
        <v>129.5</v>
      </c>
      <c r="S261" s="10">
        <f>PULLArm!N261</f>
        <v>91.172225184060409</v>
      </c>
      <c r="T261" s="10">
        <f>PULLArm!O261</f>
        <v>1.1177910766299857</v>
      </c>
      <c r="U261" s="10">
        <f t="shared" si="88"/>
        <v>26.068088800639533</v>
      </c>
      <c r="V261" s="10">
        <f t="shared" si="80"/>
        <v>3.5367399031640301</v>
      </c>
      <c r="W261" s="10">
        <f t="shared" si="81"/>
        <v>75.172225184060409</v>
      </c>
      <c r="X261" s="10">
        <f t="shared" si="82"/>
        <v>18.827774815939591</v>
      </c>
      <c r="Y261" s="10">
        <f t="shared" si="89"/>
        <v>13.827774815939591</v>
      </c>
      <c r="Z261" s="10">
        <f t="shared" si="90"/>
        <v>80.172225184060409</v>
      </c>
      <c r="AA261" s="10">
        <f t="shared" si="83"/>
        <v>8.8277748159395912</v>
      </c>
      <c r="AB261" s="10">
        <f t="shared" si="84"/>
        <v>3.5367399031640301</v>
      </c>
      <c r="AC261" s="10">
        <f t="shared" si="85"/>
        <v>3.5367399031640301</v>
      </c>
      <c r="AD261" s="10">
        <f>IF(R261&lt;=$H$10,$L$2+ABS($H$43/$H$46-SQRT(4*$H$43*$H$43/$H$46/$H$46-8*(R261-$H$9)/$H$46)/2),#REF!)</f>
        <v>4.6627416997969515</v>
      </c>
      <c r="AE261" s="10">
        <f t="shared" si="91"/>
        <v>-26.54705761066003</v>
      </c>
      <c r="AF261" s="10">
        <f t="shared" si="92"/>
        <v>1.1939422378339604</v>
      </c>
      <c r="AG261" s="10">
        <f t="shared" si="93"/>
        <v>1.1939422378339604</v>
      </c>
      <c r="AH261">
        <f t="shared" si="94"/>
        <v>3.5187704612137667</v>
      </c>
      <c r="AI261" s="10">
        <f t="shared" si="95"/>
        <v>-12.047794117647058</v>
      </c>
      <c r="AJ261" t="e">
        <f t="shared" si="96"/>
        <v>#NUM!</v>
      </c>
    </row>
    <row r="262" spans="14:36" x14ac:dyDescent="0.3">
      <c r="N262">
        <f t="shared" si="86"/>
        <v>23.568482022802133</v>
      </c>
      <c r="O262">
        <f t="shared" si="87"/>
        <v>17.985743823888491</v>
      </c>
      <c r="P262">
        <f t="shared" si="97"/>
        <v>2.508</v>
      </c>
      <c r="Q262">
        <f t="shared" si="79"/>
        <v>18.667900000000003</v>
      </c>
      <c r="R262" s="17">
        <f>PUSHArm!M262</f>
        <v>130</v>
      </c>
      <c r="S262" s="10">
        <f>PULLArm!N262</f>
        <v>91.619535965523653</v>
      </c>
      <c r="T262" s="10">
        <f>PULLArm!O262</f>
        <v>1.112986084312928</v>
      </c>
      <c r="U262" s="10">
        <f t="shared" si="88"/>
        <v>25.599645612085506</v>
      </c>
      <c r="V262" s="10">
        <f t="shared" si="80"/>
        <v>3.5540917580318676</v>
      </c>
      <c r="W262" s="10">
        <f t="shared" si="81"/>
        <v>75.619535965523653</v>
      </c>
      <c r="X262" s="10">
        <f t="shared" si="82"/>
        <v>18.380464034476347</v>
      </c>
      <c r="Y262" s="10">
        <f t="shared" si="89"/>
        <v>13.380464034476347</v>
      </c>
      <c r="Z262" s="10">
        <f t="shared" si="90"/>
        <v>80.619535965523653</v>
      </c>
      <c r="AA262" s="10">
        <f t="shared" si="83"/>
        <v>8.380464034476347</v>
      </c>
      <c r="AB262" s="10">
        <f t="shared" si="84"/>
        <v>3.5540917580318676</v>
      </c>
      <c r="AC262" s="10">
        <f t="shared" si="85"/>
        <v>3.5540917580318676</v>
      </c>
      <c r="AD262" s="10">
        <f>IF(R262&lt;=$H$10,$L$2+ABS($H$43/$H$46-SQRT(4*$H$43*$H$43/$H$46/$H$46-8*(R262-$H$9)/$H$46)/2),#REF!)</f>
        <v>4.6327702877579542</v>
      </c>
      <c r="AE262" s="10">
        <f t="shared" si="91"/>
        <v>-26.334818018542599</v>
      </c>
      <c r="AF262" s="10">
        <f t="shared" si="92"/>
        <v>1.1769885882916591</v>
      </c>
      <c r="AG262" s="10">
        <f t="shared" si="93"/>
        <v>1.1769885882916591</v>
      </c>
      <c r="AH262">
        <f t="shared" si="94"/>
        <v>3.5239754103255434</v>
      </c>
      <c r="AI262" s="10">
        <f t="shared" si="95"/>
        <v>-12.119117647058822</v>
      </c>
      <c r="AJ262" t="e">
        <f t="shared" si="96"/>
        <v>#NUM!</v>
      </c>
    </row>
    <row r="263" spans="14:36" x14ac:dyDescent="0.3">
      <c r="N263">
        <f t="shared" si="86"/>
        <v>23.500787525780463</v>
      </c>
      <c r="O263">
        <f t="shared" si="87"/>
        <v>17.942330444848022</v>
      </c>
      <c r="P263">
        <f t="shared" si="97"/>
        <v>2.508</v>
      </c>
      <c r="Q263">
        <f t="shared" si="79"/>
        <v>18.699315000000002</v>
      </c>
      <c r="R263" s="17">
        <f>PUSHArm!M263</f>
        <v>130.5</v>
      </c>
      <c r="S263" s="10">
        <f>PULLArm!N263</f>
        <v>92.068777880626897</v>
      </c>
      <c r="T263" s="10">
        <f>PULLArm!O263</f>
        <v>1.1081453510630865</v>
      </c>
      <c r="U263" s="10">
        <f t="shared" si="88"/>
        <v>25.114396333928237</v>
      </c>
      <c r="V263" s="10">
        <f t="shared" si="80"/>
        <v>3.5718466672114473</v>
      </c>
      <c r="W263" s="10">
        <f t="shared" si="81"/>
        <v>76.068777880626897</v>
      </c>
      <c r="X263" s="10">
        <f t="shared" si="82"/>
        <v>17.931222119373103</v>
      </c>
      <c r="Y263" s="10">
        <f t="shared" si="89"/>
        <v>12.931222119373103</v>
      </c>
      <c r="Z263" s="10">
        <f t="shared" si="90"/>
        <v>81.068777880626897</v>
      </c>
      <c r="AA263" s="10">
        <f t="shared" si="83"/>
        <v>7.9312221193731034</v>
      </c>
      <c r="AB263" s="10">
        <f t="shared" si="84"/>
        <v>3.5718466672114473</v>
      </c>
      <c r="AC263" s="10">
        <f t="shared" si="85"/>
        <v>3.5718466672114473</v>
      </c>
      <c r="AD263" s="10">
        <f>IF(R263&lt;=$H$10,$L$2+ABS($H$43/$H$46-SQRT(4*$H$43*$H$43/$H$46/$H$46-8*(R263-$H$9)/$H$46)/2),#REF!)</f>
        <v>4.6023910451573933</v>
      </c>
      <c r="AE263" s="10">
        <f t="shared" si="91"/>
        <v>-26.117454525437914</v>
      </c>
      <c r="AF263" s="10">
        <f t="shared" si="92"/>
        <v>1.159821861099565</v>
      </c>
      <c r="AG263" s="10">
        <f t="shared" si="93"/>
        <v>1.159821861099565</v>
      </c>
      <c r="AH263">
        <f t="shared" si="94"/>
        <v>3.5291689178021164</v>
      </c>
      <c r="AI263" s="10">
        <f t="shared" si="95"/>
        <v>-12.190441176470586</v>
      </c>
      <c r="AJ263" t="e">
        <f t="shared" si="96"/>
        <v>#NUM!</v>
      </c>
    </row>
    <row r="264" spans="14:36" x14ac:dyDescent="0.3">
      <c r="N264">
        <f t="shared" si="86"/>
        <v>23.432031127732341</v>
      </c>
      <c r="O264">
        <f t="shared" si="87"/>
        <v>17.898034126183504</v>
      </c>
      <c r="P264">
        <f t="shared" si="97"/>
        <v>2.508</v>
      </c>
      <c r="Q264">
        <f t="shared" si="79"/>
        <v>18.730730000000001</v>
      </c>
      <c r="R264" s="17">
        <f>PUSHArm!M264</f>
        <v>131</v>
      </c>
      <c r="S264" s="10">
        <f>PULLArm!N264</f>
        <v>92.519982228071328</v>
      </c>
      <c r="T264" s="10">
        <f>PULLArm!O264</f>
        <v>1.1032689397027196</v>
      </c>
      <c r="U264" s="10">
        <f t="shared" si="88"/>
        <v>24.611075971106889</v>
      </c>
      <c r="V264" s="10">
        <f t="shared" si="80"/>
        <v>3.5900340946492597</v>
      </c>
      <c r="W264" s="10">
        <f t="shared" si="81"/>
        <v>76.519982228071328</v>
      </c>
      <c r="X264" s="10">
        <f t="shared" si="82"/>
        <v>17.480017771928672</v>
      </c>
      <c r="Y264" s="10">
        <f t="shared" si="89"/>
        <v>12.480017771928672</v>
      </c>
      <c r="Z264" s="10">
        <f t="shared" si="90"/>
        <v>81.519982228071328</v>
      </c>
      <c r="AA264" s="10">
        <f t="shared" si="83"/>
        <v>7.4800177719286722</v>
      </c>
      <c r="AB264" s="10">
        <f t="shared" si="84"/>
        <v>3.5900340946492597</v>
      </c>
      <c r="AC264" s="10">
        <f t="shared" si="85"/>
        <v>3.5900340946492597</v>
      </c>
      <c r="AD264" s="10">
        <f>IF(R264&lt;=$H$10,$L$2+ABS($H$43/$H$46-SQRT(4*$H$43*$H$43/$H$46/$H$46-8*(R264-$H$9)/$H$46)/2),#REF!)</f>
        <v>4.5715868561225479</v>
      </c>
      <c r="AE264" s="10">
        <f t="shared" si="91"/>
        <v>-25.894716792428945</v>
      </c>
      <c r="AF264" s="10">
        <f t="shared" si="92"/>
        <v>1.1424338143806549</v>
      </c>
      <c r="AG264" s="10">
        <f t="shared" si="93"/>
        <v>1.1424338143806549</v>
      </c>
      <c r="AH264">
        <f t="shared" si="94"/>
        <v>3.5343510587671609</v>
      </c>
      <c r="AI264" s="10">
        <f t="shared" si="95"/>
        <v>-12.261764705882349</v>
      </c>
      <c r="AJ264" t="e">
        <f t="shared" si="96"/>
        <v>#NUM!</v>
      </c>
    </row>
    <row r="265" spans="14:36" x14ac:dyDescent="0.3">
      <c r="N265">
        <f t="shared" si="86"/>
        <v>23.362211066038004</v>
      </c>
      <c r="O265">
        <f t="shared" si="87"/>
        <v>17.852852727989692</v>
      </c>
      <c r="P265">
        <f t="shared" si="97"/>
        <v>2.508</v>
      </c>
      <c r="Q265">
        <f t="shared" si="79"/>
        <v>18.762145</v>
      </c>
      <c r="R265" s="17">
        <f>PUSHArm!M265</f>
        <v>131.5</v>
      </c>
      <c r="S265" s="10">
        <f>PULLArm!N265</f>
        <v>92.973180883455143</v>
      </c>
      <c r="T265" s="10">
        <f>PULLArm!O265</f>
        <v>1.0983569254482282</v>
      </c>
      <c r="U265" s="10">
        <f t="shared" si="88"/>
        <v>24.088265387728008</v>
      </c>
      <c r="V265" s="10">
        <f t="shared" si="80"/>
        <v>3.6086872792111788</v>
      </c>
      <c r="W265" s="10">
        <f t="shared" si="81"/>
        <v>76.973180883455143</v>
      </c>
      <c r="X265" s="10">
        <f t="shared" si="82"/>
        <v>17.026819116544857</v>
      </c>
      <c r="Y265" s="10">
        <f t="shared" si="89"/>
        <v>12.026819116544857</v>
      </c>
      <c r="Z265" s="10">
        <f t="shared" si="90"/>
        <v>81.973180883455143</v>
      </c>
      <c r="AA265" s="10">
        <f t="shared" si="83"/>
        <v>7.026819116544857</v>
      </c>
      <c r="AB265" s="10">
        <f t="shared" si="84"/>
        <v>3.6086872792111788</v>
      </c>
      <c r="AC265" s="10">
        <f t="shared" si="85"/>
        <v>3.6086872792111788</v>
      </c>
      <c r="AD265" s="10">
        <f>IF(R265&lt;=$H$10,$L$2+ABS($H$43/$H$46-SQRT(4*$H$43*$H$43/$H$46/$H$46-8*(R265-$H$9)/$H$46)/2),#REF!)</f>
        <v>4.540339372991804</v>
      </c>
      <c r="AE265" s="10">
        <f t="shared" si="91"/>
        <v>-25.666338108846336</v>
      </c>
      <c r="AF265" s="10">
        <f t="shared" si="92"/>
        <v>1.1248156608177355</v>
      </c>
      <c r="AG265" s="10">
        <f t="shared" si="93"/>
        <v>1.1248156608177355</v>
      </c>
      <c r="AH265">
        <f t="shared" si="94"/>
        <v>3.5395219075258546</v>
      </c>
      <c r="AI265" s="10">
        <f t="shared" si="95"/>
        <v>-12.333088235294117</v>
      </c>
      <c r="AJ265" t="e">
        <f t="shared" si="96"/>
        <v>#NUM!</v>
      </c>
    </row>
    <row r="266" spans="14:36" x14ac:dyDescent="0.3">
      <c r="N266">
        <f t="shared" si="86"/>
        <v>23.291325860302827</v>
      </c>
      <c r="O266">
        <f t="shared" si="87"/>
        <v>17.806784328354983</v>
      </c>
      <c r="P266">
        <f t="shared" si="97"/>
        <v>2.508</v>
      </c>
      <c r="Q266">
        <f t="shared" si="79"/>
        <v>18.793560000000003</v>
      </c>
      <c r="R266" s="17">
        <f>PUSHArm!M266</f>
        <v>132</v>
      </c>
      <c r="S266" s="10">
        <f>PULLArm!N266</f>
        <v>93.428406310104094</v>
      </c>
      <c r="T266" s="10">
        <f>PULLArm!O266</f>
        <v>1.0934093963213409</v>
      </c>
      <c r="U266" s="10">
        <f t="shared" si="88"/>
        <v>23.544363107685037</v>
      </c>
      <c r="V266" s="10">
        <f t="shared" si="80"/>
        <v>3.6278439486163361</v>
      </c>
      <c r="W266" s="10">
        <f t="shared" si="81"/>
        <v>77.428406310104094</v>
      </c>
      <c r="X266" s="10">
        <f t="shared" si="82"/>
        <v>16.571593689895906</v>
      </c>
      <c r="Y266" s="10">
        <f t="shared" si="89"/>
        <v>11.571593689895906</v>
      </c>
      <c r="Z266" s="10">
        <f t="shared" si="90"/>
        <v>82.428406310104094</v>
      </c>
      <c r="AA266" s="10">
        <f t="shared" si="83"/>
        <v>6.5715936898959058</v>
      </c>
      <c r="AB266" s="10">
        <f t="shared" si="84"/>
        <v>3.6278439486163361</v>
      </c>
      <c r="AC266" s="10">
        <f t="shared" si="85"/>
        <v>3.6278439486163361</v>
      </c>
      <c r="AD266" s="10">
        <f>IF(R266&lt;=$H$10,$L$2+ABS($H$43/$H$46-SQRT(4*$H$43*$H$43/$H$46/$H$46-8*(R266-$H$9)/$H$46)/2),#REF!)</f>
        <v>4.5086288885135009</v>
      </c>
      <c r="AE266" s="10">
        <f t="shared" si="91"/>
        <v>-25.432033928351188</v>
      </c>
      <c r="AF266" s="10">
        <f t="shared" si="92"/>
        <v>1.1069580157390608</v>
      </c>
      <c r="AG266" s="10">
        <f t="shared" si="93"/>
        <v>1.1069580157390608</v>
      </c>
      <c r="AH266">
        <f t="shared" si="94"/>
        <v>3.5446815375773055</v>
      </c>
      <c r="AI266" s="10">
        <f t="shared" si="95"/>
        <v>-12.40441176470588</v>
      </c>
      <c r="AJ266" t="e">
        <f t="shared" si="96"/>
        <v>#NUM!</v>
      </c>
    </row>
    <row r="267" spans="14:36" x14ac:dyDescent="0.3">
      <c r="N267">
        <f t="shared" si="86"/>
        <v>23.219374323341441</v>
      </c>
      <c r="O267">
        <f t="shared" si="87"/>
        <v>17.75982723223574</v>
      </c>
      <c r="P267">
        <f t="shared" si="97"/>
        <v>2.508</v>
      </c>
      <c r="Q267">
        <f t="shared" si="79"/>
        <v>18.824974999999998</v>
      </c>
      <c r="R267" s="17">
        <f>PUSHArm!M267</f>
        <v>132.5</v>
      </c>
      <c r="S267" s="10">
        <f>PULLArm!N267</f>
        <v>93.885691570027959</v>
      </c>
      <c r="T267" s="10">
        <f>PULLArm!O267</f>
        <v>1.0884264535697175</v>
      </c>
      <c r="U267" s="10">
        <f t="shared" si="88"/>
        <v>22.97754998587456</v>
      </c>
      <c r="V267" s="10">
        <f t="shared" si="80"/>
        <v>3.647547216963452</v>
      </c>
      <c r="W267" s="10">
        <f t="shared" si="81"/>
        <v>77.885691570027959</v>
      </c>
      <c r="X267" s="10">
        <f t="shared" si="82"/>
        <v>16.114308429972041</v>
      </c>
      <c r="Y267" s="10">
        <f t="shared" si="89"/>
        <v>11.114308429972041</v>
      </c>
      <c r="Z267" s="10">
        <f t="shared" si="90"/>
        <v>82.885691570027959</v>
      </c>
      <c r="AA267" s="10">
        <f t="shared" si="83"/>
        <v>6.1143084299720414</v>
      </c>
      <c r="AB267" s="10">
        <f t="shared" si="84"/>
        <v>3.647547216963452</v>
      </c>
      <c r="AC267" s="10">
        <f t="shared" si="85"/>
        <v>3.647547216963452</v>
      </c>
      <c r="AD267" s="10">
        <f>IF(R267&lt;=$H$10,$L$2+ABS($H$43/$H$46-SQRT(4*$H$43*$H$43/$H$46/$H$46-8*(R267-$H$9)/$H$46)/2),#REF!)</f>
        <v>4.4764341904737606</v>
      </c>
      <c r="AE267" s="10">
        <f t="shared" si="91"/>
        <v>-25.191500229723115</v>
      </c>
      <c r="AF267" s="10">
        <f t="shared" si="92"/>
        <v>1.0888508386728168</v>
      </c>
      <c r="AG267" s="10">
        <f t="shared" si="93"/>
        <v>1.0888508386728168</v>
      </c>
      <c r="AH267">
        <f t="shared" si="94"/>
        <v>3.5498300216267422</v>
      </c>
      <c r="AI267" s="10">
        <f t="shared" si="95"/>
        <v>-12.475735294117644</v>
      </c>
      <c r="AJ267" t="e">
        <f t="shared" si="96"/>
        <v>#NUM!</v>
      </c>
    </row>
    <row r="268" spans="14:36" x14ac:dyDescent="0.3">
      <c r="N268">
        <f t="shared" si="86"/>
        <v>23.146355572344063</v>
      </c>
      <c r="O268">
        <f t="shared" si="87"/>
        <v>17.711979980488746</v>
      </c>
      <c r="P268">
        <f t="shared" si="97"/>
        <v>2.508</v>
      </c>
      <c r="Q268">
        <f t="shared" si="79"/>
        <v>18.856390000000001</v>
      </c>
      <c r="R268" s="17">
        <f>PUSHArm!M268</f>
        <v>133</v>
      </c>
      <c r="S268" s="10">
        <f>PULLArm!N268</f>
        <v>94.345070334996549</v>
      </c>
      <c r="T268" s="10">
        <f>PULLArm!O268</f>
        <v>1.0834082120923678</v>
      </c>
      <c r="U268" s="10">
        <f t="shared" si="88"/>
        <v>22.385744394882483</v>
      </c>
      <c r="V268" s="10">
        <f t="shared" si="80"/>
        <v>3.6678467270784703</v>
      </c>
      <c r="W268" s="10">
        <f t="shared" si="81"/>
        <v>78.345070334996549</v>
      </c>
      <c r="X268" s="10">
        <f t="shared" si="82"/>
        <v>15.654929665003451</v>
      </c>
      <c r="Y268" s="10">
        <f t="shared" si="89"/>
        <v>10.654929665003451</v>
      </c>
      <c r="Z268" s="10">
        <f t="shared" si="90"/>
        <v>83.345070334996549</v>
      </c>
      <c r="AA268" s="10">
        <f t="shared" si="83"/>
        <v>5.6549296650034506</v>
      </c>
      <c r="AB268" s="10">
        <f t="shared" si="84"/>
        <v>3.6678467270784703</v>
      </c>
      <c r="AC268" s="10">
        <f t="shared" si="85"/>
        <v>3.6678467270784703</v>
      </c>
      <c r="AD268" s="10">
        <f>IF(R268&lt;=$H$10,$L$2+ABS($H$43/$H$46-SQRT(4*$H$43*$H$43/$H$46/$H$46-8*(R268-$H$9)/$H$46)/2),#REF!)</f>
        <v>4.4437323957072161</v>
      </c>
      <c r="AE268" s="10">
        <f t="shared" si="91"/>
        <v>-24.944411675537591</v>
      </c>
      <c r="AF268" s="10">
        <f t="shared" si="92"/>
        <v>1.0704833673372329</v>
      </c>
      <c r="AG268" s="10">
        <f t="shared" si="93"/>
        <v>1.0704833673372329</v>
      </c>
      <c r="AH268">
        <f t="shared" si="94"/>
        <v>3.5549674315974662</v>
      </c>
      <c r="AI268" s="10">
        <f t="shared" si="95"/>
        <v>-12.547058823529408</v>
      </c>
      <c r="AJ268" t="e">
        <f t="shared" si="96"/>
        <v>#NUM!</v>
      </c>
    </row>
    <row r="269" spans="14:36" x14ac:dyDescent="0.3">
      <c r="N269">
        <f t="shared" si="86"/>
        <v>23.072269040340881</v>
      </c>
      <c r="O269">
        <f t="shared" si="87"/>
        <v>17.663241359150582</v>
      </c>
      <c r="P269">
        <f t="shared" si="97"/>
        <v>2.508</v>
      </c>
      <c r="Q269">
        <f t="shared" si="79"/>
        <v>18.887805</v>
      </c>
      <c r="R269" s="17">
        <f>PUSHArm!M269</f>
        <v>133.5</v>
      </c>
      <c r="S269" s="10">
        <f>PULLArm!N269</f>
        <v>94.806576897730054</v>
      </c>
      <c r="T269" s="10">
        <f>PULLArm!O269</f>
        <v>1.0783548008752595</v>
      </c>
      <c r="U269" s="10">
        <f t="shared" si="88"/>
        <v>21.766544589078073</v>
      </c>
      <c r="V269" s="10">
        <f t="shared" si="80"/>
        <v>3.688800124616245</v>
      </c>
      <c r="W269" s="10">
        <f t="shared" si="81"/>
        <v>78.806576897730054</v>
      </c>
      <c r="X269" s="10">
        <f t="shared" si="82"/>
        <v>15.193423102269946</v>
      </c>
      <c r="Y269" s="10">
        <f t="shared" si="89"/>
        <v>10.193423102269946</v>
      </c>
      <c r="Z269" s="10">
        <f t="shared" si="90"/>
        <v>83.806576897730054</v>
      </c>
      <c r="AA269" s="10">
        <f t="shared" si="83"/>
        <v>5.1934231022699464</v>
      </c>
      <c r="AB269" s="10">
        <f t="shared" si="84"/>
        <v>3.688800124616245</v>
      </c>
      <c r="AC269" s="10">
        <f t="shared" si="85"/>
        <v>3.688800124616245</v>
      </c>
      <c r="AD269" s="10">
        <f>IF(R269&lt;=$H$10,$L$2+ABS($H$43/$H$46-SQRT(4*$H$43*$H$43/$H$46/$H$46-8*(R269-$H$9)/$H$46)/2),#REF!)</f>
        <v>4.4104987598001379</v>
      </c>
      <c r="AE269" s="10">
        <f t="shared" si="91"/>
        <v>-24.690419536587594</v>
      </c>
      <c r="AF269" s="10">
        <f t="shared" si="92"/>
        <v>1.0518440428341553</v>
      </c>
      <c r="AG269" s="10">
        <f t="shared" si="93"/>
        <v>1.0518440428341553</v>
      </c>
      <c r="AH269">
        <f t="shared" si="94"/>
        <v>3.560093838642576</v>
      </c>
      <c r="AI269" s="10">
        <f t="shared" si="95"/>
        <v>-12.618382352941175</v>
      </c>
      <c r="AJ269" t="e">
        <f t="shared" si="96"/>
        <v>#NUM!</v>
      </c>
    </row>
    <row r="270" spans="14:36" x14ac:dyDescent="0.3">
      <c r="N270">
        <f t="shared" si="86"/>
        <v>22.997114487857758</v>
      </c>
      <c r="O270">
        <f t="shared" si="87"/>
        <v>17.613610408882767</v>
      </c>
      <c r="P270">
        <f t="shared" si="97"/>
        <v>2.508</v>
      </c>
      <c r="Q270">
        <f t="shared" si="79"/>
        <v>18.919220000000003</v>
      </c>
      <c r="R270" s="17">
        <f>PUSHArm!M270</f>
        <v>134</v>
      </c>
      <c r="S270" s="10">
        <f>PULLArm!N270</f>
        <v>95.270246183195439</v>
      </c>
      <c r="T270" s="10">
        <f>PULLArm!O270</f>
        <v>1.0732663634320156</v>
      </c>
      <c r="U270" s="10">
        <f t="shared" si="88"/>
        <v>21.117153418571259</v>
      </c>
      <c r="V270" s="10">
        <f t="shared" si="80"/>
        <v>3.7104749898710692</v>
      </c>
      <c r="W270" s="10">
        <f t="shared" si="81"/>
        <v>79.270246183195439</v>
      </c>
      <c r="X270" s="10">
        <f t="shared" si="82"/>
        <v>14.729753816804561</v>
      </c>
      <c r="Y270" s="10">
        <f t="shared" si="89"/>
        <v>9.7297538168045605</v>
      </c>
      <c r="Z270" s="10">
        <f t="shared" si="90"/>
        <v>84.270246183195439</v>
      </c>
      <c r="AA270" s="10">
        <f t="shared" si="83"/>
        <v>4.7297538168045605</v>
      </c>
      <c r="AB270" s="10">
        <f t="shared" si="84"/>
        <v>3.7104749898710692</v>
      </c>
      <c r="AC270" s="10">
        <f t="shared" si="85"/>
        <v>3.7104749898710692</v>
      </c>
      <c r="AD270" s="10">
        <f>IF(R270&lt;=$H$10,$L$2+ABS($H$43/$H$46-SQRT(4*$H$43*$H$43/$H$46/$H$46-8*(R270-$H$9)/$H$46)/2),#REF!)</f>
        <v>4.3767064579882948</v>
      </c>
      <c r="AE270" s="10">
        <f t="shared" si="91"/>
        <v>-24.429149343898178</v>
      </c>
      <c r="AF270" s="10">
        <f t="shared" si="92"/>
        <v>1.0329204245694741</v>
      </c>
      <c r="AG270" s="10">
        <f t="shared" si="93"/>
        <v>1.0329204245694741</v>
      </c>
      <c r="AH270">
        <f t="shared" si="94"/>
        <v>3.5652093131564642</v>
      </c>
      <c r="AI270" s="10">
        <f t="shared" si="95"/>
        <v>-12.689705882352939</v>
      </c>
      <c r="AJ270" t="e">
        <f t="shared" si="96"/>
        <v>#NUM!</v>
      </c>
    </row>
    <row r="271" spans="14:36" x14ac:dyDescent="0.3">
      <c r="N271">
        <f t="shared" si="86"/>
        <v>22.920892014810335</v>
      </c>
      <c r="O271">
        <f t="shared" si="87"/>
        <v>17.56308643461902</v>
      </c>
      <c r="P271">
        <f t="shared" si="97"/>
        <v>2.508</v>
      </c>
      <c r="Q271">
        <f t="shared" si="79"/>
        <v>18.950635000000002</v>
      </c>
      <c r="R271" s="17">
        <f>PUSHArm!M271</f>
        <v>134.5</v>
      </c>
      <c r="S271" s="10">
        <f>PULLArm!N271</f>
        <v>95.736113760001942</v>
      </c>
      <c r="T271" s="10">
        <f>PULLArm!O271</f>
        <v>1.0681430582518567</v>
      </c>
      <c r="U271" s="10">
        <f t="shared" si="88"/>
        <v>20.434278249639501</v>
      </c>
      <c r="V271" s="10">
        <f t="shared" si="80"/>
        <v>3.7329514139977702</v>
      </c>
      <c r="W271" s="10">
        <f t="shared" si="81"/>
        <v>79.736113760001942</v>
      </c>
      <c r="X271" s="10">
        <f t="shared" si="82"/>
        <v>14.263886239998058</v>
      </c>
      <c r="Y271" s="10">
        <f t="shared" si="89"/>
        <v>9.2638862399980582</v>
      </c>
      <c r="Z271" s="10">
        <f t="shared" si="90"/>
        <v>84.736113760001942</v>
      </c>
      <c r="AA271" s="10">
        <f t="shared" si="83"/>
        <v>4.2638862399980582</v>
      </c>
      <c r="AB271" s="10">
        <f t="shared" si="84"/>
        <v>3.7329514139977702</v>
      </c>
      <c r="AC271" s="10">
        <f t="shared" si="85"/>
        <v>3.7329514139977702</v>
      </c>
      <c r="AD271" s="10">
        <f>IF(R271&lt;=$H$10,$L$2+ABS($H$43/$H$46-SQRT(4*$H$43*$H$43/$H$46/$H$46-8*(R271-$H$9)/$H$46)/2),#REF!)</f>
        <v>4.3423263317340286</v>
      </c>
      <c r="AE271" s="10">
        <f t="shared" si="91"/>
        <v>-24.160198222301929</v>
      </c>
      <c r="AF271" s="10">
        <f t="shared" si="92"/>
        <v>1.0136990931215655</v>
      </c>
      <c r="AG271" s="10">
        <f t="shared" si="93"/>
        <v>1.0136990931215655</v>
      </c>
      <c r="AH271">
        <f t="shared" si="94"/>
        <v>3.5703139247860953</v>
      </c>
      <c r="AI271" s="10">
        <f t="shared" si="95"/>
        <v>-12.761029411764703</v>
      </c>
      <c r="AJ271" t="e">
        <f t="shared" si="96"/>
        <v>#NUM!</v>
      </c>
    </row>
    <row r="272" spans="14:36" x14ac:dyDescent="0.3">
      <c r="N272">
        <f t="shared" si="86"/>
        <v>22.84360207265534</v>
      </c>
      <c r="O272">
        <f t="shared" si="87"/>
        <v>17.511669015429362</v>
      </c>
      <c r="P272">
        <f t="shared" si="97"/>
        <v>2.508</v>
      </c>
      <c r="Q272">
        <f t="shared" si="79"/>
        <v>18.982050000000001</v>
      </c>
      <c r="R272" s="17">
        <f>PUSHArm!M272</f>
        <v>135</v>
      </c>
      <c r="S272" s="10">
        <f>PULLArm!N272</f>
        <v>96.204215851886815</v>
      </c>
      <c r="T272" s="10">
        <f>PULLArm!O272</f>
        <v>1.0629850592555783</v>
      </c>
      <c r="U272" s="10">
        <f t="shared" si="88"/>
        <v>19.713995244921286</v>
      </c>
      <c r="V272" s="10">
        <f t="shared" si="80"/>
        <v>3.7563255036354053</v>
      </c>
      <c r="W272" s="10">
        <f t="shared" si="81"/>
        <v>80.204215851886815</v>
      </c>
      <c r="X272" s="10">
        <f t="shared" si="82"/>
        <v>13.795784148113185</v>
      </c>
      <c r="Y272" s="10">
        <f t="shared" si="89"/>
        <v>8.7957841481131851</v>
      </c>
      <c r="Z272" s="10">
        <f t="shared" si="90"/>
        <v>85.204215851886815</v>
      </c>
      <c r="AA272" s="10">
        <f t="shared" si="83"/>
        <v>3.7957841481131851</v>
      </c>
      <c r="AB272" s="10">
        <f t="shared" si="84"/>
        <v>3.7563255036354053</v>
      </c>
      <c r="AC272" s="10">
        <f t="shared" si="85"/>
        <v>3.7563255036354053</v>
      </c>
      <c r="AD272" s="10">
        <f>IF(R272&lt;=$H$10,$L$2+ABS($H$43/$H$46-SQRT(4*$H$43*$H$43/$H$46/$H$46-8*(R272-$H$9)/$H$46)/2),#REF!)</f>
        <v>4.3073265941736629</v>
      </c>
      <c r="AE272" s="10">
        <f t="shared" si="91"/>
        <v>-23.883131850003743</v>
      </c>
      <c r="AF272" s="10">
        <f t="shared" si="92"/>
        <v>0.99416553890304071</v>
      </c>
      <c r="AG272" s="10">
        <f t="shared" si="93"/>
        <v>0.99416553890304071</v>
      </c>
      <c r="AH272">
        <f t="shared" si="94"/>
        <v>3.5754077424420694</v>
      </c>
      <c r="AI272" s="10">
        <f t="shared" si="95"/>
        <v>-12.83235294117647</v>
      </c>
      <c r="AJ272" t="e">
        <f t="shared" si="96"/>
        <v>#NUM!</v>
      </c>
    </row>
    <row r="273" spans="14:36" x14ac:dyDescent="0.3">
      <c r="N273">
        <f t="shared" si="86"/>
        <v>22.76524547673862</v>
      </c>
      <c r="O273">
        <f t="shared" si="87"/>
        <v>17.459358014555125</v>
      </c>
      <c r="P273">
        <f t="shared" si="97"/>
        <v>2.508</v>
      </c>
      <c r="Q273">
        <f t="shared" si="79"/>
        <v>19.013465</v>
      </c>
      <c r="R273" s="17">
        <f>PUSHArm!M273</f>
        <v>135.5</v>
      </c>
      <c r="S273" s="10">
        <f>PULLArm!N273</f>
        <v>96.674589349281177</v>
      </c>
      <c r="T273" s="10">
        <f>PULLArm!O273</f>
        <v>1.0577925562566777</v>
      </c>
      <c r="U273" s="10">
        <f t="shared" si="88"/>
        <v>18.951561039218543</v>
      </c>
      <c r="V273" s="10">
        <f t="shared" si="80"/>
        <v>3.7807142588718303</v>
      </c>
      <c r="W273" s="10">
        <f t="shared" si="81"/>
        <v>80.674589349281177</v>
      </c>
      <c r="X273" s="10">
        <f t="shared" si="82"/>
        <v>13.325410650718823</v>
      </c>
      <c r="Y273" s="10">
        <f t="shared" si="89"/>
        <v>8.3254106507188226</v>
      </c>
      <c r="Z273" s="10">
        <f t="shared" si="90"/>
        <v>85.674589349281177</v>
      </c>
      <c r="AA273" s="10">
        <f t="shared" si="83"/>
        <v>3.3254106507188226</v>
      </c>
      <c r="AB273" s="10">
        <f t="shared" si="84"/>
        <v>3.7807142588718303</v>
      </c>
      <c r="AC273" s="10">
        <f t="shared" si="85"/>
        <v>3.7807142588718303</v>
      </c>
      <c r="AD273" s="10">
        <f>IF(R273&lt;=$H$10,$L$2+ABS($H$43/$H$46-SQRT(4*$H$43*$H$43/$H$46/$H$46-8*(R273-$H$9)/$H$46)/2),#REF!)</f>
        <v>4.2716724859699262</v>
      </c>
      <c r="AE273" s="10">
        <f t="shared" si="91"/>
        <v>-23.597480976684594</v>
      </c>
      <c r="AF273" s="10">
        <f t="shared" si="92"/>
        <v>0.97430403399045484</v>
      </c>
      <c r="AG273" s="10">
        <f t="shared" si="93"/>
        <v>0.97430403399045484</v>
      </c>
      <c r="AH273">
        <f t="shared" si="94"/>
        <v>3.5804908343094759</v>
      </c>
      <c r="AI273" s="10">
        <f t="shared" si="95"/>
        <v>-12.903676470588234</v>
      </c>
      <c r="AJ273" t="e">
        <f t="shared" si="96"/>
        <v>#NUM!</v>
      </c>
    </row>
    <row r="274" spans="14:36" x14ac:dyDescent="0.3">
      <c r="N274">
        <f t="shared" si="86"/>
        <v>22.68582341889018</v>
      </c>
      <c r="O274">
        <f t="shared" si="87"/>
        <v>17.406153589653758</v>
      </c>
      <c r="P274">
        <f t="shared" si="97"/>
        <v>2.508</v>
      </c>
      <c r="Q274">
        <f t="shared" si="79"/>
        <v>19.044879999999999</v>
      </c>
      <c r="R274" s="17">
        <f>PUSHArm!M274</f>
        <v>136</v>
      </c>
      <c r="S274" s="10">
        <f>PULLArm!N274</f>
        <v>97.147271820945946</v>
      </c>
      <c r="T274" s="10">
        <f>PULLArm!O274</f>
        <v>1.0525657554299093</v>
      </c>
      <c r="U274" s="10">
        <f t="shared" si="88"/>
        <v>18.141144356896117</v>
      </c>
      <c r="V274" s="10">
        <f t="shared" si="80"/>
        <v>3.8062625458615171</v>
      </c>
      <c r="W274" s="10">
        <f t="shared" si="81"/>
        <v>81.147271820945946</v>
      </c>
      <c r="X274" s="10">
        <f t="shared" si="82"/>
        <v>12.852728179054054</v>
      </c>
      <c r="Y274" s="10">
        <f t="shared" si="89"/>
        <v>7.8527281790540542</v>
      </c>
      <c r="Z274" s="10">
        <f t="shared" si="90"/>
        <v>86.147271820945946</v>
      </c>
      <c r="AA274" s="10">
        <f t="shared" si="83"/>
        <v>2.8527281790540542</v>
      </c>
      <c r="AB274" s="10">
        <f t="shared" si="84"/>
        <v>3.8062625458615171</v>
      </c>
      <c r="AC274" s="10">
        <f t="shared" si="85"/>
        <v>3.8062625458615171</v>
      </c>
      <c r="AD274" s="10">
        <f>IF(R274&lt;=$H$10,$L$2+ABS($H$43/$H$46-SQRT(4*$H$43*$H$43/$H$46/$H$46-8*(R274-$H$9)/$H$46)/2),#REF!)</f>
        <v>4.2353258709644939</v>
      </c>
      <c r="AE274" s="10">
        <f t="shared" si="91"/>
        <v>-23.302737417522753</v>
      </c>
      <c r="AF274" s="10">
        <f t="shared" si="92"/>
        <v>0.95409748390322424</v>
      </c>
      <c r="AG274" s="10">
        <f t="shared" si="93"/>
        <v>0.95409748390322424</v>
      </c>
      <c r="AH274">
        <f t="shared" si="94"/>
        <v>3.585563267858543</v>
      </c>
      <c r="AI274" s="10">
        <f t="shared" si="95"/>
        <v>-12.974999999999998</v>
      </c>
      <c r="AJ274" t="e">
        <f t="shared" si="96"/>
        <v>#NUM!</v>
      </c>
    </row>
    <row r="275" spans="14:36" x14ac:dyDescent="0.3">
      <c r="N275">
        <f t="shared" si="86"/>
        <v>22.605337480229981</v>
      </c>
      <c r="O275">
        <f t="shared" si="87"/>
        <v>17.352056203225867</v>
      </c>
      <c r="P275">
        <f t="shared" si="97"/>
        <v>2.508</v>
      </c>
      <c r="Q275">
        <f t="shared" si="79"/>
        <v>19.076294999999998</v>
      </c>
      <c r="R275" s="17">
        <f>PUSHArm!M275</f>
        <v>136.5</v>
      </c>
      <c r="S275" s="10">
        <f>PULLArm!N275</f>
        <v>97.622301525665705</v>
      </c>
      <c r="T275" s="10">
        <f>PULLArm!O275</f>
        <v>1.04730487978551</v>
      </c>
      <c r="U275" s="10">
        <f t="shared" si="88"/>
        <v>17.275431330338161</v>
      </c>
      <c r="V275" s="10">
        <f t="shared" si="80"/>
        <v>3.833153381094168</v>
      </c>
      <c r="W275" s="10">
        <f t="shared" si="81"/>
        <v>81.622301525665705</v>
      </c>
      <c r="X275" s="10">
        <f t="shared" si="82"/>
        <v>12.377698474334295</v>
      </c>
      <c r="Y275" s="10">
        <f t="shared" si="89"/>
        <v>7.377698474334295</v>
      </c>
      <c r="Z275" s="10">
        <f t="shared" si="90"/>
        <v>86.622301525665705</v>
      </c>
      <c r="AA275" s="10">
        <f t="shared" si="83"/>
        <v>2.377698474334295</v>
      </c>
      <c r="AB275" s="10">
        <f t="shared" si="84"/>
        <v>3.833153381094168</v>
      </c>
      <c r="AC275" s="10">
        <f t="shared" si="85"/>
        <v>3.833153381094168</v>
      </c>
      <c r="AD275" s="10">
        <f>IF(R275&lt;=$H$10,$L$2+ABS($H$43/$H$46-SQRT(4*$H$43*$H$43/$H$46/$H$46-8*(R275-$H$9)/$H$46)/2),#REF!)</f>
        <v>4.1982447582368518</v>
      </c>
      <c r="AE275" s="10">
        <f t="shared" si="91"/>
        <v>-22.998349421518864</v>
      </c>
      <c r="AF275" s="10">
        <f t="shared" si="92"/>
        <v>0.93352725535927672</v>
      </c>
      <c r="AG275" s="10">
        <f t="shared" si="93"/>
        <v>0.93352725535927672</v>
      </c>
      <c r="AH275">
        <f t="shared" si="94"/>
        <v>3.5906251098550848</v>
      </c>
      <c r="AI275" s="10">
        <f t="shared" si="95"/>
        <v>-13.046323529411762</v>
      </c>
      <c r="AJ275" t="e">
        <f t="shared" si="96"/>
        <v>#NUM!</v>
      </c>
    </row>
    <row r="276" spans="14:36" x14ac:dyDescent="0.3">
      <c r="N276">
        <f t="shared" si="86"/>
        <v>22.523789644203617</v>
      </c>
      <c r="O276">
        <f t="shared" si="87"/>
        <v>17.297066633239584</v>
      </c>
      <c r="P276">
        <f t="shared" si="97"/>
        <v>2.508</v>
      </c>
      <c r="Q276">
        <f t="shared" si="79"/>
        <v>19.107710000000001</v>
      </c>
      <c r="R276" s="17">
        <f>PUSHArm!M276</f>
        <v>137</v>
      </c>
      <c r="S276" s="10">
        <f>PULLArm!N276</f>
        <v>98.099717423987883</v>
      </c>
      <c r="T276" s="10">
        <f>PULLArm!O276</f>
        <v>1.0420101696499267</v>
      </c>
      <c r="U276" s="10">
        <f t="shared" si="88"/>
        <v>16.345022857276174</v>
      </c>
      <c r="V276" s="10">
        <f t="shared" si="80"/>
        <v>3.8616236802564754</v>
      </c>
      <c r="W276" s="10">
        <f t="shared" si="81"/>
        <v>82.099717423987883</v>
      </c>
      <c r="X276" s="10">
        <f t="shared" si="82"/>
        <v>11.900282576012117</v>
      </c>
      <c r="Y276" s="10">
        <f t="shared" si="89"/>
        <v>6.9002825760121169</v>
      </c>
      <c r="Z276" s="10">
        <f t="shared" si="90"/>
        <v>87.099717423987883</v>
      </c>
      <c r="AA276" s="10">
        <f t="shared" si="83"/>
        <v>1.9002825760121169</v>
      </c>
      <c r="AB276" s="10">
        <f t="shared" si="84"/>
        <v>3.8616236802564754</v>
      </c>
      <c r="AC276" s="10">
        <f t="shared" si="85"/>
        <v>3.8616236802564754</v>
      </c>
      <c r="AD276" s="10">
        <f>IF(R276&lt;=$H$10,$L$2+ABS($H$43/$H$46-SQRT(4*$H$43*$H$43/$H$46/$H$46-8*(R276-$H$9)/$H$46)/2),#REF!)</f>
        <v>4.1603827335045782</v>
      </c>
      <c r="AE276" s="10">
        <f t="shared" si="91"/>
        <v>-22.683716288064016</v>
      </c>
      <c r="AF276" s="10">
        <f t="shared" si="92"/>
        <v>0.91257297506988555</v>
      </c>
      <c r="AG276" s="10">
        <f t="shared" si="93"/>
        <v>0.91257297506988555</v>
      </c>
      <c r="AH276">
        <f t="shared" si="94"/>
        <v>3.5956764263707566</v>
      </c>
      <c r="AI276" s="10">
        <f t="shared" si="95"/>
        <v>-13.117647058823529</v>
      </c>
      <c r="AJ276" t="e">
        <f t="shared" si="96"/>
        <v>#NUM!</v>
      </c>
    </row>
    <row r="277" spans="14:36" x14ac:dyDescent="0.3">
      <c r="N277">
        <f t="shared" si="86"/>
        <v>22.441182309807267</v>
      </c>
      <c r="O277">
        <f t="shared" si="87"/>
        <v>17.241185983921351</v>
      </c>
      <c r="P277">
        <f t="shared" si="97"/>
        <v>2.508</v>
      </c>
      <c r="Q277">
        <f t="shared" si="79"/>
        <v>19.139125</v>
      </c>
      <c r="R277" s="17">
        <f>PUSHArm!M277</f>
        <v>137.5</v>
      </c>
      <c r="S277" s="10">
        <f>PULLArm!N277</f>
        <v>98.579559189992892</v>
      </c>
      <c r="T277" s="10">
        <f>PULLArm!O277</f>
        <v>1.0366818831511007</v>
      </c>
      <c r="U277" s="10">
        <f t="shared" si="88"/>
        <v>15.337471286589766</v>
      </c>
      <c r="V277" s="10">
        <f t="shared" si="80"/>
        <v>3.8919895046397901</v>
      </c>
      <c r="W277" s="10">
        <f t="shared" si="81"/>
        <v>82.579559189992892</v>
      </c>
      <c r="X277" s="10">
        <f t="shared" si="82"/>
        <v>11.420440810007108</v>
      </c>
      <c r="Y277" s="10">
        <f t="shared" si="89"/>
        <v>6.4204408100071078</v>
      </c>
      <c r="Z277" s="10">
        <f t="shared" si="90"/>
        <v>87.579559189992892</v>
      </c>
      <c r="AA277" s="10">
        <f t="shared" si="83"/>
        <v>1.4204408100071078</v>
      </c>
      <c r="AB277" s="10">
        <f t="shared" si="84"/>
        <v>3.8919895046397901</v>
      </c>
      <c r="AC277" s="10">
        <f t="shared" si="85"/>
        <v>3.8919895046397901</v>
      </c>
      <c r="AD277" s="10">
        <f>IF(R277&lt;=$H$10,$L$2+ABS($H$43/$H$46-SQRT(4*$H$43*$H$43/$H$46/$H$46-8*(R277-$H$9)/$H$46)/2),#REF!)</f>
        <v>4.1216882779167054</v>
      </c>
      <c r="AE277" s="10">
        <f t="shared" si="91"/>
        <v>-22.358182074319402</v>
      </c>
      <c r="AF277" s="10">
        <f t="shared" si="92"/>
        <v>0.89121229339001695</v>
      </c>
      <c r="AG277" s="10">
        <f t="shared" si="93"/>
        <v>0.89121229339001695</v>
      </c>
      <c r="AH277">
        <f t="shared" si="94"/>
        <v>3.6007172827931155</v>
      </c>
      <c r="AI277" s="10">
        <f t="shared" si="95"/>
        <v>-13.188970588235293</v>
      </c>
      <c r="AJ277" t="e">
        <f t="shared" si="96"/>
        <v>#NUM!</v>
      </c>
    </row>
    <row r="278" spans="14:36" x14ac:dyDescent="0.3">
      <c r="N278">
        <f t="shared" si="86"/>
        <v>22.357518305065366</v>
      </c>
      <c r="O278">
        <f t="shared" si="87"/>
        <v>17.184415696762048</v>
      </c>
      <c r="P278">
        <f t="shared" si="97"/>
        <v>2.508</v>
      </c>
      <c r="Q278">
        <f t="shared" si="79"/>
        <v>19.170540000000006</v>
      </c>
      <c r="R278" s="17">
        <f>PUSHArm!M278</f>
        <v>138</v>
      </c>
      <c r="S278" s="10">
        <f>PULLArm!N278</f>
        <v>99.061867223080341</v>
      </c>
      <c r="T278" s="10">
        <f>PULLArm!O278</f>
        <v>1.0313202967111881</v>
      </c>
      <c r="U278" s="10">
        <f t="shared" si="88"/>
        <v>14.235649957386144</v>
      </c>
      <c r="V278" s="10">
        <f t="shared" si="80"/>
        <v>3.9246889126929148</v>
      </c>
      <c r="W278" s="10">
        <f t="shared" si="81"/>
        <v>83.061867223080341</v>
      </c>
      <c r="X278" s="10">
        <f t="shared" si="82"/>
        <v>10.938132776919659</v>
      </c>
      <c r="Y278" s="10">
        <f t="shared" si="89"/>
        <v>5.9381327769196588</v>
      </c>
      <c r="Z278" s="10">
        <f t="shared" si="90"/>
        <v>88.061867223080341</v>
      </c>
      <c r="AA278" s="10">
        <f t="shared" si="83"/>
        <v>0.9381327769196588</v>
      </c>
      <c r="AB278" s="10">
        <f t="shared" si="84"/>
        <v>3.9246889126929148</v>
      </c>
      <c r="AC278" s="10">
        <f t="shared" si="85"/>
        <v>3.9246889126929148</v>
      </c>
      <c r="AD278" s="10">
        <f>IF(R278&lt;=$H$10,$L$2+ABS($H$43/$H$46-SQRT(4*$H$43*$H$43/$H$46/$H$46-8*(R278-$H$9)/$H$46)/2),#REF!)</f>
        <v>4.0821039457211103</v>
      </c>
      <c r="AE278" s="10">
        <f t="shared" si="91"/>
        <v>-22.021028194990052</v>
      </c>
      <c r="AF278" s="10">
        <f t="shared" si="92"/>
        <v>0.86942060501678464</v>
      </c>
      <c r="AG278" s="10">
        <f t="shared" si="93"/>
        <v>0.86942060501678464</v>
      </c>
      <c r="AH278">
        <f t="shared" si="94"/>
        <v>3.6057477438354977</v>
      </c>
      <c r="AI278" s="10">
        <f t="shared" si="95"/>
        <v>-13.260294117647057</v>
      </c>
      <c r="AJ278" t="e">
        <f t="shared" si="96"/>
        <v>#NUM!</v>
      </c>
    </row>
    <row r="279" spans="14:36" x14ac:dyDescent="0.3">
      <c r="N279">
        <f t="shared" si="86"/>
        <v>22.272800900642878</v>
      </c>
      <c r="O279">
        <f t="shared" si="87"/>
        <v>17.12675756164818</v>
      </c>
      <c r="P279">
        <f t="shared" si="97"/>
        <v>2.508</v>
      </c>
      <c r="Q279">
        <f t="shared" si="79"/>
        <v>19.201955000000002</v>
      </c>
      <c r="R279" s="17">
        <f>PUSHArm!M279</f>
        <v>138.5</v>
      </c>
      <c r="S279" s="10">
        <f>PULLArm!N279</f>
        <v>99.546682659753571</v>
      </c>
      <c r="T279" s="10">
        <f>PULLArm!O279</f>
        <v>1.0259257055412081</v>
      </c>
      <c r="U279" s="10">
        <f t="shared" si="88"/>
        <v>13.014782767513243</v>
      </c>
      <c r="V279" s="10">
        <f t="shared" si="80"/>
        <v>3.9603602463872112</v>
      </c>
      <c r="W279" s="10">
        <f t="shared" si="81"/>
        <v>83.546682659753571</v>
      </c>
      <c r="X279" s="10">
        <f t="shared" si="82"/>
        <v>10.453317340246429</v>
      </c>
      <c r="Y279" s="10">
        <f t="shared" si="89"/>
        <v>5.4533173402464286</v>
      </c>
      <c r="Z279" s="10">
        <f t="shared" si="90"/>
        <v>88.546682659753571</v>
      </c>
      <c r="AA279" s="10">
        <f t="shared" si="83"/>
        <v>0.45331734024642856</v>
      </c>
      <c r="AB279" s="10">
        <f t="shared" si="84"/>
        <v>3.9603602463872112</v>
      </c>
      <c r="AC279" s="10">
        <f t="shared" si="85"/>
        <v>3.9603602463872112</v>
      </c>
      <c r="AD279" s="10">
        <f>IF(R279&lt;=$H$10,$L$2+ABS($H$43/$H$46-SQRT(4*$H$43*$H$43/$H$46/$H$46-8*(R279-$H$9)/$H$46)/2),#REF!)</f>
        <v>4.0415653633362467</v>
      </c>
      <c r="AE279" s="10">
        <f t="shared" si="91"/>
        <v>-21.671464662566017</v>
      </c>
      <c r="AF279" s="10">
        <f t="shared" si="92"/>
        <v>0.84717071679206712</v>
      </c>
      <c r="AG279" s="10">
        <f t="shared" si="93"/>
        <v>0.84717071679206712</v>
      </c>
      <c r="AH279">
        <f t="shared" si="94"/>
        <v>3.6107678735467079</v>
      </c>
      <c r="AI279" s="10">
        <f t="shared" si="95"/>
        <v>-13.33161764705882</v>
      </c>
      <c r="AJ279" t="e">
        <f t="shared" si="96"/>
        <v>#NUM!</v>
      </c>
    </row>
    <row r="280" spans="14:36" x14ac:dyDescent="0.3">
      <c r="N280">
        <f t="shared" si="86"/>
        <v>22.18703382372583</v>
      </c>
      <c r="O280">
        <f t="shared" si="87"/>
        <v>17.068213728220869</v>
      </c>
      <c r="P280">
        <f t="shared" si="97"/>
        <v>2.508</v>
      </c>
      <c r="Q280">
        <f t="shared" si="79"/>
        <v>19.233370000000001</v>
      </c>
      <c r="R280" s="17">
        <f>PUSHArm!M280</f>
        <v>139</v>
      </c>
      <c r="S280" s="10">
        <f>PULLArm!N280</f>
        <v>100.03404738538566</v>
      </c>
      <c r="T280" s="10">
        <f>PULLArm!O280</f>
        <v>1.0204984241437329</v>
      </c>
      <c r="U280" s="10">
        <f t="shared" si="88"/>
        <v>11.636470688295175</v>
      </c>
      <c r="V280" s="10">
        <f t="shared" si="80"/>
        <v>4.0000000000000009</v>
      </c>
      <c r="W280" s="10">
        <f t="shared" si="81"/>
        <v>84.034047385385662</v>
      </c>
      <c r="X280" s="10">
        <f t="shared" si="82"/>
        <v>9.9659526146143378</v>
      </c>
      <c r="Y280" s="10">
        <f t="shared" si="89"/>
        <v>4.9659526146143378</v>
      </c>
      <c r="Z280" s="10">
        <f t="shared" si="90"/>
        <v>89.034047385385662</v>
      </c>
      <c r="AA280" s="10">
        <f t="shared" si="83"/>
        <v>3.404738538566221E-2</v>
      </c>
      <c r="AB280" s="10">
        <f t="shared" si="84"/>
        <v>4.0000000000000009</v>
      </c>
      <c r="AC280" s="10">
        <f t="shared" si="85"/>
        <v>4.0000000000000009</v>
      </c>
      <c r="AD280" s="10">
        <f>IF(R280&lt;=$H$10,$L$2+ABS($H$43/$H$46-SQRT(4*$H$43*$H$43/$H$46/$H$46-8*(R280-$H$9)/$H$46)/2),#REF!)</f>
        <v>4</v>
      </c>
      <c r="AE280" s="10">
        <f t="shared" si="91"/>
        <v>-21.308619644590031</v>
      </c>
      <c r="AF280" s="10">
        <f t="shared" si="92"/>
        <v>0.82443244982437192</v>
      </c>
      <c r="AG280" s="10">
        <f t="shared" si="93"/>
        <v>0.82443244982437192</v>
      </c>
      <c r="AH280">
        <f t="shared" si="94"/>
        <v>3.6157777353205378</v>
      </c>
      <c r="AI280" s="10">
        <f t="shared" si="95"/>
        <v>-13.402941176470588</v>
      </c>
      <c r="AJ280" t="e">
        <f t="shared" si="96"/>
        <v>#NUM!</v>
      </c>
    </row>
    <row r="281" spans="14:36" x14ac:dyDescent="0.3">
      <c r="N281">
        <f t="shared" si="86"/>
        <v>22.100221272033124</v>
      </c>
      <c r="O281">
        <f t="shared" si="87"/>
        <v>17.008786717357729</v>
      </c>
      <c r="P281">
        <f t="shared" si="97"/>
        <v>2.508</v>
      </c>
      <c r="Q281">
        <f t="shared" si="79"/>
        <v>19.264785</v>
      </c>
      <c r="R281" s="17">
        <f>PUSHArm!M281</f>
        <v>139.5</v>
      </c>
      <c r="S281" s="10">
        <f>PULLArm!N281</f>
        <v>100.52400404594546</v>
      </c>
      <c r="T281" s="10">
        <f>PULLArm!O281</f>
        <v>1.0150387868172641</v>
      </c>
      <c r="U281" s="10">
        <f t="shared" si="88"/>
        <v>11.387029151672849</v>
      </c>
      <c r="V281" s="10">
        <f t="shared" si="80"/>
        <v>4.0426743571446799</v>
      </c>
      <c r="W281" s="10">
        <f t="shared" si="81"/>
        <v>84.52400404594546</v>
      </c>
      <c r="X281" s="10">
        <f t="shared" si="82"/>
        <v>9.4759959540545395</v>
      </c>
      <c r="Y281" s="10">
        <f t="shared" si="89"/>
        <v>4.4759959540545395</v>
      </c>
      <c r="Z281" s="10">
        <f t="shared" si="90"/>
        <v>89.52400404594546</v>
      </c>
      <c r="AA281" s="10">
        <f t="shared" si="83"/>
        <v>0.52400404594546046</v>
      </c>
      <c r="AB281" s="10">
        <f t="shared" si="84"/>
        <v>4.0426743571446799</v>
      </c>
      <c r="AC281" s="10">
        <f t="shared" si="85"/>
        <v>4.0426743571446799</v>
      </c>
      <c r="AD281" s="10">
        <f>IF(R281&lt;=$H$10,$L$2+ABS($H$43/$H$46-SQRT(4*$H$43*$H$43/$H$46/$H$46-8*(R281-$H$9)/$H$46)/2),#REF!)</f>
        <v>4.0426743571446799</v>
      </c>
      <c r="AE281" s="10">
        <f t="shared" si="91"/>
        <v>-20.931526919114418</v>
      </c>
      <c r="AF281" s="10">
        <f t="shared" si="92"/>
        <v>0.80117215932422126</v>
      </c>
      <c r="AG281" s="10">
        <f t="shared" si="93"/>
        <v>0.80117215932422126</v>
      </c>
      <c r="AH281">
        <f t="shared" si="94"/>
        <v>3.6207773919051043</v>
      </c>
      <c r="AI281" s="10">
        <f t="shared" si="95"/>
        <v>-13.474264705882351</v>
      </c>
      <c r="AJ281" t="e">
        <f t="shared" si="96"/>
        <v>#NUM!</v>
      </c>
    </row>
    <row r="282" spans="14:36" x14ac:dyDescent="0.3">
      <c r="N282">
        <f t="shared" si="86"/>
        <v>22.012367928042405</v>
      </c>
      <c r="O282">
        <f t="shared" si="87"/>
        <v>16.948479432841449</v>
      </c>
      <c r="P282">
        <f t="shared" si="97"/>
        <v>2.508</v>
      </c>
      <c r="Q282">
        <f t="shared" si="79"/>
        <v>19.296200000000002</v>
      </c>
      <c r="R282" s="17">
        <f>PUSHArm!M282</f>
        <v>140</v>
      </c>
      <c r="S282" s="10">
        <f>PULLArm!N282</f>
        <v>101.01659605966327</v>
      </c>
      <c r="T282" s="10">
        <f>PULLArm!O282</f>
        <v>1.0095471481660598</v>
      </c>
      <c r="U282" s="10">
        <f t="shared" si="88"/>
        <v>11.1264000821183</v>
      </c>
      <c r="V282" s="10">
        <f t="shared" si="80"/>
        <v>4.0865515153169323</v>
      </c>
      <c r="W282" s="10">
        <f t="shared" si="81"/>
        <v>85.016596059663271</v>
      </c>
      <c r="X282" s="10">
        <f t="shared" si="82"/>
        <v>8.9834039403367285</v>
      </c>
      <c r="Y282" s="10">
        <f t="shared" si="89"/>
        <v>3.9834039403367285</v>
      </c>
      <c r="Z282" s="10">
        <f t="shared" si="90"/>
        <v>90.016596059663271</v>
      </c>
      <c r="AA282" s="10">
        <f t="shared" si="83"/>
        <v>1.0165960596632715</v>
      </c>
      <c r="AB282" s="10">
        <f t="shared" si="84"/>
        <v>4.0865515153169323</v>
      </c>
      <c r="AC282" s="10">
        <f t="shared" si="85"/>
        <v>4.0865515153169323</v>
      </c>
      <c r="AD282" s="10">
        <f>IF(R282&lt;=$H$10,$L$2+ABS($H$43/$H$46-SQRT(4*$H$43*$H$43/$H$46/$H$46-8*(R282-$H$9)/$H$46)/2),#REF!)</f>
        <v>4.0865515153169323</v>
      </c>
      <c r="AE282" s="10">
        <f t="shared" si="91"/>
        <v>-20.53911067927519</v>
      </c>
      <c r="AF282" s="10">
        <f t="shared" si="92"/>
        <v>0.77735215034507221</v>
      </c>
      <c r="AG282" s="10">
        <f t="shared" si="93"/>
        <v>0.77735215034507221</v>
      </c>
      <c r="AH282">
        <f t="shared" si="94"/>
        <v>3.6257669054120174</v>
      </c>
      <c r="AI282" s="10">
        <f t="shared" si="95"/>
        <v>-13.545588235294115</v>
      </c>
      <c r="AJ282" t="e">
        <f t="shared" si="96"/>
        <v>#NUM!</v>
      </c>
    </row>
    <row r="283" spans="14:36" x14ac:dyDescent="0.3">
      <c r="N283">
        <f t="shared" si="86"/>
        <v>21.923478973357831</v>
      </c>
      <c r="O283">
        <f t="shared" si="87"/>
        <v>16.887295173159721</v>
      </c>
      <c r="P283">
        <f t="shared" si="97"/>
        <v>2.508</v>
      </c>
      <c r="Q283">
        <f t="shared" si="79"/>
        <v>19.327614999999998</v>
      </c>
      <c r="R283" s="17">
        <f>PUSHArm!M283</f>
        <v>140.5</v>
      </c>
      <c r="S283" s="10">
        <f>PULLArm!N283</f>
        <v>101.51186762861208</v>
      </c>
      <c r="T283" s="10">
        <f>PULLArm!O283</f>
        <v>1.0040238836120638</v>
      </c>
      <c r="U283" s="10">
        <f t="shared" si="88"/>
        <v>10.853573840940799</v>
      </c>
      <c r="V283" s="10">
        <f t="shared" si="80"/>
        <v>4.1317393032284047</v>
      </c>
      <c r="W283" s="10">
        <f t="shared" si="81"/>
        <v>85.51186762861208</v>
      </c>
      <c r="X283" s="10">
        <f t="shared" si="82"/>
        <v>8.4881323713879198</v>
      </c>
      <c r="Y283" s="10">
        <f t="shared" si="89"/>
        <v>3.4881323713879198</v>
      </c>
      <c r="Z283" s="10">
        <f t="shared" si="90"/>
        <v>90.51186762861208</v>
      </c>
      <c r="AA283" s="10">
        <f t="shared" si="83"/>
        <v>1.5118676286120802</v>
      </c>
      <c r="AB283" s="10">
        <f t="shared" si="84"/>
        <v>4.1317393032284047</v>
      </c>
      <c r="AC283" s="10">
        <f t="shared" si="85"/>
        <v>4.1317393032284047</v>
      </c>
      <c r="AD283" s="10">
        <f>IF(R283&lt;=$H$10,$L$2+ABS($H$43/$H$46-SQRT(4*$H$43*$H$43/$H$46/$H$46-8*(R283-$H$9)/$H$46)/2),#REF!)</f>
        <v>4.1317393032284047</v>
      </c>
      <c r="AE283" s="10">
        <f t="shared" si="91"/>
        <v>-20.130166958975902</v>
      </c>
      <c r="AF283" s="10">
        <f t="shared" si="92"/>
        <v>0.75292996044318883</v>
      </c>
      <c r="AG283" s="10">
        <f t="shared" si="93"/>
        <v>0.75292996044318883</v>
      </c>
      <c r="AH283">
        <f t="shared" si="94"/>
        <v>3.6307463373253857</v>
      </c>
      <c r="AI283" s="10">
        <f t="shared" si="95"/>
        <v>-13.616911764705879</v>
      </c>
      <c r="AJ283" t="e">
        <f t="shared" si="96"/>
        <v>#NUM!</v>
      </c>
    </row>
    <row r="284" spans="14:36" x14ac:dyDescent="0.3">
      <c r="N284">
        <f t="shared" si="86"/>
        <v>21.833560103277609</v>
      </c>
      <c r="O284">
        <f t="shared" si="87"/>
        <v>16.825237643481266</v>
      </c>
      <c r="P284">
        <f t="shared" si="97"/>
        <v>2.508</v>
      </c>
      <c r="Q284">
        <f t="shared" si="79"/>
        <v>19.359029999999997</v>
      </c>
      <c r="R284" s="17">
        <f>PUSHArm!M284</f>
        <v>141</v>
      </c>
      <c r="S284" s="10">
        <f>PULLArm!N284</f>
        <v>102.00986375017963</v>
      </c>
      <c r="T284" s="10">
        <f>PULLArm!O284</f>
        <v>0.99846938991155243</v>
      </c>
      <c r="U284" s="10">
        <f t="shared" si="88"/>
        <v>10.567388937199663</v>
      </c>
      <c r="V284" s="10">
        <f t="shared" si="80"/>
        <v>4.1783626933781779</v>
      </c>
      <c r="W284" s="10">
        <f t="shared" si="81"/>
        <v>86.009863750179633</v>
      </c>
      <c r="X284" s="10">
        <f t="shared" si="82"/>
        <v>7.9901362498203667</v>
      </c>
      <c r="Y284" s="10">
        <f t="shared" si="89"/>
        <v>2.9901362498203667</v>
      </c>
      <c r="Z284" s="10">
        <f t="shared" si="90"/>
        <v>91.009863750179633</v>
      </c>
      <c r="AA284" s="10">
        <f t="shared" si="83"/>
        <v>2.0098637501796333</v>
      </c>
      <c r="AB284" s="10">
        <f t="shared" si="84"/>
        <v>4.1783626933781779</v>
      </c>
      <c r="AC284" s="10">
        <f t="shared" si="85"/>
        <v>4.1783626933781779</v>
      </c>
      <c r="AD284" s="10">
        <f>IF(R284&lt;=$H$10,$L$2+ABS($H$43/$H$46-SQRT(4*$H$43*$H$43/$H$46/$H$46-8*(R284-$H$9)/$H$46)/2),#REF!)</f>
        <v>4.1783626933781779</v>
      </c>
      <c r="AE284" s="10">
        <f t="shared" si="91"/>
        <v>-19.703340701240588</v>
      </c>
      <c r="AF284" s="10">
        <f t="shared" si="92"/>
        <v>0.72785747021828273</v>
      </c>
      <c r="AG284" s="10">
        <f t="shared" si="93"/>
        <v>0.72785747021828273</v>
      </c>
      <c r="AH284">
        <f t="shared" si="94"/>
        <v>3.6357157485106542</v>
      </c>
      <c r="AI284" s="10">
        <f t="shared" si="95"/>
        <v>-13.688235294117646</v>
      </c>
      <c r="AJ284" t="e">
        <f t="shared" si="96"/>
        <v>#NUM!</v>
      </c>
    </row>
    <row r="285" spans="14:36" x14ac:dyDescent="0.3">
      <c r="N285">
        <f t="shared" si="86"/>
        <v>21.742617541467723</v>
      </c>
      <c r="O285">
        <f t="shared" si="87"/>
        <v>16.762310967736024</v>
      </c>
      <c r="P285">
        <f t="shared" si="97"/>
        <v>2.508</v>
      </c>
      <c r="Q285">
        <f t="shared" si="79"/>
        <v>19.390445</v>
      </c>
      <c r="R285" s="17">
        <f>PUSHArm!M285</f>
        <v>141.5</v>
      </c>
      <c r="S285" s="10">
        <f>PULLArm!N285</f>
        <v>102.51063022840316</v>
      </c>
      <c r="T285" s="10">
        <f>PULLArm!O285</f>
        <v>0.99288408567218933</v>
      </c>
      <c r="U285" s="10">
        <f t="shared" si="88"/>
        <v>10.266497032265884</v>
      </c>
      <c r="V285" s="10">
        <f t="shared" si="80"/>
        <v>4.2265678795536763</v>
      </c>
      <c r="W285" s="10">
        <f t="shared" si="81"/>
        <v>86.510630228403159</v>
      </c>
      <c r="X285" s="10">
        <f t="shared" si="82"/>
        <v>7.4893697715968415</v>
      </c>
      <c r="Y285" s="10">
        <f t="shared" si="89"/>
        <v>2.4893697715968415</v>
      </c>
      <c r="Z285" s="10">
        <f t="shared" si="90"/>
        <v>91.510630228403159</v>
      </c>
      <c r="AA285" s="10">
        <f t="shared" si="83"/>
        <v>2.5106302284031585</v>
      </c>
      <c r="AB285" s="10">
        <f t="shared" si="84"/>
        <v>4.2265678795536763</v>
      </c>
      <c r="AC285" s="10">
        <f t="shared" si="85"/>
        <v>4.2265678795536763</v>
      </c>
      <c r="AD285" s="10">
        <f>IF(R285&lt;=$H$10,$L$2+ABS($H$43/$H$46-SQRT(4*$H$43*$H$43/$H$46/$H$46-8*(R285-$H$9)/$H$46)/2),#REF!)</f>
        <v>4.2265678795536763</v>
      </c>
      <c r="AE285" s="10">
        <f t="shared" si="91"/>
        <v>-19.257097135425539</v>
      </c>
      <c r="AF285" s="10">
        <f t="shared" si="92"/>
        <v>0.70207978839499596</v>
      </c>
      <c r="AG285" s="10">
        <f t="shared" si="93"/>
        <v>0.70207978839499596</v>
      </c>
      <c r="AH285">
        <f t="shared" si="94"/>
        <v>3.6406751992232862</v>
      </c>
      <c r="AI285" s="10">
        <f t="shared" si="95"/>
        <v>-13.75955882352941</v>
      </c>
      <c r="AJ285" t="e">
        <f t="shared" si="96"/>
        <v>#NUM!</v>
      </c>
    </row>
    <row r="286" spans="14:36" x14ac:dyDescent="0.3">
      <c r="N286">
        <f t="shared" si="86"/>
        <v>21.650658054801649</v>
      </c>
      <c r="O286">
        <f t="shared" si="87"/>
        <v>16.698519700845672</v>
      </c>
      <c r="P286">
        <f t="shared" si="97"/>
        <v>2.508</v>
      </c>
      <c r="Q286">
        <f t="shared" si="79"/>
        <v>19.421860000000002</v>
      </c>
      <c r="R286" s="17">
        <f>PUSHArm!M286</f>
        <v>142</v>
      </c>
      <c r="S286" s="10">
        <f>PULLArm!N286</f>
        <v>103.01421368513819</v>
      </c>
      <c r="T286" s="10">
        <f>PULLArm!O286</f>
        <v>0.98726841187320158</v>
      </c>
      <c r="U286" s="10">
        <f t="shared" si="88"/>
        <v>9.9493166299137368</v>
      </c>
      <c r="V286" s="10">
        <f t="shared" si="80"/>
        <v>4.2765276930103822</v>
      </c>
      <c r="W286" s="10">
        <f t="shared" si="81"/>
        <v>87.014213685138188</v>
      </c>
      <c r="X286" s="10">
        <f t="shared" si="82"/>
        <v>6.9857863148618122</v>
      </c>
      <c r="Y286" s="10">
        <f t="shared" si="89"/>
        <v>1.9857863148618122</v>
      </c>
      <c r="Z286" s="10">
        <f t="shared" si="90"/>
        <v>92.014213685138188</v>
      </c>
      <c r="AA286" s="10">
        <f t="shared" si="83"/>
        <v>3.0142136851381878</v>
      </c>
      <c r="AB286" s="10">
        <f t="shared" si="84"/>
        <v>4.2765276930103822</v>
      </c>
      <c r="AC286" s="10">
        <f t="shared" si="85"/>
        <v>4.2765276930103822</v>
      </c>
      <c r="AD286" s="10">
        <f>IF(R286&lt;=$H$10,$L$2+ABS($H$43/$H$46-SQRT(4*$H$43*$H$43/$H$46/$H$46-8*(R286-$H$9)/$H$46)/2),#REF!)</f>
        <v>4.2765276930103822</v>
      </c>
      <c r="AE286" s="10">
        <f t="shared" si="91"/>
        <v>-18.789685615415511</v>
      </c>
      <c r="AF286" s="10">
        <f t="shared" si="92"/>
        <v>0.67553383739408601</v>
      </c>
      <c r="AG286" s="10">
        <f t="shared" si="93"/>
        <v>0.67553383739408601</v>
      </c>
      <c r="AH286">
        <f t="shared" si="94"/>
        <v>3.6456247491172848</v>
      </c>
      <c r="AI286" s="10">
        <f t="shared" si="95"/>
        <v>-13.830882352941174</v>
      </c>
      <c r="AJ286" t="e">
        <f t="shared" si="96"/>
        <v>#NUM!</v>
      </c>
    </row>
    <row r="287" spans="14:36" x14ac:dyDescent="0.3">
      <c r="N287">
        <f t="shared" si="86"/>
        <v>21.557688968326996</v>
      </c>
      <c r="O287">
        <f t="shared" si="87"/>
        <v>16.633868841074449</v>
      </c>
      <c r="P287">
        <f t="shared" si="97"/>
        <v>2.508</v>
      </c>
      <c r="Q287">
        <f t="shared" si="79"/>
        <v>19.453275000000001</v>
      </c>
      <c r="R287" s="17">
        <f>PUSHArm!M287</f>
        <v>142.5</v>
      </c>
      <c r="S287" s="10">
        <f>PULLArm!N287</f>
        <v>103.52066157102904</v>
      </c>
      <c r="T287" s="10">
        <f>PULLArm!O287</f>
        <v>0.98162283238687165</v>
      </c>
      <c r="U287" s="10">
        <f t="shared" si="88"/>
        <v>9.6139705931056216</v>
      </c>
      <c r="V287" s="10">
        <f t="shared" si="80"/>
        <v>4.3284489372175585</v>
      </c>
      <c r="W287" s="10">
        <f t="shared" si="81"/>
        <v>87.520661571029038</v>
      </c>
      <c r="X287" s="10">
        <f t="shared" si="82"/>
        <v>6.4793384289709621</v>
      </c>
      <c r="Y287" s="10">
        <f t="shared" si="89"/>
        <v>1.4793384289709621</v>
      </c>
      <c r="Z287" s="10">
        <f t="shared" si="90"/>
        <v>92.520661571029038</v>
      </c>
      <c r="AA287" s="10">
        <f t="shared" si="83"/>
        <v>3.5206615710290379</v>
      </c>
      <c r="AB287" s="10">
        <f t="shared" si="84"/>
        <v>4.3284489372175585</v>
      </c>
      <c r="AC287" s="10">
        <f t="shared" si="85"/>
        <v>4.3284489372175585</v>
      </c>
      <c r="AD287" s="10">
        <f>IF(R287&lt;=$H$10,$L$2+ABS($H$43/$H$46-SQRT(4*$H$43*$H$43/$H$46/$H$46-8*(R287-$H$9)/$H$46)/2),#REF!)</f>
        <v>4.3284489372175585</v>
      </c>
      <c r="AE287" s="10">
        <f t="shared" si="91"/>
        <v>-18.299093313446086</v>
      </c>
      <c r="AF287" s="10">
        <f t="shared" si="92"/>
        <v>0.64814653475736717</v>
      </c>
      <c r="AG287" s="10">
        <f t="shared" si="93"/>
        <v>0.64814653475736717</v>
      </c>
      <c r="AH287">
        <f t="shared" si="94"/>
        <v>3.6505644572535676</v>
      </c>
      <c r="AI287" s="10">
        <f t="shared" si="95"/>
        <v>-13.902205882352938</v>
      </c>
      <c r="AJ287" t="e">
        <f t="shared" si="96"/>
        <v>#NUM!</v>
      </c>
    </row>
    <row r="288" spans="14:36" x14ac:dyDescent="0.3">
      <c r="N288">
        <f t="shared" si="86"/>
        <v>21.463718180327767</v>
      </c>
      <c r="O288">
        <f t="shared" si="87"/>
        <v>16.568363842476234</v>
      </c>
      <c r="P288">
        <f t="shared" si="97"/>
        <v>2.508</v>
      </c>
      <c r="Q288">
        <f t="shared" si="79"/>
        <v>19.484689999999997</v>
      </c>
      <c r="R288" s="17">
        <f>PUSHArm!M288</f>
        <v>143</v>
      </c>
      <c r="S288" s="10">
        <f>PULLArm!N288</f>
        <v>104.03002217624665</v>
      </c>
      <c r="T288" s="10">
        <f>PULLArm!O288</f>
        <v>0.97594783449990752</v>
      </c>
      <c r="U288" s="10">
        <f t="shared" si="88"/>
        <v>9.2581999414759295</v>
      </c>
      <c r="V288" s="10">
        <f t="shared" si="80"/>
        <v>4.3825825435957082</v>
      </c>
      <c r="W288" s="10">
        <f t="shared" si="81"/>
        <v>88.030022176246646</v>
      </c>
      <c r="X288" s="10">
        <f t="shared" si="82"/>
        <v>5.9699778237533536</v>
      </c>
      <c r="Y288" s="10">
        <f t="shared" si="89"/>
        <v>0.96997782375335362</v>
      </c>
      <c r="Z288" s="10">
        <f t="shared" si="90"/>
        <v>93.030022176246646</v>
      </c>
      <c r="AA288" s="10">
        <f t="shared" si="83"/>
        <v>4.0300221762466464</v>
      </c>
      <c r="AB288" s="10">
        <f t="shared" si="84"/>
        <v>4.3825825435957082</v>
      </c>
      <c r="AC288" s="10">
        <f t="shared" si="85"/>
        <v>4.3825825435957082</v>
      </c>
      <c r="AD288" s="10">
        <f>IF(R288&lt;=$H$10,$L$2+ABS($H$43/$H$46-SQRT(4*$H$43*$H$43/$H$46/$H$46-8*(R288-$H$9)/$H$46)/2),#REF!)</f>
        <v>4.3825825435957082</v>
      </c>
      <c r="AE288" s="10">
        <f t="shared" si="91"/>
        <v>-17.782985022871937</v>
      </c>
      <c r="AF288" s="10">
        <f t="shared" si="92"/>
        <v>0.61983241963213076</v>
      </c>
      <c r="AG288" s="10">
        <f t="shared" si="93"/>
        <v>0.61983241963213076</v>
      </c>
      <c r="AH288">
        <f t="shared" si="94"/>
        <v>3.6554943821081869</v>
      </c>
      <c r="AI288" s="10">
        <f t="shared" si="95"/>
        <v>-13.973529411764705</v>
      </c>
      <c r="AJ288" t="e">
        <f t="shared" si="96"/>
        <v>#NUM!</v>
      </c>
    </row>
    <row r="289" spans="14:36" x14ac:dyDescent="0.3">
      <c r="N289">
        <f t="shared" si="86"/>
        <v>21.36875417751709</v>
      </c>
      <c r="O289">
        <f t="shared" si="87"/>
        <v>16.502010627464742</v>
      </c>
      <c r="P289">
        <f t="shared" si="97"/>
        <v>2.508</v>
      </c>
      <c r="Q289">
        <f t="shared" si="79"/>
        <v>19.516105000000003</v>
      </c>
      <c r="R289" s="17">
        <f>PUSHArm!M289</f>
        <v>143.5</v>
      </c>
      <c r="S289" s="10">
        <f>PULLArm!N289</f>
        <v>104.54234464095728</v>
      </c>
      <c r="T289" s="10">
        <f>PULLArm!O289</f>
        <v>0.97024392943627391</v>
      </c>
      <c r="U289" s="10">
        <f t="shared" si="88"/>
        <v>8.8792418160882995</v>
      </c>
      <c r="V289" s="10">
        <f t="shared" si="80"/>
        <v>4.4392379998239813</v>
      </c>
      <c r="W289" s="10">
        <f t="shared" si="81"/>
        <v>88.542344640957282</v>
      </c>
      <c r="X289" s="10">
        <f t="shared" si="82"/>
        <v>5.4576553590427181</v>
      </c>
      <c r="Y289" s="10">
        <f t="shared" si="89"/>
        <v>0.45765535904271815</v>
      </c>
      <c r="Z289" s="10">
        <f t="shared" si="90"/>
        <v>93.542344640957282</v>
      </c>
      <c r="AA289" s="10">
        <f t="shared" si="83"/>
        <v>4.5423446409572819</v>
      </c>
      <c r="AB289" s="10">
        <f t="shared" si="84"/>
        <v>4.4392379998239813</v>
      </c>
      <c r="AC289" s="10">
        <f t="shared" si="85"/>
        <v>4.4392379998239813</v>
      </c>
      <c r="AD289" s="10">
        <f>IF(R289&lt;=$H$10,$L$2+ABS($H$43/$H$46-SQRT(4*$H$43*$H$43/$H$46/$H$46-8*(R289-$H$9)/$H$46)/2),#REF!)</f>
        <v>4.4392379998239813</v>
      </c>
      <c r="AE289" s="10">
        <f t="shared" si="91"/>
        <v>-17.238623561298503</v>
      </c>
      <c r="AF289" s="10">
        <f t="shared" si="92"/>
        <v>0.5904905021407334</v>
      </c>
      <c r="AG289" s="10">
        <f t="shared" si="93"/>
        <v>0.5904905021407334</v>
      </c>
      <c r="AH289">
        <f t="shared" si="94"/>
        <v>3.6604145815804081</v>
      </c>
      <c r="AI289" s="10">
        <f t="shared" si="95"/>
        <v>-14.044852941176469</v>
      </c>
      <c r="AJ289" t="e">
        <f t="shared" si="96"/>
        <v>#NUM!</v>
      </c>
    </row>
    <row r="290" spans="14:36" x14ac:dyDescent="0.3">
      <c r="N290">
        <f t="shared" si="86"/>
        <v>21.272806050259145</v>
      </c>
      <c r="O290">
        <f t="shared" si="87"/>
        <v>16.434815599428703</v>
      </c>
      <c r="P290">
        <f t="shared" si="97"/>
        <v>2.508</v>
      </c>
      <c r="Q290">
        <f t="shared" si="79"/>
        <v>19.547519999999999</v>
      </c>
      <c r="R290" s="17">
        <f>PUSHArm!M290</f>
        <v>144</v>
      </c>
      <c r="S290" s="10">
        <f>PULLArm!N290</f>
        <v>105.05767896548174</v>
      </c>
      <c r="T290" s="10">
        <f>PULLArm!O290</f>
        <v>0.9645116528768829</v>
      </c>
      <c r="U290" s="10">
        <f t="shared" si="88"/>
        <v>8.4736514014745765</v>
      </c>
      <c r="V290" s="10">
        <f t="shared" si="80"/>
        <v>4.4988044774213041</v>
      </c>
      <c r="W290" s="10">
        <f t="shared" si="81"/>
        <v>89.057678965481742</v>
      </c>
      <c r="X290" s="10">
        <f t="shared" si="82"/>
        <v>4.9423210345182582</v>
      </c>
      <c r="Y290" s="10">
        <f t="shared" si="89"/>
        <v>5.7678965481741784E-2</v>
      </c>
      <c r="Z290" s="10">
        <f t="shared" si="90"/>
        <v>94.057678965481742</v>
      </c>
      <c r="AA290" s="10">
        <f t="shared" si="83"/>
        <v>5.0576789654817418</v>
      </c>
      <c r="AB290" s="10">
        <f t="shared" si="84"/>
        <v>4.4988044774213041</v>
      </c>
      <c r="AC290" s="10">
        <f t="shared" si="85"/>
        <v>4.4988044774213041</v>
      </c>
      <c r="AD290" s="10">
        <f>IF(R290&lt;=$H$10,$L$2+ABS($H$43/$H$46-SQRT(4*$H$43*$H$43/$H$46/$H$46-8*(R290-$H$9)/$H$46)/2),#REF!)</f>
        <v>4.4988044774213041</v>
      </c>
      <c r="AE290" s="10">
        <f t="shared" si="91"/>
        <v>-16.662762469993755</v>
      </c>
      <c r="AF290" s="10">
        <f t="shared" si="92"/>
        <v>0.56000000000000005</v>
      </c>
      <c r="AG290" s="10">
        <f t="shared" si="93"/>
        <v>0.56000000000000016</v>
      </c>
      <c r="AH290">
        <f t="shared" si="94"/>
        <v>3.6653251130006406</v>
      </c>
      <c r="AI290" s="10">
        <f t="shared" si="95"/>
        <v>-14.116176470588233</v>
      </c>
      <c r="AJ290" t="e">
        <f t="shared" si="96"/>
        <v>#NUM!</v>
      </c>
    </row>
    <row r="291" spans="14:36" x14ac:dyDescent="0.3">
      <c r="N291">
        <f t="shared" si="86"/>
        <v>21.175883507929779</v>
      </c>
      <c r="O291">
        <f t="shared" si="87"/>
        <v>16.366785655476473</v>
      </c>
      <c r="P291">
        <f t="shared" si="97"/>
        <v>2.508</v>
      </c>
      <c r="Q291">
        <f t="shared" si="79"/>
        <v>19.578934999999998</v>
      </c>
      <c r="R291" s="17">
        <f>PUSHArm!M291</f>
        <v>144.5</v>
      </c>
      <c r="S291" s="10">
        <f>PULLArm!N291</f>
        <v>105.57607602010377</v>
      </c>
      <c r="T291" s="10">
        <f>PULLArm!O291</f>
        <v>0.95875156548112184</v>
      </c>
      <c r="U291" s="10">
        <f t="shared" si="88"/>
        <v>8.0370325130519404</v>
      </c>
      <c r="V291" s="10">
        <f t="shared" si="80"/>
        <v>4.5617829047631195</v>
      </c>
      <c r="W291" s="10">
        <f t="shared" si="81"/>
        <v>89.57607602010377</v>
      </c>
      <c r="X291" s="10">
        <f t="shared" si="82"/>
        <v>4.4239239798962302</v>
      </c>
      <c r="Y291" s="10">
        <f t="shared" si="89"/>
        <v>0.57607602010376979</v>
      </c>
      <c r="Z291" s="10">
        <f t="shared" si="90"/>
        <v>94.57607602010377</v>
      </c>
      <c r="AA291" s="10">
        <f t="shared" si="83"/>
        <v>5.5760760201037698</v>
      </c>
      <c r="AB291" s="10">
        <f t="shared" si="84"/>
        <v>4.5617829047631195</v>
      </c>
      <c r="AC291" s="10">
        <f t="shared" si="85"/>
        <v>4.5617829047631195</v>
      </c>
      <c r="AD291" s="10">
        <f>IF(R291&lt;=$H$10,$L$2+ABS($H$43/$H$46-SQRT(4*$H$43*$H$43/$H$46/$H$46-8*(R291-$H$9)/$H$46)/2),#REF!)</f>
        <v>4.5617829047631195</v>
      </c>
      <c r="AE291" s="10">
        <f t="shared" si="91"/>
        <v>-15.804186103914645</v>
      </c>
      <c r="AF291" s="10">
        <f t="shared" si="92"/>
        <v>0.5279730632859555</v>
      </c>
      <c r="AG291" s="10">
        <f t="shared" si="93"/>
        <v>0.59178555932891652</v>
      </c>
      <c r="AH291">
        <f t="shared" si="94"/>
        <v>3.6702260331382357</v>
      </c>
      <c r="AI291" s="10">
        <f t="shared" si="95"/>
        <v>-14.187499999999996</v>
      </c>
      <c r="AJ291" t="e">
        <f t="shared" si="96"/>
        <v>#NUM!</v>
      </c>
    </row>
    <row r="292" spans="14:36" x14ac:dyDescent="0.3">
      <c r="N292">
        <f t="shared" si="86"/>
        <v>21.077996894273273</v>
      </c>
      <c r="O292">
        <f t="shared" si="87"/>
        <v>16.297928199199966</v>
      </c>
      <c r="P292">
        <f t="shared" si="97"/>
        <v>2.508</v>
      </c>
      <c r="Q292">
        <f t="shared" si="79"/>
        <v>19.610350000000004</v>
      </c>
      <c r="R292" s="17">
        <f>PUSHArm!M292</f>
        <v>145</v>
      </c>
      <c r="S292" s="10">
        <f>PULLArm!N292</f>
        <v>106.09758755448034</v>
      </c>
      <c r="T292" s="10">
        <f>PULLArm!O292</f>
        <v>0.95296425340376967</v>
      </c>
      <c r="U292" s="10">
        <f t="shared" si="88"/>
        <v>7.5636117471609836</v>
      </c>
      <c r="V292" s="10">
        <f t="shared" si="80"/>
        <v>4.6288368341329855</v>
      </c>
      <c r="W292" s="10">
        <f t="shared" si="81"/>
        <v>90.097587554480342</v>
      </c>
      <c r="X292" s="10">
        <f t="shared" si="82"/>
        <v>3.9024124455196585</v>
      </c>
      <c r="Y292" s="10">
        <f t="shared" si="89"/>
        <v>1.0975875544803415</v>
      </c>
      <c r="Z292" s="10">
        <f t="shared" si="90"/>
        <v>95.097587554480342</v>
      </c>
      <c r="AA292" s="10">
        <f t="shared" si="83"/>
        <v>6.0975875544803415</v>
      </c>
      <c r="AB292" s="10">
        <f t="shared" si="84"/>
        <v>4.6288368341329855</v>
      </c>
      <c r="AC292" s="10">
        <f t="shared" si="85"/>
        <v>4.6288368341329855</v>
      </c>
      <c r="AD292" s="10">
        <f>IF(R292&lt;=$H$10,$L$2+ABS($H$43/$H$46-SQRT(4*$H$43*$H$43/$H$46/$H$46-8*(R292-$H$9)/$H$46)/2),#REF!)</f>
        <v>4.6288368341329855</v>
      </c>
      <c r="AE292" s="10">
        <f t="shared" si="91"/>
        <v>-14.873241768745187</v>
      </c>
      <c r="AF292" s="10">
        <f t="shared" si="92"/>
        <v>0.49387357806539028</v>
      </c>
      <c r="AG292" s="10">
        <f t="shared" si="93"/>
        <v>0.62504670904529114</v>
      </c>
      <c r="AH292">
        <f t="shared" si="94"/>
        <v>3.6751173982091401</v>
      </c>
      <c r="AI292" s="10">
        <f t="shared" si="95"/>
        <v>-14.258823529411764</v>
      </c>
      <c r="AJ292" t="e">
        <f t="shared" si="96"/>
        <v>#NUM!</v>
      </c>
    </row>
    <row r="293" spans="14:36" x14ac:dyDescent="0.3">
      <c r="N293">
        <f t="shared" si="86"/>
        <v>20.979157202814001</v>
      </c>
      <c r="O293">
        <f t="shared" si="87"/>
        <v>16.228251153503095</v>
      </c>
      <c r="P293">
        <f t="shared" si="97"/>
        <v>2.508</v>
      </c>
      <c r="Q293">
        <f t="shared" si="79"/>
        <v>19.641765000000003</v>
      </c>
      <c r="R293" s="17">
        <f>PUSHArm!M293</f>
        <v>145.5</v>
      </c>
      <c r="S293" s="10">
        <f>PULLArm!N293</f>
        <v>106.62226620660618</v>
      </c>
      <c r="T293" s="10">
        <f>PULLArm!O293</f>
        <v>0.94715032880998951</v>
      </c>
      <c r="U293" s="10">
        <f t="shared" si="88"/>
        <v>7.045527731488856</v>
      </c>
      <c r="V293" s="10">
        <f t="shared" si="80"/>
        <v>4.7008776208815739</v>
      </c>
      <c r="W293" s="10">
        <f t="shared" si="81"/>
        <v>90.622266206606184</v>
      </c>
      <c r="X293" s="10">
        <f t="shared" si="82"/>
        <v>3.3777337933938156</v>
      </c>
      <c r="Y293" s="10">
        <f t="shared" si="89"/>
        <v>1.6222662066061844</v>
      </c>
      <c r="Z293" s="10">
        <f t="shared" si="90"/>
        <v>95.622266206606184</v>
      </c>
      <c r="AA293" s="10">
        <f t="shared" si="83"/>
        <v>6.6222662066061844</v>
      </c>
      <c r="AB293" s="10">
        <f t="shared" si="84"/>
        <v>4.7008776208815739</v>
      </c>
      <c r="AC293" s="10">
        <f t="shared" si="85"/>
        <v>4.7008776208815739</v>
      </c>
      <c r="AD293" s="10">
        <f>IF(R293&lt;=$H$10,$L$2+ABS($H$43/$H$46-SQRT(4*$H$43*$H$43/$H$46/$H$46-8*(R293-$H$9)/$H$46)/2),#REF!)</f>
        <v>4.7008776208815739</v>
      </c>
      <c r="AE293" s="10">
        <f t="shared" si="91"/>
        <v>-13.854470700213515</v>
      </c>
      <c r="AF293" s="10">
        <f t="shared" si="92"/>
        <v>0.45723808531952664</v>
      </c>
      <c r="AG293" s="10">
        <f t="shared" si="93"/>
        <v>0.66001028486769153</v>
      </c>
      <c r="AH293">
        <f t="shared" si="94"/>
        <v>3.6799992638834205</v>
      </c>
      <c r="AI293" s="10">
        <f t="shared" si="95"/>
        <v>-14.330147058823528</v>
      </c>
      <c r="AJ293" t="e">
        <f t="shared" si="96"/>
        <v>#NUM!</v>
      </c>
    </row>
    <row r="294" spans="14:36" x14ac:dyDescent="0.3">
      <c r="N294">
        <f t="shared" si="86"/>
        <v>20.879376092272054</v>
      </c>
      <c r="O294">
        <f t="shared" si="87"/>
        <v>16.157762973455263</v>
      </c>
      <c r="P294">
        <f t="shared" si="97"/>
        <v>2.508</v>
      </c>
      <c r="Q294">
        <f t="shared" si="79"/>
        <v>19.673179999999999</v>
      </c>
      <c r="R294" s="17">
        <f>PUSHArm!M294</f>
        <v>146</v>
      </c>
      <c r="S294" s="10">
        <f>PULLArm!N294</f>
        <v>107.15016551127961</v>
      </c>
      <c r="T294" s="10">
        <f>PULLArm!O294</f>
        <v>0.94131043038612261</v>
      </c>
      <c r="U294" s="10">
        <f t="shared" si="88"/>
        <v>6.4715595077458019</v>
      </c>
      <c r="V294" s="10">
        <f t="shared" si="80"/>
        <v>4.7792173183318765</v>
      </c>
      <c r="W294" s="10">
        <f t="shared" si="81"/>
        <v>91.15016551127961</v>
      </c>
      <c r="X294" s="10">
        <f t="shared" si="82"/>
        <v>2.8498344887203899</v>
      </c>
      <c r="Y294" s="10">
        <f t="shared" si="89"/>
        <v>2.1501655112796101</v>
      </c>
      <c r="Z294" s="10">
        <f t="shared" si="90"/>
        <v>96.15016551127961</v>
      </c>
      <c r="AA294" s="10">
        <f t="shared" si="83"/>
        <v>7.1501655112796101</v>
      </c>
      <c r="AB294" s="10">
        <f t="shared" si="84"/>
        <v>4.7792173183318765</v>
      </c>
      <c r="AC294" s="10">
        <f t="shared" si="85"/>
        <v>4.7792173183318765</v>
      </c>
      <c r="AD294" s="10">
        <f>IF(R294&lt;=$H$10,$L$2+ABS($H$43/$H$46-SQRT(4*$H$43*$H$43/$H$46/$H$46-8*(R294-$H$9)/$H$46)/2),#REF!)</f>
        <v>4.7792173183318765</v>
      </c>
      <c r="AE294" s="10">
        <f t="shared" si="91"/>
        <v>-12.725807775055834</v>
      </c>
      <c r="AF294" s="10">
        <f t="shared" si="92"/>
        <v>0.41739935579996079</v>
      </c>
      <c r="AG294" s="10">
        <f t="shared" si="93"/>
        <v>0.69696798154555828</v>
      </c>
      <c r="AH294">
        <f t="shared" si="94"/>
        <v>3.6848716852926562</v>
      </c>
      <c r="AI294" s="10">
        <f t="shared" si="95"/>
        <v>-14.401470588235291</v>
      </c>
      <c r="AJ294" t="e">
        <f t="shared" si="96"/>
        <v>#NUM!</v>
      </c>
    </row>
    <row r="295" spans="14:36" x14ac:dyDescent="0.3">
      <c r="N295">
        <f t="shared" si="86"/>
        <v>20.778665901983153</v>
      </c>
      <c r="O295">
        <f t="shared" si="87"/>
        <v>16.0864726591699</v>
      </c>
      <c r="P295">
        <f t="shared" si="97"/>
        <v>2.508</v>
      </c>
      <c r="Q295">
        <f t="shared" si="79"/>
        <v>19.704595000000001</v>
      </c>
      <c r="R295" s="17">
        <f>PUSHArm!M295</f>
        <v>146.5</v>
      </c>
      <c r="S295" s="10">
        <f>PULLArm!N295</f>
        <v>107.68133990801385</v>
      </c>
      <c r="T295" s="10">
        <f>PULLArm!O295</f>
        <v>0.93544522384634265</v>
      </c>
      <c r="U295" s="10">
        <f t="shared" si="88"/>
        <v>5.8246314594694404</v>
      </c>
      <c r="V295" s="10">
        <f t="shared" si="80"/>
        <v>4.8658696516142026</v>
      </c>
      <c r="W295" s="10">
        <f t="shared" si="81"/>
        <v>91.681339908013854</v>
      </c>
      <c r="X295" s="10">
        <f t="shared" si="82"/>
        <v>2.3186600919861462</v>
      </c>
      <c r="Y295" s="10">
        <f t="shared" si="89"/>
        <v>2.6813399080138538</v>
      </c>
      <c r="Z295" s="10">
        <f t="shared" si="90"/>
        <v>96.681339908013854</v>
      </c>
      <c r="AA295" s="10">
        <f t="shared" si="83"/>
        <v>7.6813399080138538</v>
      </c>
      <c r="AB295" s="10">
        <f t="shared" si="84"/>
        <v>4.8658696516142026</v>
      </c>
      <c r="AC295" s="10">
        <f t="shared" si="85"/>
        <v>4.8658696516142026</v>
      </c>
      <c r="AD295" s="10">
        <f>IF(R295&lt;=$H$10,$L$2+ABS($H$43/$H$46-SQRT(4*$H$43*$H$43/$H$46/$H$46-8*(R295-$H$9)/$H$46)/2),#REF!)</f>
        <v>4.8658696516142026</v>
      </c>
      <c r="AE295" s="10">
        <f t="shared" si="91"/>
        <v>-11.453675149712083</v>
      </c>
      <c r="AF295" s="10">
        <f t="shared" si="92"/>
        <v>0.37333333333333335</v>
      </c>
      <c r="AG295" s="10">
        <f t="shared" si="93"/>
        <v>0.73630572985035725</v>
      </c>
      <c r="AH295">
        <f t="shared" si="94"/>
        <v>3.6897347170372039</v>
      </c>
      <c r="AI295" s="10">
        <f t="shared" si="95"/>
        <v>-14.472794117647055</v>
      </c>
      <c r="AJ295" t="e">
        <f t="shared" si="96"/>
        <v>#NUM!</v>
      </c>
    </row>
    <row r="296" spans="14:36" x14ac:dyDescent="0.3">
      <c r="N296">
        <f t="shared" si="86"/>
        <v>20.677039667283477</v>
      </c>
      <c r="O296">
        <f t="shared" si="87"/>
        <v>16.014389768677344</v>
      </c>
      <c r="P296">
        <f t="shared" si="97"/>
        <v>2.508</v>
      </c>
      <c r="Q296">
        <f t="shared" si="79"/>
        <v>19.73601</v>
      </c>
      <c r="R296" s="17">
        <f>PUSHArm!M296</f>
        <v>147</v>
      </c>
      <c r="S296" s="10">
        <f>PULLArm!N296</f>
        <v>108.21584474833375</v>
      </c>
      <c r="T296" s="10">
        <f>PULLArm!O296</f>
        <v>0.9295554024334407</v>
      </c>
      <c r="U296" s="10">
        <f t="shared" si="88"/>
        <v>5.0762402216064668</v>
      </c>
      <c r="V296" s="10">
        <f t="shared" si="80"/>
        <v>4.9642244686087791</v>
      </c>
      <c r="W296" s="10">
        <f t="shared" si="81"/>
        <v>92.215844748333751</v>
      </c>
      <c r="X296" s="10">
        <f t="shared" si="82"/>
        <v>1.7841552516662489</v>
      </c>
      <c r="Y296" s="10">
        <f t="shared" si="89"/>
        <v>3.2158447483337511</v>
      </c>
      <c r="Z296" s="10">
        <f t="shared" si="90"/>
        <v>97.215844748333751</v>
      </c>
      <c r="AA296" s="10">
        <f t="shared" si="83"/>
        <v>8.2158447483337511</v>
      </c>
      <c r="AB296" s="10">
        <f t="shared" si="84"/>
        <v>4.9642244686087791</v>
      </c>
      <c r="AC296" s="10">
        <f t="shared" si="85"/>
        <v>4.9642244686087791</v>
      </c>
      <c r="AD296" s="10">
        <f>IF(R296&lt;=$H$10,$L$2+ABS($H$43/$H$46-SQRT(4*$H$43*$H$43/$H$46/$H$46-8*(R296-$H$9)/$H$46)/2),#REF!)</f>
        <v>4.9642244686087791</v>
      </c>
      <c r="AE296" s="10">
        <f t="shared" si="91"/>
        <v>-9.9820232206552344</v>
      </c>
      <c r="AF296" s="10">
        <f t="shared" si="92"/>
        <v>0.32331615074619047</v>
      </c>
      <c r="AG296" s="10">
        <f t="shared" si="93"/>
        <v>0.77855277793128186</v>
      </c>
      <c r="AH296">
        <f t="shared" si="94"/>
        <v>3.6945884131933338</v>
      </c>
      <c r="AI296" s="10">
        <f t="shared" si="95"/>
        <v>-14.544117647058822</v>
      </c>
      <c r="AJ296" t="e">
        <f t="shared" si="96"/>
        <v>#NUM!</v>
      </c>
    </row>
    <row r="297" spans="14:36" x14ac:dyDescent="0.3">
      <c r="N297">
        <f t="shared" si="86"/>
        <v>20.574511134835095</v>
      </c>
      <c r="O297">
        <f t="shared" si="87"/>
        <v>15.941524430772983</v>
      </c>
      <c r="P297">
        <f t="shared" si="97"/>
        <v>2.508</v>
      </c>
      <c r="Q297">
        <f t="shared" si="79"/>
        <v>19.767425000000003</v>
      </c>
      <c r="R297" s="17">
        <f>PUSHArm!M297</f>
        <v>147.5</v>
      </c>
      <c r="S297" s="10">
        <f>PULLArm!N297</f>
        <v>108.75373630239397</v>
      </c>
      <c r="T297" s="10">
        <f>PULLArm!O297</f>
        <v>0.92364168741270225</v>
      </c>
      <c r="U297" s="10">
        <f t="shared" si="88"/>
        <v>4.1712698813410274</v>
      </c>
      <c r="V297" s="10">
        <f t="shared" si="80"/>
        <v>5.08089145238156</v>
      </c>
      <c r="W297" s="10">
        <f t="shared" si="81"/>
        <v>92.753736302393975</v>
      </c>
      <c r="X297" s="10">
        <f t="shared" si="82"/>
        <v>1.2462636976060253</v>
      </c>
      <c r="Y297" s="10">
        <f t="shared" si="89"/>
        <v>3.7537363023939747</v>
      </c>
      <c r="Z297" s="10">
        <f t="shared" si="90"/>
        <v>97.753736302393975</v>
      </c>
      <c r="AA297" s="10">
        <f t="shared" si="83"/>
        <v>8.7537363023939747</v>
      </c>
      <c r="AB297" s="10">
        <f t="shared" si="84"/>
        <v>5.08089145238156</v>
      </c>
      <c r="AC297" s="10">
        <f t="shared" si="85"/>
        <v>5.08089145238156</v>
      </c>
      <c r="AD297" s="10">
        <f>IF(R297&lt;=$H$10,$L$2+ABS($H$43/$H$46-SQRT(4*$H$43*$H$43/$H$46/$H$46-8*(R297-$H$9)/$H$46)/2),#REF!)</f>
        <v>5.08089145238156</v>
      </c>
      <c r="AE297" s="10">
        <f t="shared" si="91"/>
        <v>-8.2024709228573407</v>
      </c>
      <c r="AF297" s="10">
        <f t="shared" si="92"/>
        <v>0.26398653164297775</v>
      </c>
      <c r="AG297" s="10">
        <f t="shared" si="93"/>
        <v>0.8244695316396784</v>
      </c>
      <c r="AH297">
        <f t="shared" si="94"/>
        <v>3.6994328273202473</v>
      </c>
      <c r="AI297" s="10">
        <f t="shared" si="95"/>
        <v>-14.615441176470586</v>
      </c>
      <c r="AJ297" t="e">
        <f t="shared" si="96"/>
        <v>#NUM!</v>
      </c>
    </row>
    <row r="298" spans="14:36" x14ac:dyDescent="0.3">
      <c r="N298">
        <f t="shared" si="86"/>
        <v>20.471094777888119</v>
      </c>
      <c r="O298">
        <f t="shared" si="87"/>
        <v>15.867887357837283</v>
      </c>
      <c r="P298">
        <f t="shared" si="97"/>
        <v>2.508</v>
      </c>
      <c r="Q298">
        <f t="shared" si="79"/>
        <v>19.798839999999998</v>
      </c>
      <c r="R298" s="17">
        <f>PUSHArm!M298</f>
        <v>148</v>
      </c>
      <c r="S298" s="10">
        <f>PULLArm!N298</f>
        <v>109.29507176485085</v>
      </c>
      <c r="T298" s="10">
        <f>PULLArm!O298</f>
        <v>0.91770482855877933</v>
      </c>
      <c r="U298" s="10">
        <f t="shared" si="88"/>
        <v>2.9686144770441603</v>
      </c>
      <c r="V298" s="10">
        <f t="shared" si="80"/>
        <v>5.2329348258071011</v>
      </c>
      <c r="W298" s="10">
        <f t="shared" si="81"/>
        <v>93.295071764850846</v>
      </c>
      <c r="X298" s="10">
        <f t="shared" si="82"/>
        <v>0.70492823514915415</v>
      </c>
      <c r="Y298" s="10">
        <f t="shared" si="89"/>
        <v>4.2950717648508459</v>
      </c>
      <c r="Z298" s="10">
        <f t="shared" si="90"/>
        <v>98.295071764850846</v>
      </c>
      <c r="AA298" s="10">
        <f t="shared" si="83"/>
        <v>9.2950717648508459</v>
      </c>
      <c r="AB298" s="10">
        <f t="shared" si="84"/>
        <v>5.2329348258071011</v>
      </c>
      <c r="AC298" s="10">
        <f t="shared" si="85"/>
        <v>5.2329348258071011</v>
      </c>
      <c r="AD298" s="10">
        <f>IF(R298&lt;=$H$10,$L$2+ABS($H$43/$H$46-SQRT(4*$H$43*$H$43/$H$46/$H$46-8*(R298-$H$9)/$H$46)/2),#REF!)</f>
        <v>5.2329348258071011</v>
      </c>
      <c r="AE298" s="10">
        <f t="shared" si="91"/>
        <v>-5.8375445899702259</v>
      </c>
      <c r="AF298" s="10">
        <f t="shared" si="92"/>
        <v>0.18666666666666668</v>
      </c>
      <c r="AG298" s="10">
        <f t="shared" si="93"/>
        <v>0.87521977647087323</v>
      </c>
      <c r="AH298">
        <f t="shared" si="94"/>
        <v>3.7042680124669731</v>
      </c>
      <c r="AI298" s="10">
        <f t="shared" si="95"/>
        <v>-14.68676470588235</v>
      </c>
      <c r="AJ298" t="e">
        <f t="shared" si="96"/>
        <v>#NUM!</v>
      </c>
    </row>
    <row r="299" spans="14:36" x14ac:dyDescent="0.3">
      <c r="N299">
        <f t="shared" si="86"/>
        <v>20.366805811433121</v>
      </c>
      <c r="O299">
        <f t="shared" si="87"/>
        <v>15.793489858591302</v>
      </c>
      <c r="P299">
        <f t="shared" si="97"/>
        <v>2.508</v>
      </c>
      <c r="Q299">
        <f t="shared" si="79"/>
        <v>19.830254999999998</v>
      </c>
      <c r="R299" s="17">
        <f>PUSHArm!M299</f>
        <v>148.5</v>
      </c>
      <c r="S299" s="10">
        <f>PULLArm!N299</f>
        <v>109.83990925991473</v>
      </c>
      <c r="T299" s="10">
        <f>PULLArm!O299</f>
        <v>0.91174560463353671</v>
      </c>
      <c r="U299" s="10">
        <f t="shared" si="88"/>
        <v>1.9483031564646062E-15</v>
      </c>
      <c r="V299" s="10">
        <f t="shared" si="80"/>
        <v>5.6</v>
      </c>
      <c r="W299" s="10">
        <f t="shared" si="81"/>
        <v>93.839909259914734</v>
      </c>
      <c r="X299" s="10">
        <f t="shared" si="82"/>
        <v>0.16009074008526625</v>
      </c>
      <c r="Y299" s="10">
        <f t="shared" si="89"/>
        <v>4.8399092599147338</v>
      </c>
      <c r="Z299" s="10">
        <f t="shared" si="90"/>
        <v>98.839909259914734</v>
      </c>
      <c r="AA299" s="10">
        <f t="shared" si="83"/>
        <v>9.8399092599147338</v>
      </c>
      <c r="AB299" s="10">
        <f t="shared" si="84"/>
        <v>5.6</v>
      </c>
      <c r="AC299" s="10">
        <f t="shared" si="85"/>
        <v>5.6</v>
      </c>
      <c r="AD299" s="10">
        <f>IF(R299&lt;=$H$10,$L$2+ABS($H$43/$H$46-SQRT(4*$H$43*$H$43/$H$46/$H$46-8*(R299-$H$9)/$H$46)/2),#REF!)</f>
        <v>5.6</v>
      </c>
      <c r="AE299" s="10">
        <f t="shared" si="91"/>
        <v>0</v>
      </c>
      <c r="AF299" s="10">
        <f t="shared" si="92"/>
        <v>0</v>
      </c>
      <c r="AG299" s="10">
        <f t="shared" si="93"/>
        <v>0.93275437105682957</v>
      </c>
      <c r="AH299">
        <f t="shared" si="94"/>
        <v>3.7090940211791428</v>
      </c>
      <c r="AI299" s="10">
        <f t="shared" si="95"/>
        <v>-14.758088235294114</v>
      </c>
      <c r="AJ299" t="e">
        <f t="shared" si="96"/>
        <v>#NUM!</v>
      </c>
    </row>
    <row r="300" spans="14:36" x14ac:dyDescent="0.3">
      <c r="N300">
        <f t="shared" si="86"/>
        <v>20.261660207236179</v>
      </c>
      <c r="O300">
        <f t="shared" si="87"/>
        <v>15.718343850781363</v>
      </c>
      <c r="P300">
        <f t="shared" si="97"/>
        <v>2.508</v>
      </c>
      <c r="Q300">
        <f t="shared" si="79"/>
        <v>19.86167</v>
      </c>
      <c r="R300" s="17">
        <f>PUSHArm!M300</f>
        <v>149</v>
      </c>
      <c r="S300" s="10">
        <f>PULLArm!N300</f>
        <v>110.38830784550591</v>
      </c>
      <c r="T300" s="10">
        <f>PULLArm!O300</f>
        <v>0.90576482385462909</v>
      </c>
      <c r="U300" s="10" t="b">
        <f t="shared" si="88"/>
        <v>0</v>
      </c>
      <c r="V300" s="10" t="e">
        <f t="shared" si="80"/>
        <v>#REF!</v>
      </c>
      <c r="W300" s="10">
        <f t="shared" si="81"/>
        <v>94.388307845505906</v>
      </c>
      <c r="X300" s="10">
        <f t="shared" si="82"/>
        <v>0.38830784550590636</v>
      </c>
      <c r="Y300" s="10">
        <f t="shared" si="89"/>
        <v>5.3883078455059064</v>
      </c>
      <c r="Z300" s="10">
        <f t="shared" si="90"/>
        <v>99.388307845505906</v>
      </c>
      <c r="AA300" s="10">
        <f t="shared" si="83"/>
        <v>10.388307845505906</v>
      </c>
      <c r="AB300" s="10" t="e">
        <f t="shared" si="84"/>
        <v>#REF!</v>
      </c>
      <c r="AC300" s="10" t="e">
        <f t="shared" si="85"/>
        <v>#REF!</v>
      </c>
      <c r="AD300" s="10" t="e">
        <f>IF(R300&lt;=$H$10,$L$2+ABS($H$43/$H$46-SQRT(4*$H$43*$H$43/$H$46/$H$46-8*(R300-$H$9)/$H$46)/2),#REF!)</f>
        <v>#REF!</v>
      </c>
      <c r="AE300" s="10" t="e">
        <f t="shared" si="91"/>
        <v>#NUM!</v>
      </c>
      <c r="AF300" s="10" t="e">
        <f t="shared" si="92"/>
        <v>#NUM!</v>
      </c>
      <c r="AG300" s="10">
        <f t="shared" si="93"/>
        <v>1.0008502986213876</v>
      </c>
      <c r="AH300">
        <f t="shared" si="94"/>
        <v>3.7139109055056538</v>
      </c>
      <c r="AI300" s="10">
        <f t="shared" si="95"/>
        <v>-14.829411764705881</v>
      </c>
      <c r="AJ300" t="e">
        <f t="shared" si="96"/>
        <v>#NUM!</v>
      </c>
    </row>
    <row r="301" spans="14:36" x14ac:dyDescent="0.3">
      <c r="N301">
        <f t="shared" si="86"/>
        <v>20.15567470870894</v>
      </c>
      <c r="O301">
        <f t="shared" si="87"/>
        <v>15.642461873755455</v>
      </c>
      <c r="P301">
        <f t="shared" si="97"/>
        <v>2.508</v>
      </c>
      <c r="Q301">
        <f t="shared" si="79"/>
        <v>19.893084999999999</v>
      </c>
      <c r="R301" s="17">
        <f>PUSHArm!M301</f>
        <v>149.5</v>
      </c>
      <c r="S301" s="10">
        <f>PULLArm!N301</f>
        <v>110.94032751643127</v>
      </c>
      <c r="T301" s="10">
        <f>PULLArm!O301</f>
        <v>0.89976332435276873</v>
      </c>
      <c r="U301" s="10" t="b">
        <f t="shared" si="88"/>
        <v>0</v>
      </c>
      <c r="V301" s="10" t="e">
        <f t="shared" si="80"/>
        <v>#REF!</v>
      </c>
      <c r="W301" s="10">
        <f t="shared" si="81"/>
        <v>94.940327516431267</v>
      </c>
      <c r="X301" s="10">
        <f t="shared" si="82"/>
        <v>0.94032751643126744</v>
      </c>
      <c r="Y301" s="10">
        <f t="shared" si="89"/>
        <v>5.9403275164312674</v>
      </c>
      <c r="Z301" s="10">
        <f t="shared" si="90"/>
        <v>99.940327516431267</v>
      </c>
      <c r="AA301" s="10">
        <f t="shared" si="83"/>
        <v>10.940327516431267</v>
      </c>
      <c r="AB301" s="10" t="e">
        <f t="shared" si="84"/>
        <v>#REF!</v>
      </c>
      <c r="AC301" s="10" t="e">
        <f t="shared" si="85"/>
        <v>#REF!</v>
      </c>
      <c r="AD301" s="10" t="e">
        <f>IF(R301&lt;=$H$10,$L$2+ABS($H$43/$H$46-SQRT(4*$H$43*$H$43/$H$46/$H$46-8*(R301-$H$9)/$H$46)/2),#REF!)</f>
        <v>#REF!</v>
      </c>
      <c r="AE301" s="10" t="e">
        <f t="shared" si="91"/>
        <v>#NUM!</v>
      </c>
      <c r="AF301" s="10" t="e">
        <f t="shared" si="92"/>
        <v>#NUM!</v>
      </c>
      <c r="AG301" s="10">
        <f t="shared" si="93"/>
        <v>1.0891099039553491</v>
      </c>
      <c r="AH301">
        <f t="shared" si="94"/>
        <v>3.7187187170052205</v>
      </c>
      <c r="AI301" s="10">
        <f t="shared" si="95"/>
        <v>-14.900735294117645</v>
      </c>
      <c r="AJ301" t="e">
        <f t="shared" si="96"/>
        <v>#NUM!</v>
      </c>
    </row>
    <row r="302" spans="14:36" x14ac:dyDescent="0.3">
      <c r="N302">
        <f t="shared" si="86"/>
        <v>20.048866845596304</v>
      </c>
      <c r="O302">
        <f t="shared" si="87"/>
        <v>15.565857100917333</v>
      </c>
      <c r="P302">
        <f t="shared" si="97"/>
        <v>2.508</v>
      </c>
      <c r="Q302">
        <f t="shared" si="79"/>
        <v>19.924500000000002</v>
      </c>
      <c r="R302" s="17">
        <f>PUSHArm!M302</f>
        <v>150</v>
      </c>
      <c r="S302" s="10">
        <f>PULLArm!N302</f>
        <v>111.49602920649478</v>
      </c>
      <c r="T302" s="10">
        <f>PULLArm!O302</f>
        <v>0.8937419746170201</v>
      </c>
      <c r="U302" s="10" t="b">
        <f t="shared" si="88"/>
        <v>0</v>
      </c>
      <c r="V302" s="10" t="e">
        <f t="shared" si="80"/>
        <v>#REF!</v>
      </c>
      <c r="W302" s="10">
        <f t="shared" si="81"/>
        <v>95.496029206494782</v>
      </c>
      <c r="X302" s="10">
        <f t="shared" si="82"/>
        <v>1.4960292064947822</v>
      </c>
      <c r="Y302" s="10">
        <f t="shared" si="89"/>
        <v>6.4960292064947822</v>
      </c>
      <c r="Z302" s="10">
        <f t="shared" si="90"/>
        <v>100.49602920649478</v>
      </c>
      <c r="AA302" s="10">
        <f t="shared" si="83"/>
        <v>11.496029206494782</v>
      </c>
      <c r="AB302" s="10" t="e">
        <f t="shared" si="84"/>
        <v>#REF!</v>
      </c>
      <c r="AC302" s="10" t="e">
        <f t="shared" si="85"/>
        <v>#REF!</v>
      </c>
      <c r="AD302" s="10" t="e">
        <f>IF(R302&lt;=$H$10,$L$2+ABS($H$43/$H$46-SQRT(4*$H$43*$H$43/$H$46/$H$46-8*(R302-$H$9)/$H$46)/2),#REF!)</f>
        <v>#REF!</v>
      </c>
      <c r="AE302" s="10" t="e">
        <f t="shared" si="91"/>
        <v>#NUM!</v>
      </c>
      <c r="AF302" s="10" t="e">
        <f t="shared" si="92"/>
        <v>#NUM!</v>
      </c>
      <c r="AG302" s="10">
        <f t="shared" si="93"/>
        <v>1.2672046575436395</v>
      </c>
      <c r="AH302">
        <f t="shared" si="94"/>
        <v>3.7235175067528101</v>
      </c>
      <c r="AI302" s="10">
        <f t="shared" si="95"/>
        <v>-14.972058823529409</v>
      </c>
      <c r="AJ302" t="e">
        <f t="shared" si="96"/>
        <v>#NUM!</v>
      </c>
    </row>
    <row r="303" spans="14:36" x14ac:dyDescent="0.3">
      <c r="N303">
        <f t="shared" si="86"/>
        <v>19.941254948459523</v>
      </c>
      <c r="O303">
        <f t="shared" si="87"/>
        <v>15.488543352040425</v>
      </c>
      <c r="P303">
        <f t="shared" si="97"/>
        <v>2.508</v>
      </c>
      <c r="Q303">
        <f t="shared" si="79"/>
        <v>19.955915000000001</v>
      </c>
      <c r="R303" s="17">
        <f>PUSHArm!M303</f>
        <v>150.5</v>
      </c>
      <c r="S303" s="10">
        <f>PULLArm!N303</f>
        <v>112.0554747894487</v>
      </c>
      <c r="T303" s="10">
        <f>PULLArm!O303</f>
        <v>0.88770167392725285</v>
      </c>
      <c r="U303" s="10" t="b">
        <f t="shared" si="88"/>
        <v>0</v>
      </c>
      <c r="V303" s="10" t="e">
        <f t="shared" si="80"/>
        <v>#REF!</v>
      </c>
      <c r="W303" s="10">
        <f t="shared" si="81"/>
        <v>96.055474789448695</v>
      </c>
      <c r="X303" s="10">
        <f t="shared" si="82"/>
        <v>2.0554747894486951</v>
      </c>
      <c r="Y303" s="10">
        <f t="shared" si="89"/>
        <v>7.0554747894486951</v>
      </c>
      <c r="Z303" s="10">
        <f t="shared" si="90"/>
        <v>101.0554747894487</v>
      </c>
      <c r="AA303" s="10">
        <f t="shared" si="83"/>
        <v>12.055474789448695</v>
      </c>
      <c r="AB303" s="10" t="e">
        <f t="shared" si="84"/>
        <v>#REF!</v>
      </c>
      <c r="AC303" s="10" t="e">
        <f t="shared" si="85"/>
        <v>#REF!</v>
      </c>
      <c r="AD303" s="10" t="e">
        <f>IF(R303&lt;=$H$10,$L$2+ABS($H$43/$H$46-SQRT(4*$H$43*$H$43/$H$46/$H$46-8*(R303-$H$9)/$H$46)/2),#REF!)</f>
        <v>#REF!</v>
      </c>
      <c r="AE303" s="10" t="e">
        <f t="shared" si="91"/>
        <v>#NUM!</v>
      </c>
      <c r="AF303" s="10" t="e">
        <f t="shared" si="92"/>
        <v>#NUM!</v>
      </c>
      <c r="AG303" s="10" t="e">
        <f t="shared" si="93"/>
        <v>#NUM!</v>
      </c>
      <c r="AH303">
        <f t="shared" si="94"/>
        <v>3.728307325345976</v>
      </c>
      <c r="AI303" s="10">
        <f t="shared" si="95"/>
        <v>-15.043382352941173</v>
      </c>
      <c r="AJ303" t="e">
        <f t="shared" si="96"/>
        <v>#NUM!</v>
      </c>
    </row>
    <row r="304" spans="14:36" x14ac:dyDescent="0.3">
      <c r="N304">
        <f t="shared" si="86"/>
        <v>19.832858162909808</v>
      </c>
      <c r="O304">
        <f t="shared" si="87"/>
        <v>15.410535105406071</v>
      </c>
      <c r="P304">
        <f t="shared" si="97"/>
        <v>2.508</v>
      </c>
      <c r="Q304">
        <f t="shared" si="79"/>
        <v>19.98733</v>
      </c>
      <c r="R304" s="17">
        <f>PUSHArm!M304</f>
        <v>151</v>
      </c>
      <c r="S304" s="10">
        <f>PULLArm!N304</f>
        <v>112.61872707868677</v>
      </c>
      <c r="T304" s="10">
        <f>PULLArm!O304</f>
        <v>0.881643352771878</v>
      </c>
      <c r="U304" s="10" t="b">
        <f t="shared" si="88"/>
        <v>0</v>
      </c>
      <c r="V304" s="10" t="e">
        <f t="shared" si="80"/>
        <v>#REF!</v>
      </c>
      <c r="W304" s="10">
        <f t="shared" si="81"/>
        <v>96.618727078686774</v>
      </c>
      <c r="X304" s="10">
        <f t="shared" si="82"/>
        <v>2.6187270786867742</v>
      </c>
      <c r="Y304" s="10">
        <f t="shared" si="89"/>
        <v>7.6187270786867742</v>
      </c>
      <c r="Z304" s="10">
        <f t="shared" si="90"/>
        <v>101.61872707868677</v>
      </c>
      <c r="AA304" s="10">
        <f t="shared" si="83"/>
        <v>12.618727078686774</v>
      </c>
      <c r="AB304" s="10" t="e">
        <f t="shared" si="84"/>
        <v>#REF!</v>
      </c>
      <c r="AC304" s="10" t="e">
        <f t="shared" si="85"/>
        <v>#REF!</v>
      </c>
      <c r="AD304" s="10" t="e">
        <f>IF(R304&lt;=$H$10,$L$2+ABS($H$43/$H$46-SQRT(4*$H$43*$H$43/$H$46/$H$46-8*(R304-$H$9)/$H$46)/2),#REF!)</f>
        <v>#REF!</v>
      </c>
      <c r="AE304" s="10" t="e">
        <f t="shared" si="91"/>
        <v>#NUM!</v>
      </c>
      <c r="AF304" s="10" t="e">
        <f t="shared" si="92"/>
        <v>#NUM!</v>
      </c>
      <c r="AG304" s="10" t="e">
        <f t="shared" si="93"/>
        <v>#NUM!</v>
      </c>
      <c r="AH304">
        <f t="shared" si="94"/>
        <v>3.7330882229110793</v>
      </c>
      <c r="AI304" s="10">
        <f t="shared" si="95"/>
        <v>-15.11470588235294</v>
      </c>
      <c r="AJ304" t="e">
        <f t="shared" si="96"/>
        <v>#NUM!</v>
      </c>
    </row>
    <row r="305" spans="14:36" x14ac:dyDescent="0.3">
      <c r="N305">
        <f t="shared" si="86"/>
        <v>19.72369646356259</v>
      </c>
      <c r="O305">
        <f t="shared" si="87"/>
        <v>15.331847509742147</v>
      </c>
      <c r="P305">
        <f t="shared" si="97"/>
        <v>2.508</v>
      </c>
      <c r="Q305">
        <f t="shared" si="79"/>
        <v>20.018745000000003</v>
      </c>
      <c r="R305" s="17">
        <f>PUSHArm!M305</f>
        <v>151.5</v>
      </c>
      <c r="S305" s="10">
        <f>PULLArm!N305</f>
        <v>113.1858498255753</v>
      </c>
      <c r="T305" s="10">
        <f>PULLArm!O305</f>
        <v>0.87556797324969005</v>
      </c>
      <c r="U305" s="10" t="b">
        <f t="shared" si="88"/>
        <v>0</v>
      </c>
      <c r="V305" s="10" t="e">
        <f t="shared" si="80"/>
        <v>#REF!</v>
      </c>
      <c r="W305" s="10">
        <f t="shared" si="81"/>
        <v>97.185849825575303</v>
      </c>
      <c r="X305" s="10">
        <f t="shared" si="82"/>
        <v>3.1858498255753034</v>
      </c>
      <c r="Y305" s="10">
        <f t="shared" si="89"/>
        <v>8.1858498255753034</v>
      </c>
      <c r="Z305" s="10">
        <f t="shared" si="90"/>
        <v>102.1858498255753</v>
      </c>
      <c r="AA305" s="10">
        <f t="shared" si="83"/>
        <v>13.185849825575303</v>
      </c>
      <c r="AB305" s="10" t="e">
        <f t="shared" si="84"/>
        <v>#REF!</v>
      </c>
      <c r="AC305" s="10" t="e">
        <f t="shared" si="85"/>
        <v>#REF!</v>
      </c>
      <c r="AD305" s="10" t="e">
        <f>IF(R305&lt;=$H$10,$L$2+ABS($H$43/$H$46-SQRT(4*$H$43*$H$43/$H$46/$H$46-8*(R305-$H$9)/$H$46)/2),#REF!)</f>
        <v>#REF!</v>
      </c>
      <c r="AE305" s="10" t="e">
        <f t="shared" si="91"/>
        <v>#NUM!</v>
      </c>
      <c r="AF305" s="10" t="e">
        <f t="shared" si="92"/>
        <v>#NUM!</v>
      </c>
      <c r="AG305" s="10" t="e">
        <f t="shared" si="93"/>
        <v>#NUM!</v>
      </c>
      <c r="AH305">
        <f t="shared" si="94"/>
        <v>3.7378602491094117</v>
      </c>
      <c r="AI305" s="10">
        <f t="shared" si="95"/>
        <v>-15.186029411764704</v>
      </c>
      <c r="AJ305" t="e">
        <f t="shared" si="96"/>
        <v>#NUM!</v>
      </c>
    </row>
    <row r="306" spans="14:36" x14ac:dyDescent="0.3">
      <c r="N306">
        <f t="shared" si="86"/>
        <v>19.613790667679822</v>
      </c>
      <c r="O306">
        <f t="shared" si="87"/>
        <v>15.252496395935939</v>
      </c>
      <c r="P306">
        <f t="shared" si="97"/>
        <v>2.508</v>
      </c>
      <c r="Q306">
        <f t="shared" si="79"/>
        <v>20.050159999999998</v>
      </c>
      <c r="R306" s="17">
        <f>PUSHArm!M306</f>
        <v>152</v>
      </c>
      <c r="S306" s="10">
        <f>PULLArm!N306</f>
        <v>113.75690771631135</v>
      </c>
      <c r="T306" s="10">
        <f>PULLArm!O306</f>
        <v>0.86947652945452214</v>
      </c>
      <c r="U306" s="10" t="b">
        <f t="shared" si="88"/>
        <v>0</v>
      </c>
      <c r="V306" s="10" t="e">
        <f t="shared" si="80"/>
        <v>#REF!</v>
      </c>
      <c r="W306" s="10">
        <f t="shared" si="81"/>
        <v>97.756907716311346</v>
      </c>
      <c r="X306" s="10">
        <f t="shared" si="82"/>
        <v>3.7569077163113462</v>
      </c>
      <c r="Y306" s="10">
        <f t="shared" si="89"/>
        <v>8.7569077163113462</v>
      </c>
      <c r="Z306" s="10">
        <f t="shared" si="90"/>
        <v>102.75690771631135</v>
      </c>
      <c r="AA306" s="10">
        <f t="shared" si="83"/>
        <v>13.756907716311346</v>
      </c>
      <c r="AB306" s="10" t="e">
        <f t="shared" si="84"/>
        <v>#REF!</v>
      </c>
      <c r="AC306" s="10" t="e">
        <f t="shared" si="85"/>
        <v>#REF!</v>
      </c>
      <c r="AD306" s="10" t="e">
        <f>IF(R306&lt;=$H$10,$L$2+ABS($H$43/$H$46-SQRT(4*$H$43*$H$43/$H$46/$H$46-8*(R306-$H$9)/$H$46)/2),#REF!)</f>
        <v>#REF!</v>
      </c>
      <c r="AE306" s="10" t="e">
        <f t="shared" si="91"/>
        <v>#NUM!</v>
      </c>
      <c r="AF306" s="10" t="e">
        <f t="shared" si="92"/>
        <v>#NUM!</v>
      </c>
      <c r="AG306" s="10" t="e">
        <f t="shared" si="93"/>
        <v>#NUM!</v>
      </c>
      <c r="AH306">
        <f t="shared" si="94"/>
        <v>3.7426234531432128</v>
      </c>
      <c r="AI306" s="10">
        <f t="shared" si="95"/>
        <v>-15.257352941176467</v>
      </c>
      <c r="AJ306" t="e">
        <f t="shared" si="96"/>
        <v>#NUM!</v>
      </c>
    </row>
    <row r="307" spans="14:36" x14ac:dyDescent="0.3">
      <c r="N307">
        <f t="shared" si="86"/>
        <v>19.503162448482385</v>
      </c>
      <c r="O307">
        <f t="shared" si="87"/>
        <v>15.172498288506484</v>
      </c>
      <c r="P307">
        <f t="shared" si="97"/>
        <v>2.508</v>
      </c>
      <c r="Q307">
        <f t="shared" si="79"/>
        <v>20.081574999999997</v>
      </c>
      <c r="R307" s="17">
        <f>PUSHArm!M307</f>
        <v>152.5</v>
      </c>
      <c r="S307" s="10">
        <f>PULLArm!N307</f>
        <v>114.33196636719141</v>
      </c>
      <c r="T307" s="10">
        <f>PULLArm!O307</f>
        <v>0.86337004784208593</v>
      </c>
      <c r="U307" s="10" t="b">
        <f t="shared" si="88"/>
        <v>0</v>
      </c>
      <c r="V307" s="10" t="e">
        <f t="shared" si="80"/>
        <v>#REF!</v>
      </c>
      <c r="W307" s="10">
        <f t="shared" si="81"/>
        <v>98.331966367191413</v>
      </c>
      <c r="X307" s="10">
        <f t="shared" si="82"/>
        <v>4.3319663671914128</v>
      </c>
      <c r="Y307" s="10">
        <f t="shared" si="89"/>
        <v>9.3319663671914128</v>
      </c>
      <c r="Z307" s="10">
        <f t="shared" si="90"/>
        <v>103.33196636719141</v>
      </c>
      <c r="AA307" s="10">
        <f t="shared" si="83"/>
        <v>14.331966367191413</v>
      </c>
      <c r="AB307" s="10" t="e">
        <f t="shared" si="84"/>
        <v>#REF!</v>
      </c>
      <c r="AC307" s="10" t="e">
        <f t="shared" si="85"/>
        <v>#REF!</v>
      </c>
      <c r="AD307" s="10" t="e">
        <f>IF(R307&lt;=$H$10,$L$2+ABS($H$43/$H$46-SQRT(4*$H$43*$H$43/$H$46/$H$46-8*(R307-$H$9)/$H$46)/2),#REF!)</f>
        <v>#REF!</v>
      </c>
      <c r="AE307" s="10" t="e">
        <f t="shared" si="91"/>
        <v>#NUM!</v>
      </c>
      <c r="AF307" s="10" t="e">
        <f t="shared" si="92"/>
        <v>#NUM!</v>
      </c>
      <c r="AG307" s="10" t="e">
        <f t="shared" si="93"/>
        <v>#NUM!</v>
      </c>
      <c r="AH307">
        <f t="shared" si="94"/>
        <v>3.7473778837615881</v>
      </c>
      <c r="AI307" s="10">
        <f t="shared" si="95"/>
        <v>-15.328676470588231</v>
      </c>
      <c r="AJ307" t="e">
        <f t="shared" si="96"/>
        <v>#NUM!</v>
      </c>
    </row>
    <row r="308" spans="14:36" x14ac:dyDescent="0.3">
      <c r="N308">
        <f t="shared" si="86"/>
        <v>19.391834348056555</v>
      </c>
      <c r="O308">
        <f t="shared" si="87"/>
        <v>15.091870416776285</v>
      </c>
      <c r="P308">
        <f t="shared" si="97"/>
        <v>2.508</v>
      </c>
      <c r="Q308">
        <f t="shared" si="79"/>
        <v>20.112989999999996</v>
      </c>
      <c r="R308" s="17">
        <f>PUSHArm!M308</f>
        <v>153</v>
      </c>
      <c r="S308" s="10">
        <f>PULLArm!N308</f>
        <v>114.91109231816655</v>
      </c>
      <c r="T308" s="10">
        <f>PULLArm!O308</f>
        <v>0.8572495875758116</v>
      </c>
      <c r="U308" s="10" t="b">
        <f t="shared" si="88"/>
        <v>0</v>
      </c>
      <c r="V308" s="10" t="e">
        <f t="shared" si="80"/>
        <v>#REF!</v>
      </c>
      <c r="W308" s="10">
        <f t="shared" si="81"/>
        <v>98.911092318166553</v>
      </c>
      <c r="X308" s="10">
        <f t="shared" si="82"/>
        <v>4.9110923181665527</v>
      </c>
      <c r="Y308" s="10">
        <f t="shared" si="89"/>
        <v>9.9110923181665527</v>
      </c>
      <c r="Z308" s="10">
        <f t="shared" si="90"/>
        <v>103.91109231816655</v>
      </c>
      <c r="AA308" s="10">
        <f t="shared" si="83"/>
        <v>14.911092318166553</v>
      </c>
      <c r="AB308" s="10" t="e">
        <f t="shared" si="84"/>
        <v>#REF!</v>
      </c>
      <c r="AC308" s="10" t="e">
        <f t="shared" si="85"/>
        <v>#REF!</v>
      </c>
      <c r="AD308" s="10" t="e">
        <f>IF(R308&lt;=$H$10,$L$2+ABS($H$43/$H$46-SQRT(4*$H$43*$H$43/$H$46/$H$46-8*(R308-$H$9)/$H$46)/2),#REF!)</f>
        <v>#REF!</v>
      </c>
      <c r="AE308" s="10" t="e">
        <f t="shared" si="91"/>
        <v>#NUM!</v>
      </c>
      <c r="AF308" s="10" t="e">
        <f t="shared" si="92"/>
        <v>#NUM!</v>
      </c>
      <c r="AG308" s="10" t="e">
        <f t="shared" si="93"/>
        <v>#NUM!</v>
      </c>
      <c r="AH308">
        <f t="shared" si="94"/>
        <v>3.7521235892663318</v>
      </c>
      <c r="AI308" s="10">
        <f t="shared" si="95"/>
        <v>-15.399999999999999</v>
      </c>
      <c r="AJ308" t="e">
        <f t="shared" si="96"/>
        <v>#NUM!</v>
      </c>
    </row>
    <row r="309" spans="14:36" x14ac:dyDescent="0.3">
      <c r="N309">
        <f t="shared" si="86"/>
        <v>19.279829789862308</v>
      </c>
      <c r="O309">
        <f t="shared" si="87"/>
        <v>15.010630725747513</v>
      </c>
      <c r="P309">
        <f t="shared" si="97"/>
        <v>2.508</v>
      </c>
      <c r="Q309">
        <f t="shared" si="79"/>
        <v>20.144405000000006</v>
      </c>
      <c r="R309" s="17">
        <f>PUSHArm!M309</f>
        <v>153.5</v>
      </c>
      <c r="S309" s="10">
        <f>PULLArm!N309</f>
        <v>115.49435302455421</v>
      </c>
      <c r="T309" s="10">
        <f>PULLArm!O309</f>
        <v>0.85111624085223192</v>
      </c>
      <c r="U309" s="10" t="b">
        <f t="shared" si="88"/>
        <v>0</v>
      </c>
      <c r="V309" s="10" t="e">
        <f t="shared" si="80"/>
        <v>#REF!</v>
      </c>
      <c r="W309" s="10">
        <f t="shared" si="81"/>
        <v>99.494353024554215</v>
      </c>
      <c r="X309" s="10">
        <f t="shared" si="82"/>
        <v>5.4943530245542149</v>
      </c>
      <c r="Y309" s="10">
        <f t="shared" si="89"/>
        <v>10.494353024554215</v>
      </c>
      <c r="Z309" s="10">
        <f t="shared" si="90"/>
        <v>104.49435302455421</v>
      </c>
      <c r="AA309" s="10">
        <f t="shared" si="83"/>
        <v>15.494353024554215</v>
      </c>
      <c r="AB309" s="10" t="e">
        <f t="shared" si="84"/>
        <v>#REF!</v>
      </c>
      <c r="AC309" s="10" t="e">
        <f t="shared" si="85"/>
        <v>#REF!</v>
      </c>
      <c r="AD309" s="10" t="e">
        <f>IF(R309&lt;=$H$10,$L$2+ABS($H$43/$H$46-SQRT(4*$H$43*$H$43/$H$46/$H$46-8*(R309-$H$9)/$H$46)/2),#REF!)</f>
        <v>#REF!</v>
      </c>
      <c r="AE309" s="10" t="e">
        <f t="shared" si="91"/>
        <v>#NUM!</v>
      </c>
      <c r="AF309" s="10" t="e">
        <f t="shared" si="92"/>
        <v>#NUM!</v>
      </c>
      <c r="AG309" s="10" t="e">
        <f t="shared" si="93"/>
        <v>#NUM!</v>
      </c>
      <c r="AH309">
        <f t="shared" si="94"/>
        <v>3.7568606175176518</v>
      </c>
      <c r="AI309" s="10">
        <f t="shared" si="95"/>
        <v>-15.471323529411762</v>
      </c>
      <c r="AJ309" t="e">
        <f t="shared" si="96"/>
        <v>#NUM!</v>
      </c>
    </row>
    <row r="310" spans="14:36" x14ac:dyDescent="0.3">
      <c r="N310">
        <f t="shared" si="86"/>
        <v>19.167173090780878</v>
      </c>
      <c r="O310">
        <f t="shared" si="87"/>
        <v>14.928797886632863</v>
      </c>
      <c r="P310">
        <f t="shared" si="97"/>
        <v>2.508</v>
      </c>
      <c r="Q310">
        <f t="shared" si="79"/>
        <v>20.175819999999998</v>
      </c>
      <c r="R310" s="17">
        <f>PUSHArm!M310</f>
        <v>154</v>
      </c>
      <c r="S310" s="10">
        <f>PULLArm!N310</f>
        <v>116.08181684676885</v>
      </c>
      <c r="T310" s="10">
        <f>PULLArm!O310</f>
        <v>0.84497113320335293</v>
      </c>
      <c r="U310" s="10" t="b">
        <f t="shared" si="88"/>
        <v>0</v>
      </c>
      <c r="V310" s="10" t="e">
        <f t="shared" si="80"/>
        <v>#REF!</v>
      </c>
      <c r="W310" s="10">
        <f t="shared" si="81"/>
        <v>100.08181684676885</v>
      </c>
      <c r="X310" s="10">
        <f t="shared" si="82"/>
        <v>6.0818168467688452</v>
      </c>
      <c r="Y310" s="10">
        <f t="shared" si="89"/>
        <v>11.081816846768845</v>
      </c>
      <c r="Z310" s="10">
        <f t="shared" si="90"/>
        <v>105.08181684676885</v>
      </c>
      <c r="AA310" s="10">
        <f t="shared" si="83"/>
        <v>16.081816846768845</v>
      </c>
      <c r="AB310" s="10" t="e">
        <f t="shared" si="84"/>
        <v>#REF!</v>
      </c>
      <c r="AC310" s="10" t="e">
        <f t="shared" si="85"/>
        <v>#REF!</v>
      </c>
      <c r="AD310" s="10" t="e">
        <f>IF(R310&lt;=$H$10,$L$2+ABS($H$43/$H$46-SQRT(4*$H$43*$H$43/$H$46/$H$46-8*(R310-$H$9)/$H$46)/2),#REF!)</f>
        <v>#REF!</v>
      </c>
      <c r="AE310" s="10" t="e">
        <f t="shared" si="91"/>
        <v>#NUM!</v>
      </c>
      <c r="AF310" s="10" t="e">
        <f t="shared" si="92"/>
        <v>#NUM!</v>
      </c>
      <c r="AG310" s="10" t="e">
        <f t="shared" si="93"/>
        <v>#NUM!</v>
      </c>
      <c r="AH310">
        <f t="shared" si="94"/>
        <v>3.7615890159397987</v>
      </c>
      <c r="AI310" s="10">
        <f t="shared" si="95"/>
        <v>-15.542647058823526</v>
      </c>
      <c r="AJ310" t="e">
        <f t="shared" si="96"/>
        <v>#NUM!</v>
      </c>
    </row>
    <row r="311" spans="14:36" x14ac:dyDescent="0.3">
      <c r="N311">
        <f t="shared" si="86"/>
        <v>19.053889472651775</v>
      </c>
      <c r="O311">
        <f t="shared" si="87"/>
        <v>14.846391307001221</v>
      </c>
      <c r="P311">
        <f t="shared" si="97"/>
        <v>2.508</v>
      </c>
      <c r="Q311">
        <f t="shared" si="79"/>
        <v>20.207235000000001</v>
      </c>
      <c r="R311" s="17">
        <f>PUSHArm!M311</f>
        <v>154.5</v>
      </c>
      <c r="S311" s="10">
        <f>PULLArm!N311</f>
        <v>116.6735530379266</v>
      </c>
      <c r="T311" s="10">
        <f>PULLArm!O311</f>
        <v>0.83881542377403429</v>
      </c>
      <c r="U311" s="10" t="b">
        <f t="shared" si="88"/>
        <v>0</v>
      </c>
      <c r="V311" s="10" t="e">
        <f t="shared" si="80"/>
        <v>#REF!</v>
      </c>
      <c r="W311" s="10">
        <f t="shared" si="81"/>
        <v>100.6735530379266</v>
      </c>
      <c r="X311" s="10">
        <f t="shared" si="82"/>
        <v>6.6735530379265953</v>
      </c>
      <c r="Y311" s="10">
        <f t="shared" si="89"/>
        <v>11.673553037926595</v>
      </c>
      <c r="Z311" s="10">
        <f t="shared" si="90"/>
        <v>105.6735530379266</v>
      </c>
      <c r="AA311" s="10">
        <f t="shared" si="83"/>
        <v>16.673553037926595</v>
      </c>
      <c r="AB311" s="10" t="e">
        <f t="shared" si="84"/>
        <v>#REF!</v>
      </c>
      <c r="AC311" s="10" t="e">
        <f t="shared" si="85"/>
        <v>#REF!</v>
      </c>
      <c r="AD311" s="10" t="e">
        <f>IF(R311&lt;=$H$10,$L$2+ABS($H$43/$H$46-SQRT(4*$H$43*$H$43/$H$46/$H$46-8*(R311-$H$9)/$H$46)/2),#REF!)</f>
        <v>#REF!</v>
      </c>
      <c r="AE311" s="10" t="e">
        <f t="shared" si="91"/>
        <v>#NUM!</v>
      </c>
      <c r="AF311" s="10" t="e">
        <f t="shared" si="92"/>
        <v>#NUM!</v>
      </c>
      <c r="AG311" s="10" t="e">
        <f t="shared" si="93"/>
        <v>#NUM!</v>
      </c>
      <c r="AH311">
        <f t="shared" si="94"/>
        <v>3.766308831526608</v>
      </c>
      <c r="AI311" s="10">
        <f t="shared" si="95"/>
        <v>-15.613970588235293</v>
      </c>
      <c r="AJ311" t="e">
        <f t="shared" si="96"/>
        <v>#NUM!</v>
      </c>
    </row>
    <row r="312" spans="14:36" x14ac:dyDescent="0.3">
      <c r="N312">
        <f t="shared" si="86"/>
        <v>18.940005073298785</v>
      </c>
      <c r="O312">
        <f t="shared" si="87"/>
        <v>14.763431140536522</v>
      </c>
      <c r="P312">
        <f t="shared" si="97"/>
        <v>2.508</v>
      </c>
      <c r="Q312">
        <f t="shared" si="79"/>
        <v>20.238649999999996</v>
      </c>
      <c r="R312" s="17">
        <f>PUSHArm!M312</f>
        <v>155</v>
      </c>
      <c r="S312" s="10">
        <f>PULLArm!N312</f>
        <v>117.26963172917237</v>
      </c>
      <c r="T312" s="10">
        <f>PULLArm!O312</f>
        <v>0.83265030557461372</v>
      </c>
      <c r="U312" s="10" t="b">
        <f t="shared" si="88"/>
        <v>0</v>
      </c>
      <c r="V312" s="10" t="e">
        <f t="shared" si="80"/>
        <v>#REF!</v>
      </c>
      <c r="W312" s="10">
        <f t="shared" si="81"/>
        <v>101.26963172917237</v>
      </c>
      <c r="X312" s="10">
        <f t="shared" si="82"/>
        <v>7.2696317291723744</v>
      </c>
      <c r="Y312" s="10">
        <f t="shared" si="89"/>
        <v>12.269631729172374</v>
      </c>
      <c r="Z312" s="10">
        <f t="shared" si="90"/>
        <v>106.26963172917237</v>
      </c>
      <c r="AA312" s="10">
        <f t="shared" si="83"/>
        <v>17.269631729172374</v>
      </c>
      <c r="AB312" s="10" t="e">
        <f t="shared" si="84"/>
        <v>#REF!</v>
      </c>
      <c r="AC312" s="10" t="e">
        <f t="shared" si="85"/>
        <v>#REF!</v>
      </c>
      <c r="AD312" s="10" t="e">
        <f>IF(R312&lt;=$H$10,$L$2+ABS($H$43/$H$46-SQRT(4*$H$43*$H$43/$H$46/$H$46-8*(R312-$H$9)/$H$46)/2),#REF!)</f>
        <v>#REF!</v>
      </c>
      <c r="AE312" s="10" t="e">
        <f t="shared" si="91"/>
        <v>#NUM!</v>
      </c>
      <c r="AF312" s="10" t="e">
        <f t="shared" si="92"/>
        <v>#NUM!</v>
      </c>
      <c r="AG312" s="10" t="e">
        <f t="shared" si="93"/>
        <v>#NUM!</v>
      </c>
      <c r="AH312">
        <f t="shared" si="94"/>
        <v>3.7710201108469481</v>
      </c>
      <c r="AI312" s="10">
        <f t="shared" si="95"/>
        <v>-15.685294117647057</v>
      </c>
      <c r="AJ312" t="e">
        <f t="shared" si="96"/>
        <v>#NUM!</v>
      </c>
    </row>
    <row r="313" spans="14:36" x14ac:dyDescent="0.3">
      <c r="N313">
        <f t="shared" si="86"/>
        <v>18.825546956952454</v>
      </c>
      <c r="O313">
        <f t="shared" si="87"/>
        <v>14.679938296336486</v>
      </c>
      <c r="P313">
        <f t="shared" si="97"/>
        <v>2.508</v>
      </c>
      <c r="Q313">
        <f t="shared" si="79"/>
        <v>20.270065000000002</v>
      </c>
      <c r="R313" s="17">
        <f>PUSHArm!M313</f>
        <v>155.5</v>
      </c>
      <c r="S313" s="10">
        <f>PULLArm!N313</f>
        <v>117.87012391256856</v>
      </c>
      <c r="T313" s="10">
        <f>PULLArm!O313</f>
        <v>0.82647700570493821</v>
      </c>
      <c r="U313" s="10" t="b">
        <f t="shared" si="88"/>
        <v>0</v>
      </c>
      <c r="V313" s="10" t="e">
        <f t="shared" si="80"/>
        <v>#REF!</v>
      </c>
      <c r="W313" s="10">
        <f t="shared" si="81"/>
        <v>101.87012391256856</v>
      </c>
      <c r="X313" s="10">
        <f t="shared" si="82"/>
        <v>7.8701239125685589</v>
      </c>
      <c r="Y313" s="10">
        <f t="shared" si="89"/>
        <v>12.870123912568559</v>
      </c>
      <c r="Z313" s="10">
        <f t="shared" si="90"/>
        <v>106.87012391256856</v>
      </c>
      <c r="AA313" s="10">
        <f t="shared" si="83"/>
        <v>17.870123912568559</v>
      </c>
      <c r="AB313" s="10" t="e">
        <f t="shared" si="84"/>
        <v>#REF!</v>
      </c>
      <c r="AC313" s="10" t="e">
        <f t="shared" si="85"/>
        <v>#REF!</v>
      </c>
      <c r="AD313" s="10" t="e">
        <f>IF(R313&lt;=$H$10,$L$2+ABS($H$43/$H$46-SQRT(4*$H$43*$H$43/$H$46/$H$46-8*(R313-$H$9)/$H$46)/2),#REF!)</f>
        <v>#REF!</v>
      </c>
      <c r="AE313" s="10" t="e">
        <f t="shared" si="91"/>
        <v>#NUM!</v>
      </c>
      <c r="AF313" s="10" t="e">
        <f t="shared" si="92"/>
        <v>#NUM!</v>
      </c>
      <c r="AG313" s="10" t="e">
        <f t="shared" si="93"/>
        <v>#NUM!</v>
      </c>
      <c r="AH313">
        <f t="shared" si="94"/>
        <v>3.7757229000500807</v>
      </c>
      <c r="AI313" s="10">
        <f t="shared" si="95"/>
        <v>-15.756617647058821</v>
      </c>
      <c r="AJ313" t="e">
        <f t="shared" si="96"/>
        <v>#NUM!</v>
      </c>
    </row>
    <row r="314" spans="14:36" x14ac:dyDescent="0.3">
      <c r="N314">
        <f t="shared" si="86"/>
        <v>18.710543124068874</v>
      </c>
      <c r="O314">
        <f t="shared" si="87"/>
        <v>14.595934447749666</v>
      </c>
      <c r="P314">
        <f t="shared" si="97"/>
        <v>2.508</v>
      </c>
      <c r="Q314">
        <f t="shared" si="79"/>
        <v>20.301479999999998</v>
      </c>
      <c r="R314" s="17">
        <f>PUSHArm!M314</f>
        <v>156</v>
      </c>
      <c r="S314" s="10">
        <f>PULLArm!N314</f>
        <v>118.47510142137841</v>
      </c>
      <c r="T314" s="10">
        <f>PULLArm!O314</f>
        <v>0.82029678555008168</v>
      </c>
      <c r="U314" s="10" t="b">
        <f t="shared" si="88"/>
        <v>0</v>
      </c>
      <c r="V314" s="10" t="e">
        <f t="shared" si="80"/>
        <v>#REF!</v>
      </c>
      <c r="W314" s="10">
        <f t="shared" si="81"/>
        <v>102.47510142137841</v>
      </c>
      <c r="X314" s="10">
        <f t="shared" si="82"/>
        <v>8.4751014213784117</v>
      </c>
      <c r="Y314" s="10">
        <f t="shared" si="89"/>
        <v>13.475101421378412</v>
      </c>
      <c r="Z314" s="10">
        <f t="shared" si="90"/>
        <v>107.47510142137841</v>
      </c>
      <c r="AA314" s="10">
        <f t="shared" si="83"/>
        <v>18.475101421378412</v>
      </c>
      <c r="AB314" s="10" t="e">
        <f t="shared" si="84"/>
        <v>#REF!</v>
      </c>
      <c r="AC314" s="10" t="e">
        <f t="shared" si="85"/>
        <v>#REF!</v>
      </c>
      <c r="AD314" s="10" t="e">
        <f>IF(R314&lt;=$H$10,$L$2+ABS($H$43/$H$46-SQRT(4*$H$43*$H$43/$H$46/$H$46-8*(R314-$H$9)/$H$46)/2),#REF!)</f>
        <v>#REF!</v>
      </c>
      <c r="AE314" s="10" t="e">
        <f t="shared" si="91"/>
        <v>#NUM!</v>
      </c>
      <c r="AF314" s="10" t="e">
        <f t="shared" si="92"/>
        <v>#NUM!</v>
      </c>
      <c r="AG314" s="10" t="e">
        <f t="shared" si="93"/>
        <v>#NUM!</v>
      </c>
      <c r="AH314">
        <f t="shared" si="94"/>
        <v>3.7804172448709354</v>
      </c>
      <c r="AI314" s="10">
        <f t="shared" si="95"/>
        <v>-15.827941176470585</v>
      </c>
      <c r="AJ314" t="e">
        <f t="shared" si="96"/>
        <v>#NUM!</v>
      </c>
    </row>
    <row r="315" spans="14:36" x14ac:dyDescent="0.3">
      <c r="N315">
        <f t="shared" si="86"/>
        <v>18.595022520481226</v>
      </c>
      <c r="O315">
        <f t="shared" si="87"/>
        <v>14.511442040699947</v>
      </c>
      <c r="P315">
        <f t="shared" si="97"/>
        <v>2.508</v>
      </c>
      <c r="Q315">
        <f t="shared" si="79"/>
        <v>20.332895000000001</v>
      </c>
      <c r="R315" s="17">
        <f>PUSHArm!M315</f>
        <v>156.5</v>
      </c>
      <c r="S315" s="10">
        <f>PULLArm!N315</f>
        <v>119.08463690756797</v>
      </c>
      <c r="T315" s="10">
        <f>PULLArm!O315</f>
        <v>0.81411094094523118</v>
      </c>
      <c r="U315" s="10" t="b">
        <f t="shared" si="88"/>
        <v>0</v>
      </c>
      <c r="V315" s="10" t="e">
        <f t="shared" si="80"/>
        <v>#REF!</v>
      </c>
      <c r="W315" s="10">
        <f t="shared" si="81"/>
        <v>103.08463690756797</v>
      </c>
      <c r="X315" s="10">
        <f t="shared" si="82"/>
        <v>9.0846369075679689</v>
      </c>
      <c r="Y315" s="10">
        <f t="shared" si="89"/>
        <v>14.084636907567969</v>
      </c>
      <c r="Z315" s="10">
        <f t="shared" si="90"/>
        <v>108.08463690756797</v>
      </c>
      <c r="AA315" s="10">
        <f t="shared" si="83"/>
        <v>19.084636907567969</v>
      </c>
      <c r="AB315" s="10" t="e">
        <f t="shared" si="84"/>
        <v>#REF!</v>
      </c>
      <c r="AC315" s="10" t="e">
        <f t="shared" si="85"/>
        <v>#REF!</v>
      </c>
      <c r="AD315" s="10" t="e">
        <f>IF(R315&lt;=$H$10,$L$2+ABS($H$43/$H$46-SQRT(4*$H$43*$H$43/$H$46/$H$46-8*(R315-$H$9)/$H$46)/2),#REF!)</f>
        <v>#REF!</v>
      </c>
      <c r="AE315" s="10" t="e">
        <f t="shared" si="91"/>
        <v>#NUM!</v>
      </c>
      <c r="AF315" s="10" t="e">
        <f t="shared" si="92"/>
        <v>#NUM!</v>
      </c>
      <c r="AG315" s="10" t="e">
        <f t="shared" si="93"/>
        <v>#NUM!</v>
      </c>
      <c r="AH315">
        <f t="shared" si="94"/>
        <v>3.7851031906352999</v>
      </c>
      <c r="AI315" s="10">
        <f t="shared" si="95"/>
        <v>-15.899264705882352</v>
      </c>
      <c r="AJ315" t="e">
        <f t="shared" si="96"/>
        <v>#NUM!</v>
      </c>
    </row>
    <row r="316" spans="14:36" x14ac:dyDescent="0.3">
      <c r="N316">
        <f t="shared" si="86"/>
        <v>18.479015045832167</v>
      </c>
      <c r="O316">
        <f t="shared" si="87"/>
        <v>14.426484301456364</v>
      </c>
      <c r="P316">
        <f t="shared" si="97"/>
        <v>2.508</v>
      </c>
      <c r="Q316">
        <f t="shared" si="79"/>
        <v>20.36431</v>
      </c>
      <c r="R316" s="17">
        <f>PUSHArm!M316</f>
        <v>157</v>
      </c>
      <c r="S316" s="10">
        <f>PULLArm!N316</f>
        <v>119.69880381634268</v>
      </c>
      <c r="T316" s="10">
        <f>PULLArm!O316</f>
        <v>0.80792080230777596</v>
      </c>
      <c r="U316" s="10" t="b">
        <f t="shared" si="88"/>
        <v>0</v>
      </c>
      <c r="V316" s="10" t="e">
        <f t="shared" si="80"/>
        <v>#REF!</v>
      </c>
      <c r="W316" s="10">
        <f t="shared" si="81"/>
        <v>103.69880381634268</v>
      </c>
      <c r="X316" s="10">
        <f t="shared" si="82"/>
        <v>9.6988038163426751</v>
      </c>
      <c r="Y316" s="10">
        <f t="shared" si="89"/>
        <v>14.698803816342675</v>
      </c>
      <c r="Z316" s="10">
        <f t="shared" si="90"/>
        <v>108.69880381634268</v>
      </c>
      <c r="AA316" s="10">
        <f t="shared" si="83"/>
        <v>19.698803816342675</v>
      </c>
      <c r="AB316" s="10" t="e">
        <f t="shared" si="84"/>
        <v>#REF!</v>
      </c>
      <c r="AC316" s="10" t="e">
        <f t="shared" si="85"/>
        <v>#REF!</v>
      </c>
      <c r="AD316" s="10" t="e">
        <f>IF(R316&lt;=$H$10,$L$2+ABS($H$43/$H$46-SQRT(4*$H$43*$H$43/$H$46/$H$46-8*(R316-$H$9)/$H$46)/2),#REF!)</f>
        <v>#REF!</v>
      </c>
      <c r="AE316" s="10" t="e">
        <f t="shared" si="91"/>
        <v>#NUM!</v>
      </c>
      <c r="AF316" s="10" t="e">
        <f t="shared" si="92"/>
        <v>#NUM!</v>
      </c>
      <c r="AG316" s="10" t="e">
        <f t="shared" si="93"/>
        <v>#NUM!</v>
      </c>
      <c r="AH316">
        <f t="shared" si="94"/>
        <v>3.7897807822649239</v>
      </c>
      <c r="AI316" s="10">
        <f t="shared" si="95"/>
        <v>-15.970588235294116</v>
      </c>
      <c r="AJ316" t="e">
        <f t="shared" si="96"/>
        <v>#NUM!</v>
      </c>
    </row>
    <row r="317" spans="14:36" x14ac:dyDescent="0.3">
      <c r="N317">
        <f t="shared" si="86"/>
        <v>18.362551561269605</v>
      </c>
      <c r="O317">
        <f t="shared" si="87"/>
        <v>14.341085243833104</v>
      </c>
      <c r="P317">
        <f t="shared" si="97"/>
        <v>2.508</v>
      </c>
      <c r="Q317">
        <f t="shared" si="79"/>
        <v>20.395724999999999</v>
      </c>
      <c r="R317" s="17">
        <f>PUSHArm!M317</f>
        <v>157.5</v>
      </c>
      <c r="S317" s="10">
        <f>PULLArm!N317</f>
        <v>120.31767635752713</v>
      </c>
      <c r="T317" s="10">
        <f>PULLArm!O317</f>
        <v>0.80172773473614478</v>
      </c>
      <c r="U317" s="10" t="b">
        <f t="shared" si="88"/>
        <v>0</v>
      </c>
      <c r="V317" s="10" t="e">
        <f t="shared" si="80"/>
        <v>#REF!</v>
      </c>
      <c r="W317" s="10">
        <f t="shared" si="81"/>
        <v>104.31767635752713</v>
      </c>
      <c r="X317" s="10">
        <f t="shared" si="82"/>
        <v>10.317676357527134</v>
      </c>
      <c r="Y317" s="10">
        <f t="shared" si="89"/>
        <v>15.317676357527134</v>
      </c>
      <c r="Z317" s="10">
        <f t="shared" si="90"/>
        <v>109.31767635752713</v>
      </c>
      <c r="AA317" s="10">
        <f t="shared" si="83"/>
        <v>20.317676357527134</v>
      </c>
      <c r="AB317" s="10" t="e">
        <f t="shared" si="84"/>
        <v>#REF!</v>
      </c>
      <c r="AC317" s="10" t="e">
        <f t="shared" si="85"/>
        <v>#REF!</v>
      </c>
      <c r="AD317" s="10" t="e">
        <f>IF(R317&lt;=$H$10,$L$2+ABS($H$43/$H$46-SQRT(4*$H$43*$H$43/$H$46/$H$46-8*(R317-$H$9)/$H$46)/2),#REF!)</f>
        <v>#REF!</v>
      </c>
      <c r="AE317" s="10" t="e">
        <f t="shared" si="91"/>
        <v>#NUM!</v>
      </c>
      <c r="AF317" s="10" t="e">
        <f t="shared" si="92"/>
        <v>#NUM!</v>
      </c>
      <c r="AG317" s="10" t="e">
        <f t="shared" si="93"/>
        <v>#NUM!</v>
      </c>
      <c r="AH317">
        <f t="shared" si="94"/>
        <v>3.7944500642825458</v>
      </c>
      <c r="AI317" s="10">
        <f t="shared" si="95"/>
        <v>-16.04191176470588</v>
      </c>
      <c r="AJ317" t="e">
        <f t="shared" si="96"/>
        <v>#NUM!</v>
      </c>
    </row>
    <row r="318" spans="14:36" x14ac:dyDescent="0.3">
      <c r="N318">
        <f t="shared" si="86"/>
        <v>18.245663896332186</v>
      </c>
      <c r="O318">
        <f t="shared" si="87"/>
        <v>14.255269675760511</v>
      </c>
      <c r="P318">
        <f t="shared" si="97"/>
        <v>2.508</v>
      </c>
      <c r="Q318">
        <f t="shared" si="79"/>
        <v>20.427139999999998</v>
      </c>
      <c r="R318" s="17">
        <f>PUSHArm!M318</f>
        <v>158</v>
      </c>
      <c r="S318" s="10">
        <f>PULLArm!N318</f>
        <v>120.94132947358723</v>
      </c>
      <c r="T318" s="10">
        <f>PULLArm!O318</f>
        <v>0.79553313807250303</v>
      </c>
      <c r="U318" s="10" t="b">
        <f t="shared" si="88"/>
        <v>0</v>
      </c>
      <c r="V318" s="10" t="e">
        <f t="shared" si="80"/>
        <v>#REF!</v>
      </c>
      <c r="W318" s="10">
        <f t="shared" si="81"/>
        <v>104.94132947358723</v>
      </c>
      <c r="X318" s="10">
        <f t="shared" si="82"/>
        <v>10.941329473587231</v>
      </c>
      <c r="Y318" s="10">
        <f t="shared" si="89"/>
        <v>15.941329473587231</v>
      </c>
      <c r="Z318" s="10">
        <f t="shared" si="90"/>
        <v>109.94132947358723</v>
      </c>
      <c r="AA318" s="10">
        <f t="shared" si="83"/>
        <v>20.941329473587231</v>
      </c>
      <c r="AB318" s="10" t="e">
        <f t="shared" si="84"/>
        <v>#REF!</v>
      </c>
      <c r="AC318" s="10" t="e">
        <f t="shared" si="85"/>
        <v>#REF!</v>
      </c>
      <c r="AD318" s="10" t="e">
        <f>IF(R318&lt;=$H$10,$L$2+ABS($H$43/$H$46-SQRT(4*$H$43*$H$43/$H$46/$H$46-8*(R318-$H$9)/$H$46)/2),#REF!)</f>
        <v>#REF!</v>
      </c>
      <c r="AE318" s="10" t="e">
        <f t="shared" si="91"/>
        <v>#NUM!</v>
      </c>
      <c r="AF318" s="10" t="e">
        <f t="shared" si="92"/>
        <v>#NUM!</v>
      </c>
      <c r="AG318" s="10" t="e">
        <f t="shared" si="93"/>
        <v>#NUM!</v>
      </c>
      <c r="AH318">
        <f t="shared" si="94"/>
        <v>3.7991110808168345</v>
      </c>
      <c r="AI318" s="10">
        <f t="shared" si="95"/>
        <v>-16.113235294117644</v>
      </c>
      <c r="AJ318" t="e">
        <f t="shared" si="96"/>
        <v>#NUM!</v>
      </c>
    </row>
    <row r="319" spans="14:36" x14ac:dyDescent="0.3">
      <c r="N319">
        <f t="shared" si="86"/>
        <v>18.128384854993723</v>
      </c>
      <c r="O319">
        <f t="shared" si="87"/>
        <v>14.169063205201297</v>
      </c>
      <c r="P319">
        <f t="shared" si="97"/>
        <v>2.508</v>
      </c>
      <c r="Q319">
        <f t="shared" si="79"/>
        <v>20.458555</v>
      </c>
      <c r="R319" s="17">
        <f>PUSHArm!M319</f>
        <v>158.5</v>
      </c>
      <c r="S319" s="10">
        <f>PULLArm!N319</f>
        <v>121.56983880408659</v>
      </c>
      <c r="T319" s="10">
        <f>PULLArm!O319</f>
        <v>0.78933844692831479</v>
      </c>
      <c r="U319" s="10" t="b">
        <f t="shared" si="88"/>
        <v>0</v>
      </c>
      <c r="V319" s="10" t="e">
        <f t="shared" si="80"/>
        <v>#REF!</v>
      </c>
      <c r="W319" s="10">
        <f t="shared" si="81"/>
        <v>105.56983880408659</v>
      </c>
      <c r="X319" s="10">
        <f t="shared" si="82"/>
        <v>11.569838804086586</v>
      </c>
      <c r="Y319" s="10">
        <f t="shared" si="89"/>
        <v>16.569838804086586</v>
      </c>
      <c r="Z319" s="10">
        <f t="shared" si="90"/>
        <v>110.56983880408659</v>
      </c>
      <c r="AA319" s="10">
        <f t="shared" si="83"/>
        <v>21.569838804086586</v>
      </c>
      <c r="AB319" s="10" t="e">
        <f t="shared" si="84"/>
        <v>#REF!</v>
      </c>
      <c r="AC319" s="10" t="e">
        <f t="shared" si="85"/>
        <v>#REF!</v>
      </c>
      <c r="AD319" s="10" t="e">
        <f>IF(R319&lt;=$H$10,$L$2+ABS($H$43/$H$46-SQRT(4*$H$43*$H$43/$H$46/$H$46-8*(R319-$H$9)/$H$46)/2),#REF!)</f>
        <v>#REF!</v>
      </c>
      <c r="AE319" s="10" t="e">
        <f t="shared" si="91"/>
        <v>#NUM!</v>
      </c>
      <c r="AF319" s="10" t="e">
        <f t="shared" si="92"/>
        <v>#NUM!</v>
      </c>
      <c r="AG319" s="10" t="e">
        <f t="shared" si="93"/>
        <v>#NUM!</v>
      </c>
      <c r="AH319">
        <f t="shared" si="94"/>
        <v>3.8037638756072569</v>
      </c>
      <c r="AI319" s="10">
        <f t="shared" si="95"/>
        <v>-16.184558823529411</v>
      </c>
      <c r="AJ319" t="e">
        <f t="shared" si="96"/>
        <v>#NUM!</v>
      </c>
    </row>
    <row r="320" spans="14:36" x14ac:dyDescent="0.3">
      <c r="N320">
        <f t="shared" si="86"/>
        <v>18.010748220812832</v>
      </c>
      <c r="O320">
        <f t="shared" si="87"/>
        <v>14.082492245368167</v>
      </c>
      <c r="P320">
        <f t="shared" si="97"/>
        <v>2.508</v>
      </c>
      <c r="Q320">
        <f t="shared" si="79"/>
        <v>20.48997</v>
      </c>
      <c r="R320" s="17">
        <f>PUSHArm!M320</f>
        <v>159</v>
      </c>
      <c r="S320" s="10">
        <f>PULLArm!N320</f>
        <v>122.20328064636062</v>
      </c>
      <c r="T320" s="10">
        <f>PULLArm!O320</f>
        <v>0.78314513067078673</v>
      </c>
      <c r="U320" s="10" t="b">
        <f t="shared" si="88"/>
        <v>0</v>
      </c>
      <c r="V320" s="10" t="e">
        <f t="shared" si="80"/>
        <v>#REF!</v>
      </c>
      <c r="W320" s="10">
        <f t="shared" si="81"/>
        <v>106.20328064636062</v>
      </c>
      <c r="X320" s="10">
        <f t="shared" si="82"/>
        <v>12.203280646360625</v>
      </c>
      <c r="Y320" s="10">
        <f t="shared" si="89"/>
        <v>17.203280646360625</v>
      </c>
      <c r="Z320" s="10">
        <f t="shared" si="90"/>
        <v>111.20328064636062</v>
      </c>
      <c r="AA320" s="10">
        <f t="shared" si="83"/>
        <v>22.203280646360625</v>
      </c>
      <c r="AB320" s="10" t="e">
        <f t="shared" si="84"/>
        <v>#REF!</v>
      </c>
      <c r="AC320" s="10" t="e">
        <f t="shared" si="85"/>
        <v>#REF!</v>
      </c>
      <c r="AD320" s="10" t="e">
        <f>IF(R320&lt;=$H$10,$L$2+ABS($H$43/$H$46-SQRT(4*$H$43*$H$43/$H$46/$H$46-8*(R320-$H$9)/$H$46)/2),#REF!)</f>
        <v>#REF!</v>
      </c>
      <c r="AE320" s="10" t="e">
        <f t="shared" si="91"/>
        <v>#NUM!</v>
      </c>
      <c r="AF320" s="10" t="e">
        <f t="shared" si="92"/>
        <v>#NUM!</v>
      </c>
      <c r="AG320" s="10" t="e">
        <f t="shared" si="93"/>
        <v>#NUM!</v>
      </c>
      <c r="AH320">
        <f t="shared" si="94"/>
        <v>3.8084084920088674</v>
      </c>
      <c r="AI320" s="10">
        <f t="shared" si="95"/>
        <v>-16.255882352941175</v>
      </c>
      <c r="AJ320" t="e">
        <f t="shared" si="96"/>
        <v>#NUM!</v>
      </c>
    </row>
    <row r="321" spans="14:36" x14ac:dyDescent="0.3">
      <c r="N321">
        <f t="shared" si="86"/>
        <v>17.892788761140395</v>
      </c>
      <c r="O321">
        <f t="shared" si="87"/>
        <v>13.995584019203944</v>
      </c>
      <c r="P321">
        <f t="shared" si="97"/>
        <v>2.508</v>
      </c>
      <c r="Q321">
        <f t="shared" si="79"/>
        <v>20.521385000000002</v>
      </c>
      <c r="R321" s="17">
        <f>PUSHArm!M321</f>
        <v>159.5</v>
      </c>
      <c r="S321" s="10">
        <f>PULLArm!N321</f>
        <v>122.84173191218377</v>
      </c>
      <c r="T321" s="10">
        <f>PULLArm!O321</f>
        <v>0.77695469336851131</v>
      </c>
      <c r="U321" s="10" t="b">
        <f t="shared" si="88"/>
        <v>0</v>
      </c>
      <c r="V321" s="10" t="e">
        <f t="shared" si="80"/>
        <v>#REF!</v>
      </c>
      <c r="W321" s="10">
        <f t="shared" si="81"/>
        <v>106.84173191218377</v>
      </c>
      <c r="X321" s="10">
        <f t="shared" si="82"/>
        <v>12.841731912183775</v>
      </c>
      <c r="Y321" s="10">
        <f t="shared" si="89"/>
        <v>17.841731912183775</v>
      </c>
      <c r="Z321" s="10">
        <f t="shared" si="90"/>
        <v>111.84173191218377</v>
      </c>
      <c r="AA321" s="10">
        <f t="shared" si="83"/>
        <v>22.841731912183775</v>
      </c>
      <c r="AB321" s="10" t="e">
        <f t="shared" si="84"/>
        <v>#REF!</v>
      </c>
      <c r="AC321" s="10" t="e">
        <f t="shared" si="85"/>
        <v>#REF!</v>
      </c>
      <c r="AD321" s="10" t="e">
        <f>IF(R321&lt;=$H$10,$L$2+ABS($H$43/$H$46-SQRT(4*$H$43*$H$43/$H$46/$H$46-8*(R321-$H$9)/$H$46)/2),#REF!)</f>
        <v>#REF!</v>
      </c>
      <c r="AE321" s="10" t="e">
        <f t="shared" si="91"/>
        <v>#NUM!</v>
      </c>
      <c r="AF321" s="10" t="e">
        <f t="shared" si="92"/>
        <v>#NUM!</v>
      </c>
      <c r="AG321" s="10" t="e">
        <f t="shared" si="93"/>
        <v>#NUM!</v>
      </c>
      <c r="AH321">
        <f t="shared" si="94"/>
        <v>3.8130449729970191</v>
      </c>
      <c r="AI321" s="10">
        <f t="shared" si="95"/>
        <v>-16.327205882352938</v>
      </c>
      <c r="AJ321" t="e">
        <f t="shared" si="96"/>
        <v>#NUM!</v>
      </c>
    </row>
    <row r="322" spans="14:36" x14ac:dyDescent="0.3">
      <c r="N322">
        <f t="shared" si="86"/>
        <v>17.774542230353234</v>
      </c>
      <c r="O322">
        <f t="shared" si="87"/>
        <v>13.908366563097466</v>
      </c>
      <c r="P322">
        <f t="shared" si="97"/>
        <v>2.508</v>
      </c>
      <c r="Q322">
        <f t="shared" ref="Q322:Q358" si="98">(R322/360*2*3.1415*$B$19+$E$10)*$E$9*$B$19/1000</f>
        <v>20.552799999999998</v>
      </c>
      <c r="R322" s="17">
        <f>PUSHArm!M322</f>
        <v>160</v>
      </c>
      <c r="S322" s="10">
        <f>PULLArm!N322</f>
        <v>123.48527008019745</v>
      </c>
      <c r="T322" s="10">
        <f>PULLArm!O322</f>
        <v>0.77076867369532875</v>
      </c>
      <c r="U322" s="10" t="b">
        <f t="shared" si="88"/>
        <v>0</v>
      </c>
      <c r="V322" s="10" t="e">
        <f t="shared" ref="V322:V358" si="99">IF(R322&lt;=$H$7,SQRT(2*R322/$H$34),AB322)</f>
        <v>#REF!</v>
      </c>
      <c r="W322" s="10">
        <f t="shared" ref="W322:W358" si="100">ABS(S322-$E$19)</f>
        <v>107.48527008019745</v>
      </c>
      <c r="X322" s="10">
        <f t="shared" ref="X322:X358" si="101">ABS(S322-$E$20)</f>
        <v>13.485270080197452</v>
      </c>
      <c r="Y322" s="10">
        <f t="shared" si="89"/>
        <v>18.485270080197452</v>
      </c>
      <c r="Z322" s="10">
        <f t="shared" si="90"/>
        <v>112.48527008019745</v>
      </c>
      <c r="AA322" s="10">
        <f t="shared" ref="AA322:AA358" si="102">ABS(S322-$E$20+10)</f>
        <v>23.485270080197452</v>
      </c>
      <c r="AB322" s="10" t="e">
        <f t="shared" ref="AB322:AB358" si="103">IF(R322&lt;=$H$8,$J$2+ABS(SQRT(4*$H$35*$H$35/$H$38/$H$38+8*(R322-$H$7)/$H$38)/2-ABS($H$35/$H$38)),AC322)</f>
        <v>#REF!</v>
      </c>
      <c r="AC322" s="10" t="e">
        <f t="shared" ref="AC322:AC358" si="104">IF(R322&lt;=$H$9,$K$2+ABS(-$H$39/$H$42-SQRT(4*$H$39*$H$39/$H$42/$H$42+8*(R322-$H$8)/$H$42)/2),AD322)</f>
        <v>#REF!</v>
      </c>
      <c r="AD322" s="10" t="e">
        <f>IF(R322&lt;=$H$10,$L$2+ABS($H$43/$H$46-SQRT(4*$H$43*$H$43/$H$46/$H$46-8*(R322-$H$9)/$H$46)/2),#REF!)</f>
        <v>#REF!</v>
      </c>
      <c r="AE322" s="10" t="e">
        <f t="shared" si="91"/>
        <v>#NUM!</v>
      </c>
      <c r="AF322" s="10" t="e">
        <f t="shared" si="92"/>
        <v>#NUM!</v>
      </c>
      <c r="AG322" s="10" t="e">
        <f t="shared" si="93"/>
        <v>#NUM!</v>
      </c>
      <c r="AH322">
        <f t="shared" si="94"/>
        <v>3.817673361172004</v>
      </c>
      <c r="AI322" s="10">
        <f t="shared" si="95"/>
        <v>-16.398529411764702</v>
      </c>
      <c r="AJ322" t="e">
        <f t="shared" si="96"/>
        <v>#NUM!</v>
      </c>
    </row>
    <row r="323" spans="14:36" x14ac:dyDescent="0.3">
      <c r="N323">
        <f t="shared" ref="N323:N358" si="105">(Q323+P323)*T323</f>
        <v>17.656045372030896</v>
      </c>
      <c r="O323">
        <f t="shared" ref="O323:O358" si="106">(Q323-P323)*T323</f>
        <v>13.820868729768257</v>
      </c>
      <c r="P323">
        <f t="shared" si="97"/>
        <v>2.508</v>
      </c>
      <c r="Q323">
        <f t="shared" si="98"/>
        <v>20.584215000000004</v>
      </c>
      <c r="R323" s="17">
        <f>PUSHArm!M323</f>
        <v>160.5</v>
      </c>
      <c r="S323" s="10">
        <f>PULLArm!N323</f>
        <v>124.13397314385834</v>
      </c>
      <c r="T323" s="10">
        <f>PULLArm!O323</f>
        <v>0.76458864478920252</v>
      </c>
      <c r="U323" s="10" t="b">
        <f t="shared" ref="U323:U358" si="107">IF(R323&lt;=$H$7,V323*$H$34/T323,IF(R323&lt;$H$8,((V323-$J$2)*$H$38+$H$35)/T323,IF(R323&lt;=$H$9,((V323-$K$2)*$H$42+$H$39)/T323,IF(R323&lt;=$H$10,($H$43-(V323-$L$2)*$H$46)/T323))))</f>
        <v>0</v>
      </c>
      <c r="V323" s="10" t="e">
        <f t="shared" si="99"/>
        <v>#REF!</v>
      </c>
      <c r="W323" s="10">
        <f t="shared" si="100"/>
        <v>108.13397314385834</v>
      </c>
      <c r="X323" s="10">
        <f t="shared" si="101"/>
        <v>14.133973143858341</v>
      </c>
      <c r="Y323" s="10">
        <f t="shared" ref="Y323:Y358" si="108">ABS(S323-$E$20+5)</f>
        <v>19.133973143858341</v>
      </c>
      <c r="Z323" s="10">
        <f t="shared" ref="Z323:Z358" si="109">ABS(S323-$E$21)</f>
        <v>113.13397314385834</v>
      </c>
      <c r="AA323" s="10">
        <f t="shared" si="102"/>
        <v>24.133973143858341</v>
      </c>
      <c r="AB323" s="10" t="e">
        <f t="shared" si="103"/>
        <v>#REF!</v>
      </c>
      <c r="AC323" s="10" t="e">
        <f t="shared" si="104"/>
        <v>#REF!</v>
      </c>
      <c r="AD323" s="10" t="e">
        <f>IF(R323&lt;=$H$10,$L$2+ABS($H$43/$H$46-SQRT(4*$H$43*$H$43/$H$46/$H$46-8*(R323-$H$9)/$H$46)/2),#REF!)</f>
        <v>#REF!</v>
      </c>
      <c r="AE323" s="10" t="e">
        <f t="shared" ref="AE323:AE358" si="110">IF(R323&gt;=$H$12,AF323*$H$49/T323,IF(R323&gt;=$H$13,((AF323-$I$28)*$H$53+$H$50)/T323,IF(R323&gt;=$H$14,((AF323-$I$29)*$H$57+$H$54)/T323,IF(R323&gt;=$H$15,($H$58-(AF323-$I$30)*$H$61)/T323,(IF(R323&gt;=$H$16,($H$62+(AF323-$I$31)*$H$65)/T323))))))</f>
        <v>#NUM!</v>
      </c>
      <c r="AF323" s="10" t="e">
        <f t="shared" ref="AF323:AF358" si="111">IF(R323&gt;=$H$12,SQRT(2*(R323-$H$11)/$H$49),AG323)</f>
        <v>#NUM!</v>
      </c>
      <c r="AG323" s="10" t="e">
        <f t="shared" ref="AG323:AG358" si="112">IF(R323&gt;=$H$13,$J$4+ABS(SQRT(4*$H$50*$H$50/$H$53/$H$53+8*(R323-$H$12)/$H$53)/2-ABS($H$50/$H$53)),AH323)</f>
        <v>#NUM!</v>
      </c>
      <c r="AH323">
        <f t="shared" ref="AH323:AH358" si="113">IF(R323&gt;=$H$14,$I$29+ABS(SQRT(4*$H$54*$H$54/$H$57/$H$57+8*(R323-$H$13)/$H$57)/2-ABS($H$54/$H$57)),AI323)</f>
        <v>3.8222936987636205</v>
      </c>
      <c r="AI323" s="10">
        <f t="shared" ref="AI323:AI358" si="114">IF(R323&gt;=$H$15,$I$30+(R323-$H$14)/$H$58,AJ323)</f>
        <v>-16.46985294117647</v>
      </c>
      <c r="AJ323" t="e">
        <f t="shared" ref="AJ323:AJ358" si="115">IF(R323&gt;=$H$16,$I$31+SQRT(2*(R323-$H$15)/-$H$65),AK323)</f>
        <v>#NUM!</v>
      </c>
    </row>
    <row r="324" spans="14:36" x14ac:dyDescent="0.3">
      <c r="N324">
        <f t="shared" si="105"/>
        <v>17.537335920066891</v>
      </c>
      <c r="O324">
        <f t="shared" si="106"/>
        <v>13.733120190310988</v>
      </c>
      <c r="P324">
        <f t="shared" ref="P324:P358" si="116">P323</f>
        <v>2.508</v>
      </c>
      <c r="Q324">
        <f t="shared" si="98"/>
        <v>20.615630000000003</v>
      </c>
      <c r="R324" s="17">
        <f>PUSHArm!M324</f>
        <v>161</v>
      </c>
      <c r="S324" s="10">
        <f>PULLArm!N324</f>
        <v>124.78791955466052</v>
      </c>
      <c r="T324" s="10">
        <f>PULLArm!O324</f>
        <v>0.7584162140661691</v>
      </c>
      <c r="U324" s="10" t="b">
        <f t="shared" si="107"/>
        <v>0</v>
      </c>
      <c r="V324" s="10" t="e">
        <f t="shared" si="99"/>
        <v>#REF!</v>
      </c>
      <c r="W324" s="10">
        <f t="shared" si="100"/>
        <v>108.78791955466052</v>
      </c>
      <c r="X324" s="10">
        <f t="shared" si="101"/>
        <v>14.787919554660519</v>
      </c>
      <c r="Y324" s="10">
        <f t="shared" si="108"/>
        <v>19.787919554660519</v>
      </c>
      <c r="Z324" s="10">
        <f t="shared" si="109"/>
        <v>113.78791955466052</v>
      </c>
      <c r="AA324" s="10">
        <f t="shared" si="102"/>
        <v>24.787919554660519</v>
      </c>
      <c r="AB324" s="10" t="e">
        <f t="shared" si="103"/>
        <v>#REF!</v>
      </c>
      <c r="AC324" s="10" t="e">
        <f t="shared" si="104"/>
        <v>#REF!</v>
      </c>
      <c r="AD324" s="10" t="e">
        <f>IF(R324&lt;=$H$10,$L$2+ABS($H$43/$H$46-SQRT(4*$H$43*$H$43/$H$46/$H$46-8*(R324-$H$9)/$H$46)/2),#REF!)</f>
        <v>#REF!</v>
      </c>
      <c r="AE324" s="10" t="e">
        <f t="shared" si="110"/>
        <v>#NUM!</v>
      </c>
      <c r="AF324" s="10" t="e">
        <f t="shared" si="111"/>
        <v>#NUM!</v>
      </c>
      <c r="AG324" s="10" t="e">
        <f t="shared" si="112"/>
        <v>#NUM!</v>
      </c>
      <c r="AH324">
        <f t="shared" si="113"/>
        <v>3.8269060276356681</v>
      </c>
      <c r="AI324" s="10">
        <f t="shared" si="114"/>
        <v>-16.541176470588233</v>
      </c>
      <c r="AJ324" t="e">
        <f t="shared" si="115"/>
        <v>#NUM!</v>
      </c>
    </row>
    <row r="325" spans="14:36" x14ac:dyDescent="0.3">
      <c r="N325">
        <f t="shared" si="105"/>
        <v>17.418452598639433</v>
      </c>
      <c r="O325">
        <f t="shared" si="106"/>
        <v>13.645151435338937</v>
      </c>
      <c r="P325">
        <f t="shared" si="116"/>
        <v>2.508</v>
      </c>
      <c r="Q325">
        <f t="shared" si="98"/>
        <v>20.647045000000002</v>
      </c>
      <c r="R325" s="17">
        <f>PUSHArm!M325</f>
        <v>161.5</v>
      </c>
      <c r="S325" s="10">
        <f>PULLArm!N325</f>
        <v>125.44718816037677</v>
      </c>
      <c r="T325" s="10">
        <f>PULLArm!O325</f>
        <v>0.75225302298654284</v>
      </c>
      <c r="U325" s="10" t="b">
        <f t="shared" si="107"/>
        <v>0</v>
      </c>
      <c r="V325" s="10" t="e">
        <f t="shared" si="99"/>
        <v>#REF!</v>
      </c>
      <c r="W325" s="10">
        <f t="shared" si="100"/>
        <v>109.44718816037677</v>
      </c>
      <c r="X325" s="10">
        <f t="shared" si="101"/>
        <v>15.447188160376768</v>
      </c>
      <c r="Y325" s="10">
        <f t="shared" si="108"/>
        <v>20.447188160376768</v>
      </c>
      <c r="Z325" s="10">
        <f t="shared" si="109"/>
        <v>114.44718816037677</v>
      </c>
      <c r="AA325" s="10">
        <f t="shared" si="102"/>
        <v>25.447188160376768</v>
      </c>
      <c r="AB325" s="10" t="e">
        <f t="shared" si="103"/>
        <v>#REF!</v>
      </c>
      <c r="AC325" s="10" t="e">
        <f t="shared" si="104"/>
        <v>#REF!</v>
      </c>
      <c r="AD325" s="10" t="e">
        <f>IF(R325&lt;=$H$10,$L$2+ABS($H$43/$H$46-SQRT(4*$H$43*$H$43/$H$46/$H$46-8*(R325-$H$9)/$H$46)/2),#REF!)</f>
        <v>#REF!</v>
      </c>
      <c r="AE325" s="10" t="e">
        <f t="shared" si="110"/>
        <v>#NUM!</v>
      </c>
      <c r="AF325" s="10" t="e">
        <f t="shared" si="111"/>
        <v>#NUM!</v>
      </c>
      <c r="AG325" s="10" t="e">
        <f t="shared" si="112"/>
        <v>#NUM!</v>
      </c>
      <c r="AH325">
        <f t="shared" si="113"/>
        <v>3.8315103892903726</v>
      </c>
      <c r="AI325" s="10">
        <f t="shared" si="114"/>
        <v>-16.612499999999997</v>
      </c>
      <c r="AJ325" t="e">
        <f t="shared" si="115"/>
        <v>#NUM!</v>
      </c>
    </row>
    <row r="326" spans="14:36" x14ac:dyDescent="0.3">
      <c r="N326">
        <f t="shared" si="105"/>
        <v>17.299435121002627</v>
      </c>
      <c r="O326">
        <f t="shared" si="106"/>
        <v>13.556993775193517</v>
      </c>
      <c r="P326">
        <f t="shared" si="116"/>
        <v>2.508</v>
      </c>
      <c r="Q326">
        <f t="shared" si="98"/>
        <v>20.678460000000001</v>
      </c>
      <c r="R326" s="17">
        <f>PUSHArm!M326</f>
        <v>162</v>
      </c>
      <c r="S326" s="10">
        <f>PULLArm!N326</f>
        <v>126.11185813805919</v>
      </c>
      <c r="T326" s="10">
        <f>PULLArm!O326</f>
        <v>0.74610074677215188</v>
      </c>
      <c r="U326" s="10" t="b">
        <f t="shared" si="107"/>
        <v>0</v>
      </c>
      <c r="V326" s="10" t="e">
        <f t="shared" si="99"/>
        <v>#REF!</v>
      </c>
      <c r="W326" s="10">
        <f t="shared" si="100"/>
        <v>110.11185813805919</v>
      </c>
      <c r="X326" s="10">
        <f t="shared" si="101"/>
        <v>16.111858138059191</v>
      </c>
      <c r="Y326" s="10">
        <f t="shared" si="108"/>
        <v>21.111858138059191</v>
      </c>
      <c r="Z326" s="10">
        <f t="shared" si="109"/>
        <v>115.11185813805919</v>
      </c>
      <c r="AA326" s="10">
        <f t="shared" si="102"/>
        <v>26.111858138059191</v>
      </c>
      <c r="AB326" s="10" t="e">
        <f t="shared" si="103"/>
        <v>#REF!</v>
      </c>
      <c r="AC326" s="10" t="e">
        <f t="shared" si="104"/>
        <v>#REF!</v>
      </c>
      <c r="AD326" s="10" t="e">
        <f>IF(R326&lt;=$H$10,$L$2+ABS($H$43/$H$46-SQRT(4*$H$43*$H$43/$H$46/$H$46-8*(R326-$H$9)/$H$46)/2),#REF!)</f>
        <v>#REF!</v>
      </c>
      <c r="AE326" s="10" t="e">
        <f t="shared" si="110"/>
        <v>#NUM!</v>
      </c>
      <c r="AF326" s="10" t="e">
        <f t="shared" si="111"/>
        <v>#NUM!</v>
      </c>
      <c r="AG326" s="10" t="e">
        <f t="shared" si="112"/>
        <v>#NUM!</v>
      </c>
      <c r="AH326">
        <f t="shared" si="113"/>
        <v>3.8361068248727443</v>
      </c>
      <c r="AI326" s="10">
        <f t="shared" si="114"/>
        <v>-16.683823529411761</v>
      </c>
      <c r="AJ326" t="e">
        <f t="shared" si="115"/>
        <v>#NUM!</v>
      </c>
    </row>
    <row r="327" spans="14:36" x14ac:dyDescent="0.3">
      <c r="N327">
        <f t="shared" si="105"/>
        <v>17.180324187063842</v>
      </c>
      <c r="O327">
        <f t="shared" si="106"/>
        <v>13.468679339190718</v>
      </c>
      <c r="P327">
        <f t="shared" si="116"/>
        <v>2.508</v>
      </c>
      <c r="Q327">
        <f t="shared" si="98"/>
        <v>20.709875</v>
      </c>
      <c r="R327" s="17">
        <f>PUSHArm!M327</f>
        <v>162.5</v>
      </c>
      <c r="S327" s="10">
        <f>PULLArm!N327</f>
        <v>126.78200892153333</v>
      </c>
      <c r="T327" s="10">
        <f>PULLArm!O327</f>
        <v>0.73996109407358956</v>
      </c>
      <c r="U327" s="10" t="b">
        <f t="shared" si="107"/>
        <v>0</v>
      </c>
      <c r="V327" s="10" t="e">
        <f t="shared" si="99"/>
        <v>#REF!</v>
      </c>
      <c r="W327" s="10">
        <f t="shared" si="100"/>
        <v>110.78200892153333</v>
      </c>
      <c r="X327" s="10">
        <f t="shared" si="101"/>
        <v>16.782008921533333</v>
      </c>
      <c r="Y327" s="10">
        <f t="shared" si="108"/>
        <v>21.782008921533333</v>
      </c>
      <c r="Z327" s="10">
        <f t="shared" si="109"/>
        <v>115.78200892153333</v>
      </c>
      <c r="AA327" s="10">
        <f t="shared" si="102"/>
        <v>26.782008921533333</v>
      </c>
      <c r="AB327" s="10" t="e">
        <f t="shared" si="103"/>
        <v>#REF!</v>
      </c>
      <c r="AC327" s="10" t="e">
        <f t="shared" si="104"/>
        <v>#REF!</v>
      </c>
      <c r="AD327" s="10" t="e">
        <f>IF(R327&lt;=$H$10,$L$2+ABS($H$43/$H$46-SQRT(4*$H$43*$H$43/$H$46/$H$46-8*(R327-$H$9)/$H$46)/2),#REF!)</f>
        <v>#REF!</v>
      </c>
      <c r="AE327" s="10" t="e">
        <f t="shared" si="110"/>
        <v>#NUM!</v>
      </c>
      <c r="AF327" s="10" t="e">
        <f t="shared" si="111"/>
        <v>#NUM!</v>
      </c>
      <c r="AG327" s="10" t="e">
        <f t="shared" si="112"/>
        <v>#NUM!</v>
      </c>
      <c r="AH327">
        <f t="shared" si="113"/>
        <v>3.8406953751748651</v>
      </c>
      <c r="AI327" s="10">
        <f t="shared" si="114"/>
        <v>-16.755147058823528</v>
      </c>
      <c r="AJ327" t="e">
        <f t="shared" si="115"/>
        <v>#NUM!</v>
      </c>
    </row>
    <row r="328" spans="14:36" x14ac:dyDescent="0.3">
      <c r="N328">
        <f t="shared" si="105"/>
        <v>17.06116147966662</v>
      </c>
      <c r="O328">
        <f t="shared" si="106"/>
        <v>13.380241073838841</v>
      </c>
      <c r="P328">
        <f t="shared" si="116"/>
        <v>2.508</v>
      </c>
      <c r="Q328">
        <f t="shared" si="98"/>
        <v>20.741289999999996</v>
      </c>
      <c r="R328" s="17">
        <f>PUSHArm!M328</f>
        <v>163</v>
      </c>
      <c r="S328" s="10">
        <f>PULLArm!N328</f>
        <v>127.4577201231148</v>
      </c>
      <c r="T328" s="10">
        <f>PULLArm!O328</f>
        <v>0.73383580658448599</v>
      </c>
      <c r="U328" s="10" t="b">
        <f t="shared" si="107"/>
        <v>0</v>
      </c>
      <c r="V328" s="10" t="e">
        <f t="shared" si="99"/>
        <v>#REF!</v>
      </c>
      <c r="W328" s="10">
        <f t="shared" si="100"/>
        <v>111.4577201231148</v>
      </c>
      <c r="X328" s="10">
        <f t="shared" si="101"/>
        <v>17.457720123114797</v>
      </c>
      <c r="Y328" s="10">
        <f t="shared" si="108"/>
        <v>22.457720123114797</v>
      </c>
      <c r="Z328" s="10">
        <f t="shared" si="109"/>
        <v>116.4577201231148</v>
      </c>
      <c r="AA328" s="10">
        <f t="shared" si="102"/>
        <v>27.457720123114797</v>
      </c>
      <c r="AB328" s="10" t="e">
        <f t="shared" si="103"/>
        <v>#REF!</v>
      </c>
      <c r="AC328" s="10" t="e">
        <f t="shared" si="104"/>
        <v>#REF!</v>
      </c>
      <c r="AD328" s="10" t="e">
        <f>IF(R328&lt;=$H$10,$L$2+ABS($H$43/$H$46-SQRT(4*$H$43*$H$43/$H$46/$H$46-8*(R328-$H$9)/$H$46)/2),#REF!)</f>
        <v>#REF!</v>
      </c>
      <c r="AE328" s="10" t="e">
        <f t="shared" si="110"/>
        <v>#NUM!</v>
      </c>
      <c r="AF328" s="10" t="e">
        <f t="shared" si="111"/>
        <v>#NUM!</v>
      </c>
      <c r="AG328" s="10" t="e">
        <f t="shared" si="112"/>
        <v>#NUM!</v>
      </c>
      <c r="AH328">
        <f t="shared" si="113"/>
        <v>3.8452760806401165</v>
      </c>
      <c r="AI328" s="10">
        <f t="shared" si="114"/>
        <v>-16.826470588235292</v>
      </c>
      <c r="AJ328" t="e">
        <f t="shared" si="115"/>
        <v>#NUM!</v>
      </c>
    </row>
    <row r="329" spans="14:36" x14ac:dyDescent="0.3">
      <c r="N329">
        <f t="shared" si="105"/>
        <v>16.941989659563422</v>
      </c>
      <c r="O329">
        <f t="shared" si="106"/>
        <v>13.291712740012658</v>
      </c>
      <c r="P329">
        <f t="shared" si="116"/>
        <v>2.508</v>
      </c>
      <c r="Q329">
        <f t="shared" si="98"/>
        <v>20.772705000000002</v>
      </c>
      <c r="R329" s="17">
        <f>PUSHArm!M329</f>
        <v>163.5</v>
      </c>
      <c r="S329" s="10">
        <f>PULLArm!N329</f>
        <v>128.13907144927475</v>
      </c>
      <c r="T329" s="10">
        <f>PULLArm!O329</f>
        <v>0.72772665860262487</v>
      </c>
      <c r="U329" s="10" t="b">
        <f t="shared" si="107"/>
        <v>0</v>
      </c>
      <c r="V329" s="10" t="e">
        <f t="shared" si="99"/>
        <v>#REF!</v>
      </c>
      <c r="W329" s="10">
        <f t="shared" si="100"/>
        <v>112.13907144927475</v>
      </c>
      <c r="X329" s="10">
        <f t="shared" si="101"/>
        <v>18.139071449274752</v>
      </c>
      <c r="Y329" s="10">
        <f t="shared" si="108"/>
        <v>23.139071449274752</v>
      </c>
      <c r="Z329" s="10">
        <f t="shared" si="109"/>
        <v>117.13907144927475</v>
      </c>
      <c r="AA329" s="10">
        <f t="shared" si="102"/>
        <v>28.139071449274752</v>
      </c>
      <c r="AB329" s="10" t="e">
        <f t="shared" si="103"/>
        <v>#REF!</v>
      </c>
      <c r="AC329" s="10" t="e">
        <f t="shared" si="104"/>
        <v>#REF!</v>
      </c>
      <c r="AD329" s="10" t="e">
        <f>IF(R329&lt;=$H$10,$L$2+ABS($H$43/$H$46-SQRT(4*$H$43*$H$43/$H$46/$H$46-8*(R329-$H$9)/$H$46)/2),#REF!)</f>
        <v>#REF!</v>
      </c>
      <c r="AE329" s="10" t="e">
        <f t="shared" si="110"/>
        <v>#NUM!</v>
      </c>
      <c r="AF329" s="10" t="e">
        <f t="shared" si="111"/>
        <v>#NUM!</v>
      </c>
      <c r="AG329" s="10" t="e">
        <f t="shared" si="112"/>
        <v>#NUM!</v>
      </c>
      <c r="AH329">
        <f t="shared" si="113"/>
        <v>3.8498489813673338</v>
      </c>
      <c r="AI329" s="10">
        <f t="shared" si="114"/>
        <v>-16.897794117647056</v>
      </c>
      <c r="AJ329" t="e">
        <f t="shared" si="115"/>
        <v>#NUM!</v>
      </c>
    </row>
    <row r="330" spans="14:36" x14ac:dyDescent="0.3">
      <c r="N330">
        <f t="shared" si="105"/>
        <v>16.822852359035789</v>
      </c>
      <c r="O330">
        <f t="shared" si="106"/>
        <v>13.20312890904825</v>
      </c>
      <c r="P330">
        <f t="shared" si="116"/>
        <v>2.508</v>
      </c>
      <c r="Q330">
        <f t="shared" si="98"/>
        <v>20.804119999999998</v>
      </c>
      <c r="R330" s="17">
        <f>PUSHArm!M330</f>
        <v>164</v>
      </c>
      <c r="S330" s="10">
        <f>PULLArm!N330</f>
        <v>128.8261426099769</v>
      </c>
      <c r="T330" s="10">
        <f>PULLArm!O330</f>
        <v>0.72163545653659089</v>
      </c>
      <c r="U330" s="10" t="b">
        <f t="shared" si="107"/>
        <v>0</v>
      </c>
      <c r="V330" s="10" t="e">
        <f t="shared" si="99"/>
        <v>#REF!</v>
      </c>
      <c r="W330" s="10">
        <f t="shared" si="100"/>
        <v>112.8261426099769</v>
      </c>
      <c r="X330" s="10">
        <f t="shared" si="101"/>
        <v>18.826142609976898</v>
      </c>
      <c r="Y330" s="10">
        <f t="shared" si="108"/>
        <v>23.826142609976898</v>
      </c>
      <c r="Z330" s="10">
        <f t="shared" si="109"/>
        <v>117.8261426099769</v>
      </c>
      <c r="AA330" s="10">
        <f t="shared" si="102"/>
        <v>28.826142609976898</v>
      </c>
      <c r="AB330" s="10" t="e">
        <f t="shared" si="103"/>
        <v>#REF!</v>
      </c>
      <c r="AC330" s="10" t="e">
        <f t="shared" si="104"/>
        <v>#REF!</v>
      </c>
      <c r="AD330" s="10" t="e">
        <f>IF(R330&lt;=$H$10,$L$2+ABS($H$43/$H$46-SQRT(4*$H$43*$H$43/$H$46/$H$46-8*(R330-$H$9)/$H$46)/2),#REF!)</f>
        <v>#REF!</v>
      </c>
      <c r="AE330" s="10" t="e">
        <f t="shared" si="110"/>
        <v>#NUM!</v>
      </c>
      <c r="AF330" s="10" t="e">
        <f t="shared" si="111"/>
        <v>#NUM!</v>
      </c>
      <c r="AG330" s="10" t="e">
        <f t="shared" si="112"/>
        <v>#NUM!</v>
      </c>
      <c r="AH330">
        <f t="shared" si="113"/>
        <v>3.8544141171149047</v>
      </c>
      <c r="AI330" s="10">
        <f t="shared" si="114"/>
        <v>-16.96911764705882</v>
      </c>
      <c r="AJ330" t="e">
        <f t="shared" si="115"/>
        <v>#NUM!</v>
      </c>
    </row>
    <row r="331" spans="14:36" x14ac:dyDescent="0.3">
      <c r="N331">
        <f t="shared" si="105"/>
        <v>16.703794174079327</v>
      </c>
      <c r="O331">
        <f t="shared" si="106"/>
        <v>13.114524957691071</v>
      </c>
      <c r="P331">
        <f t="shared" si="116"/>
        <v>2.508</v>
      </c>
      <c r="Q331">
        <f t="shared" si="98"/>
        <v>20.835535000000004</v>
      </c>
      <c r="R331" s="17">
        <f>PUSHArm!M331</f>
        <v>164.5</v>
      </c>
      <c r="S331" s="10">
        <f>PULLArm!N331</f>
        <v>129.51901322140679</v>
      </c>
      <c r="T331" s="10">
        <f>PULLArm!O331</f>
        <v>0.71556403835491611</v>
      </c>
      <c r="U331" s="10" t="b">
        <f t="shared" si="107"/>
        <v>0</v>
      </c>
      <c r="V331" s="10" t="e">
        <f t="shared" si="99"/>
        <v>#REF!</v>
      </c>
      <c r="W331" s="10">
        <f t="shared" si="100"/>
        <v>113.51901322140679</v>
      </c>
      <c r="X331" s="10">
        <f t="shared" si="101"/>
        <v>19.519013221406794</v>
      </c>
      <c r="Y331" s="10">
        <f t="shared" si="108"/>
        <v>24.519013221406794</v>
      </c>
      <c r="Z331" s="10">
        <f t="shared" si="109"/>
        <v>118.51901322140679</v>
      </c>
      <c r="AA331" s="10">
        <f t="shared" si="102"/>
        <v>29.519013221406794</v>
      </c>
      <c r="AB331" s="10" t="e">
        <f t="shared" si="103"/>
        <v>#REF!</v>
      </c>
      <c r="AC331" s="10" t="e">
        <f t="shared" si="104"/>
        <v>#REF!</v>
      </c>
      <c r="AD331" s="10" t="e">
        <f>IF(R331&lt;=$H$10,$L$2+ABS($H$43/$H$46-SQRT(4*$H$43*$H$43/$H$46/$H$46-8*(R331-$H$9)/$H$46)/2),#REF!)</f>
        <v>#REF!</v>
      </c>
      <c r="AE331" s="10" t="e">
        <f t="shared" si="110"/>
        <v>#NUM!</v>
      </c>
      <c r="AF331" s="10" t="e">
        <f t="shared" si="111"/>
        <v>#NUM!</v>
      </c>
      <c r="AG331" s="10" t="e">
        <f t="shared" si="112"/>
        <v>#NUM!</v>
      </c>
      <c r="AH331">
        <f t="shared" si="113"/>
        <v>3.8589715273048015</v>
      </c>
      <c r="AI331" s="10">
        <f t="shared" si="114"/>
        <v>-17.040441176470587</v>
      </c>
      <c r="AJ331" t="e">
        <f t="shared" si="115"/>
        <v>#NUM!</v>
      </c>
    </row>
    <row r="332" spans="14:36" x14ac:dyDescent="0.3">
      <c r="N332">
        <f t="shared" si="105"/>
        <v>16.584860655151662</v>
      </c>
      <c r="O332">
        <f t="shared" si="106"/>
        <v>13.025937061893035</v>
      </c>
      <c r="P332">
        <f t="shared" si="116"/>
        <v>2.508</v>
      </c>
      <c r="Q332">
        <f t="shared" si="98"/>
        <v>20.866949999999996</v>
      </c>
      <c r="R332" s="17">
        <f>PUSHArm!M332</f>
        <v>165</v>
      </c>
      <c r="S332" s="10">
        <f>PULLArm!N332</f>
        <v>130.21776270181599</v>
      </c>
      <c r="T332" s="10">
        <f>PULLArm!O332</f>
        <v>0.70951427297819525</v>
      </c>
      <c r="U332" s="10" t="b">
        <f t="shared" si="107"/>
        <v>0</v>
      </c>
      <c r="V332" s="10" t="e">
        <f t="shared" si="99"/>
        <v>#REF!</v>
      </c>
      <c r="W332" s="10">
        <f t="shared" si="100"/>
        <v>114.21776270181599</v>
      </c>
      <c r="X332" s="10">
        <f t="shared" si="101"/>
        <v>20.217762701815985</v>
      </c>
      <c r="Y332" s="10">
        <f t="shared" si="108"/>
        <v>25.217762701815985</v>
      </c>
      <c r="Z332" s="10">
        <f t="shared" si="109"/>
        <v>119.21776270181599</v>
      </c>
      <c r="AA332" s="10">
        <f t="shared" si="102"/>
        <v>30.217762701815985</v>
      </c>
      <c r="AB332" s="10" t="e">
        <f t="shared" si="103"/>
        <v>#REF!</v>
      </c>
      <c r="AC332" s="10" t="e">
        <f t="shared" si="104"/>
        <v>#REF!</v>
      </c>
      <c r="AD332" s="10" t="e">
        <f>IF(R332&lt;=$H$10,$L$2+ABS($H$43/$H$46-SQRT(4*$H$43*$H$43/$H$46/$H$46-8*(R332-$H$9)/$H$46)/2),#REF!)</f>
        <v>#REF!</v>
      </c>
      <c r="AE332" s="10" t="e">
        <f t="shared" si="110"/>
        <v>#NUM!</v>
      </c>
      <c r="AF332" s="10" t="e">
        <f t="shared" si="111"/>
        <v>#NUM!</v>
      </c>
      <c r="AG332" s="10" t="e">
        <f t="shared" si="112"/>
        <v>#NUM!</v>
      </c>
      <c r="AH332">
        <f t="shared" si="113"/>
        <v>3.863521251026552</v>
      </c>
      <c r="AI332" s="10">
        <f t="shared" si="114"/>
        <v>-17.111764705882351</v>
      </c>
      <c r="AJ332" t="e">
        <f t="shared" si="115"/>
        <v>#NUM!</v>
      </c>
    </row>
    <row r="333" spans="14:36" x14ac:dyDescent="0.3">
      <c r="N333">
        <f t="shared" si="105"/>
        <v>16.466098296424303</v>
      </c>
      <c r="O333">
        <f t="shared" si="106"/>
        <v>12.937402189409639</v>
      </c>
      <c r="P333">
        <f t="shared" si="116"/>
        <v>2.508</v>
      </c>
      <c r="Q333">
        <f t="shared" si="98"/>
        <v>20.898364999999998</v>
      </c>
      <c r="R333" s="17">
        <f>PUSHArm!M333</f>
        <v>165.5</v>
      </c>
      <c r="S333" s="10">
        <f>PULLArm!N333</f>
        <v>130.92247016020332</v>
      </c>
      <c r="T333" s="10">
        <f>PULLArm!O333</f>
        <v>0.70348805961217409</v>
      </c>
      <c r="U333" s="10" t="b">
        <f t="shared" si="107"/>
        <v>0</v>
      </c>
      <c r="V333" s="10" t="e">
        <f t="shared" si="99"/>
        <v>#REF!</v>
      </c>
      <c r="W333" s="10">
        <f t="shared" si="100"/>
        <v>114.92247016020332</v>
      </c>
      <c r="X333" s="10">
        <f t="shared" si="101"/>
        <v>20.922470160203318</v>
      </c>
      <c r="Y333" s="10">
        <f t="shared" si="108"/>
        <v>25.922470160203318</v>
      </c>
      <c r="Z333" s="10">
        <f t="shared" si="109"/>
        <v>119.92247016020332</v>
      </c>
      <c r="AA333" s="10">
        <f t="shared" si="102"/>
        <v>30.922470160203318</v>
      </c>
      <c r="AB333" s="10" t="e">
        <f t="shared" si="103"/>
        <v>#REF!</v>
      </c>
      <c r="AC333" s="10" t="e">
        <f t="shared" si="104"/>
        <v>#REF!</v>
      </c>
      <c r="AD333" s="10" t="e">
        <f>IF(R333&lt;=$H$10,$L$2+ABS($H$43/$H$46-SQRT(4*$H$43*$H$43/$H$46/$H$46-8*(R333-$H$9)/$H$46)/2),#REF!)</f>
        <v>#REF!</v>
      </c>
      <c r="AE333" s="10" t="e">
        <f t="shared" si="110"/>
        <v>#NUM!</v>
      </c>
      <c r="AF333" s="10" t="e">
        <f t="shared" si="111"/>
        <v>#NUM!</v>
      </c>
      <c r="AG333" s="10" t="e">
        <f t="shared" si="112"/>
        <v>#NUM!</v>
      </c>
      <c r="AH333">
        <f t="shared" si="113"/>
        <v>3.8680633270411526</v>
      </c>
      <c r="AI333" s="10">
        <f t="shared" si="114"/>
        <v>-17.183088235294115</v>
      </c>
      <c r="AJ333" t="e">
        <f t="shared" si="115"/>
        <v>#NUM!</v>
      </c>
    </row>
    <row r="334" spans="14:36" x14ac:dyDescent="0.3">
      <c r="N334">
        <f t="shared" si="105"/>
        <v>16.347554523494964</v>
      </c>
      <c r="O334">
        <f t="shared" si="106"/>
        <v>12.848958091160045</v>
      </c>
      <c r="P334">
        <f t="shared" si="116"/>
        <v>2.508</v>
      </c>
      <c r="Q334">
        <f t="shared" si="98"/>
        <v>20.929779999999997</v>
      </c>
      <c r="R334" s="17">
        <f>PUSHArm!M334</f>
        <v>166</v>
      </c>
      <c r="S334" s="10">
        <f>PULLArm!N334</f>
        <v>131.63321427755997</v>
      </c>
      <c r="T334" s="10">
        <f>PULLArm!O334</f>
        <v>0.69748732702051841</v>
      </c>
      <c r="U334" s="10" t="b">
        <f t="shared" si="107"/>
        <v>0</v>
      </c>
      <c r="V334" s="10" t="e">
        <f t="shared" si="99"/>
        <v>#REF!</v>
      </c>
      <c r="W334" s="10">
        <f t="shared" si="100"/>
        <v>115.63321427755997</v>
      </c>
      <c r="X334" s="10">
        <f t="shared" si="101"/>
        <v>21.633214277559972</v>
      </c>
      <c r="Y334" s="10">
        <f t="shared" si="108"/>
        <v>26.633214277559972</v>
      </c>
      <c r="Z334" s="10">
        <f t="shared" si="109"/>
        <v>120.63321427755997</v>
      </c>
      <c r="AA334" s="10">
        <f t="shared" si="102"/>
        <v>31.633214277559972</v>
      </c>
      <c r="AB334" s="10" t="e">
        <f t="shared" si="103"/>
        <v>#REF!</v>
      </c>
      <c r="AC334" s="10" t="e">
        <f t="shared" si="104"/>
        <v>#REF!</v>
      </c>
      <c r="AD334" s="10" t="e">
        <f>IF(R334&lt;=$H$10,$L$2+ABS($H$43/$H$46-SQRT(4*$H$43*$H$43/$H$46/$H$46-8*(R334-$H$9)/$H$46)/2),#REF!)</f>
        <v>#REF!</v>
      </c>
      <c r="AE334" s="10" t="e">
        <f t="shared" si="110"/>
        <v>#NUM!</v>
      </c>
      <c r="AF334" s="10" t="e">
        <f t="shared" si="111"/>
        <v>#NUM!</v>
      </c>
      <c r="AG334" s="10" t="e">
        <f t="shared" si="112"/>
        <v>#NUM!</v>
      </c>
      <c r="AH334">
        <f t="shared" si="113"/>
        <v>3.8725977937849185</v>
      </c>
      <c r="AI334" s="10">
        <f t="shared" si="114"/>
        <v>-17.254411764705878</v>
      </c>
      <c r="AJ334" t="e">
        <f t="shared" si="115"/>
        <v>#NUM!</v>
      </c>
    </row>
    <row r="335" spans="14:36" x14ac:dyDescent="0.3">
      <c r="N335">
        <f t="shared" si="105"/>
        <v>16.229277679516194</v>
      </c>
      <c r="O335">
        <f t="shared" si="106"/>
        <v>12.760643291312714</v>
      </c>
      <c r="P335">
        <f t="shared" si="116"/>
        <v>2.508</v>
      </c>
      <c r="Q335">
        <f t="shared" si="98"/>
        <v>20.961195000000004</v>
      </c>
      <c r="R335" s="17">
        <f>PUSHArm!M335</f>
        <v>166.5</v>
      </c>
      <c r="S335" s="10">
        <f>PULLArm!N335</f>
        <v>132.35007318041039</v>
      </c>
      <c r="T335" s="10">
        <f>PULLArm!O335</f>
        <v>0.69151403273594148</v>
      </c>
      <c r="U335" s="10" t="b">
        <f t="shared" si="107"/>
        <v>0</v>
      </c>
      <c r="V335" s="10" t="e">
        <f t="shared" si="99"/>
        <v>#REF!</v>
      </c>
      <c r="W335" s="10">
        <f t="shared" si="100"/>
        <v>116.35007318041039</v>
      </c>
      <c r="X335" s="10">
        <f t="shared" si="101"/>
        <v>22.350073180410391</v>
      </c>
      <c r="Y335" s="10">
        <f t="shared" si="108"/>
        <v>27.350073180410391</v>
      </c>
      <c r="Z335" s="10">
        <f t="shared" si="109"/>
        <v>121.35007318041039</v>
      </c>
      <c r="AA335" s="10">
        <f t="shared" si="102"/>
        <v>32.350073180410391</v>
      </c>
      <c r="AB335" s="10" t="e">
        <f t="shared" si="103"/>
        <v>#REF!</v>
      </c>
      <c r="AC335" s="10" t="e">
        <f t="shared" si="104"/>
        <v>#REF!</v>
      </c>
      <c r="AD335" s="10" t="e">
        <f>IF(R335&lt;=$H$10,$L$2+ABS($H$43/$H$46-SQRT(4*$H$43*$H$43/$H$46/$H$46-8*(R335-$H$9)/$H$46)/2),#REF!)</f>
        <v>#REF!</v>
      </c>
      <c r="AE335" s="10" t="e">
        <f t="shared" si="110"/>
        <v>#NUM!</v>
      </c>
      <c r="AF335" s="10" t="e">
        <f t="shared" si="111"/>
        <v>#NUM!</v>
      </c>
      <c r="AG335" s="10" t="e">
        <f t="shared" si="112"/>
        <v>#NUM!</v>
      </c>
      <c r="AH335">
        <f t="shared" si="113"/>
        <v>3.8771246893732831</v>
      </c>
      <c r="AI335" s="10">
        <f t="shared" si="114"/>
        <v>-17.325735294117646</v>
      </c>
      <c r="AJ335" t="e">
        <f t="shared" si="115"/>
        <v>#NUM!</v>
      </c>
    </row>
    <row r="336" spans="14:36" x14ac:dyDescent="0.3">
      <c r="N336">
        <f t="shared" si="105"/>
        <v>16.111317009732893</v>
      </c>
      <c r="O336">
        <f t="shared" si="106"/>
        <v>12.672497076087758</v>
      </c>
      <c r="P336">
        <f t="shared" si="116"/>
        <v>2.508</v>
      </c>
      <c r="Q336">
        <f t="shared" si="98"/>
        <v>20.992609999999999</v>
      </c>
      <c r="R336" s="17">
        <f>PUSHArm!M336</f>
        <v>167</v>
      </c>
      <c r="S336" s="10">
        <f>PULLArm!N336</f>
        <v>133.07312430638939</v>
      </c>
      <c r="T336" s="10">
        <f>PULLArm!O336</f>
        <v>0.68557016220995515</v>
      </c>
      <c r="U336" s="10" t="b">
        <f t="shared" si="107"/>
        <v>0</v>
      </c>
      <c r="V336" s="10" t="e">
        <f t="shared" si="99"/>
        <v>#REF!</v>
      </c>
      <c r="W336" s="10">
        <f t="shared" si="100"/>
        <v>117.07312430638939</v>
      </c>
      <c r="X336" s="10">
        <f t="shared" si="101"/>
        <v>23.073124306389388</v>
      </c>
      <c r="Y336" s="10">
        <f t="shared" si="108"/>
        <v>28.073124306389388</v>
      </c>
      <c r="Z336" s="10">
        <f t="shared" si="109"/>
        <v>122.07312430638939</v>
      </c>
      <c r="AA336" s="10">
        <f t="shared" si="102"/>
        <v>33.073124306389388</v>
      </c>
      <c r="AB336" s="10" t="e">
        <f t="shared" si="103"/>
        <v>#REF!</v>
      </c>
      <c r="AC336" s="10" t="e">
        <f t="shared" si="104"/>
        <v>#REF!</v>
      </c>
      <c r="AD336" s="10" t="e">
        <f>IF(R336&lt;=$H$10,$L$2+ABS($H$43/$H$46-SQRT(4*$H$43*$H$43/$H$46/$H$46-8*(R336-$H$9)/$H$46)/2),#REF!)</f>
        <v>#REF!</v>
      </c>
      <c r="AE336" s="10" t="e">
        <f t="shared" si="110"/>
        <v>#NUM!</v>
      </c>
      <c r="AF336" s="10" t="e">
        <f t="shared" si="111"/>
        <v>#NUM!</v>
      </c>
      <c r="AG336" s="10" t="e">
        <f t="shared" si="112"/>
        <v>#NUM!</v>
      </c>
      <c r="AH336">
        <f t="shared" si="113"/>
        <v>3.8816440516045305</v>
      </c>
      <c r="AI336" s="10">
        <f t="shared" si="114"/>
        <v>-17.397058823529409</v>
      </c>
      <c r="AJ336" t="e">
        <f t="shared" si="115"/>
        <v>#NUM!</v>
      </c>
    </row>
    <row r="337" spans="14:36" x14ac:dyDescent="0.3">
      <c r="N337">
        <f t="shared" si="105"/>
        <v>15.993722644359362</v>
      </c>
      <c r="O337">
        <f t="shared" si="106"/>
        <v>12.584559481218642</v>
      </c>
      <c r="P337">
        <f t="shared" si="116"/>
        <v>2.508</v>
      </c>
      <c r="Q337">
        <f t="shared" si="98"/>
        <v>21.024025000000002</v>
      </c>
      <c r="R337" s="17">
        <f>PUSHArm!M337</f>
        <v>167.5</v>
      </c>
      <c r="S337" s="10">
        <f>PULLArm!N337</f>
        <v>133.80244426160482</v>
      </c>
      <c r="T337" s="10">
        <f>PULLArm!O337</f>
        <v>0.67965772789886814</v>
      </c>
      <c r="U337" s="10" t="b">
        <f t="shared" si="107"/>
        <v>0</v>
      </c>
      <c r="V337" s="10" t="e">
        <f t="shared" si="99"/>
        <v>#REF!</v>
      </c>
      <c r="W337" s="10">
        <f t="shared" si="100"/>
        <v>117.80244426160482</v>
      </c>
      <c r="X337" s="10">
        <f t="shared" si="101"/>
        <v>23.802444261604819</v>
      </c>
      <c r="Y337" s="10">
        <f t="shared" si="108"/>
        <v>28.802444261604819</v>
      </c>
      <c r="Z337" s="10">
        <f t="shared" si="109"/>
        <v>122.80244426160482</v>
      </c>
      <c r="AA337" s="10">
        <f t="shared" si="102"/>
        <v>33.802444261604819</v>
      </c>
      <c r="AB337" s="10" t="e">
        <f t="shared" si="103"/>
        <v>#REF!</v>
      </c>
      <c r="AC337" s="10" t="e">
        <f t="shared" si="104"/>
        <v>#REF!</v>
      </c>
      <c r="AD337" s="10" t="e">
        <f>IF(R337&lt;=$H$10,$L$2+ABS($H$43/$H$46-SQRT(4*$H$43*$H$43/$H$46/$H$46-8*(R337-$H$9)/$H$46)/2),#REF!)</f>
        <v>#REF!</v>
      </c>
      <c r="AE337" s="10" t="e">
        <f t="shared" si="110"/>
        <v>#NUM!</v>
      </c>
      <c r="AF337" s="10" t="e">
        <f t="shared" si="111"/>
        <v>#NUM!</v>
      </c>
      <c r="AG337" s="10" t="e">
        <f t="shared" si="112"/>
        <v>#NUM!</v>
      </c>
      <c r="AH337">
        <f t="shared" si="113"/>
        <v>3.8861559179634817</v>
      </c>
      <c r="AI337" s="10">
        <f t="shared" si="114"/>
        <v>-17.468382352941173</v>
      </c>
      <c r="AJ337" t="e">
        <f t="shared" si="115"/>
        <v>#NUM!</v>
      </c>
    </row>
    <row r="338" spans="14:36" x14ac:dyDescent="0.3">
      <c r="N338">
        <f t="shared" si="105"/>
        <v>15.87654557977927</v>
      </c>
      <c r="O338">
        <f t="shared" si="106"/>
        <v>12.496871278057077</v>
      </c>
      <c r="P338">
        <f t="shared" si="116"/>
        <v>2.508</v>
      </c>
      <c r="Q338">
        <f t="shared" si="98"/>
        <v>21.055439999999997</v>
      </c>
      <c r="R338" s="17">
        <f>PUSHArm!M338</f>
        <v>168</v>
      </c>
      <c r="S338" s="10">
        <f>PULLArm!N338</f>
        <v>134.53810866954987</v>
      </c>
      <c r="T338" s="10">
        <f>PULLArm!O338</f>
        <v>0.67377876828592398</v>
      </c>
      <c r="U338" s="10" t="b">
        <f t="shared" si="107"/>
        <v>0</v>
      </c>
      <c r="V338" s="10" t="e">
        <f t="shared" si="99"/>
        <v>#REF!</v>
      </c>
      <c r="W338" s="10">
        <f t="shared" si="100"/>
        <v>118.53810866954987</v>
      </c>
      <c r="X338" s="10">
        <f t="shared" si="101"/>
        <v>24.538108669549871</v>
      </c>
      <c r="Y338" s="10">
        <f t="shared" si="108"/>
        <v>29.538108669549871</v>
      </c>
      <c r="Z338" s="10">
        <f t="shared" si="109"/>
        <v>123.53810866954987</v>
      </c>
      <c r="AA338" s="10">
        <f t="shared" si="102"/>
        <v>34.538108669549871</v>
      </c>
      <c r="AB338" s="10" t="e">
        <f t="shared" si="103"/>
        <v>#REF!</v>
      </c>
      <c r="AC338" s="10" t="e">
        <f t="shared" si="104"/>
        <v>#REF!</v>
      </c>
      <c r="AD338" s="10" t="e">
        <f>IF(R338&lt;=$H$10,$L$2+ABS($H$43/$H$46-SQRT(4*$H$43*$H$43/$H$46/$H$46-8*(R338-$H$9)/$H$46)/2),#REF!)</f>
        <v>#REF!</v>
      </c>
      <c r="AE338" s="10" t="e">
        <f t="shared" si="110"/>
        <v>#NUM!</v>
      </c>
      <c r="AF338" s="10" t="e">
        <f t="shared" si="111"/>
        <v>#NUM!</v>
      </c>
      <c r="AG338" s="10" t="e">
        <f t="shared" si="112"/>
        <v>#NUM!</v>
      </c>
      <c r="AH338">
        <f t="shared" si="113"/>
        <v>3.8906603256251207</v>
      </c>
      <c r="AI338" s="10">
        <f t="shared" si="114"/>
        <v>-17.539705882352937</v>
      </c>
      <c r="AJ338" t="e">
        <f t="shared" si="115"/>
        <v>#NUM!</v>
      </c>
    </row>
    <row r="339" spans="14:36" x14ac:dyDescent="0.3">
      <c r="N339">
        <f t="shared" si="105"/>
        <v>15.759837658037874</v>
      </c>
      <c r="O339">
        <f t="shared" si="106"/>
        <v>12.409473958294097</v>
      </c>
      <c r="P339">
        <f t="shared" si="116"/>
        <v>2.508</v>
      </c>
      <c r="Q339">
        <f t="shared" si="98"/>
        <v>21.086855</v>
      </c>
      <c r="R339" s="17">
        <f>PUSHArm!M339</f>
        <v>168.5</v>
      </c>
      <c r="S339" s="10">
        <f>PULLArm!N339</f>
        <v>135.28019201134467</v>
      </c>
      <c r="T339" s="10">
        <f>PULLArm!O339</f>
        <v>0.66793534683887124</v>
      </c>
      <c r="U339" s="10" t="b">
        <f t="shared" si="107"/>
        <v>0</v>
      </c>
      <c r="V339" s="10" t="e">
        <f t="shared" si="99"/>
        <v>#REF!</v>
      </c>
      <c r="W339" s="10">
        <f t="shared" si="100"/>
        <v>119.28019201134467</v>
      </c>
      <c r="X339" s="10">
        <f t="shared" si="101"/>
        <v>25.280192011344667</v>
      </c>
      <c r="Y339" s="10">
        <f t="shared" si="108"/>
        <v>30.280192011344667</v>
      </c>
      <c r="Z339" s="10">
        <f t="shared" si="109"/>
        <v>124.28019201134467</v>
      </c>
      <c r="AA339" s="10">
        <f t="shared" si="102"/>
        <v>35.280192011344667</v>
      </c>
      <c r="AB339" s="10" t="e">
        <f t="shared" si="103"/>
        <v>#REF!</v>
      </c>
      <c r="AC339" s="10" t="e">
        <f t="shared" si="104"/>
        <v>#REF!</v>
      </c>
      <c r="AD339" s="10" t="e">
        <f>IF(R339&lt;=$H$10,$L$2+ABS($H$43/$H$46-SQRT(4*$H$43*$H$43/$H$46/$H$46-8*(R339-$H$9)/$H$46)/2),#REF!)</f>
        <v>#REF!</v>
      </c>
      <c r="AE339" s="10" t="e">
        <f t="shared" si="110"/>
        <v>#NUM!</v>
      </c>
      <c r="AF339" s="10" t="e">
        <f t="shared" si="111"/>
        <v>#NUM!</v>
      </c>
      <c r="AG339" s="10" t="e">
        <f t="shared" si="112"/>
        <v>#NUM!</v>
      </c>
      <c r="AH339">
        <f t="shared" si="113"/>
        <v>3.895157311458167</v>
      </c>
      <c r="AI339" s="10">
        <f t="shared" si="114"/>
        <v>-17.611029411764704</v>
      </c>
      <c r="AJ339" t="e">
        <f t="shared" si="115"/>
        <v>#NUM!</v>
      </c>
    </row>
    <row r="340" spans="14:36" x14ac:dyDescent="0.3">
      <c r="N340">
        <f t="shared" si="105"/>
        <v>15.643651544610284</v>
      </c>
      <c r="O340">
        <f t="shared" si="106"/>
        <v>12.322409717281419</v>
      </c>
      <c r="P340">
        <f t="shared" si="116"/>
        <v>2.508</v>
      </c>
      <c r="Q340">
        <f t="shared" si="98"/>
        <v>21.118270000000003</v>
      </c>
      <c r="R340" s="17">
        <f>PUSHArm!M340</f>
        <v>169</v>
      </c>
      <c r="S340" s="10">
        <f>PULLArm!N340</f>
        <v>136.02876745710651</v>
      </c>
      <c r="T340" s="10">
        <f>PULLArm!O340</f>
        <v>0.66212955090288406</v>
      </c>
      <c r="U340" s="10" t="b">
        <f t="shared" si="107"/>
        <v>0</v>
      </c>
      <c r="V340" s="10" t="e">
        <f t="shared" si="99"/>
        <v>#REF!</v>
      </c>
      <c r="W340" s="10">
        <f t="shared" si="100"/>
        <v>120.02876745710651</v>
      </c>
      <c r="X340" s="10">
        <f t="shared" si="101"/>
        <v>26.028767457106511</v>
      </c>
      <c r="Y340" s="10">
        <f t="shared" si="108"/>
        <v>31.028767457106511</v>
      </c>
      <c r="Z340" s="10">
        <f t="shared" si="109"/>
        <v>125.02876745710651</v>
      </c>
      <c r="AA340" s="10">
        <f t="shared" si="102"/>
        <v>36.028767457106511</v>
      </c>
      <c r="AB340" s="10" t="e">
        <f t="shared" si="103"/>
        <v>#REF!</v>
      </c>
      <c r="AC340" s="10" t="e">
        <f t="shared" si="104"/>
        <v>#REF!</v>
      </c>
      <c r="AD340" s="10" t="e">
        <f>IF(R340&lt;=$H$10,$L$2+ABS($H$43/$H$46-SQRT(4*$H$43*$H$43/$H$46/$H$46-8*(R340-$H$9)/$H$46)/2),#REF!)</f>
        <v>#REF!</v>
      </c>
      <c r="AE340" s="10" t="e">
        <f t="shared" si="110"/>
        <v>#NUM!</v>
      </c>
      <c r="AF340" s="10" t="e">
        <f t="shared" si="111"/>
        <v>#NUM!</v>
      </c>
      <c r="AG340" s="10" t="e">
        <f t="shared" si="112"/>
        <v>#NUM!</v>
      </c>
      <c r="AH340">
        <f t="shared" si="113"/>
        <v>3.8996469120285986</v>
      </c>
      <c r="AI340" s="10">
        <f t="shared" si="114"/>
        <v>-17.682352941176468</v>
      </c>
      <c r="AJ340" t="e">
        <f t="shared" si="115"/>
        <v>#NUM!</v>
      </c>
    </row>
    <row r="341" spans="14:36" x14ac:dyDescent="0.3">
      <c r="N341">
        <f t="shared" si="105"/>
        <v>15.528040704387791</v>
      </c>
      <c r="O341">
        <f t="shared" si="106"/>
        <v>12.235721435904459</v>
      </c>
      <c r="P341">
        <f t="shared" si="116"/>
        <v>2.508</v>
      </c>
      <c r="Q341">
        <f t="shared" si="98"/>
        <v>21.149685000000002</v>
      </c>
      <c r="R341" s="17">
        <f>PUSHArm!M341</f>
        <v>169.5</v>
      </c>
      <c r="S341" s="10">
        <f>PULLArm!N341</f>
        <v>136.78390668827086</v>
      </c>
      <c r="T341" s="10">
        <f>PULLArm!O341</f>
        <v>0.65636349052698062</v>
      </c>
      <c r="U341" s="10" t="b">
        <f t="shared" si="107"/>
        <v>0</v>
      </c>
      <c r="V341" s="10" t="e">
        <f t="shared" si="99"/>
        <v>#REF!</v>
      </c>
      <c r="W341" s="10">
        <f t="shared" si="100"/>
        <v>120.78390668827086</v>
      </c>
      <c r="X341" s="10">
        <f t="shared" si="101"/>
        <v>26.783906688270861</v>
      </c>
      <c r="Y341" s="10">
        <f t="shared" si="108"/>
        <v>31.783906688270861</v>
      </c>
      <c r="Z341" s="10">
        <f t="shared" si="109"/>
        <v>125.78390668827086</v>
      </c>
      <c r="AA341" s="10">
        <f t="shared" si="102"/>
        <v>36.783906688270861</v>
      </c>
      <c r="AB341" s="10" t="e">
        <f t="shared" si="103"/>
        <v>#REF!</v>
      </c>
      <c r="AC341" s="10" t="e">
        <f t="shared" si="104"/>
        <v>#REF!</v>
      </c>
      <c r="AD341" s="10" t="e">
        <f>IF(R341&lt;=$H$10,$L$2+ABS($H$43/$H$46-SQRT(4*$H$43*$H$43/$H$46/$H$46-8*(R341-$H$9)/$H$46)/2),#REF!)</f>
        <v>#REF!</v>
      </c>
      <c r="AE341" s="10" t="e">
        <f t="shared" si="110"/>
        <v>#NUM!</v>
      </c>
      <c r="AF341" s="10" t="e">
        <f t="shared" si="111"/>
        <v>#NUM!</v>
      </c>
      <c r="AG341" s="10" t="e">
        <f t="shared" si="112"/>
        <v>#NUM!</v>
      </c>
      <c r="AH341">
        <f t="shared" si="113"/>
        <v>3.9041291636031188</v>
      </c>
      <c r="AI341" s="10">
        <f t="shared" si="114"/>
        <v>-17.753676470588232</v>
      </c>
      <c r="AJ341" t="e">
        <f t="shared" si="115"/>
        <v>#NUM!</v>
      </c>
    </row>
    <row r="342" spans="14:36" x14ac:dyDescent="0.3">
      <c r="N342">
        <f t="shared" si="105"/>
        <v>15.413059375920763</v>
      </c>
      <c r="O342">
        <f t="shared" si="106"/>
        <v>12.149452661034232</v>
      </c>
      <c r="P342">
        <f t="shared" si="116"/>
        <v>2.508</v>
      </c>
      <c r="Q342">
        <f t="shared" si="98"/>
        <v>21.181099999999997</v>
      </c>
      <c r="R342" s="17">
        <f>PUSHArm!M342</f>
        <v>170</v>
      </c>
      <c r="S342" s="10">
        <f>PULLArm!N342</f>
        <v>137.5456797107139</v>
      </c>
      <c r="T342" s="10">
        <f>PULLArm!O342</f>
        <v>0.65063929722618274</v>
      </c>
      <c r="U342" s="10" t="b">
        <f t="shared" si="107"/>
        <v>0</v>
      </c>
      <c r="V342" s="10" t="e">
        <f t="shared" si="99"/>
        <v>#REF!</v>
      </c>
      <c r="W342" s="10">
        <f t="shared" si="100"/>
        <v>121.5456797107139</v>
      </c>
      <c r="X342" s="10">
        <f t="shared" si="101"/>
        <v>27.545679710713898</v>
      </c>
      <c r="Y342" s="10">
        <f t="shared" si="108"/>
        <v>32.545679710713898</v>
      </c>
      <c r="Z342" s="10">
        <f t="shared" si="109"/>
        <v>126.5456797107139</v>
      </c>
      <c r="AA342" s="10">
        <f t="shared" si="102"/>
        <v>37.545679710713898</v>
      </c>
      <c r="AB342" s="10" t="e">
        <f t="shared" si="103"/>
        <v>#REF!</v>
      </c>
      <c r="AC342" s="10" t="e">
        <f t="shared" si="104"/>
        <v>#REF!</v>
      </c>
      <c r="AD342" s="10" t="e">
        <f>IF(R342&lt;=$H$10,$L$2+ABS($H$43/$H$46-SQRT(4*$H$43*$H$43/$H$46/$H$46-8*(R342-$H$9)/$H$46)/2),#REF!)</f>
        <v>#REF!</v>
      </c>
      <c r="AE342" s="10" t="e">
        <f t="shared" si="110"/>
        <v>#NUM!</v>
      </c>
      <c r="AF342" s="10" t="e">
        <f t="shared" si="111"/>
        <v>#NUM!</v>
      </c>
      <c r="AG342" s="10" t="e">
        <f t="shared" si="112"/>
        <v>#NUM!</v>
      </c>
      <c r="AH342">
        <f t="shared" si="113"/>
        <v>3.9086041021525757</v>
      </c>
      <c r="AI342" s="10">
        <f t="shared" si="114"/>
        <v>-17.824999999999996</v>
      </c>
      <c r="AJ342" t="e">
        <f t="shared" si="115"/>
        <v>#NUM!</v>
      </c>
    </row>
    <row r="343" spans="14:36" x14ac:dyDescent="0.3">
      <c r="N343">
        <f t="shared" si="105"/>
        <v>15.298762543829641</v>
      </c>
      <c r="O343">
        <f t="shared" si="106"/>
        <v>12.0636475844854</v>
      </c>
      <c r="P343">
        <f t="shared" si="116"/>
        <v>2.508</v>
      </c>
      <c r="Q343">
        <f t="shared" si="98"/>
        <v>21.212515</v>
      </c>
      <c r="R343" s="17">
        <f>PUSHArm!M343</f>
        <v>170.5</v>
      </c>
      <c r="S343" s="10">
        <f>PULLArm!N343</f>
        <v>138.31415465855613</v>
      </c>
      <c r="T343" s="10">
        <f>PULLArm!O343</f>
        <v>0.6449591226762843</v>
      </c>
      <c r="U343" s="10" t="b">
        <f t="shared" si="107"/>
        <v>0</v>
      </c>
      <c r="V343" s="10" t="e">
        <f t="shared" si="99"/>
        <v>#REF!</v>
      </c>
      <c r="W343" s="10">
        <f t="shared" si="100"/>
        <v>122.31415465855613</v>
      </c>
      <c r="X343" s="10">
        <f t="shared" si="101"/>
        <v>28.314154658556134</v>
      </c>
      <c r="Y343" s="10">
        <f t="shared" si="108"/>
        <v>33.314154658556134</v>
      </c>
      <c r="Z343" s="10">
        <f t="shared" si="109"/>
        <v>127.31415465855613</v>
      </c>
      <c r="AA343" s="10">
        <f t="shared" si="102"/>
        <v>38.314154658556134</v>
      </c>
      <c r="AB343" s="10" t="e">
        <f t="shared" si="103"/>
        <v>#REF!</v>
      </c>
      <c r="AC343" s="10" t="e">
        <f t="shared" si="104"/>
        <v>#REF!</v>
      </c>
      <c r="AD343" s="10" t="e">
        <f>IF(R343&lt;=$H$10,$L$2+ABS($H$43/$H$46-SQRT(4*$H$43*$H$43/$H$46/$H$46-8*(R343-$H$9)/$H$46)/2),#REF!)</f>
        <v>#REF!</v>
      </c>
      <c r="AE343" s="10" t="e">
        <f t="shared" si="110"/>
        <v>#NUM!</v>
      </c>
      <c r="AF343" s="10" t="e">
        <f t="shared" si="111"/>
        <v>#NUM!</v>
      </c>
      <c r="AG343" s="10" t="e">
        <f t="shared" si="112"/>
        <v>#NUM!</v>
      </c>
      <c r="AH343">
        <f t="shared" si="113"/>
        <v>3.9130717633553291</v>
      </c>
      <c r="AI343" s="10">
        <f t="shared" si="114"/>
        <v>-17.896323529411763</v>
      </c>
      <c r="AJ343" t="e">
        <f t="shared" si="115"/>
        <v>#NUM!</v>
      </c>
    </row>
    <row r="344" spans="14:36" x14ac:dyDescent="0.3">
      <c r="N344">
        <f t="shared" si="105"/>
        <v>15.185205909425447</v>
      </c>
      <c r="O344">
        <f t="shared" si="106"/>
        <v>11.978351020509978</v>
      </c>
      <c r="P344">
        <f t="shared" si="116"/>
        <v>2.508</v>
      </c>
      <c r="Q344">
        <f t="shared" si="98"/>
        <v>21.243929999999999</v>
      </c>
      <c r="R344" s="17">
        <f>PUSHArm!M344</f>
        <v>171</v>
      </c>
      <c r="S344" s="10">
        <f>PULLArm!N344</f>
        <v>139.08939758856576</v>
      </c>
      <c r="T344" s="10">
        <f>PULLArm!O344</f>
        <v>0.63932513734359475</v>
      </c>
      <c r="U344" s="10" t="b">
        <f t="shared" si="107"/>
        <v>0</v>
      </c>
      <c r="V344" s="10" t="e">
        <f t="shared" si="99"/>
        <v>#REF!</v>
      </c>
      <c r="W344" s="10">
        <f t="shared" si="100"/>
        <v>123.08939758856576</v>
      </c>
      <c r="X344" s="10">
        <f t="shared" si="101"/>
        <v>29.08939758856576</v>
      </c>
      <c r="Y344" s="10">
        <f t="shared" si="108"/>
        <v>34.08939758856576</v>
      </c>
      <c r="Z344" s="10">
        <f t="shared" si="109"/>
        <v>128.08939758856576</v>
      </c>
      <c r="AA344" s="10">
        <f t="shared" si="102"/>
        <v>39.08939758856576</v>
      </c>
      <c r="AB344" s="10" t="e">
        <f t="shared" si="103"/>
        <v>#REF!</v>
      </c>
      <c r="AC344" s="10" t="e">
        <f t="shared" si="104"/>
        <v>#REF!</v>
      </c>
      <c r="AD344" s="10" t="e">
        <f>IF(R344&lt;=$H$10,$L$2+ABS($H$43/$H$46-SQRT(4*$H$43*$H$43/$H$46/$H$46-8*(R344-$H$9)/$H$46)/2),#REF!)</f>
        <v>#REF!</v>
      </c>
      <c r="AE344" s="10" t="e">
        <f t="shared" si="110"/>
        <v>#NUM!</v>
      </c>
      <c r="AF344" s="10" t="e">
        <f t="shared" si="111"/>
        <v>#NUM!</v>
      </c>
      <c r="AG344" s="10" t="e">
        <f t="shared" si="112"/>
        <v>#NUM!</v>
      </c>
      <c r="AH344">
        <f t="shared" si="113"/>
        <v>3.9175321826005702</v>
      </c>
      <c r="AI344" s="10">
        <f t="shared" si="114"/>
        <v>-17.967647058823527</v>
      </c>
      <c r="AJ344" t="e">
        <f t="shared" si="115"/>
        <v>#NUM!</v>
      </c>
    </row>
    <row r="345" spans="14:36" x14ac:dyDescent="0.3">
      <c r="N345">
        <f t="shared" si="105"/>
        <v>15.072445859513568</v>
      </c>
      <c r="O345">
        <f t="shared" si="106"/>
        <v>11.893608381803009</v>
      </c>
      <c r="P345">
        <f t="shared" si="116"/>
        <v>2.508</v>
      </c>
      <c r="Q345">
        <f t="shared" si="98"/>
        <v>21.275345000000002</v>
      </c>
      <c r="R345" s="17">
        <f>PUSHArm!M345</f>
        <v>171.5</v>
      </c>
      <c r="S345" s="10">
        <f>PULLArm!N345</f>
        <v>139.87147226511846</v>
      </c>
      <c r="T345" s="10">
        <f>PULLArm!O345</f>
        <v>0.63373952904915465</v>
      </c>
      <c r="U345" s="10" t="b">
        <f t="shared" si="107"/>
        <v>0</v>
      </c>
      <c r="V345" s="10" t="e">
        <f t="shared" si="99"/>
        <v>#REF!</v>
      </c>
      <c r="W345" s="10">
        <f t="shared" si="100"/>
        <v>123.87147226511846</v>
      </c>
      <c r="X345" s="10">
        <f t="shared" si="101"/>
        <v>29.871472265118456</v>
      </c>
      <c r="Y345" s="10">
        <f t="shared" si="108"/>
        <v>34.871472265118456</v>
      </c>
      <c r="Z345" s="10">
        <f t="shared" si="109"/>
        <v>128.87147226511846</v>
      </c>
      <c r="AA345" s="10">
        <f t="shared" si="102"/>
        <v>39.871472265118456</v>
      </c>
      <c r="AB345" s="10" t="e">
        <f t="shared" si="103"/>
        <v>#REF!</v>
      </c>
      <c r="AC345" s="10" t="e">
        <f t="shared" si="104"/>
        <v>#REF!</v>
      </c>
      <c r="AD345" s="10" t="e">
        <f>IF(R345&lt;=$H$10,$L$2+ABS($H$43/$H$46-SQRT(4*$H$43*$H$43/$H$46/$H$46-8*(R345-$H$9)/$H$46)/2),#REF!)</f>
        <v>#REF!</v>
      </c>
      <c r="AE345" s="10" t="e">
        <f t="shared" si="110"/>
        <v>#NUM!</v>
      </c>
      <c r="AF345" s="10" t="e">
        <f t="shared" si="111"/>
        <v>#NUM!</v>
      </c>
      <c r="AG345" s="10" t="e">
        <f t="shared" si="112"/>
        <v>#NUM!</v>
      </c>
      <c r="AH345">
        <f t="shared" si="113"/>
        <v>3.9219853949915913</v>
      </c>
      <c r="AI345" s="10">
        <f t="shared" si="114"/>
        <v>-18.038970588235291</v>
      </c>
      <c r="AJ345" t="e">
        <f t="shared" si="115"/>
        <v>#NUM!</v>
      </c>
    </row>
    <row r="346" spans="14:36" x14ac:dyDescent="0.3">
      <c r="N346">
        <f t="shared" si="105"/>
        <v>14.960539433372206</v>
      </c>
      <c r="O346">
        <f t="shared" si="106"/>
        <v>11.809465654010376</v>
      </c>
      <c r="P346">
        <f t="shared" si="116"/>
        <v>2.508</v>
      </c>
      <c r="Q346">
        <f t="shared" si="98"/>
        <v>21.306760000000001</v>
      </c>
      <c r="R346" s="17">
        <f>PUSHArm!M346</f>
        <v>172</v>
      </c>
      <c r="S346" s="10">
        <f>PULLArm!N346</f>
        <v>140.66043993571679</v>
      </c>
      <c r="T346" s="10">
        <f>PULLArm!O346</f>
        <v>0.62820450146766993</v>
      </c>
      <c r="U346" s="10" t="b">
        <f t="shared" si="107"/>
        <v>0</v>
      </c>
      <c r="V346" s="10" t="e">
        <f t="shared" si="99"/>
        <v>#REF!</v>
      </c>
      <c r="W346" s="10">
        <f t="shared" si="100"/>
        <v>124.66043993571679</v>
      </c>
      <c r="X346" s="10">
        <f t="shared" si="101"/>
        <v>30.660439935716795</v>
      </c>
      <c r="Y346" s="10">
        <f t="shared" si="108"/>
        <v>35.660439935716795</v>
      </c>
      <c r="Z346" s="10">
        <f t="shared" si="109"/>
        <v>129.66043993571679</v>
      </c>
      <c r="AA346" s="10">
        <f t="shared" si="102"/>
        <v>40.660439935716795</v>
      </c>
      <c r="AB346" s="10" t="e">
        <f t="shared" si="103"/>
        <v>#REF!</v>
      </c>
      <c r="AC346" s="10" t="e">
        <f t="shared" si="104"/>
        <v>#REF!</v>
      </c>
      <c r="AD346" s="10" t="e">
        <f>IF(R346&lt;=$H$10,$L$2+ABS($H$43/$H$46-SQRT(4*$H$43*$H$43/$H$46/$H$46-8*(R346-$H$9)/$H$46)/2),#REF!)</f>
        <v>#REF!</v>
      </c>
      <c r="AE346" s="10" t="e">
        <f t="shared" si="110"/>
        <v>#NUM!</v>
      </c>
      <c r="AF346" s="10" t="e">
        <f t="shared" si="111"/>
        <v>#NUM!</v>
      </c>
      <c r="AG346" s="10" t="e">
        <f t="shared" si="112"/>
        <v>#NUM!</v>
      </c>
      <c r="AH346">
        <f t="shared" si="113"/>
        <v>3.9264314353490102</v>
      </c>
      <c r="AI346" s="10">
        <f t="shared" si="114"/>
        <v>-18.110294117647054</v>
      </c>
      <c r="AJ346" t="e">
        <f t="shared" si="115"/>
        <v>#NUM!</v>
      </c>
    </row>
    <row r="347" spans="14:36" x14ac:dyDescent="0.3">
      <c r="N347">
        <f t="shared" si="105"/>
        <v>14.849544287894263</v>
      </c>
      <c r="O347">
        <f t="shared" si="106"/>
        <v>11.725969368726824</v>
      </c>
      <c r="P347">
        <f t="shared" si="116"/>
        <v>2.508</v>
      </c>
      <c r="Q347">
        <f t="shared" si="98"/>
        <v>21.338175000000003</v>
      </c>
      <c r="R347" s="17">
        <f>PUSHArm!M347</f>
        <v>172.5</v>
      </c>
      <c r="S347" s="10">
        <f>PULLArm!N347</f>
        <v>141.4563590971234</v>
      </c>
      <c r="T347" s="10">
        <f>PULLArm!O347</f>
        <v>0.62272227256129176</v>
      </c>
      <c r="U347" s="10" t="b">
        <f t="shared" si="107"/>
        <v>0</v>
      </c>
      <c r="V347" s="10" t="e">
        <f t="shared" si="99"/>
        <v>#REF!</v>
      </c>
      <c r="W347" s="10">
        <f t="shared" si="100"/>
        <v>125.4563590971234</v>
      </c>
      <c r="X347" s="10">
        <f t="shared" si="101"/>
        <v>31.456359097123396</v>
      </c>
      <c r="Y347" s="10">
        <f t="shared" si="108"/>
        <v>36.456359097123396</v>
      </c>
      <c r="Z347" s="10">
        <f t="shared" si="109"/>
        <v>130.4563590971234</v>
      </c>
      <c r="AA347" s="10">
        <f t="shared" si="102"/>
        <v>41.456359097123396</v>
      </c>
      <c r="AB347" s="10" t="e">
        <f t="shared" si="103"/>
        <v>#REF!</v>
      </c>
      <c r="AC347" s="10" t="e">
        <f t="shared" si="104"/>
        <v>#REF!</v>
      </c>
      <c r="AD347" s="10" t="e">
        <f>IF(R347&lt;=$H$10,$L$2+ABS($H$43/$H$46-SQRT(4*$H$43*$H$43/$H$46/$H$46-8*(R347-$H$9)/$H$46)/2),#REF!)</f>
        <v>#REF!</v>
      </c>
      <c r="AE347" s="10" t="e">
        <f t="shared" si="110"/>
        <v>#NUM!</v>
      </c>
      <c r="AF347" s="10" t="e">
        <f t="shared" si="111"/>
        <v>#NUM!</v>
      </c>
      <c r="AG347" s="10" t="e">
        <f t="shared" si="112"/>
        <v>#NUM!</v>
      </c>
      <c r="AH347">
        <f t="shared" si="113"/>
        <v>3.9308703382139445</v>
      </c>
      <c r="AI347" s="10">
        <f t="shared" si="114"/>
        <v>-18.181617647058822</v>
      </c>
      <c r="AJ347" t="e">
        <f t="shared" si="115"/>
        <v>#NUM!</v>
      </c>
    </row>
    <row r="348" spans="14:36" x14ac:dyDescent="0.3">
      <c r="N348">
        <f t="shared" si="105"/>
        <v>14.739518660923094</v>
      </c>
      <c r="O348">
        <f t="shared" si="106"/>
        <v>11.643166575005285</v>
      </c>
      <c r="P348">
        <f t="shared" si="116"/>
        <v>2.508</v>
      </c>
      <c r="Q348">
        <f t="shared" si="98"/>
        <v>21.369589999999999</v>
      </c>
      <c r="R348" s="17">
        <f>PUSHArm!M348</f>
        <v>173</v>
      </c>
      <c r="S348" s="10">
        <f>PULLArm!N348</f>
        <v>142.25928525221894</v>
      </c>
      <c r="T348" s="10">
        <f>PULLArm!O348</f>
        <v>0.61729507295012165</v>
      </c>
      <c r="U348" s="10" t="b">
        <f t="shared" si="107"/>
        <v>0</v>
      </c>
      <c r="V348" s="10" t="e">
        <f t="shared" si="99"/>
        <v>#REF!</v>
      </c>
      <c r="W348" s="10">
        <f t="shared" si="100"/>
        <v>126.25928525221894</v>
      </c>
      <c r="X348" s="10">
        <f t="shared" si="101"/>
        <v>32.259285252218945</v>
      </c>
      <c r="Y348" s="10">
        <f t="shared" si="108"/>
        <v>37.259285252218945</v>
      </c>
      <c r="Z348" s="10">
        <f t="shared" si="109"/>
        <v>131.25928525221894</v>
      </c>
      <c r="AA348" s="10">
        <f t="shared" si="102"/>
        <v>42.259285252218945</v>
      </c>
      <c r="AB348" s="10" t="e">
        <f t="shared" si="103"/>
        <v>#REF!</v>
      </c>
      <c r="AC348" s="10" t="e">
        <f t="shared" si="104"/>
        <v>#REF!</v>
      </c>
      <c r="AD348" s="10" t="e">
        <f>IF(R348&lt;=$H$10,$L$2+ABS($H$43/$H$46-SQRT(4*$H$43*$H$43/$H$46/$H$46-8*(R348-$H$9)/$H$46)/2),#REF!)</f>
        <v>#REF!</v>
      </c>
      <c r="AE348" s="10" t="e">
        <f t="shared" si="110"/>
        <v>#NUM!</v>
      </c>
      <c r="AF348" s="10" t="e">
        <f t="shared" si="111"/>
        <v>#NUM!</v>
      </c>
      <c r="AG348" s="10" t="e">
        <f t="shared" si="112"/>
        <v>#NUM!</v>
      </c>
      <c r="AH348">
        <f t="shared" si="113"/>
        <v>3.9353021378511452</v>
      </c>
      <c r="AI348" s="10">
        <f t="shared" si="114"/>
        <v>-18.252941176470586</v>
      </c>
      <c r="AJ348" t="e">
        <f t="shared" si="115"/>
        <v>#NUM!</v>
      </c>
    </row>
    <row r="349" spans="14:36" x14ac:dyDescent="0.3">
      <c r="N349">
        <f t="shared" si="105"/>
        <v>14.630521332776347</v>
      </c>
      <c r="O349">
        <f t="shared" si="106"/>
        <v>11.561104809369951</v>
      </c>
      <c r="P349">
        <f t="shared" si="116"/>
        <v>2.508</v>
      </c>
      <c r="Q349">
        <f t="shared" si="98"/>
        <v>21.401005000000001</v>
      </c>
      <c r="R349" s="17">
        <f>PUSHArm!M349</f>
        <v>173.5</v>
      </c>
      <c r="S349" s="10">
        <f>PULLArm!N349</f>
        <v>143.06927065775676</v>
      </c>
      <c r="T349" s="10">
        <f>PULLArm!O349</f>
        <v>0.61192514421977606</v>
      </c>
      <c r="U349" s="10" t="b">
        <f t="shared" si="107"/>
        <v>0</v>
      </c>
      <c r="V349" s="10" t="e">
        <f t="shared" si="99"/>
        <v>#REF!</v>
      </c>
      <c r="W349" s="10">
        <f t="shared" si="100"/>
        <v>127.06927065775676</v>
      </c>
      <c r="X349" s="10">
        <f t="shared" si="101"/>
        <v>33.069270657756761</v>
      </c>
      <c r="Y349" s="10">
        <f t="shared" si="108"/>
        <v>38.069270657756761</v>
      </c>
      <c r="Z349" s="10">
        <f t="shared" si="109"/>
        <v>132.06927065775676</v>
      </c>
      <c r="AA349" s="10">
        <f t="shared" si="102"/>
        <v>43.069270657756761</v>
      </c>
      <c r="AB349" s="10" t="e">
        <f t="shared" si="103"/>
        <v>#REF!</v>
      </c>
      <c r="AC349" s="10" t="e">
        <f t="shared" si="104"/>
        <v>#REF!</v>
      </c>
      <c r="AD349" s="10" t="e">
        <f>IF(R349&lt;=$H$10,$L$2+ABS($H$43/$H$46-SQRT(4*$H$43*$H$43/$H$46/$H$46-8*(R349-$H$9)/$H$46)/2),#REF!)</f>
        <v>#REF!</v>
      </c>
      <c r="AE349" s="10" t="e">
        <f t="shared" si="110"/>
        <v>#NUM!</v>
      </c>
      <c r="AF349" s="10" t="e">
        <f t="shared" si="111"/>
        <v>#NUM!</v>
      </c>
      <c r="AG349" s="10" t="e">
        <f t="shared" si="112"/>
        <v>#NUM!</v>
      </c>
      <c r="AH349">
        <f t="shared" si="113"/>
        <v>3.9397268682520807</v>
      </c>
      <c r="AI349" s="10">
        <f t="shared" si="114"/>
        <v>-18.324264705882349</v>
      </c>
      <c r="AJ349" t="e">
        <f t="shared" si="115"/>
        <v>#NUM!</v>
      </c>
    </row>
    <row r="350" spans="14:36" x14ac:dyDescent="0.3">
      <c r="N350">
        <f t="shared" si="105"/>
        <v>14.522611585949797</v>
      </c>
      <c r="O350">
        <f t="shared" si="106"/>
        <v>11.479832064323855</v>
      </c>
      <c r="P350">
        <f t="shared" si="116"/>
        <v>2.508</v>
      </c>
      <c r="Q350">
        <f t="shared" si="98"/>
        <v>21.43242</v>
      </c>
      <c r="R350" s="17">
        <f>PUSHArm!M350</f>
        <v>174</v>
      </c>
      <c r="S350" s="10">
        <f>PULLArm!N350</f>
        <v>143.88636406325412</v>
      </c>
      <c r="T350" s="10">
        <f>PULLArm!O350</f>
        <v>0.6066147371662568</v>
      </c>
      <c r="U350" s="10" t="b">
        <f t="shared" si="107"/>
        <v>0</v>
      </c>
      <c r="V350" s="10" t="e">
        <f t="shared" si="99"/>
        <v>#REF!</v>
      </c>
      <c r="W350" s="10">
        <f t="shared" si="100"/>
        <v>127.88636406325412</v>
      </c>
      <c r="X350" s="10">
        <f t="shared" si="101"/>
        <v>33.886364063254121</v>
      </c>
      <c r="Y350" s="10">
        <f t="shared" si="108"/>
        <v>38.886364063254121</v>
      </c>
      <c r="Z350" s="10">
        <f t="shared" si="109"/>
        <v>132.88636406325412</v>
      </c>
      <c r="AA350" s="10">
        <f t="shared" si="102"/>
        <v>43.886364063254121</v>
      </c>
      <c r="AB350" s="10" t="e">
        <f t="shared" si="103"/>
        <v>#REF!</v>
      </c>
      <c r="AC350" s="10" t="e">
        <f t="shared" si="104"/>
        <v>#REF!</v>
      </c>
      <c r="AD350" s="10" t="e">
        <f>IF(R350&lt;=$H$10,$L$2+ABS($H$43/$H$46-SQRT(4*$H$43*$H$43/$H$46/$H$46-8*(R350-$H$9)/$H$46)/2),#REF!)</f>
        <v>#REF!</v>
      </c>
      <c r="AE350" s="10" t="e">
        <f t="shared" si="110"/>
        <v>#NUM!</v>
      </c>
      <c r="AF350" s="10" t="e">
        <f t="shared" si="111"/>
        <v>#NUM!</v>
      </c>
      <c r="AG350" s="10" t="e">
        <f t="shared" si="112"/>
        <v>#NUM!</v>
      </c>
      <c r="AH350">
        <f t="shared" si="113"/>
        <v>3.9441445631379795</v>
      </c>
      <c r="AI350" s="10">
        <f t="shared" si="114"/>
        <v>-18.395588235294117</v>
      </c>
      <c r="AJ350" t="e">
        <f t="shared" si="115"/>
        <v>#NUM!</v>
      </c>
    </row>
    <row r="351" spans="14:36" x14ac:dyDescent="0.3">
      <c r="N351">
        <f t="shared" si="105"/>
        <v>14.415849163066575</v>
      </c>
      <c r="O351">
        <f t="shared" si="106"/>
        <v>11.399396755399749</v>
      </c>
      <c r="P351">
        <f t="shared" si="116"/>
        <v>2.508</v>
      </c>
      <c r="Q351">
        <f t="shared" si="98"/>
        <v>21.463835000000003</v>
      </c>
      <c r="R351" s="17">
        <f>PUSHArm!M351</f>
        <v>174.5</v>
      </c>
      <c r="S351" s="10">
        <f>PULLArm!N351</f>
        <v>144.71061044133538</v>
      </c>
      <c r="T351" s="10">
        <f>PULLArm!O351</f>
        <v>0.60136610998142503</v>
      </c>
      <c r="U351" s="10" t="b">
        <f t="shared" si="107"/>
        <v>0</v>
      </c>
      <c r="V351" s="10" t="e">
        <f t="shared" si="99"/>
        <v>#REF!</v>
      </c>
      <c r="W351" s="10">
        <f t="shared" si="100"/>
        <v>128.71061044133538</v>
      </c>
      <c r="X351" s="10">
        <f t="shared" si="101"/>
        <v>34.710610441335376</v>
      </c>
      <c r="Y351" s="10">
        <f t="shared" si="108"/>
        <v>39.710610441335376</v>
      </c>
      <c r="Z351" s="10">
        <f t="shared" si="109"/>
        <v>133.71061044133538</v>
      </c>
      <c r="AA351" s="10">
        <f t="shared" si="102"/>
        <v>44.710610441335376</v>
      </c>
      <c r="AB351" s="10" t="e">
        <f t="shared" si="103"/>
        <v>#REF!</v>
      </c>
      <c r="AC351" s="10" t="e">
        <f t="shared" si="104"/>
        <v>#REF!</v>
      </c>
      <c r="AD351" s="10" t="e">
        <f>IF(R351&lt;=$H$10,$L$2+ABS($H$43/$H$46-SQRT(4*$H$43*$H$43/$H$46/$H$46-8*(R351-$H$9)/$H$46)/2),#REF!)</f>
        <v>#REF!</v>
      </c>
      <c r="AE351" s="10" t="e">
        <f t="shared" si="110"/>
        <v>#NUM!</v>
      </c>
      <c r="AF351" s="10" t="e">
        <f t="shared" si="111"/>
        <v>#NUM!</v>
      </c>
      <c r="AG351" s="10" t="e">
        <f t="shared" si="112"/>
        <v>#NUM!</v>
      </c>
      <c r="AH351">
        <f t="shared" si="113"/>
        <v>3.9485552559628276</v>
      </c>
      <c r="AI351" s="10">
        <f t="shared" si="114"/>
        <v>-18.46691176470588</v>
      </c>
      <c r="AJ351" t="e">
        <f t="shared" si="115"/>
        <v>#NUM!</v>
      </c>
    </row>
    <row r="352" spans="14:36" x14ac:dyDescent="0.3">
      <c r="N352">
        <f t="shared" si="105"/>
        <v>14.310294223049224</v>
      </c>
      <c r="O352">
        <f t="shared" si="106"/>
        <v>11.319847686733729</v>
      </c>
      <c r="P352">
        <f t="shared" si="116"/>
        <v>2.508</v>
      </c>
      <c r="Q352">
        <f t="shared" si="98"/>
        <v>21.495249999999999</v>
      </c>
      <c r="R352" s="17">
        <f>PUSHArm!M352</f>
        <v>175</v>
      </c>
      <c r="S352" s="10">
        <f>PULLArm!N352</f>
        <v>145.54205070991893</v>
      </c>
      <c r="T352" s="10">
        <f>PULLArm!O352</f>
        <v>0.59618152637868727</v>
      </c>
      <c r="U352" s="10" t="b">
        <f t="shared" si="107"/>
        <v>0</v>
      </c>
      <c r="V352" s="10" t="e">
        <f t="shared" si="99"/>
        <v>#REF!</v>
      </c>
      <c r="W352" s="10">
        <f t="shared" si="100"/>
        <v>129.54205070991893</v>
      </c>
      <c r="X352" s="10">
        <f t="shared" si="101"/>
        <v>35.542050709918925</v>
      </c>
      <c r="Y352" s="10">
        <f t="shared" si="108"/>
        <v>40.542050709918925</v>
      </c>
      <c r="Z352" s="10">
        <f t="shared" si="109"/>
        <v>134.54205070991893</v>
      </c>
      <c r="AA352" s="10">
        <f t="shared" si="102"/>
        <v>45.542050709918925</v>
      </c>
      <c r="AB352" s="10" t="e">
        <f t="shared" si="103"/>
        <v>#REF!</v>
      </c>
      <c r="AC352" s="10" t="e">
        <f t="shared" si="104"/>
        <v>#REF!</v>
      </c>
      <c r="AD352" s="10" t="e">
        <f>IF(R352&lt;=$H$10,$L$2+ABS($H$43/$H$46-SQRT(4*$H$43*$H$43/$H$46/$H$46-8*(R352-$H$9)/$H$46)/2),#REF!)</f>
        <v>#REF!</v>
      </c>
      <c r="AE352" s="10" t="e">
        <f t="shared" si="110"/>
        <v>#NUM!</v>
      </c>
      <c r="AF352" s="10" t="e">
        <f t="shared" si="111"/>
        <v>#NUM!</v>
      </c>
      <c r="AG352" s="10" t="e">
        <f t="shared" si="112"/>
        <v>#NUM!</v>
      </c>
      <c r="AH352">
        <f t="shared" si="113"/>
        <v>3.9529589799163247</v>
      </c>
      <c r="AI352" s="10">
        <f t="shared" si="114"/>
        <v>-18.538235294117644</v>
      </c>
      <c r="AJ352" t="e">
        <f t="shared" si="115"/>
        <v>#NUM!</v>
      </c>
    </row>
    <row r="353" spans="14:36" x14ac:dyDescent="0.3">
      <c r="N353">
        <f t="shared" si="105"/>
        <v>14.20600729556965</v>
      </c>
      <c r="O353">
        <f t="shared" si="106"/>
        <v>11.241234015202425</v>
      </c>
      <c r="P353">
        <f t="shared" si="116"/>
        <v>2.508</v>
      </c>
      <c r="Q353">
        <f t="shared" si="98"/>
        <v>21.526665000000001</v>
      </c>
      <c r="R353" s="17">
        <f>PUSHArm!M353</f>
        <v>175.5</v>
      </c>
      <c r="S353" s="10">
        <f>PULLArm!N353</f>
        <v>146.38072144672805</v>
      </c>
      <c r="T353" s="10">
        <f>PULLArm!O353</f>
        <v>0.59106325366172774</v>
      </c>
      <c r="U353" s="10" t="b">
        <f t="shared" si="107"/>
        <v>0</v>
      </c>
      <c r="V353" s="10" t="e">
        <f t="shared" si="99"/>
        <v>#REF!</v>
      </c>
      <c r="W353" s="10">
        <f t="shared" si="100"/>
        <v>130.38072144672805</v>
      </c>
      <c r="X353" s="10">
        <f t="shared" si="101"/>
        <v>36.380721446728046</v>
      </c>
      <c r="Y353" s="10">
        <f t="shared" si="108"/>
        <v>41.380721446728046</v>
      </c>
      <c r="Z353" s="10">
        <f t="shared" si="109"/>
        <v>135.38072144672805</v>
      </c>
      <c r="AA353" s="10">
        <f t="shared" si="102"/>
        <v>46.380721446728046</v>
      </c>
      <c r="AB353" s="10" t="e">
        <f t="shared" si="103"/>
        <v>#REF!</v>
      </c>
      <c r="AC353" s="10" t="e">
        <f t="shared" si="104"/>
        <v>#REF!</v>
      </c>
      <c r="AD353" s="10" t="e">
        <f>IF(R353&lt;=$H$10,$L$2+ABS($H$43/$H$46-SQRT(4*$H$43*$H$43/$H$46/$H$46-8*(R353-$H$9)/$H$46)/2),#REF!)</f>
        <v>#REF!</v>
      </c>
      <c r="AE353" s="10" t="e">
        <f t="shared" si="110"/>
        <v>#NUM!</v>
      </c>
      <c r="AF353" s="10" t="e">
        <f t="shared" si="111"/>
        <v>#NUM!</v>
      </c>
      <c r="AG353" s="10" t="e">
        <f t="shared" si="112"/>
        <v>#NUM!</v>
      </c>
      <c r="AH353">
        <f t="shared" si="113"/>
        <v>3.9573557679267992</v>
      </c>
      <c r="AI353" s="10">
        <f t="shared" si="114"/>
        <v>-18.609558823529408</v>
      </c>
      <c r="AJ353" t="e">
        <f t="shared" si="115"/>
        <v>#NUM!</v>
      </c>
    </row>
    <row r="354" spans="14:36" x14ac:dyDescent="0.3">
      <c r="N354">
        <f t="shared" si="105"/>
        <v>14.10304923380213</v>
      </c>
      <c r="O354">
        <f t="shared" si="106"/>
        <v>11.163605213141038</v>
      </c>
      <c r="P354">
        <f t="shared" si="116"/>
        <v>2.508</v>
      </c>
      <c r="Q354">
        <f t="shared" si="98"/>
        <v>21.558079999999997</v>
      </c>
      <c r="R354" s="17">
        <f>PUSHArm!M354</f>
        <v>176</v>
      </c>
      <c r="S354" s="10">
        <f>PULLArm!N354</f>
        <v>147.22665459669537</v>
      </c>
      <c r="T354" s="10">
        <f>PULLArm!O354</f>
        <v>0.58601356073785726</v>
      </c>
      <c r="U354" s="10" t="b">
        <f t="shared" si="107"/>
        <v>0</v>
      </c>
      <c r="V354" s="10" t="e">
        <f t="shared" si="99"/>
        <v>#REF!</v>
      </c>
      <c r="W354" s="10">
        <f t="shared" si="100"/>
        <v>131.22665459669537</v>
      </c>
      <c r="X354" s="10">
        <f t="shared" si="101"/>
        <v>37.226654596695369</v>
      </c>
      <c r="Y354" s="10">
        <f t="shared" si="108"/>
        <v>42.226654596695369</v>
      </c>
      <c r="Z354" s="10">
        <f t="shared" si="109"/>
        <v>136.22665459669537</v>
      </c>
      <c r="AA354" s="10">
        <f t="shared" si="102"/>
        <v>47.226654596695369</v>
      </c>
      <c r="AB354" s="10" t="e">
        <f t="shared" si="103"/>
        <v>#REF!</v>
      </c>
      <c r="AC354" s="10" t="e">
        <f t="shared" si="104"/>
        <v>#REF!</v>
      </c>
      <c r="AD354" s="10" t="e">
        <f>IF(R354&lt;=$H$10,$L$2+ABS($H$43/$H$46-SQRT(4*$H$43*$H$43/$H$46/$H$46-8*(R354-$H$9)/$H$46)/2),#REF!)</f>
        <v>#REF!</v>
      </c>
      <c r="AE354" s="10" t="e">
        <f t="shared" si="110"/>
        <v>#NUM!</v>
      </c>
      <c r="AF354" s="10" t="e">
        <f t="shared" si="111"/>
        <v>#NUM!</v>
      </c>
      <c r="AG354" s="10" t="e">
        <f t="shared" si="112"/>
        <v>#NUM!</v>
      </c>
      <c r="AH354">
        <f t="shared" si="113"/>
        <v>3.961745652664078</v>
      </c>
      <c r="AI354" s="10">
        <f t="shared" si="114"/>
        <v>-18.680882352941175</v>
      </c>
      <c r="AJ354" t="e">
        <f t="shared" si="115"/>
        <v>#NUM!</v>
      </c>
    </row>
    <row r="355" spans="14:36" x14ac:dyDescent="0.3">
      <c r="N355">
        <f t="shared" si="105"/>
        <v>14.001481165519765</v>
      </c>
      <c r="O355">
        <f t="shared" si="106"/>
        <v>11.087011029671739</v>
      </c>
      <c r="P355">
        <f t="shared" si="116"/>
        <v>2.508</v>
      </c>
      <c r="Q355">
        <f t="shared" si="98"/>
        <v>21.589495000000003</v>
      </c>
      <c r="R355" s="17">
        <f>PUSHArm!M355</f>
        <v>176.5</v>
      </c>
      <c r="S355" s="10">
        <f>PULLArm!N355</f>
        <v>148.07987717292798</v>
      </c>
      <c r="T355" s="10">
        <f>PULLArm!O355</f>
        <v>0.58103471607815516</v>
      </c>
      <c r="U355" s="10" t="b">
        <f t="shared" si="107"/>
        <v>0</v>
      </c>
      <c r="V355" s="10" t="e">
        <f t="shared" si="99"/>
        <v>#REF!</v>
      </c>
      <c r="W355" s="10">
        <f t="shared" si="100"/>
        <v>132.07987717292798</v>
      </c>
      <c r="X355" s="10">
        <f t="shared" si="101"/>
        <v>38.079877172927979</v>
      </c>
      <c r="Y355" s="10">
        <f t="shared" si="108"/>
        <v>43.079877172927979</v>
      </c>
      <c r="Z355" s="10">
        <f t="shared" si="109"/>
        <v>137.07987717292798</v>
      </c>
      <c r="AA355" s="10">
        <f t="shared" si="102"/>
        <v>48.079877172927979</v>
      </c>
      <c r="AB355" s="10" t="e">
        <f t="shared" si="103"/>
        <v>#REF!</v>
      </c>
      <c r="AC355" s="10" t="e">
        <f t="shared" si="104"/>
        <v>#REF!</v>
      </c>
      <c r="AD355" s="10" t="e">
        <f>IF(R355&lt;=$H$10,$L$2+ABS($H$43/$H$46-SQRT(4*$H$43*$H$43/$H$46/$H$46-8*(R355-$H$9)/$H$46)/2),#REF!)</f>
        <v>#REF!</v>
      </c>
      <c r="AE355" s="10" t="e">
        <f t="shared" si="110"/>
        <v>#NUM!</v>
      </c>
      <c r="AF355" s="10" t="e">
        <f t="shared" si="111"/>
        <v>#NUM!</v>
      </c>
      <c r="AG355" s="10" t="e">
        <f t="shared" si="112"/>
        <v>#NUM!</v>
      </c>
      <c r="AH355">
        <f t="shared" si="113"/>
        <v>3.9661286665423212</v>
      </c>
      <c r="AI355" s="10">
        <f t="shared" si="114"/>
        <v>-18.752205882352939</v>
      </c>
      <c r="AJ355" t="e">
        <f t="shared" si="115"/>
        <v>#NUM!</v>
      </c>
    </row>
    <row r="356" spans="14:36" x14ac:dyDescent="0.3">
      <c r="N356">
        <f t="shared" si="105"/>
        <v>13.901364442579744</v>
      </c>
      <c r="O356">
        <f t="shared" si="106"/>
        <v>11.011501450675842</v>
      </c>
      <c r="P356">
        <f t="shared" si="116"/>
        <v>2.508</v>
      </c>
      <c r="Q356">
        <f t="shared" si="98"/>
        <v>21.620910000000002</v>
      </c>
      <c r="R356" s="17">
        <f>PUSHArm!M356</f>
        <v>177</v>
      </c>
      <c r="S356" s="10">
        <f>PULLArm!N356</f>
        <v>148.94041095200211</v>
      </c>
      <c r="T356" s="10">
        <f>PULLArm!O356</f>
        <v>0.57612898562677484</v>
      </c>
      <c r="U356" s="10" t="b">
        <f t="shared" si="107"/>
        <v>0</v>
      </c>
      <c r="V356" s="10" t="e">
        <f t="shared" si="99"/>
        <v>#REF!</v>
      </c>
      <c r="W356" s="10">
        <f t="shared" si="100"/>
        <v>132.94041095200211</v>
      </c>
      <c r="X356" s="10">
        <f t="shared" si="101"/>
        <v>38.940410952002111</v>
      </c>
      <c r="Y356" s="10">
        <f t="shared" si="108"/>
        <v>43.940410952002111</v>
      </c>
      <c r="Z356" s="10">
        <f t="shared" si="109"/>
        <v>137.94041095200211</v>
      </c>
      <c r="AA356" s="10">
        <f t="shared" si="102"/>
        <v>48.940410952002111</v>
      </c>
      <c r="AB356" s="10" t="e">
        <f t="shared" si="103"/>
        <v>#REF!</v>
      </c>
      <c r="AC356" s="10" t="e">
        <f t="shared" si="104"/>
        <v>#REF!</v>
      </c>
      <c r="AD356" s="10" t="e">
        <f>IF(R356&lt;=$H$10,$L$2+ABS($H$43/$H$46-SQRT(4*$H$43*$H$43/$H$46/$H$46-8*(R356-$H$9)/$H$46)/2),#REF!)</f>
        <v>#REF!</v>
      </c>
      <c r="AE356" s="10" t="e">
        <f t="shared" si="110"/>
        <v>#NUM!</v>
      </c>
      <c r="AF356" s="10" t="e">
        <f t="shared" si="111"/>
        <v>#NUM!</v>
      </c>
      <c r="AG356" s="10" t="e">
        <f t="shared" si="112"/>
        <v>#NUM!</v>
      </c>
      <c r="AH356">
        <f t="shared" si="113"/>
        <v>3.9705048417228133</v>
      </c>
      <c r="AI356" s="10">
        <f t="shared" si="114"/>
        <v>-18.823529411764703</v>
      </c>
      <c r="AJ356" t="e">
        <f t="shared" si="115"/>
        <v>#NUM!</v>
      </c>
    </row>
    <row r="357" spans="14:36" x14ac:dyDescent="0.3">
      <c r="N357">
        <f t="shared" si="105"/>
        <v>13.802760588855053</v>
      </c>
      <c r="O357">
        <f t="shared" si="106"/>
        <v>10.937126657453181</v>
      </c>
      <c r="P357">
        <f t="shared" si="116"/>
        <v>2.508</v>
      </c>
      <c r="Q357">
        <f t="shared" si="98"/>
        <v>21.652325000000005</v>
      </c>
      <c r="R357" s="17">
        <f>PUSHArm!M357</f>
        <v>177.5</v>
      </c>
      <c r="S357" s="10">
        <f>PULLArm!N357</f>
        <v>149.80827216446315</v>
      </c>
      <c r="T357" s="10">
        <f>PULLArm!O357</f>
        <v>0.57129863066225517</v>
      </c>
      <c r="U357" s="10" t="b">
        <f t="shared" si="107"/>
        <v>0</v>
      </c>
      <c r="V357" s="10" t="e">
        <f t="shared" si="99"/>
        <v>#REF!</v>
      </c>
      <c r="W357" s="10">
        <f t="shared" si="100"/>
        <v>133.80827216446315</v>
      </c>
      <c r="X357" s="10">
        <f t="shared" si="101"/>
        <v>39.808272164463148</v>
      </c>
      <c r="Y357" s="10">
        <f t="shared" si="108"/>
        <v>44.808272164463148</v>
      </c>
      <c r="Z357" s="10">
        <f t="shared" si="109"/>
        <v>138.80827216446315</v>
      </c>
      <c r="AA357" s="10">
        <f t="shared" si="102"/>
        <v>49.808272164463148</v>
      </c>
      <c r="AB357" s="10" t="e">
        <f t="shared" si="103"/>
        <v>#REF!</v>
      </c>
      <c r="AC357" s="10" t="e">
        <f t="shared" si="104"/>
        <v>#REF!</v>
      </c>
      <c r="AD357" s="10" t="e">
        <f>IF(R357&lt;=$H$10,$L$2+ABS($H$43/$H$46-SQRT(4*$H$43*$H$43/$H$46/$H$46-8*(R357-$H$9)/$H$46)/2),#REF!)</f>
        <v>#REF!</v>
      </c>
      <c r="AE357" s="10" t="e">
        <f t="shared" si="110"/>
        <v>#NUM!</v>
      </c>
      <c r="AF357" s="10" t="e">
        <f t="shared" si="111"/>
        <v>#NUM!</v>
      </c>
      <c r="AG357" s="10" t="e">
        <f t="shared" si="112"/>
        <v>#NUM!</v>
      </c>
      <c r="AH357">
        <f t="shared" si="113"/>
        <v>3.9748742101167176</v>
      </c>
      <c r="AI357" s="10">
        <f t="shared" si="114"/>
        <v>-18.894852941176467</v>
      </c>
      <c r="AJ357" t="e">
        <f t="shared" si="115"/>
        <v>#NUM!</v>
      </c>
    </row>
    <row r="358" spans="14:36" x14ac:dyDescent="0.3">
      <c r="N358">
        <f t="shared" si="105"/>
        <v>0</v>
      </c>
      <c r="O358">
        <f t="shared" si="106"/>
        <v>0</v>
      </c>
      <c r="P358">
        <f t="shared" si="116"/>
        <v>2.508</v>
      </c>
      <c r="Q358">
        <f t="shared" si="98"/>
        <v>21.68374</v>
      </c>
      <c r="R358" s="17">
        <f>PUSHArm!M358</f>
        <v>178</v>
      </c>
      <c r="S358" s="10">
        <f>PULLArm!N358</f>
        <v>150.68347118151732</v>
      </c>
      <c r="T358" s="10">
        <f>PULLArm!O358</f>
        <v>0</v>
      </c>
      <c r="U358" s="10" t="b">
        <f t="shared" si="107"/>
        <v>0</v>
      </c>
      <c r="V358" s="10" t="e">
        <f t="shared" si="99"/>
        <v>#REF!</v>
      </c>
      <c r="W358" s="10">
        <f t="shared" si="100"/>
        <v>134.68347118151732</v>
      </c>
      <c r="X358" s="10">
        <f t="shared" si="101"/>
        <v>40.683471181517319</v>
      </c>
      <c r="Y358" s="10">
        <f t="shared" si="108"/>
        <v>45.683471181517319</v>
      </c>
      <c r="Z358" s="10">
        <f t="shared" si="109"/>
        <v>139.68347118151732</v>
      </c>
      <c r="AA358" s="10">
        <f t="shared" si="102"/>
        <v>50.683471181517319</v>
      </c>
      <c r="AB358" s="10" t="e">
        <f t="shared" si="103"/>
        <v>#REF!</v>
      </c>
      <c r="AC358" s="10" t="e">
        <f t="shared" si="104"/>
        <v>#REF!</v>
      </c>
      <c r="AD358" s="10" t="e">
        <f>IF(R358&lt;=$H$10,$L$2+ABS($H$43/$H$46-SQRT(4*$H$43*$H$43/$H$46/$H$46-8*(R358-$H$9)/$H$46)/2),#REF!)</f>
        <v>#REF!</v>
      </c>
      <c r="AE358" s="10" t="e">
        <f t="shared" si="110"/>
        <v>#NUM!</v>
      </c>
      <c r="AF358" s="10" t="e">
        <f t="shared" si="111"/>
        <v>#NUM!</v>
      </c>
      <c r="AG358" s="10" t="e">
        <f t="shared" si="112"/>
        <v>#NUM!</v>
      </c>
      <c r="AH358">
        <f t="shared" si="113"/>
        <v>3.979236803387789</v>
      </c>
      <c r="AI358" s="10">
        <f t="shared" si="114"/>
        <v>-18.966176470588234</v>
      </c>
      <c r="AJ358" t="e">
        <f t="shared" si="115"/>
        <v>#NUM!</v>
      </c>
    </row>
  </sheetData>
  <conditionalFormatting sqref="F9:F1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{0478E28D-3F8D-41B8-B86B-8EC3B8C04093}</x14:id>
        </ext>
      </extLst>
    </cfRule>
  </conditionalFormatting>
  <pageMargins left="0.7" right="0.7" top="0.75" bottom="0.75" header="0.3" footer="0.3"/>
  <pageSetup paperSize="9" orientation="portrait" verticalDpi="30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478E28D-3F8D-41B8-B86B-8EC3B8C040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F9:F12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X358"/>
  <sheetViews>
    <sheetView zoomScale="70" zoomScaleNormal="70" workbookViewId="0">
      <selection activeCell="Y15" sqref="Y15"/>
    </sheetView>
  </sheetViews>
  <sheetFormatPr defaultRowHeight="14.4" x14ac:dyDescent="0.3"/>
  <cols>
    <col min="13" max="13" width="12" style="12" bestFit="1" customWidth="1"/>
    <col min="14" max="14" width="12" style="10" bestFit="1" customWidth="1"/>
    <col min="15" max="15" width="9.109375" style="10"/>
    <col min="19" max="19" width="12" style="11" bestFit="1" customWidth="1"/>
    <col min="20" max="20" width="12" style="11" customWidth="1"/>
    <col min="24" max="24" width="12" bestFit="1" customWidth="1"/>
  </cols>
  <sheetData>
    <row r="1" spans="1:24" x14ac:dyDescent="0.3">
      <c r="A1" s="9" t="s">
        <v>74</v>
      </c>
      <c r="B1" s="9">
        <v>25</v>
      </c>
      <c r="C1" s="9" t="s">
        <v>14</v>
      </c>
      <c r="M1" s="13" t="s">
        <v>85</v>
      </c>
      <c r="N1" s="8" t="s">
        <v>80</v>
      </c>
      <c r="O1" s="14" t="s">
        <v>86</v>
      </c>
      <c r="P1" t="s">
        <v>83</v>
      </c>
      <c r="Q1" t="s">
        <v>82</v>
      </c>
      <c r="R1" t="s">
        <v>81</v>
      </c>
      <c r="S1" s="11" t="s">
        <v>89</v>
      </c>
      <c r="T1" s="11" t="s">
        <v>87</v>
      </c>
      <c r="U1" t="s">
        <v>88</v>
      </c>
      <c r="V1">
        <v>2</v>
      </c>
      <c r="W1">
        <v>3</v>
      </c>
      <c r="X1" t="s">
        <v>80</v>
      </c>
    </row>
    <row r="2" spans="1:24" x14ac:dyDescent="0.3">
      <c r="A2" s="9" t="s">
        <v>79</v>
      </c>
      <c r="B2" s="9">
        <v>65</v>
      </c>
      <c r="C2" s="9" t="s">
        <v>14</v>
      </c>
      <c r="M2" s="13">
        <f>(ROW()-2)*0.5+0</f>
        <v>0</v>
      </c>
      <c r="N2" s="8">
        <f t="shared" ref="N2:N33" si="0">X2/3.1415*180</f>
        <v>2.6544081112093369E-3</v>
      </c>
      <c r="O2" s="14">
        <f>1/(N3-N2)/2</f>
        <v>4.4872370522578384</v>
      </c>
      <c r="P2">
        <f>SQRT((R2-$B$11)*(R2-$B$11)+(Q2-$B$12)*(Q2-$B$12))</f>
        <v>433.14327724452164</v>
      </c>
      <c r="Q2">
        <f>-$B$7*COS(S2+$B$9)</f>
        <v>-242.69322199023193</v>
      </c>
      <c r="R2">
        <f>-$B$7*SIN(S2+$B$9)</f>
        <v>-60.000000000000007</v>
      </c>
      <c r="S2" s="11">
        <f t="shared" ref="S2:S33" si="1">M2/180*3.1415</f>
        <v>0</v>
      </c>
      <c r="T2" s="11">
        <f t="shared" ref="T2:T33" si="2">ASIN(($B$11-R2)/P2)</f>
        <v>0.67302003305789859</v>
      </c>
      <c r="U2">
        <f>3.1415-T2</f>
        <v>2.4684799669421018</v>
      </c>
      <c r="V2">
        <f t="shared" ref="V2:V33" si="3">ACOS(($B$10*$B$10-$B$13*$B$13-P2*P2)/(-2*$B$13*P2))</f>
        <v>0.57602573934035595</v>
      </c>
      <c r="W2">
        <f>ATAN(($B$2+$B$1)/($B$6+$B$5))</f>
        <v>0.32175055439664219</v>
      </c>
      <c r="X2">
        <f t="shared" ref="X2:X33" si="4">IF($B$12&gt;Q2,T2+V2+W2-3.1415/2,U2+V2+W2-3.1415/2)</f>
        <v>4.6326794896467405E-5</v>
      </c>
    </row>
    <row r="3" spans="1:24" x14ac:dyDescent="0.3">
      <c r="A3" s="9" t="s">
        <v>3</v>
      </c>
      <c r="B3" s="9">
        <v>0</v>
      </c>
      <c r="C3" s="9" t="s">
        <v>14</v>
      </c>
      <c r="M3" s="13">
        <f t="shared" ref="M3:M66" si="5">(ROW()-2)*0.5+0</f>
        <v>0.5</v>
      </c>
      <c r="N3" s="8">
        <f t="shared" si="0"/>
        <v>0.11408155006450006</v>
      </c>
      <c r="O3" s="14">
        <f t="shared" ref="O3:O66" si="6">1/(N4-N3)/2</f>
        <v>4.4615710735392717</v>
      </c>
      <c r="P3">
        <f t="shared" ref="P3:P66" si="7">SQRT((R3-$B$11)*(R3-$B$11)+(Q3-$B$12)*(Q3-$B$12))</f>
        <v>434.04990247630525</v>
      </c>
      <c r="Q3">
        <f t="shared" ref="Q3:Q66" si="8">-$B$7*COS(S3+$B$9)</f>
        <v>-242.16040483283743</v>
      </c>
      <c r="R3">
        <f t="shared" ref="R3:R66" si="9">-$B$7*SIN(S3+$B$9)</f>
        <v>-62.115524075679247</v>
      </c>
      <c r="S3" s="11">
        <f t="shared" si="1"/>
        <v>8.7263888888888894E-3</v>
      </c>
      <c r="T3" s="11">
        <f t="shared" si="2"/>
        <v>0.67759636694551262</v>
      </c>
      <c r="U3">
        <f t="shared" ref="U3:U66" si="10">3.1415-T3</f>
        <v>2.4639036330544877</v>
      </c>
      <c r="V3">
        <f t="shared" si="3"/>
        <v>0.57339411859966538</v>
      </c>
      <c r="W3">
        <f t="shared" ref="W3:W66" si="11">ATAN(($B$2+$B$1)/($B$6+$B$5))</f>
        <v>0.32175055439664219</v>
      </c>
      <c r="X3">
        <f t="shared" si="4"/>
        <v>1.9910399418201497E-3</v>
      </c>
    </row>
    <row r="4" spans="1:24" x14ac:dyDescent="0.3">
      <c r="A4" s="9" t="s">
        <v>69</v>
      </c>
      <c r="B4" s="9">
        <v>31</v>
      </c>
      <c r="C4" s="9" t="s">
        <v>14</v>
      </c>
      <c r="M4" s="13">
        <f t="shared" si="5"/>
        <v>1</v>
      </c>
      <c r="N4" s="8">
        <f t="shared" si="0"/>
        <v>0.22614969640994434</v>
      </c>
      <c r="O4" s="14">
        <f t="shared" si="6"/>
        <v>4.4356654822445387</v>
      </c>
      <c r="P4">
        <f>SQRT((R4-$B$11)*(R4-$B$11)+(Q4-$B$12)*(Q4-$B$12))</f>
        <v>434.94828414722792</v>
      </c>
      <c r="Q4">
        <f t="shared" si="8"/>
        <v>-241.60914731080089</v>
      </c>
      <c r="R4">
        <f t="shared" si="9"/>
        <v>-64.226318092723687</v>
      </c>
      <c r="S4" s="11">
        <f t="shared" si="1"/>
        <v>1.7452777777777779E-2</v>
      </c>
      <c r="T4" s="11">
        <f t="shared" si="2"/>
        <v>0.68217181631837887</v>
      </c>
      <c r="U4">
        <f t="shared" si="10"/>
        <v>2.4593281836816212</v>
      </c>
      <c r="V4">
        <f t="shared" si="3"/>
        <v>0.57077456968093387</v>
      </c>
      <c r="W4">
        <f t="shared" si="11"/>
        <v>0.32175055439664219</v>
      </c>
      <c r="X4">
        <f t="shared" si="4"/>
        <v>3.9469403959546678E-3</v>
      </c>
    </row>
    <row r="5" spans="1:24" x14ac:dyDescent="0.3">
      <c r="A5" s="9" t="s">
        <v>70</v>
      </c>
      <c r="B5" s="9">
        <v>60</v>
      </c>
      <c r="C5" s="9" t="s">
        <v>14</v>
      </c>
      <c r="M5" s="13">
        <f t="shared" si="5"/>
        <v>1.5</v>
      </c>
      <c r="N5" s="8">
        <f t="shared" si="0"/>
        <v>0.33887235369811064</v>
      </c>
      <c r="O5" s="14">
        <f t="shared" si="6"/>
        <v>4.409528843583006</v>
      </c>
      <c r="P5">
        <f t="shared" si="7"/>
        <v>435.83840503298075</v>
      </c>
      <c r="Q5">
        <f t="shared" si="8"/>
        <v>-241.03949140204068</v>
      </c>
      <c r="R5">
        <f t="shared" si="9"/>
        <v>-66.332221315478009</v>
      </c>
      <c r="S5" s="11">
        <f t="shared" si="1"/>
        <v>2.6179166666666667E-2</v>
      </c>
      <c r="T5" s="11">
        <f t="shared" si="2"/>
        <v>0.68674639468381804</v>
      </c>
      <c r="U5">
        <f t="shared" si="10"/>
        <v>2.4547536053161823</v>
      </c>
      <c r="V5">
        <f t="shared" si="3"/>
        <v>0.56816731480366567</v>
      </c>
      <c r="W5">
        <f t="shared" si="11"/>
        <v>0.32175055439664219</v>
      </c>
      <c r="X5">
        <f t="shared" si="4"/>
        <v>5.9142638841256367E-3</v>
      </c>
    </row>
    <row r="6" spans="1:24" x14ac:dyDescent="0.3">
      <c r="A6" s="9" t="s">
        <v>71</v>
      </c>
      <c r="B6" s="9">
        <v>210</v>
      </c>
      <c r="C6" s="9" t="s">
        <v>14</v>
      </c>
      <c r="M6" s="13">
        <f t="shared" si="5"/>
        <v>2</v>
      </c>
      <c r="N6" s="8">
        <f t="shared" si="0"/>
        <v>0.45226315297310077</v>
      </c>
      <c r="O6" s="14">
        <f t="shared" si="6"/>
        <v>4.3831697497179585</v>
      </c>
      <c r="P6">
        <f t="shared" si="7"/>
        <v>436.72024806862089</v>
      </c>
      <c r="Q6">
        <f t="shared" si="8"/>
        <v>-240.45148048550104</v>
      </c>
      <c r="R6">
        <f t="shared" si="9"/>
        <v>-68.433073380717914</v>
      </c>
      <c r="S6" s="11">
        <f t="shared" si="1"/>
        <v>3.4905555555555558E-2</v>
      </c>
      <c r="T6" s="11">
        <f t="shared" si="2"/>
        <v>0.69132011537277238</v>
      </c>
      <c r="U6">
        <f t="shared" si="10"/>
        <v>2.4501798846272278</v>
      </c>
      <c r="V6">
        <f t="shared" si="3"/>
        <v>0.56557257853650222</v>
      </c>
      <c r="W6">
        <f t="shared" si="11"/>
        <v>0.32175055439664219</v>
      </c>
      <c r="X6">
        <f t="shared" si="4"/>
        <v>7.8932483059166447E-3</v>
      </c>
    </row>
    <row r="7" spans="1:24" x14ac:dyDescent="0.3">
      <c r="A7" s="9" t="s">
        <v>72</v>
      </c>
      <c r="B7" s="9">
        <v>250</v>
      </c>
      <c r="C7" s="9" t="s">
        <v>14</v>
      </c>
      <c r="M7" s="13">
        <f t="shared" si="5"/>
        <v>2.5</v>
      </c>
      <c r="N7" s="8">
        <f t="shared" si="0"/>
        <v>0.56633585116877827</v>
      </c>
      <c r="O7" s="14">
        <f t="shared" si="6"/>
        <v>4.3565968162420825</v>
      </c>
      <c r="P7">
        <f t="shared" si="7"/>
        <v>437.59379634886136</v>
      </c>
      <c r="Q7">
        <f t="shared" si="8"/>
        <v>-239.84515933784851</v>
      </c>
      <c r="R7">
        <f t="shared" si="9"/>
        <v>-70.528714309861513</v>
      </c>
      <c r="S7" s="11">
        <f t="shared" si="1"/>
        <v>4.3631944444444445E-2</v>
      </c>
      <c r="T7" s="11">
        <f t="shared" si="2"/>
        <v>0.69589299154347772</v>
      </c>
      <c r="U7">
        <f t="shared" si="10"/>
        <v>2.4456070084565225</v>
      </c>
      <c r="V7">
        <f t="shared" si="3"/>
        <v>0.56299058781791755</v>
      </c>
      <c r="W7">
        <f t="shared" si="11"/>
        <v>0.32175055439664219</v>
      </c>
      <c r="X7">
        <f t="shared" si="4"/>
        <v>9.8841337580373168E-3</v>
      </c>
    </row>
    <row r="8" spans="1:24" x14ac:dyDescent="0.3">
      <c r="A8" t="s">
        <v>73</v>
      </c>
      <c r="B8">
        <f>SQRT((B3+B4-B1)*(B3+B4-B1)+B5*B5)</f>
        <v>60.29925372672534</v>
      </c>
      <c r="C8" t="s">
        <v>14</v>
      </c>
      <c r="M8" s="13">
        <f t="shared" si="5"/>
        <v>3</v>
      </c>
      <c r="N8" s="8">
        <f t="shared" si="0"/>
        <v>0.68110433241448842</v>
      </c>
      <c r="O8" s="14">
        <f t="shared" si="6"/>
        <v>4.3298186786179507</v>
      </c>
      <c r="P8">
        <f t="shared" si="7"/>
        <v>438.45903312835935</v>
      </c>
      <c r="Q8">
        <f t="shared" si="8"/>
        <v>-239.22057413006249</v>
      </c>
      <c r="R8">
        <f t="shared" si="9"/>
        <v>-72.618984521151759</v>
      </c>
      <c r="S8" s="11">
        <f t="shared" si="1"/>
        <v>5.2358333333333333E-2</v>
      </c>
      <c r="T8" s="11">
        <f t="shared" si="2"/>
        <v>0.70046503618505318</v>
      </c>
      <c r="U8">
        <f t="shared" si="10"/>
        <v>2.4410349638149471</v>
      </c>
      <c r="V8">
        <f t="shared" si="3"/>
        <v>0.56042157197541664</v>
      </c>
      <c r="W8">
        <f t="shared" si="11"/>
        <v>0.32175055439664219</v>
      </c>
      <c r="X8">
        <f t="shared" si="4"/>
        <v>1.1887162557111752E-2</v>
      </c>
    </row>
    <row r="9" spans="1:24" x14ac:dyDescent="0.3">
      <c r="A9" s="10" t="s">
        <v>75</v>
      </c>
      <c r="B9" s="10">
        <f>ASIN(B5/B7)</f>
        <v>0.24236585103896324</v>
      </c>
      <c r="C9" s="10"/>
      <c r="M9" s="13">
        <f t="shared" si="5"/>
        <v>3.5</v>
      </c>
      <c r="N9" s="8">
        <f t="shared" si="0"/>
        <v>0.79658260924607083</v>
      </c>
      <c r="O9" s="14">
        <f t="shared" si="6"/>
        <v>4.3028439886221745</v>
      </c>
      <c r="P9">
        <f t="shared" si="7"/>
        <v>439.31594182200132</v>
      </c>
      <c r="Q9">
        <f t="shared" si="8"/>
        <v>-238.57777242391916</v>
      </c>
      <c r="R9">
        <f t="shared" si="9"/>
        <v>-74.703724841808452</v>
      </c>
      <c r="S9" s="11">
        <f t="shared" si="1"/>
        <v>6.1084722222222228E-2</v>
      </c>
      <c r="T9" s="11">
        <f t="shared" si="2"/>
        <v>0.705036262121017</v>
      </c>
      <c r="U9">
        <f t="shared" si="10"/>
        <v>2.4364637378789831</v>
      </c>
      <c r="V9">
        <f t="shared" si="3"/>
        <v>0.55786576274315514</v>
      </c>
      <c r="W9">
        <f t="shared" si="11"/>
        <v>0.32175055439664219</v>
      </c>
      <c r="X9">
        <f t="shared" si="4"/>
        <v>1.3902579260814063E-2</v>
      </c>
    </row>
    <row r="10" spans="1:24" x14ac:dyDescent="0.3">
      <c r="A10" s="10" t="s">
        <v>76</v>
      </c>
      <c r="B10" s="10">
        <f>B3+B4-B1+B7*COS(B9)</f>
        <v>248.69322199023193</v>
      </c>
      <c r="C10" s="10" t="s">
        <v>14</v>
      </c>
      <c r="M10" s="13">
        <f t="shared" si="5"/>
        <v>4</v>
      </c>
      <c r="N10" s="8">
        <f t="shared" si="0"/>
        <v>0.91278482371680891</v>
      </c>
      <c r="O10" s="14">
        <f t="shared" si="6"/>
        <v>4.275681410764598</v>
      </c>
      <c r="P10">
        <f t="shared" si="7"/>
        <v>440.16450600518624</v>
      </c>
      <c r="Q10">
        <f t="shared" si="8"/>
        <v>-237.91680316836985</v>
      </c>
      <c r="R10">
        <f t="shared" si="9"/>
        <v>-76.782776520149085</v>
      </c>
      <c r="S10" s="11">
        <f t="shared" si="1"/>
        <v>6.9811111111111115E-2</v>
      </c>
      <c r="T10" s="11">
        <f t="shared" si="2"/>
        <v>0.70960668201272581</v>
      </c>
      <c r="U10">
        <f t="shared" si="10"/>
        <v>2.4318933179872744</v>
      </c>
      <c r="V10">
        <f t="shared" si="3"/>
        <v>0.55532339427788968</v>
      </c>
      <c r="W10">
        <f t="shared" si="11"/>
        <v>0.32175055439664219</v>
      </c>
      <c r="X10">
        <f t="shared" si="4"/>
        <v>1.593063068725753E-2</v>
      </c>
    </row>
    <row r="11" spans="1:24" x14ac:dyDescent="0.3">
      <c r="A11" s="10" t="s">
        <v>77</v>
      </c>
      <c r="B11" s="10">
        <f>B6</f>
        <v>210</v>
      </c>
      <c r="C11" s="10" t="s">
        <v>14</v>
      </c>
      <c r="M11" s="13">
        <f t="shared" si="5"/>
        <v>4.5</v>
      </c>
      <c r="N11" s="8">
        <f t="shared" si="0"/>
        <v>1.0297252484035462</v>
      </c>
      <c r="O11" s="14">
        <f t="shared" si="6"/>
        <v>4.2483396186790046</v>
      </c>
      <c r="P11">
        <f t="shared" si="7"/>
        <v>441.00470941410686</v>
      </c>
      <c r="Q11">
        <f t="shared" si="8"/>
        <v>-237.23771669581336</v>
      </c>
      <c r="R11">
        <f t="shared" si="9"/>
        <v>-78.85598123767781</v>
      </c>
      <c r="S11" s="11">
        <f t="shared" si="1"/>
        <v>7.853750000000001E-2</v>
      </c>
      <c r="T11" s="11">
        <f t="shared" si="2"/>
        <v>0.71417630836273982</v>
      </c>
      <c r="U11">
        <f t="shared" si="10"/>
        <v>2.4273236916372603</v>
      </c>
      <c r="V11">
        <f t="shared" si="3"/>
        <v>0.55279470317317236</v>
      </c>
      <c r="W11">
        <f t="shared" si="11"/>
        <v>0.32175055439664219</v>
      </c>
      <c r="X11">
        <f t="shared" si="4"/>
        <v>1.7971565932554112E-2</v>
      </c>
    </row>
    <row r="12" spans="1:24" x14ac:dyDescent="0.3">
      <c r="A12" s="10" t="s">
        <v>78</v>
      </c>
      <c r="B12" s="10">
        <f>B2+B3+B4</f>
        <v>96</v>
      </c>
      <c r="C12" s="10" t="s">
        <v>14</v>
      </c>
      <c r="M12" s="13">
        <f t="shared" si="5"/>
        <v>5</v>
      </c>
      <c r="N12" s="8">
        <f t="shared" si="0"/>
        <v>1.1474182873031697</v>
      </c>
      <c r="O12" s="14">
        <f t="shared" si="6"/>
        <v>4.2208272915164979</v>
      </c>
      <c r="P12">
        <f t="shared" si="7"/>
        <v>441.83653594602822</v>
      </c>
      <c r="Q12">
        <f t="shared" si="8"/>
        <v>-236.54056471826345</v>
      </c>
      <c r="R12">
        <f t="shared" si="9"/>
        <v>-80.923181121141141</v>
      </c>
      <c r="S12" s="11">
        <f t="shared" si="1"/>
        <v>8.7263888888888891E-2</v>
      </c>
      <c r="T12" s="11">
        <f t="shared" si="2"/>
        <v>0.71874515351811796</v>
      </c>
      <c r="U12">
        <f t="shared" si="10"/>
        <v>2.4227548464818822</v>
      </c>
      <c r="V12">
        <f t="shared" si="3"/>
        <v>0.5502799284717006</v>
      </c>
      <c r="W12">
        <f t="shared" si="11"/>
        <v>0.32175055439664219</v>
      </c>
      <c r="X12">
        <f t="shared" si="4"/>
        <v>2.0025636386460599E-2</v>
      </c>
    </row>
    <row r="13" spans="1:24" x14ac:dyDescent="0.3">
      <c r="A13" s="10" t="s">
        <v>84</v>
      </c>
      <c r="B13" s="10">
        <f>SQRT((B6+B5)*(B6+B5)+(B2+B1)*(B2+B1))</f>
        <v>284.60498941515414</v>
      </c>
      <c r="C13" s="10" t="s">
        <v>14</v>
      </c>
      <c r="M13" s="13">
        <f t="shared" si="5"/>
        <v>5.5</v>
      </c>
      <c r="N13" s="8">
        <f t="shared" si="0"/>
        <v>1.265878476613677</v>
      </c>
      <c r="O13" s="14">
        <f t="shared" si="6"/>
        <v>4.1931531103238555</v>
      </c>
      <c r="P13">
        <f t="shared" si="7"/>
        <v>442.65996965956373</v>
      </c>
      <c r="Q13">
        <f t="shared" si="8"/>
        <v>-235.82540032341086</v>
      </c>
      <c r="R13">
        <f t="shared" si="9"/>
        <v>-82.984218754549985</v>
      </c>
      <c r="S13" s="11">
        <f t="shared" si="1"/>
        <v>9.5990277777777785E-2</v>
      </c>
      <c r="T13" s="11">
        <f t="shared" si="2"/>
        <v>0.72331322967364431</v>
      </c>
      <c r="U13">
        <f t="shared" si="10"/>
        <v>2.418186770326356</v>
      </c>
      <c r="V13">
        <f t="shared" si="3"/>
        <v>0.54777931167572413</v>
      </c>
      <c r="W13">
        <f t="shared" si="11"/>
        <v>0.32175055439664219</v>
      </c>
      <c r="X13">
        <f t="shared" si="4"/>
        <v>2.2093095746010372E-2</v>
      </c>
    </row>
    <row r="14" spans="1:24" x14ac:dyDescent="0.3">
      <c r="A14" s="10"/>
      <c r="B14" s="10"/>
      <c r="C14" s="10"/>
      <c r="M14" s="13">
        <f t="shared" si="5"/>
        <v>6</v>
      </c>
      <c r="N14" s="8">
        <f t="shared" si="0"/>
        <v>1.3851204853943635</v>
      </c>
      <c r="O14" s="14">
        <f t="shared" si="6"/>
        <v>4.1653257543990332</v>
      </c>
      <c r="P14">
        <f t="shared" si="7"/>
        <v>443.47499477494955</v>
      </c>
      <c r="Q14">
        <f t="shared" si="8"/>
        <v>-235.09227797058068</v>
      </c>
      <c r="R14">
        <f t="shared" si="9"/>
        <v>-85.038937191166852</v>
      </c>
      <c r="S14" s="11">
        <f t="shared" si="1"/>
        <v>0.10471666666666667</v>
      </c>
      <c r="T14" s="11">
        <f t="shared" si="2"/>
        <v>0.72788054887498621</v>
      </c>
      <c r="U14">
        <f t="shared" si="10"/>
        <v>2.413619451125014</v>
      </c>
      <c r="V14">
        <f t="shared" si="3"/>
        <v>0.54529309675540727</v>
      </c>
      <c r="W14">
        <f t="shared" si="11"/>
        <v>0.32175055439664219</v>
      </c>
      <c r="X14">
        <f t="shared" si="4"/>
        <v>2.417420002703552E-2</v>
      </c>
    </row>
    <row r="15" spans="1:24" x14ac:dyDescent="0.3">
      <c r="A15" s="10"/>
      <c r="B15" s="10"/>
      <c r="C15" s="10"/>
      <c r="M15" s="13">
        <f t="shared" si="5"/>
        <v>6.5</v>
      </c>
      <c r="N15" s="8">
        <f t="shared" si="0"/>
        <v>1.5051591160997642</v>
      </c>
      <c r="O15" s="14">
        <f t="shared" si="6"/>
        <v>4.1373538976465447</v>
      </c>
      <c r="P15">
        <f t="shared" si="7"/>
        <v>444.28159567431595</v>
      </c>
      <c r="Q15">
        <f t="shared" si="8"/>
        <v>-234.34125348658543</v>
      </c>
      <c r="R15">
        <f t="shared" si="9"/>
        <v>-87.087179965457096</v>
      </c>
      <c r="S15" s="11">
        <f t="shared" si="1"/>
        <v>0.11344305555555555</v>
      </c>
      <c r="T15" s="11">
        <f t="shared" si="2"/>
        <v>0.73244712302178661</v>
      </c>
      <c r="U15">
        <f t="shared" si="10"/>
        <v>2.4090528769782136</v>
      </c>
      <c r="V15">
        <f t="shared" si="3"/>
        <v>0.54282153015505696</v>
      </c>
      <c r="W15">
        <f t="shared" si="11"/>
        <v>0.32175055439664219</v>
      </c>
      <c r="X15">
        <f t="shared" si="4"/>
        <v>2.6269207573485609E-2</v>
      </c>
    </row>
    <row r="16" spans="1:24" x14ac:dyDescent="0.3">
      <c r="A16" s="10"/>
      <c r="B16" s="10"/>
      <c r="C16" s="10"/>
      <c r="M16" s="13">
        <f t="shared" si="5"/>
        <v>7</v>
      </c>
      <c r="N16" s="8">
        <f t="shared" si="0"/>
        <v>1.626009304981217</v>
      </c>
      <c r="O16" s="14">
        <f t="shared" si="6"/>
        <v>4.1092462049242187</v>
      </c>
      <c r="P16">
        <f t="shared" si="7"/>
        <v>445.07975690195633</v>
      </c>
      <c r="Q16">
        <f t="shared" si="8"/>
        <v>-233.57238406147377</v>
      </c>
      <c r="R16">
        <f t="shared" si="9"/>
        <v>-89.128791105003728</v>
      </c>
      <c r="S16" s="11">
        <f t="shared" si="1"/>
        <v>0.12216944444444446</v>
      </c>
      <c r="T16" s="11">
        <f t="shared" si="2"/>
        <v>0.73701296387069315</v>
      </c>
      <c r="U16">
        <f t="shared" si="10"/>
        <v>2.4044870361293071</v>
      </c>
      <c r="V16">
        <f t="shared" si="3"/>
        <v>0.54036486079710078</v>
      </c>
      <c r="W16">
        <f t="shared" si="11"/>
        <v>0.32175055439664219</v>
      </c>
      <c r="X16">
        <f t="shared" si="4"/>
        <v>2.8378379064436077E-2</v>
      </c>
    </row>
    <row r="17" spans="1:24" x14ac:dyDescent="0.3">
      <c r="A17" s="10"/>
      <c r="B17" s="10"/>
      <c r="C17" s="10"/>
      <c r="M17" s="13">
        <f t="shared" si="5"/>
        <v>7.5</v>
      </c>
      <c r="N17" s="8">
        <f t="shared" si="0"/>
        <v>1.7476861223500173</v>
      </c>
      <c r="O17" s="14">
        <f t="shared" si="6"/>
        <v>4.0810113283731262</v>
      </c>
      <c r="P17">
        <f t="shared" si="7"/>
        <v>445.86946316459409</v>
      </c>
      <c r="Q17">
        <f t="shared" si="8"/>
        <v>-232.7857282441756</v>
      </c>
      <c r="R17">
        <f t="shared" si="9"/>
        <v>-91.1636151423847</v>
      </c>
      <c r="S17" s="11">
        <f t="shared" si="1"/>
        <v>0.13089583333333332</v>
      </c>
      <c r="T17" s="11">
        <f t="shared" si="2"/>
        <v>0.74157808303832584</v>
      </c>
      <c r="U17">
        <f t="shared" si="10"/>
        <v>2.3999219169616746</v>
      </c>
      <c r="V17">
        <f t="shared" si="3"/>
        <v>0.53792334008371312</v>
      </c>
      <c r="W17">
        <f t="shared" si="11"/>
        <v>0.32175055439664219</v>
      </c>
      <c r="X17">
        <f t="shared" si="4"/>
        <v>3.0501977518681E-2</v>
      </c>
    </row>
    <row r="18" spans="1:24" x14ac:dyDescent="0.3">
      <c r="A18" s="10"/>
      <c r="B18" s="10"/>
      <c r="C18" s="10"/>
      <c r="M18" s="13">
        <f t="shared" si="5"/>
        <v>8</v>
      </c>
      <c r="N18" s="8">
        <f t="shared" si="0"/>
        <v>1.8702047726962594</v>
      </c>
      <c r="O18" s="14">
        <f t="shared" si="6"/>
        <v>4.0526579037672308</v>
      </c>
      <c r="P18">
        <f t="shared" si="7"/>
        <v>446.65069933164682</v>
      </c>
      <c r="Q18">
        <f t="shared" si="8"/>
        <v>-231.98134593804349</v>
      </c>
      <c r="R18">
        <f t="shared" si="9"/>
        <v>-93.191497127011544</v>
      </c>
      <c r="S18" s="11">
        <f t="shared" si="1"/>
        <v>0.13962222222222223</v>
      </c>
      <c r="T18" s="11">
        <f t="shared" si="2"/>
        <v>0.74614249200418392</v>
      </c>
      <c r="U18">
        <f t="shared" si="10"/>
        <v>2.3953575079958163</v>
      </c>
      <c r="V18">
        <f t="shared" si="3"/>
        <v>0.53549722189598126</v>
      </c>
      <c r="W18">
        <f t="shared" si="11"/>
        <v>0.32175055439664219</v>
      </c>
      <c r="X18">
        <f t="shared" si="4"/>
        <v>3.2640268296807218E-2</v>
      </c>
    </row>
    <row r="19" spans="1:24" x14ac:dyDescent="0.3">
      <c r="A19" s="10"/>
      <c r="B19" s="10"/>
      <c r="C19" s="10"/>
      <c r="M19" s="13">
        <f t="shared" si="5"/>
        <v>8.5</v>
      </c>
      <c r="N19" s="8">
        <f t="shared" si="0"/>
        <v>1.9935805946562661</v>
      </c>
      <c r="O19" s="14">
        <f t="shared" si="6"/>
        <v>4.0241945468184701</v>
      </c>
      <c r="P19">
        <f t="shared" si="7"/>
        <v>447.42345043548846</v>
      </c>
      <c r="Q19">
        <f t="shared" si="8"/>
        <v>-231.15929839629118</v>
      </c>
      <c r="R19">
        <f t="shared" si="9"/>
        <v>-95.212282636928791</v>
      </c>
      <c r="S19" s="11">
        <f t="shared" si="1"/>
        <v>0.14834861111111111</v>
      </c>
      <c r="T19" s="11">
        <f t="shared" si="2"/>
        <v>0.75070620211349104</v>
      </c>
      <c r="U19">
        <f t="shared" si="10"/>
        <v>2.3907937978865093</v>
      </c>
      <c r="V19">
        <f t="shared" si="3"/>
        <v>0.5330867625904927</v>
      </c>
      <c r="W19">
        <f t="shared" si="11"/>
        <v>0.32175055439664219</v>
      </c>
      <c r="X19">
        <f t="shared" si="4"/>
        <v>3.4793519100625891E-2</v>
      </c>
    </row>
    <row r="20" spans="1:24" x14ac:dyDescent="0.3">
      <c r="A20" s="10"/>
      <c r="B20" s="10"/>
      <c r="C20" s="10"/>
      <c r="M20" s="13">
        <f t="shared" si="5"/>
        <v>9</v>
      </c>
      <c r="N20" s="8">
        <f t="shared" si="0"/>
        <v>2.1178290608233157</v>
      </c>
      <c r="O20" s="14">
        <f t="shared" si="6"/>
        <v>3.9956298495235991</v>
      </c>
      <c r="P20">
        <f t="shared" si="7"/>
        <v>448.187701671708</v>
      </c>
      <c r="Q20">
        <f t="shared" si="8"/>
        <v>-230.31964821732919</v>
      </c>
      <c r="R20">
        <f t="shared" si="9"/>
        <v>-97.22581779057316</v>
      </c>
      <c r="S20" s="11">
        <f t="shared" si="1"/>
        <v>0.15707500000000002</v>
      </c>
      <c r="T20" s="11">
        <f t="shared" si="2"/>
        <v>0.75526922457998935</v>
      </c>
      <c r="U20">
        <f t="shared" si="10"/>
        <v>2.3862307754200107</v>
      </c>
      <c r="V20">
        <f t="shared" si="3"/>
        <v>0.53069222099323787</v>
      </c>
      <c r="W20">
        <f t="shared" si="11"/>
        <v>0.32175055439664219</v>
      </c>
      <c r="X20">
        <f t="shared" si="4"/>
        <v>3.6961999969869153E-2</v>
      </c>
    </row>
    <row r="21" spans="1:24" x14ac:dyDescent="0.3">
      <c r="A21" s="10"/>
      <c r="B21" s="10"/>
      <c r="C21" s="10"/>
      <c r="M21" s="13">
        <f t="shared" si="5"/>
        <v>9.5</v>
      </c>
      <c r="N21" s="8">
        <f t="shared" si="0"/>
        <v>2.2429657773936995</v>
      </c>
      <c r="O21" s="14">
        <f t="shared" si="6"/>
        <v>3.9669723764835654</v>
      </c>
      <c r="P21">
        <f t="shared" si="7"/>
        <v>448.9434383993667</v>
      </c>
      <c r="Q21">
        <f t="shared" si="8"/>
        <v>-229.46245933999788</v>
      </c>
      <c r="R21">
        <f t="shared" si="9"/>
        <v>-99.23194925849144</v>
      </c>
      <c r="S21" s="11">
        <f t="shared" si="1"/>
        <v>0.1658013888888889</v>
      </c>
      <c r="T21" s="11">
        <f t="shared" si="2"/>
        <v>0.759831570488671</v>
      </c>
      <c r="U21">
        <f t="shared" si="10"/>
        <v>2.3816684295113291</v>
      </c>
      <c r="V21">
        <f t="shared" si="3"/>
        <v>0.52831385839069989</v>
      </c>
      <c r="W21">
        <f t="shared" si="11"/>
        <v>0.32175055439664219</v>
      </c>
      <c r="X21">
        <f t="shared" si="4"/>
        <v>3.9145983276012819E-2</v>
      </c>
    </row>
    <row r="22" spans="1:24" x14ac:dyDescent="0.3">
      <c r="A22" s="10"/>
      <c r="B22" s="10"/>
      <c r="C22" s="10"/>
      <c r="M22" s="13">
        <f t="shared" si="5"/>
        <v>10</v>
      </c>
      <c r="N22" s="8">
        <f t="shared" si="0"/>
        <v>2.3690064836421292</v>
      </c>
      <c r="O22" s="14">
        <f t="shared" si="6"/>
        <v>3.9382306612282112</v>
      </c>
      <c r="P22">
        <f t="shared" si="7"/>
        <v>449.69064614125244</v>
      </c>
      <c r="Q22">
        <f t="shared" si="8"/>
        <v>-228.58779703869862</v>
      </c>
      <c r="R22">
        <f t="shared" si="9"/>
        <v>-101.23052427501656</v>
      </c>
      <c r="S22" s="11">
        <f t="shared" si="1"/>
        <v>0.17452777777777778</v>
      </c>
      <c r="T22" s="11">
        <f t="shared" si="2"/>
        <v>0.76439325079846088</v>
      </c>
      <c r="U22">
        <f t="shared" si="10"/>
        <v>2.3771067492015394</v>
      </c>
      <c r="V22">
        <f t="shared" si="3"/>
        <v>0.52595193851801803</v>
      </c>
      <c r="W22">
        <f t="shared" si="11"/>
        <v>0.32175055439664219</v>
      </c>
      <c r="X22">
        <f t="shared" si="4"/>
        <v>4.1345743713120831E-2</v>
      </c>
    </row>
    <row r="23" spans="1:24" x14ac:dyDescent="0.3">
      <c r="A23" s="10"/>
      <c r="B23" s="10"/>
      <c r="C23" s="10"/>
      <c r="M23" s="13">
        <f t="shared" si="5"/>
        <v>10.5</v>
      </c>
      <c r="N23" s="8">
        <f t="shared" si="0"/>
        <v>2.4959670512194649</v>
      </c>
      <c r="O23" s="14">
        <f t="shared" si="6"/>
        <v>3.9094132025595578</v>
      </c>
      <c r="P23">
        <f t="shared" si="7"/>
        <v>450.42931058413092</v>
      </c>
      <c r="Q23">
        <f t="shared" si="8"/>
        <v>-227.69572791842324</v>
      </c>
      <c r="R23">
        <f t="shared" si="9"/>
        <v>-103.22139064990053</v>
      </c>
      <c r="S23" s="11">
        <f t="shared" si="1"/>
        <v>0.18325416666666669</v>
      </c>
      <c r="T23" s="11">
        <f t="shared" si="2"/>
        <v>0.76895427634484326</v>
      </c>
      <c r="U23">
        <f t="shared" si="10"/>
        <v>2.3725457236551568</v>
      </c>
      <c r="V23">
        <f t="shared" si="3"/>
        <v>0.52360672754410342</v>
      </c>
      <c r="W23">
        <f t="shared" si="11"/>
        <v>0.32175055439664219</v>
      </c>
      <c r="X23">
        <f t="shared" si="4"/>
        <v>4.3561558285588609E-2</v>
      </c>
    </row>
    <row r="24" spans="1:24" x14ac:dyDescent="0.3">
      <c r="A24" s="10"/>
      <c r="B24" s="10"/>
      <c r="C24" s="10"/>
      <c r="M24" s="13">
        <f t="shared" si="5"/>
        <v>11</v>
      </c>
      <c r="N24" s="8">
        <f t="shared" si="0"/>
        <v>2.6238634832652363</v>
      </c>
      <c r="O24" s="14">
        <f t="shared" si="6"/>
        <v>3.8805284608815014</v>
      </c>
      <c r="P24">
        <f t="shared" si="7"/>
        <v>451.15941757899554</v>
      </c>
      <c r="Q24">
        <f t="shared" si="8"/>
        <v>-226.78631990968196</v>
      </c>
      <c r="R24">
        <f t="shared" si="9"/>
        <v>-105.20439677990359</v>
      </c>
      <c r="S24" s="11">
        <f t="shared" si="1"/>
        <v>0.19198055555555557</v>
      </c>
      <c r="T24" s="11">
        <f t="shared" si="2"/>
        <v>0.77351465784243845</v>
      </c>
      <c r="U24">
        <f t="shared" si="10"/>
        <v>2.3679853421575618</v>
      </c>
      <c r="V24">
        <f t="shared" si="3"/>
        <v>0.52127849405357374</v>
      </c>
      <c r="W24">
        <f t="shared" si="11"/>
        <v>0.32175055439664219</v>
      </c>
      <c r="X24">
        <f t="shared" si="4"/>
        <v>4.5793706292654113E-2</v>
      </c>
    </row>
    <row r="25" spans="1:24" x14ac:dyDescent="0.3">
      <c r="A25" s="10"/>
      <c r="B25" s="10"/>
      <c r="C25" s="10"/>
      <c r="M25" s="13">
        <f t="shared" si="5"/>
        <v>11.5</v>
      </c>
      <c r="N25" s="8">
        <f t="shared" si="0"/>
        <v>2.7527119133283984</v>
      </c>
      <c r="O25" s="14">
        <f t="shared" si="6"/>
        <v>3.8515848545434279</v>
      </c>
      <c r="P25">
        <f t="shared" si="7"/>
        <v>451.88095314131334</v>
      </c>
      <c r="Q25">
        <f t="shared" si="8"/>
        <v>-225.85964226333067</v>
      </c>
      <c r="R25">
        <f t="shared" si="9"/>
        <v>-107.17939166033881</v>
      </c>
      <c r="S25" s="11">
        <f t="shared" si="1"/>
        <v>0.20070694444444445</v>
      </c>
      <c r="T25" s="11">
        <f t="shared" si="2"/>
        <v>0.77807440588752819</v>
      </c>
      <c r="U25">
        <f t="shared" si="10"/>
        <v>2.363425594112472</v>
      </c>
      <c r="V25">
        <f t="shared" si="3"/>
        <v>0.51896750902539179</v>
      </c>
      <c r="W25">
        <f t="shared" si="11"/>
        <v>0.32175055439664219</v>
      </c>
      <c r="X25">
        <f t="shared" si="4"/>
        <v>4.8042469309562019E-2</v>
      </c>
    </row>
    <row r="26" spans="1:24" x14ac:dyDescent="0.3">
      <c r="A26" s="10"/>
      <c r="B26" s="10"/>
      <c r="C26" s="10"/>
      <c r="M26" s="13">
        <f t="shared" si="5"/>
        <v>12</v>
      </c>
      <c r="N26" s="8">
        <f t="shared" si="0"/>
        <v>2.8825286040888751</v>
      </c>
      <c r="O26" s="14">
        <f t="shared" si="6"/>
        <v>3.8225907562083474</v>
      </c>
      <c r="P26">
        <f t="shared" si="7"/>
        <v>452.59390345126923</v>
      </c>
      <c r="Q26">
        <f t="shared" si="8"/>
        <v>-224.91576554529735</v>
      </c>
      <c r="R26">
        <f t="shared" si="9"/>
        <v>-109.14622489657089</v>
      </c>
      <c r="S26" s="11">
        <f t="shared" si="1"/>
        <v>0.20943333333333333</v>
      </c>
      <c r="T26" s="11">
        <f t="shared" si="2"/>
        <v>0.78263353096053512</v>
      </c>
      <c r="U26">
        <f t="shared" si="10"/>
        <v>2.358866469039465</v>
      </c>
      <c r="V26">
        <f t="shared" si="3"/>
        <v>0.51667404580807408</v>
      </c>
      <c r="W26">
        <f t="shared" si="11"/>
        <v>0.32175055439664219</v>
      </c>
      <c r="X26">
        <f t="shared" si="4"/>
        <v>5.0308131165251124E-2</v>
      </c>
    </row>
    <row r="27" spans="1:24" x14ac:dyDescent="0.3">
      <c r="A27" s="10"/>
      <c r="B27" s="10"/>
      <c r="C27" s="10"/>
      <c r="M27" s="13">
        <f t="shared" si="5"/>
        <v>12.5</v>
      </c>
      <c r="N27" s="8">
        <f t="shared" si="0"/>
        <v>3.0133299458720466</v>
      </c>
      <c r="O27" s="14">
        <f t="shared" si="6"/>
        <v>3.7935544891981023</v>
      </c>
      <c r="P27">
        <f t="shared" si="7"/>
        <v>453.29825485400778</v>
      </c>
      <c r="Q27">
        <f t="shared" si="8"/>
        <v>-223.95476163120878</v>
      </c>
      <c r="R27">
        <f t="shared" si="9"/>
        <v>-111.10474671546874</v>
      </c>
      <c r="S27" s="11">
        <f t="shared" si="1"/>
        <v>0.21815972222222224</v>
      </c>
      <c r="T27" s="11">
        <f t="shared" si="2"/>
        <v>0.78719204342844995</v>
      </c>
      <c r="U27">
        <f t="shared" si="10"/>
        <v>2.3543079565715503</v>
      </c>
      <c r="V27">
        <f t="shared" si="3"/>
        <v>0.51439838009133609</v>
      </c>
      <c r="W27">
        <f t="shared" si="11"/>
        <v>0.32175055439664219</v>
      </c>
      <c r="X27">
        <f t="shared" si="4"/>
        <v>5.2590977916427972E-2</v>
      </c>
    </row>
    <row r="28" spans="1:24" x14ac:dyDescent="0.3">
      <c r="M28" s="13">
        <f t="shared" si="5"/>
        <v>13</v>
      </c>
      <c r="N28" s="8">
        <f t="shared" si="0"/>
        <v>3.1451324549499358</v>
      </c>
      <c r="O28" s="14">
        <f t="shared" si="6"/>
        <v>3.7644843238962324</v>
      </c>
      <c r="P28">
        <f t="shared" si="7"/>
        <v>453.99399385987084</v>
      </c>
      <c r="Q28">
        <f t="shared" si="8"/>
        <v>-222.97670370091694</v>
      </c>
      <c r="R28">
        <f t="shared" si="9"/>
        <v>-113.05480797681048</v>
      </c>
      <c r="S28" s="11">
        <f t="shared" si="1"/>
        <v>0.22688611111111109</v>
      </c>
      <c r="T28" s="11">
        <f t="shared" si="2"/>
        <v>0.79174995354721855</v>
      </c>
      <c r="U28">
        <f t="shared" si="10"/>
        <v>2.3497500464527814</v>
      </c>
      <c r="V28">
        <f t="shared" si="3"/>
        <v>0.51214078987405731</v>
      </c>
      <c r="W28">
        <f t="shared" si="11"/>
        <v>0.32175055439664219</v>
      </c>
      <c r="X28">
        <f t="shared" si="4"/>
        <v>5.4891297817917906E-2</v>
      </c>
    </row>
    <row r="29" spans="1:24" x14ac:dyDescent="0.3">
      <c r="M29" s="13">
        <f t="shared" si="5"/>
        <v>13.5</v>
      </c>
      <c r="N29" s="8">
        <f t="shared" si="0"/>
        <v>3.277952771620162</v>
      </c>
      <c r="O29" s="14">
        <f t="shared" si="6"/>
        <v>3.735388474128698</v>
      </c>
      <c r="P29">
        <f t="shared" si="7"/>
        <v>454.68110714463489</v>
      </c>
      <c r="Q29">
        <f t="shared" si="8"/>
        <v>-221.9816662329267</v>
      </c>
      <c r="R29">
        <f t="shared" si="9"/>
        <v>-114.99626018464049</v>
      </c>
      <c r="S29" s="11">
        <f t="shared" si="1"/>
        <v>0.2356125</v>
      </c>
      <c r="T29" s="11">
        <f t="shared" si="2"/>
        <v>0.79630727146407798</v>
      </c>
      <c r="U29">
        <f t="shared" si="10"/>
        <v>2.3451927285359222</v>
      </c>
      <c r="V29">
        <f t="shared" si="3"/>
        <v>0.50990155542841742</v>
      </c>
      <c r="W29">
        <f t="shared" si="11"/>
        <v>0.32175055439664219</v>
      </c>
      <c r="X29">
        <f t="shared" si="4"/>
        <v>5.720938128913744E-2</v>
      </c>
    </row>
    <row r="30" spans="1:24" x14ac:dyDescent="0.3">
      <c r="M30" s="13">
        <f t="shared" si="5"/>
        <v>14</v>
      </c>
      <c r="N30" s="8">
        <f t="shared" si="0"/>
        <v>3.4118076580564725</v>
      </c>
      <c r="O30" s="14">
        <f t="shared" si="6"/>
        <v>3.7062750935807212</v>
      </c>
      <c r="P30">
        <f t="shared" si="7"/>
        <v>455.35958154974344</v>
      </c>
      <c r="Q30">
        <f t="shared" si="8"/>
        <v>-220.96972499872408</v>
      </c>
      <c r="R30">
        <f t="shared" si="9"/>
        <v>-116.92895549857722</v>
      </c>
      <c r="S30" s="11">
        <f t="shared" si="1"/>
        <v>0.24433888888888891</v>
      </c>
      <c r="T30" s="11">
        <f t="shared" si="2"/>
        <v>0.80086400721985362</v>
      </c>
      <c r="U30">
        <f t="shared" si="10"/>
        <v>2.3406359927801468</v>
      </c>
      <c r="V30">
        <f t="shared" si="3"/>
        <v>0.50768095926008439</v>
      </c>
      <c r="W30">
        <f t="shared" si="11"/>
        <v>0.32175055439664219</v>
      </c>
      <c r="X30">
        <f t="shared" si="4"/>
        <v>5.9545520876580049E-2</v>
      </c>
    </row>
    <row r="31" spans="1:24" x14ac:dyDescent="0.3">
      <c r="M31" s="13">
        <f t="shared" si="5"/>
        <v>14.5</v>
      </c>
      <c r="N31" s="8">
        <f t="shared" si="0"/>
        <v>3.546713995922758</v>
      </c>
      <c r="O31" s="14">
        <f t="shared" si="6"/>
        <v>3.6771522722375782</v>
      </c>
      <c r="P31">
        <f t="shared" si="7"/>
        <v>456.02940408253841</v>
      </c>
      <c r="Q31">
        <f t="shared" si="8"/>
        <v>-219.9409570570065</v>
      </c>
      <c r="R31">
        <f t="shared" si="9"/>
        <v>-118.85274674507117</v>
      </c>
      <c r="S31" s="11">
        <f t="shared" si="1"/>
        <v>0.25306527777777782</v>
      </c>
      <c r="T31" s="11">
        <f t="shared" si="2"/>
        <v>0.80542017075121053</v>
      </c>
      <c r="U31">
        <f t="shared" si="10"/>
        <v>2.3360798292487894</v>
      </c>
      <c r="V31">
        <f t="shared" si="3"/>
        <v>0.50547928606432158</v>
      </c>
      <c r="W31">
        <f t="shared" si="11"/>
        <v>0.32175055439664219</v>
      </c>
      <c r="X31">
        <f t="shared" si="4"/>
        <v>6.1900011212174144E-2</v>
      </c>
    </row>
    <row r="32" spans="1:24" x14ac:dyDescent="0.3">
      <c r="M32" s="13">
        <f t="shared" si="5"/>
        <v>15</v>
      </c>
      <c r="N32" s="8">
        <f t="shared" si="0"/>
        <v>3.6826887837429387</v>
      </c>
      <c r="O32" s="14">
        <f t="shared" si="6"/>
        <v>3.648028032830644</v>
      </c>
      <c r="P32">
        <f t="shared" si="7"/>
        <v>456.69056191648781</v>
      </c>
      <c r="Q32">
        <f t="shared" si="8"/>
        <v>-218.89544074781466</v>
      </c>
      <c r="R32">
        <f t="shared" si="9"/>
        <v>-120.76748742861197</v>
      </c>
      <c r="S32" s="11">
        <f t="shared" si="1"/>
        <v>0.26179166666666664</v>
      </c>
      <c r="T32" s="11">
        <f t="shared" si="2"/>
        <v>0.80997577189286485</v>
      </c>
      <c r="U32">
        <f t="shared" si="10"/>
        <v>2.3315242281071353</v>
      </c>
      <c r="V32">
        <f t="shared" si="3"/>
        <v>0.50329682267787335</v>
      </c>
      <c r="W32">
        <f t="shared" si="11"/>
        <v>0.32175055439664219</v>
      </c>
      <c r="X32">
        <f t="shared" si="4"/>
        <v>6.4273148967380234E-2</v>
      </c>
    </row>
    <row r="33" spans="13:24" x14ac:dyDescent="0.3">
      <c r="M33" s="13">
        <f t="shared" si="5"/>
        <v>15.5</v>
      </c>
      <c r="N33" s="8">
        <f t="shared" si="0"/>
        <v>3.8197491340199159</v>
      </c>
      <c r="O33" s="14">
        <f t="shared" si="6"/>
        <v>3.6189103273293006</v>
      </c>
      <c r="P33">
        <f t="shared" si="7"/>
        <v>457.3430423914113</v>
      </c>
      <c r="Q33">
        <f t="shared" si="8"/>
        <v>-217.83325568656713</v>
      </c>
      <c r="R33">
        <f t="shared" si="9"/>
        <v>-122.67303174288416</v>
      </c>
      <c r="S33" s="11">
        <f t="shared" si="1"/>
        <v>0.27051805555555558</v>
      </c>
      <c r="T33" s="11">
        <f t="shared" si="2"/>
        <v>0.81453082037975466</v>
      </c>
      <c r="U33">
        <f t="shared" si="10"/>
        <v>2.3269691796202454</v>
      </c>
      <c r="V33">
        <f t="shared" si="3"/>
        <v>0.50113385802651211</v>
      </c>
      <c r="W33">
        <f t="shared" si="11"/>
        <v>0.32175055439664219</v>
      </c>
      <c r="X33">
        <f t="shared" si="4"/>
        <v>6.6665232802908703E-2</v>
      </c>
    </row>
    <row r="34" spans="13:24" x14ac:dyDescent="0.3">
      <c r="M34" s="13">
        <f t="shared" si="5"/>
        <v>16</v>
      </c>
      <c r="N34" s="8">
        <f t="shared" ref="N34:N65" si="12">X34/3.1415*180</f>
        <v>3.9579122700954628</v>
      </c>
      <c r="O34" s="14">
        <f t="shared" si="6"/>
        <v>3.5898070334426451</v>
      </c>
      <c r="P34">
        <f t="shared" si="7"/>
        <v>457.98683301370238</v>
      </c>
      <c r="Q34">
        <f t="shared" si="8"/>
        <v>-216.75448275799752</v>
      </c>
      <c r="R34">
        <f t="shared" si="9"/>
        <v>-124.56923458186996</v>
      </c>
      <c r="S34" s="11">
        <f t="shared" ref="S34:S65" si="13">M34/180*3.1415</f>
        <v>0.27924444444444446</v>
      </c>
      <c r="T34" s="11">
        <f t="shared" ref="T34:T65" si="14">ASIN(($B$11-R34)/P34)</f>
        <v>0.81908532584917026</v>
      </c>
      <c r="U34">
        <f t="shared" si="10"/>
        <v>2.32241467415083</v>
      </c>
      <c r="V34">
        <f t="shared" ref="V34:V65" si="15">ACOS(($B$10*$B$10-$B$13*$B$13-P34*P34)/(-2*$B$13*P34))</f>
        <v>0.49899068306810368</v>
      </c>
      <c r="W34">
        <f t="shared" si="11"/>
        <v>0.32175055439664219</v>
      </c>
      <c r="X34">
        <f t="shared" ref="X34:X65" si="16">IF($B$12&gt;Q34,T34+V34+W34-3.1415/2,U34+V34+W34-3.1415/2)</f>
        <v>6.9076563313916095E-2</v>
      </c>
    </row>
    <row r="35" spans="13:24" x14ac:dyDescent="0.3">
      <c r="M35" s="13">
        <f t="shared" si="5"/>
        <v>16.5</v>
      </c>
      <c r="N35" s="8">
        <f t="shared" si="12"/>
        <v>4.0971955227444212</v>
      </c>
      <c r="O35" s="14">
        <f t="shared" si="6"/>
        <v>3.5607259511632261</v>
      </c>
      <c r="P35">
        <f t="shared" si="7"/>
        <v>458.62192145654876</v>
      </c>
      <c r="Q35">
        <f t="shared" si="8"/>
        <v>-215.65920410999533</v>
      </c>
      <c r="R35">
        <f t="shared" si="9"/>
        <v>-126.45595155089923</v>
      </c>
      <c r="S35" s="11">
        <f t="shared" si="13"/>
        <v>0.28797083333333334</v>
      </c>
      <c r="T35" s="11">
        <f t="shared" si="14"/>
        <v>0.82363929784284862</v>
      </c>
      <c r="U35">
        <f t="shared" si="10"/>
        <v>2.3178607021571516</v>
      </c>
      <c r="V35">
        <f t="shared" si="15"/>
        <v>0.49686759073107378</v>
      </c>
      <c r="W35">
        <f t="shared" si="11"/>
        <v>0.32175055439664219</v>
      </c>
      <c r="X35">
        <f t="shared" si="16"/>
        <v>7.1507442970564439E-2</v>
      </c>
    </row>
    <row r="36" spans="13:24" x14ac:dyDescent="0.3">
      <c r="M36" s="13">
        <f t="shared" si="5"/>
        <v>17</v>
      </c>
      <c r="N36" s="8">
        <f t="shared" si="12"/>
        <v>4.2376163264955942</v>
      </c>
      <c r="O36" s="14">
        <f t="shared" si="6"/>
        <v>3.5316747993398736</v>
      </c>
      <c r="P36">
        <f t="shared" si="7"/>
        <v>459.24829556014913</v>
      </c>
      <c r="Q36">
        <f t="shared" si="8"/>
        <v>-214.54750314735031</v>
      </c>
      <c r="R36">
        <f t="shared" si="9"/>
        <v>-128.33303897764486</v>
      </c>
      <c r="S36" s="11">
        <f t="shared" si="13"/>
        <v>0.29669722222222222</v>
      </c>
      <c r="T36" s="11">
        <f t="shared" si="14"/>
        <v>0.82819274580902758</v>
      </c>
      <c r="U36">
        <f t="shared" si="10"/>
        <v>2.3133072541909727</v>
      </c>
      <c r="V36">
        <f t="shared" si="15"/>
        <v>0.49476487584814088</v>
      </c>
      <c r="W36">
        <f t="shared" si="11"/>
        <v>0.32175055439664219</v>
      </c>
      <c r="X36">
        <f t="shared" si="16"/>
        <v>7.3958176053810609E-2</v>
      </c>
    </row>
    <row r="37" spans="13:24" x14ac:dyDescent="0.3">
      <c r="M37" s="13">
        <f t="shared" si="5"/>
        <v>17.5</v>
      </c>
      <c r="N37" s="8">
        <f t="shared" si="12"/>
        <v>4.3791922156724397</v>
      </c>
      <c r="O37" s="14">
        <f t="shared" si="6"/>
        <v>3.5026612122745844</v>
      </c>
      <c r="P37">
        <f t="shared" si="7"/>
        <v>459.86594333192767</v>
      </c>
      <c r="Q37">
        <f t="shared" si="8"/>
        <v>-213.41946452540122</v>
      </c>
      <c r="R37">
        <f t="shared" si="9"/>
        <v>-130.20035392306355</v>
      </c>
      <c r="S37" s="11">
        <f t="shared" si="13"/>
        <v>0.30542361111111116</v>
      </c>
      <c r="T37" s="11">
        <f t="shared" si="14"/>
        <v>0.83274567910446584</v>
      </c>
      <c r="U37">
        <f t="shared" si="10"/>
        <v>2.3087543208955346</v>
      </c>
      <c r="V37">
        <f t="shared" si="15"/>
        <v>0.4926828350851975</v>
      </c>
      <c r="W37">
        <f t="shared" si="11"/>
        <v>0.32175055439664219</v>
      </c>
      <c r="X37">
        <f t="shared" si="16"/>
        <v>7.6429068586305382E-2</v>
      </c>
    </row>
    <row r="38" spans="13:24" x14ac:dyDescent="0.3">
      <c r="M38" s="13">
        <f t="shared" si="5"/>
        <v>18</v>
      </c>
      <c r="N38" s="8">
        <f t="shared" si="12"/>
        <v>4.5219408201471802</v>
      </c>
      <c r="O38" s="14">
        <f t="shared" si="6"/>
        <v>3.4736927363825334</v>
      </c>
      <c r="P38">
        <f t="shared" si="7"/>
        <v>460.4748529467455</v>
      </c>
      <c r="Q38">
        <f t="shared" si="8"/>
        <v>-212.27517414358965</v>
      </c>
      <c r="R38">
        <f t="shared" si="9"/>
        <v>-132.05775419228016</v>
      </c>
      <c r="S38" s="11">
        <f t="shared" si="13"/>
        <v>0.31415000000000004</v>
      </c>
      <c r="T38" s="11">
        <f t="shared" si="14"/>
        <v>0.83729810699642637</v>
      </c>
      <c r="U38">
        <f t="shared" si="10"/>
        <v>2.3042018930035737</v>
      </c>
      <c r="V38">
        <f t="shared" si="15"/>
        <v>0.49062176686522241</v>
      </c>
      <c r="W38">
        <f t="shared" si="11"/>
        <v>0.32175055439664219</v>
      </c>
      <c r="X38">
        <f t="shared" si="16"/>
        <v>7.8920428258290931E-2</v>
      </c>
    </row>
    <row r="39" spans="13:24" x14ac:dyDescent="0.3">
      <c r="M39" s="13">
        <f t="shared" si="5"/>
        <v>18.5</v>
      </c>
      <c r="N39" s="8">
        <f t="shared" si="12"/>
        <v>4.6658798608006995</v>
      </c>
      <c r="O39" s="14">
        <f t="shared" si="6"/>
        <v>3.4447768268618342</v>
      </c>
      <c r="P39">
        <f t="shared" si="7"/>
        <v>461.0750127471095</v>
      </c>
      <c r="Q39">
        <f t="shared" si="8"/>
        <v>-211.11471913891845</v>
      </c>
      <c r="R39">
        <f t="shared" si="9"/>
        <v>-133.90509834541623</v>
      </c>
      <c r="S39" s="11">
        <f t="shared" si="13"/>
        <v>0.32287638888888892</v>
      </c>
      <c r="T39" s="11">
        <f t="shared" si="14"/>
        <v>0.84185003866462704</v>
      </c>
      <c r="U39">
        <f t="shared" si="10"/>
        <v>2.2996499613353731</v>
      </c>
      <c r="V39">
        <f t="shared" si="15"/>
        <v>0.48858197128709424</v>
      </c>
      <c r="W39">
        <f t="shared" si="11"/>
        <v>0.32175055439664219</v>
      </c>
      <c r="X39">
        <f t="shared" si="16"/>
        <v>8.1432564348363323E-2</v>
      </c>
    </row>
    <row r="40" spans="13:24" x14ac:dyDescent="0.3">
      <c r="M40" s="13">
        <f t="shared" si="5"/>
        <v>19</v>
      </c>
      <c r="N40" s="8">
        <f t="shared" si="12"/>
        <v>4.8110271446830914</v>
      </c>
      <c r="O40" s="14">
        <f t="shared" si="6"/>
        <v>3.4159208444307807</v>
      </c>
      <c r="P40">
        <f t="shared" si="7"/>
        <v>461.66641124337826</v>
      </c>
      <c r="Q40">
        <f t="shared" si="8"/>
        <v>-209.93818787931644</v>
      </c>
      <c r="R40">
        <f t="shared" si="9"/>
        <v>-135.74224570836017</v>
      </c>
      <c r="S40" s="11">
        <f t="shared" si="13"/>
        <v>0.3316027777777778</v>
      </c>
      <c r="T40" s="11">
        <f t="shared" si="14"/>
        <v>0.84640148320315556</v>
      </c>
      <c r="U40">
        <f t="shared" si="10"/>
        <v>2.2950985167968447</v>
      </c>
      <c r="V40">
        <f t="shared" si="15"/>
        <v>0.48656375003921326</v>
      </c>
      <c r="W40">
        <f t="shared" si="11"/>
        <v>0.32175055439664219</v>
      </c>
      <c r="X40">
        <f t="shared" si="16"/>
        <v>8.3965787639010747E-2</v>
      </c>
    </row>
    <row r="41" spans="13:24" x14ac:dyDescent="0.3">
      <c r="M41" s="13">
        <f t="shared" si="5"/>
        <v>19.5</v>
      </c>
      <c r="N41" s="8">
        <f t="shared" si="12"/>
        <v>4.9574005598678097</v>
      </c>
      <c r="O41" s="14">
        <f t="shared" si="6"/>
        <v>3.3871320521015198</v>
      </c>
      <c r="P41">
        <f t="shared" si="7"/>
        <v>462.24903711396536</v>
      </c>
      <c r="Q41">
        <f t="shared" si="8"/>
        <v>-208.7456699569095</v>
      </c>
      <c r="R41">
        <f t="shared" si="9"/>
        <v>-137.56905638347968</v>
      </c>
      <c r="S41" s="11">
        <f t="shared" si="13"/>
        <v>0.34032916666666668</v>
      </c>
      <c r="T41" s="11">
        <f t="shared" si="14"/>
        <v>0.85095244962235361</v>
      </c>
      <c r="U41">
        <f t="shared" si="10"/>
        <v>2.2905475503776467</v>
      </c>
      <c r="V41">
        <f t="shared" si="15"/>
        <v>0.48456740630780848</v>
      </c>
      <c r="W41">
        <f t="shared" si="11"/>
        <v>0.32175055439664219</v>
      </c>
      <c r="X41">
        <f t="shared" si="16"/>
        <v>8.652041032680402E-2</v>
      </c>
    </row>
    <row r="42" spans="13:24" x14ac:dyDescent="0.3">
      <c r="M42" s="13">
        <f t="shared" si="5"/>
        <v>20</v>
      </c>
      <c r="N42" s="8">
        <f t="shared" si="12"/>
        <v>5.1050180699940473</v>
      </c>
      <c r="O42" s="14">
        <f t="shared" si="6"/>
        <v>3.3584176119990214</v>
      </c>
      <c r="P42">
        <f t="shared" si="7"/>
        <v>462.82287920553949</v>
      </c>
      <c r="Q42">
        <f t="shared" si="8"/>
        <v>-207.53725618119773</v>
      </c>
      <c r="R42">
        <f t="shared" si="9"/>
        <v>-139.38539126027484</v>
      </c>
      <c r="S42" s="11">
        <f t="shared" si="13"/>
        <v>0.34905555555555556</v>
      </c>
      <c r="T42" s="11">
        <f t="shared" si="14"/>
        <v>0.8555029468506683</v>
      </c>
      <c r="U42">
        <f t="shared" si="10"/>
        <v>2.2859970531493321</v>
      </c>
      <c r="V42">
        <f t="shared" si="15"/>
        <v>0.48259324467983578</v>
      </c>
      <c r="W42">
        <f t="shared" si="11"/>
        <v>0.32175055439664219</v>
      </c>
      <c r="X42">
        <f t="shared" si="16"/>
        <v>8.9096745927146115E-2</v>
      </c>
    </row>
    <row r="43" spans="13:24" x14ac:dyDescent="0.3">
      <c r="M43" s="13">
        <f t="shared" si="5"/>
        <v>20.5</v>
      </c>
      <c r="N43" s="8">
        <f t="shared" si="12"/>
        <v>5.2538977084921274</v>
      </c>
      <c r="O43" s="14">
        <f t="shared" si="6"/>
        <v>3.3297845822410799</v>
      </c>
      <c r="P43">
        <f t="shared" si="7"/>
        <v>463.38792653322218</v>
      </c>
      <c r="Q43">
        <f t="shared" si="8"/>
        <v>-206.31303857214073</v>
      </c>
      <c r="R43">
        <f t="shared" si="9"/>
        <v>-141.19111202597128</v>
      </c>
      <c r="S43" s="11">
        <f t="shared" si="13"/>
        <v>0.35778194444444444</v>
      </c>
      <c r="T43" s="11">
        <f t="shared" si="14"/>
        <v>0.86005298373647321</v>
      </c>
      <c r="U43">
        <f t="shared" si="10"/>
        <v>2.281447016263527</v>
      </c>
      <c r="V43">
        <f t="shared" si="15"/>
        <v>0.48064157104037375</v>
      </c>
      <c r="W43">
        <f t="shared" si="11"/>
        <v>0.32175055439664219</v>
      </c>
      <c r="X43">
        <f t="shared" si="16"/>
        <v>9.1695109173488998E-2</v>
      </c>
    </row>
    <row r="44" spans="13:24" x14ac:dyDescent="0.3">
      <c r="M44" s="13">
        <f t="shared" si="5"/>
        <v>21</v>
      </c>
      <c r="N44" s="8">
        <f t="shared" si="12"/>
        <v>5.4040575724865363</v>
      </c>
      <c r="O44" s="14">
        <f t="shared" si="6"/>
        <v>3.3012399138624655</v>
      </c>
      <c r="P44">
        <f t="shared" si="7"/>
        <v>463.94416828078238</v>
      </c>
      <c r="Q44">
        <f t="shared" si="8"/>
        <v>-205.07311035315018</v>
      </c>
      <c r="R44">
        <f t="shared" si="9"/>
        <v>-142.98608117605255</v>
      </c>
      <c r="S44" s="11">
        <f t="shared" si="13"/>
        <v>0.36650833333333338</v>
      </c>
      <c r="T44" s="11">
        <f t="shared" si="14"/>
        <v>0.86460256904985788</v>
      </c>
      <c r="U44">
        <f t="shared" si="10"/>
        <v>2.2768974309501422</v>
      </c>
      <c r="V44">
        <f t="shared" si="15"/>
        <v>0.47871269246442472</v>
      </c>
      <c r="W44">
        <f t="shared" si="11"/>
        <v>0.32175055439664219</v>
      </c>
      <c r="X44">
        <f t="shared" si="16"/>
        <v>9.431581591092475E-2</v>
      </c>
    </row>
    <row r="45" spans="13:24" x14ac:dyDescent="0.3">
      <c r="M45" s="13">
        <f t="shared" si="5"/>
        <v>21.5</v>
      </c>
      <c r="N45" s="8">
        <f t="shared" si="12"/>
        <v>5.5555158163725427</v>
      </c>
      <c r="O45" s="14">
        <f t="shared" si="6"/>
        <v>3.2727904478067282</v>
      </c>
      <c r="P45">
        <f t="shared" si="7"/>
        <v>464.49159380082796</v>
      </c>
      <c r="Q45">
        <f t="shared" si="8"/>
        <v>-203.81756594399099</v>
      </c>
      <c r="R45">
        <f t="shared" si="9"/>
        <v>-144.77016202473112</v>
      </c>
      <c r="S45" s="11">
        <f t="shared" si="13"/>
        <v>0.37523472222222226</v>
      </c>
      <c r="T45" s="11">
        <f t="shared" si="14"/>
        <v>0.86915171148439174</v>
      </c>
      <c r="U45">
        <f t="shared" si="10"/>
        <v>2.2723482885156083</v>
      </c>
      <c r="V45">
        <f t="shared" si="15"/>
        <v>0.47680691710304579</v>
      </c>
      <c r="W45">
        <f t="shared" si="11"/>
        <v>0.32175055439664219</v>
      </c>
      <c r="X45">
        <f t="shared" si="16"/>
        <v>9.6959182984079684E-2</v>
      </c>
    </row>
    <row r="46" spans="13:24" x14ac:dyDescent="0.3">
      <c r="M46" s="13">
        <f t="shared" si="5"/>
        <v>22</v>
      </c>
      <c r="N46" s="8">
        <f t="shared" si="12"/>
        <v>5.7082906450619495</v>
      </c>
      <c r="O46" s="14">
        <f t="shared" si="6"/>
        <v>3.2444429119783549</v>
      </c>
      <c r="P46">
        <f t="shared" si="7"/>
        <v>465.03019261499497</v>
      </c>
      <c r="Q46">
        <f t="shared" si="8"/>
        <v>-202.54650095359116</v>
      </c>
      <c r="R46">
        <f t="shared" si="9"/>
        <v>-146.54321871535677</v>
      </c>
      <c r="S46" s="11">
        <f t="shared" si="13"/>
        <v>0.38396111111111114</v>
      </c>
      <c r="T46" s="11">
        <f t="shared" si="14"/>
        <v>0.87370041965885459</v>
      </c>
      <c r="U46">
        <f t="shared" si="10"/>
        <v>2.2677995803411455</v>
      </c>
      <c r="V46">
        <f t="shared" si="15"/>
        <v>0.47492455406373724</v>
      </c>
      <c r="W46">
        <f t="shared" si="11"/>
        <v>0.32175055439664219</v>
      </c>
      <c r="X46">
        <f t="shared" si="16"/>
        <v>9.9625528119233975E-2</v>
      </c>
    </row>
    <row r="47" spans="13:24" x14ac:dyDescent="0.3">
      <c r="M47" s="13">
        <f t="shared" si="5"/>
        <v>22.5</v>
      </c>
      <c r="N47" s="8">
        <f t="shared" si="12"/>
        <v>5.8624003068945001</v>
      </c>
      <c r="O47" s="14">
        <f t="shared" si="6"/>
        <v>3.2162039183457938</v>
      </c>
      <c r="P47">
        <f t="shared" si="7"/>
        <v>465.55995441413381</v>
      </c>
      <c r="Q47">
        <f t="shared" si="8"/>
        <v>-201.26001217276152</v>
      </c>
      <c r="R47">
        <f t="shared" si="9"/>
        <v>-148.30511623076222</v>
      </c>
      <c r="S47" s="11">
        <f t="shared" si="13"/>
        <v>0.39268750000000002</v>
      </c>
      <c r="T47" s="11">
        <f t="shared" si="14"/>
        <v>0.87824870211894335</v>
      </c>
      <c r="U47">
        <f t="shared" si="10"/>
        <v>2.2632512978810571</v>
      </c>
      <c r="V47">
        <f t="shared" si="15"/>
        <v>0.47306591328502057</v>
      </c>
      <c r="W47">
        <f t="shared" si="11"/>
        <v>0.32175055439664219</v>
      </c>
      <c r="X47">
        <f t="shared" si="16"/>
        <v>0.10231516980060595</v>
      </c>
    </row>
    <row r="48" spans="13:24" x14ac:dyDescent="0.3">
      <c r="M48" s="13">
        <f t="shared" si="5"/>
        <v>23</v>
      </c>
      <c r="N48" s="8">
        <f t="shared" si="12"/>
        <v>6.0178630862126621</v>
      </c>
      <c r="O48" s="14">
        <f t="shared" si="6"/>
        <v>3.1880799601309628</v>
      </c>
      <c r="P48">
        <f t="shared" si="7"/>
        <v>466.08086905849177</v>
      </c>
      <c r="Q48">
        <f t="shared" si="8"/>
        <v>-199.95819756682477</v>
      </c>
      <c r="R48">
        <f t="shared" si="9"/>
        <v>-150.05572040354437</v>
      </c>
      <c r="S48" s="11">
        <f t="shared" si="13"/>
        <v>0.4014138888888889</v>
      </c>
      <c r="T48" s="11">
        <f t="shared" si="14"/>
        <v>0.8827965673389494</v>
      </c>
      <c r="U48">
        <f t="shared" si="10"/>
        <v>2.2587034326610507</v>
      </c>
      <c r="V48">
        <f t="shared" si="15"/>
        <v>0.47123130540517</v>
      </c>
      <c r="W48">
        <f t="shared" si="11"/>
        <v>0.32175055439664219</v>
      </c>
      <c r="X48">
        <f t="shared" si="16"/>
        <v>0.10502842714076155</v>
      </c>
    </row>
    <row r="49" spans="13:24" x14ac:dyDescent="0.3">
      <c r="M49" s="13">
        <f t="shared" si="5"/>
        <v>23.5</v>
      </c>
      <c r="N49" s="8">
        <f t="shared" si="12"/>
        <v>6.1746972955966264</v>
      </c>
      <c r="O49" s="14">
        <f t="shared" si="6"/>
        <v>3.1600774090539714</v>
      </c>
      <c r="P49">
        <f t="shared" si="7"/>
        <v>466.59292657789399</v>
      </c>
      <c r="Q49">
        <f t="shared" si="8"/>
        <v>-198.64115626815578</v>
      </c>
      <c r="R49">
        <f t="shared" si="9"/>
        <v>-151.79489792628115</v>
      </c>
      <c r="S49" s="11">
        <f t="shared" si="13"/>
        <v>0.41014027777777784</v>
      </c>
      <c r="T49" s="11">
        <f t="shared" si="14"/>
        <v>0.88734402372341215</v>
      </c>
      <c r="U49">
        <f t="shared" si="10"/>
        <v>2.2541559762765879</v>
      </c>
      <c r="V49">
        <f t="shared" si="15"/>
        <v>0.46942104162503906</v>
      </c>
      <c r="W49">
        <f t="shared" si="11"/>
        <v>0.32175055439664219</v>
      </c>
      <c r="X49">
        <f t="shared" si="16"/>
        <v>0.10776561974509336</v>
      </c>
    </row>
    <row r="50" spans="13:24" x14ac:dyDescent="0.3">
      <c r="M50" s="13">
        <f t="shared" si="5"/>
        <v>24</v>
      </c>
      <c r="N50" s="8">
        <f t="shared" si="12"/>
        <v>6.3329212677586515</v>
      </c>
      <c r="O50" s="14">
        <f t="shared" si="6"/>
        <v>3.1322025126571744</v>
      </c>
      <c r="P50">
        <f t="shared" si="7"/>
        <v>467.09611717192024</v>
      </c>
      <c r="Q50">
        <f t="shared" si="8"/>
        <v>-197.30898856863269</v>
      </c>
      <c r="R50">
        <f t="shared" si="9"/>
        <v>-153.52251636168285</v>
      </c>
      <c r="S50" s="11">
        <f t="shared" si="13"/>
        <v>0.41886666666666666</v>
      </c>
      <c r="T50" s="11">
        <f t="shared" si="14"/>
        <v>0.89189107960874359</v>
      </c>
      <c r="U50">
        <f t="shared" si="10"/>
        <v>2.2496089203912568</v>
      </c>
      <c r="V50">
        <f t="shared" si="15"/>
        <v>0.46763543356496884</v>
      </c>
      <c r="W50">
        <f t="shared" si="11"/>
        <v>0.32175055439664219</v>
      </c>
      <c r="X50">
        <f t="shared" si="16"/>
        <v>0.11052706757035446</v>
      </c>
    </row>
    <row r="51" spans="13:24" x14ac:dyDescent="0.3">
      <c r="M51" s="13">
        <f t="shared" si="5"/>
        <v>24.5</v>
      </c>
      <c r="N51" s="8">
        <f t="shared" si="12"/>
        <v>6.4925533470956385</v>
      </c>
      <c r="O51" s="14">
        <f t="shared" si="6"/>
        <v>3.1044613917092079</v>
      </c>
      <c r="P51">
        <f t="shared" si="7"/>
        <v>467.59043121007971</v>
      </c>
      <c r="Q51">
        <f t="shared" si="8"/>
        <v>-195.96179591199956</v>
      </c>
      <c r="R51">
        <f t="shared" si="9"/>
        <v>-155.23844415267703</v>
      </c>
      <c r="S51" s="11">
        <f t="shared" si="13"/>
        <v>0.42759305555555555</v>
      </c>
      <c r="T51" s="11">
        <f t="shared" si="14"/>
        <v>0.89643774326483172</v>
      </c>
      <c r="U51">
        <f t="shared" si="10"/>
        <v>2.2450622567351686</v>
      </c>
      <c r="V51">
        <f t="shared" si="15"/>
        <v>0.46587479311575386</v>
      </c>
      <c r="W51">
        <f t="shared" si="11"/>
        <v>0.32175055439664219</v>
      </c>
      <c r="X51">
        <f t="shared" si="16"/>
        <v>0.11331309077722751</v>
      </c>
    </row>
    <row r="52" spans="13:24" x14ac:dyDescent="0.3">
      <c r="M52" s="13">
        <f t="shared" si="5"/>
        <v>25</v>
      </c>
      <c r="N52" s="8">
        <f t="shared" si="12"/>
        <v>6.6536118808996996</v>
      </c>
      <c r="O52" s="14">
        <f t="shared" si="6"/>
        <v>3.0768600376830531</v>
      </c>
      <c r="P52">
        <f t="shared" si="7"/>
        <v>468.07585923198218</v>
      </c>
      <c r="Q52">
        <f t="shared" si="8"/>
        <v>-194.5996808861417</v>
      </c>
      <c r="R52">
        <f t="shared" si="9"/>
        <v>-156.9425506324267</v>
      </c>
      <c r="S52" s="11">
        <f t="shared" si="13"/>
        <v>0.43631944444444448</v>
      </c>
      <c r="T52" s="11">
        <f t="shared" si="14"/>
        <v>0.90098402289661716</v>
      </c>
      <c r="U52">
        <f t="shared" si="10"/>
        <v>2.2405159771033829</v>
      </c>
      <c r="V52">
        <f t="shared" si="15"/>
        <v>0.46413943228366517</v>
      </c>
      <c r="W52">
        <f t="shared" si="11"/>
        <v>0.32175055439664219</v>
      </c>
      <c r="X52">
        <f t="shared" si="16"/>
        <v>0.11612400957692448</v>
      </c>
    </row>
    <row r="53" spans="13:24" x14ac:dyDescent="0.3">
      <c r="M53" s="13">
        <f t="shared" si="5"/>
        <v>25.5</v>
      </c>
      <c r="N53" s="8">
        <f t="shared" si="12"/>
        <v>6.8161152102277738</v>
      </c>
      <c r="O53" s="14">
        <f t="shared" si="6"/>
        <v>3.0494043103172883</v>
      </c>
      <c r="P53">
        <f t="shared" si="7"/>
        <v>468.55239194750698</v>
      </c>
      <c r="Q53">
        <f t="shared" si="8"/>
        <v>-193.22274721527356</v>
      </c>
      <c r="R53">
        <f t="shared" si="9"/>
        <v>-158.63470603428021</v>
      </c>
      <c r="S53" s="11">
        <f t="shared" si="13"/>
        <v>0.44504583333333336</v>
      </c>
      <c r="T53" s="11">
        <f t="shared" si="14"/>
        <v>0.90552992664564813</v>
      </c>
      <c r="U53">
        <f t="shared" si="10"/>
        <v>2.2359700733543519</v>
      </c>
      <c r="V53">
        <f t="shared" si="15"/>
        <v>0.46242966302954636</v>
      </c>
      <c r="W53">
        <f t="shared" si="11"/>
        <v>0.32175055439664219</v>
      </c>
      <c r="X53">
        <f t="shared" si="16"/>
        <v>0.11896014407183642</v>
      </c>
    </row>
    <row r="54" spans="13:24" x14ac:dyDescent="0.3">
      <c r="M54" s="13">
        <f t="shared" si="5"/>
        <v>26</v>
      </c>
      <c r="N54" s="8">
        <f t="shared" si="12"/>
        <v>6.9800816604319369</v>
      </c>
      <c r="O54" s="14">
        <f t="shared" si="6"/>
        <v>3.0220999352721591</v>
      </c>
      <c r="P54">
        <f t="shared" si="7"/>
        <v>469.02002023696821</v>
      </c>
      <c r="Q54">
        <f t="shared" si="8"/>
        <v>-191.83109975204019</v>
      </c>
      <c r="R54">
        <f t="shared" si="9"/>
        <v>-160.31478150165321</v>
      </c>
      <c r="S54" s="11">
        <f t="shared" si="13"/>
        <v>0.45377222222222219</v>
      </c>
      <c r="T54" s="11">
        <f t="shared" si="14"/>
        <v>0.91007546259161054</v>
      </c>
      <c r="U54">
        <f t="shared" si="10"/>
        <v>2.2314245374083894</v>
      </c>
      <c r="V54">
        <f t="shared" si="15"/>
        <v>0.46074579710200814</v>
      </c>
      <c r="W54">
        <f t="shared" si="11"/>
        <v>0.32175055439664219</v>
      </c>
      <c r="X54">
        <f t="shared" si="16"/>
        <v>0.12182181409026072</v>
      </c>
    </row>
    <row r="55" spans="13:24" x14ac:dyDescent="0.3">
      <c r="M55" s="13">
        <f t="shared" si="5"/>
        <v>26.5</v>
      </c>
      <c r="N55" s="8">
        <f t="shared" si="12"/>
        <v>7.1455295313525165</v>
      </c>
      <c r="O55" s="14">
        <f t="shared" si="6"/>
        <v>2.9949525018638989</v>
      </c>
      <c r="P55">
        <f t="shared" si="7"/>
        <v>469.47873515127759</v>
      </c>
      <c r="Q55">
        <f t="shared" si="8"/>
        <v>-190.42484446953281</v>
      </c>
      <c r="R55">
        <f t="shared" si="9"/>
        <v>-161.98264909784083</v>
      </c>
      <c r="S55" s="11">
        <f t="shared" si="13"/>
        <v>0.46249861111111112</v>
      </c>
      <c r="T55" s="11">
        <f t="shared" si="14"/>
        <v>0.91462063875383892</v>
      </c>
      <c r="U55">
        <f t="shared" si="10"/>
        <v>2.2268793612461613</v>
      </c>
      <c r="V55">
        <f t="shared" si="15"/>
        <v>0.4590881458647631</v>
      </c>
      <c r="W55">
        <f t="shared" si="11"/>
        <v>0.32175055439664219</v>
      </c>
      <c r="X55">
        <f t="shared" si="16"/>
        <v>0.12470933901524406</v>
      </c>
    </row>
    <row r="56" spans="13:24" x14ac:dyDescent="0.3">
      <c r="M56" s="13">
        <f t="shared" si="5"/>
        <v>27</v>
      </c>
      <c r="N56" s="8">
        <f t="shared" si="12"/>
        <v>7.3124770871781353</v>
      </c>
      <c r="O56" s="14">
        <f t="shared" si="6"/>
        <v>2.9679674608991466</v>
      </c>
      <c r="P56">
        <f t="shared" si="7"/>
        <v>469.92852791210419</v>
      </c>
      <c r="Q56">
        <f t="shared" si="8"/>
        <v>-189.00408845321908</v>
      </c>
      <c r="R56">
        <f t="shared" si="9"/>
        <v>-163.63818181576002</v>
      </c>
      <c r="S56" s="11">
        <f t="shared" si="13"/>
        <v>0.471225</v>
      </c>
      <c r="T56" s="11">
        <f t="shared" si="14"/>
        <v>0.91916546309280178</v>
      </c>
      <c r="U56">
        <f t="shared" si="10"/>
        <v>2.2223345369071983</v>
      </c>
      <c r="V56">
        <f t="shared" si="15"/>
        <v>0.4574570201181678</v>
      </c>
      <c r="W56">
        <f t="shared" si="11"/>
        <v>0.32175055439664219</v>
      </c>
      <c r="X56">
        <f t="shared" si="16"/>
        <v>0.12762303760761173</v>
      </c>
    </row>
    <row r="57" spans="13:24" x14ac:dyDescent="0.3">
      <c r="M57" s="13">
        <f t="shared" si="5"/>
        <v>27.5</v>
      </c>
      <c r="N57" s="8">
        <f t="shared" si="12"/>
        <v>7.4809425459768395</v>
      </c>
      <c r="O57" s="14">
        <f t="shared" si="6"/>
        <v>2.9411501226048413</v>
      </c>
      <c r="P57">
        <f t="shared" si="7"/>
        <v>470.36938991203095</v>
      </c>
      <c r="Q57">
        <f t="shared" si="8"/>
        <v>-187.56893989278853</v>
      </c>
      <c r="R57">
        <f t="shared" si="9"/>
        <v>-165.28125358762102</v>
      </c>
      <c r="S57" s="11">
        <f t="shared" si="13"/>
        <v>0.47995138888888894</v>
      </c>
      <c r="T57" s="11">
        <f t="shared" si="14"/>
        <v>0.92370994351156999</v>
      </c>
      <c r="U57">
        <f t="shared" si="10"/>
        <v>2.2177900564884303</v>
      </c>
      <c r="V57">
        <f t="shared" si="15"/>
        <v>0.455852729915045</v>
      </c>
      <c r="W57">
        <f t="shared" si="11"/>
        <v>0.32175055439664219</v>
      </c>
      <c r="X57">
        <f t="shared" si="16"/>
        <v>0.13056322782325691</v>
      </c>
    </row>
    <row r="58" spans="13:24" x14ac:dyDescent="0.3">
      <c r="M58" s="13">
        <f t="shared" si="5"/>
        <v>28</v>
      </c>
      <c r="N58" s="8">
        <f t="shared" si="12"/>
        <v>7.6509440689039225</v>
      </c>
      <c r="O58" s="14">
        <f t="shared" si="6"/>
        <v>2.9145056546561867</v>
      </c>
      <c r="P58">
        <f t="shared" si="7"/>
        <v>470.80131271470873</v>
      </c>
      <c r="Q58">
        <f t="shared" si="8"/>
        <v>-186.11950807391386</v>
      </c>
      <c r="R58">
        <f t="shared" si="9"/>
        <v>-166.91173929452748</v>
      </c>
      <c r="S58" s="11">
        <f t="shared" si="13"/>
        <v>0.48867777777777782</v>
      </c>
      <c r="T58" s="11">
        <f t="shared" si="14"/>
        <v>0.92825408785726304</v>
      </c>
      <c r="U58">
        <f t="shared" si="10"/>
        <v>2.213245912142737</v>
      </c>
      <c r="V58">
        <f t="shared" si="15"/>
        <v>0.45427558437088189</v>
      </c>
      <c r="W58">
        <f t="shared" si="11"/>
        <v>0.32175055439664219</v>
      </c>
      <c r="X58">
        <f t="shared" si="16"/>
        <v>0.13353022662478709</v>
      </c>
    </row>
    <row r="59" spans="13:24" x14ac:dyDescent="0.3">
      <c r="M59" s="13">
        <f t="shared" si="5"/>
        <v>28.5</v>
      </c>
      <c r="N59" s="8">
        <f t="shared" si="12"/>
        <v>7.8224997490931871</v>
      </c>
      <c r="O59" s="14">
        <f t="shared" si="6"/>
        <v>2.8880390803026699</v>
      </c>
      <c r="P59">
        <f t="shared" si="7"/>
        <v>471.22428805500692</v>
      </c>
      <c r="Q59">
        <f t="shared" si="8"/>
        <v>-184.65590336992926</v>
      </c>
      <c r="R59">
        <f t="shared" si="9"/>
        <v>-168.52951477600399</v>
      </c>
      <c r="S59" s="11">
        <f t="shared" si="13"/>
        <v>0.49740416666666665</v>
      </c>
      <c r="T59" s="11">
        <f t="shared" si="14"/>
        <v>0.93279790392247453</v>
      </c>
      <c r="U59">
        <f t="shared" si="10"/>
        <v>2.2087020960775257</v>
      </c>
      <c r="V59">
        <f t="shared" si="15"/>
        <v>0.45272589146852926</v>
      </c>
      <c r="W59">
        <f t="shared" si="11"/>
        <v>0.32175055439664219</v>
      </c>
      <c r="X59">
        <f t="shared" si="16"/>
        <v>0.13652434978764583</v>
      </c>
    </row>
    <row r="60" spans="13:24" x14ac:dyDescent="0.3">
      <c r="M60" s="13">
        <f t="shared" si="5"/>
        <v>29</v>
      </c>
      <c r="N60" s="8">
        <f t="shared" si="12"/>
        <v>7.9956276002397164</v>
      </c>
      <c r="O60" s="14">
        <f t="shared" si="6"/>
        <v>2.8617552766118686</v>
      </c>
      <c r="P60">
        <f t="shared" si="7"/>
        <v>471.6383078391608</v>
      </c>
      <c r="Q60">
        <f t="shared" si="8"/>
        <v>-183.17823723342514</v>
      </c>
      <c r="R60">
        <f t="shared" si="9"/>
        <v>-170.13445683945102</v>
      </c>
      <c r="S60" s="11">
        <f t="shared" si="13"/>
        <v>0.50613055555555564</v>
      </c>
      <c r="T60" s="11">
        <f t="shared" si="14"/>
        <v>0.93734139944668016</v>
      </c>
      <c r="U60">
        <f t="shared" si="10"/>
        <v>2.20415860055332</v>
      </c>
      <c r="V60">
        <f t="shared" si="15"/>
        <v>0.4512039578575282</v>
      </c>
      <c r="W60">
        <f t="shared" si="11"/>
        <v>0.32175055439664219</v>
      </c>
      <c r="X60">
        <f t="shared" si="16"/>
        <v>0.1395459117008504</v>
      </c>
    </row>
    <row r="61" spans="13:24" x14ac:dyDescent="0.3">
      <c r="M61" s="13">
        <f t="shared" si="5"/>
        <v>29.5</v>
      </c>
      <c r="N61" s="8">
        <f t="shared" si="12"/>
        <v>8.1703455448824069</v>
      </c>
      <c r="O61" s="14">
        <f t="shared" si="6"/>
        <v>2.8356589728071406</v>
      </c>
      <c r="P61">
        <f t="shared" si="7"/>
        <v>472.04336414491723</v>
      </c>
      <c r="Q61">
        <f t="shared" si="8"/>
        <v>-181.6866221877614</v>
      </c>
      <c r="R61">
        <f t="shared" si="9"/>
        <v>-171.72644326952573</v>
      </c>
      <c r="S61" s="11">
        <f t="shared" si="13"/>
        <v>0.51485694444444452</v>
      </c>
      <c r="T61" s="11">
        <f t="shared" si="14"/>
        <v>0.94188458211762638</v>
      </c>
      <c r="U61">
        <f t="shared" si="10"/>
        <v>2.1996154178823737</v>
      </c>
      <c r="V61">
        <f t="shared" si="15"/>
        <v>0.44971008864822082</v>
      </c>
      <c r="W61">
        <f t="shared" si="11"/>
        <v>0.32175055439664219</v>
      </c>
      <c r="X61">
        <f t="shared" si="16"/>
        <v>0.14259522516248935</v>
      </c>
    </row>
    <row r="62" spans="13:24" x14ac:dyDescent="0.3">
      <c r="M62" s="13">
        <f t="shared" si="5"/>
        <v>30</v>
      </c>
      <c r="N62" s="8">
        <f t="shared" si="12"/>
        <v>8.346671402397293</v>
      </c>
      <c r="O62" s="14">
        <f t="shared" si="6"/>
        <v>2.8097547487272192</v>
      </c>
      <c r="P62">
        <f t="shared" si="7"/>
        <v>472.43944922167566</v>
      </c>
      <c r="Q62">
        <f t="shared" si="8"/>
        <v>-180.18117181849871</v>
      </c>
      <c r="R62">
        <f t="shared" si="9"/>
        <v>-173.30535283744888</v>
      </c>
      <c r="S62" s="11">
        <f t="shared" si="13"/>
        <v>0.52358333333333329</v>
      </c>
      <c r="T62" s="11">
        <f t="shared" si="14"/>
        <v>0.94642745957270147</v>
      </c>
      <c r="U62">
        <f t="shared" si="10"/>
        <v>2.1950725404272986</v>
      </c>
      <c r="V62">
        <f t="shared" si="15"/>
        <v>0.44824458720082938</v>
      </c>
      <c r="W62">
        <f t="shared" si="11"/>
        <v>0.32175055439664219</v>
      </c>
      <c r="X62">
        <f t="shared" si="16"/>
        <v>0.14567260117017278</v>
      </c>
    </row>
    <row r="63" spans="13:24" x14ac:dyDescent="0.3">
      <c r="M63" s="13">
        <f t="shared" si="5"/>
        <v>30.5</v>
      </c>
      <c r="N63" s="8">
        <f t="shared" si="12"/>
        <v>8.5246228767124421</v>
      </c>
      <c r="O63" s="14">
        <f t="shared" si="6"/>
        <v>2.7840470333938532</v>
      </c>
      <c r="P63">
        <f t="shared" si="7"/>
        <v>472.82655549062696</v>
      </c>
      <c r="Q63">
        <f t="shared" si="8"/>
        <v>-178.66200076474891</v>
      </c>
      <c r="R63">
        <f t="shared" si="9"/>
        <v>-174.87106531023608</v>
      </c>
      <c r="S63" s="11">
        <f t="shared" si="13"/>
        <v>0.53230972222222228</v>
      </c>
      <c r="T63" s="11">
        <f t="shared" si="14"/>
        <v>0.95097003940028724</v>
      </c>
      <c r="U63">
        <f t="shared" si="10"/>
        <v>2.1905299605997128</v>
      </c>
      <c r="V63">
        <f t="shared" si="15"/>
        <v>0.4468077549096936</v>
      </c>
      <c r="W63">
        <f t="shared" si="11"/>
        <v>0.32175055439664219</v>
      </c>
      <c r="X63">
        <f t="shared" si="16"/>
        <v>0.14877834870662299</v>
      </c>
    </row>
    <row r="64" spans="13:24" x14ac:dyDescent="0.3">
      <c r="M64" s="13">
        <f t="shared" si="5"/>
        <v>31</v>
      </c>
      <c r="N64" s="8">
        <f t="shared" si="12"/>
        <v>8.7042175437574461</v>
      </c>
      <c r="O64" s="14">
        <f t="shared" si="6"/>
        <v>2.7585401037034458</v>
      </c>
      <c r="P64">
        <f t="shared" si="7"/>
        <v>473.20467554488943</v>
      </c>
      <c r="Q64">
        <f t="shared" si="8"/>
        <v>-177.1292247104457</v>
      </c>
      <c r="R64">
        <f t="shared" si="9"/>
        <v>-176.42346145985354</v>
      </c>
      <c r="S64" s="11">
        <f t="shared" si="13"/>
        <v>0.54103611111111116</v>
      </c>
      <c r="T64" s="11">
        <f t="shared" si="14"/>
        <v>0.95551232914109752</v>
      </c>
      <c r="U64">
        <f t="shared" si="10"/>
        <v>2.1859876708589026</v>
      </c>
      <c r="V64">
        <f t="shared" si="15"/>
        <v>0.44539989098289379</v>
      </c>
      <c r="W64">
        <f t="shared" si="11"/>
        <v>0.32175055439664219</v>
      </c>
      <c r="X64">
        <f t="shared" si="16"/>
        <v>0.15191277452063345</v>
      </c>
    </row>
    <row r="65" spans="13:24" x14ac:dyDescent="0.3">
      <c r="M65" s="13">
        <f t="shared" si="5"/>
        <v>31.5</v>
      </c>
      <c r="N65" s="8">
        <f t="shared" si="12"/>
        <v>8.8854728386609825</v>
      </c>
      <c r="O65" s="14">
        <f t="shared" si="6"/>
        <v>2.7332380832304612</v>
      </c>
      <c r="P65">
        <f t="shared" si="7"/>
        <v>473.57380214964127</v>
      </c>
      <c r="Q65">
        <f t="shared" si="8"/>
        <v>-175.58296037553495</v>
      </c>
      <c r="R65">
        <f t="shared" si="9"/>
        <v>-177.9624230722973</v>
      </c>
      <c r="S65" s="11">
        <f t="shared" si="13"/>
        <v>0.54976250000000004</v>
      </c>
      <c r="T65" s="11">
        <f t="shared" si="14"/>
        <v>0.96005433628949477</v>
      </c>
      <c r="U65">
        <f t="shared" si="10"/>
        <v>2.1814456637105053</v>
      </c>
      <c r="V65">
        <f t="shared" si="15"/>
        <v>0.44402129221749376</v>
      </c>
      <c r="W65">
        <f t="shared" si="11"/>
        <v>0.32175055439664219</v>
      </c>
      <c r="X65">
        <f t="shared" si="16"/>
        <v>0.15507618290363046</v>
      </c>
    </row>
    <row r="66" spans="13:24" x14ac:dyDescent="0.3">
      <c r="M66" s="13">
        <f t="shared" si="5"/>
        <v>32</v>
      </c>
      <c r="N66" s="8">
        <f t="shared" ref="N66:N97" si="17">X66/3.1415*180</f>
        <v>9.0684060427121427</v>
      </c>
      <c r="O66" s="14">
        <f t="shared" si="6"/>
        <v>2.7081449411610485</v>
      </c>
      <c r="P66">
        <f t="shared" si="7"/>
        <v>473.93392824225037</v>
      </c>
      <c r="Q66">
        <f t="shared" si="8"/>
        <v>-174.02332550708675</v>
      </c>
      <c r="R66">
        <f t="shared" si="9"/>
        <v>-179.48783295659496</v>
      </c>
      <c r="S66" s="11">
        <f t="shared" ref="S66:S97" si="18">M66/180*3.1415</f>
        <v>0.55848888888888892</v>
      </c>
      <c r="T66" s="11">
        <f t="shared" ref="T66:T97" si="19">ASIN(($B$11-R66)/P66)</f>
        <v>0.96459606829479694</v>
      </c>
      <c r="U66">
        <f t="shared" si="10"/>
        <v>2.176903931705203</v>
      </c>
      <c r="V66">
        <f t="shared" ref="V66:V97" si="20">ACOS(($B$10*$B$10-$B$13*$B$13-P66*P66)/(-2*$B$13*P66))</f>
        <v>0.44267225277067324</v>
      </c>
      <c r="W66">
        <f t="shared" si="11"/>
        <v>0.32175055439664219</v>
      </c>
      <c r="X66">
        <f t="shared" ref="X66:X97" si="21">IF($B$12&gt;Q66,T66+V66+W66-3.1415/2,U66+V66+W66-3.1415/2)</f>
        <v>0.15826887546211221</v>
      </c>
    </row>
    <row r="67" spans="13:24" x14ac:dyDescent="0.3">
      <c r="M67" s="13">
        <f t="shared" ref="M67:M130" si="22">(ROW()-2)*0.5+0</f>
        <v>32.5</v>
      </c>
      <c r="N67" s="8">
        <f t="shared" si="17"/>
        <v>9.2530342701014927</v>
      </c>
      <c r="O67" s="14">
        <f t="shared" ref="O67:O130" si="23">1/(N68-N67)/2</f>
        <v>2.6832644913452044</v>
      </c>
      <c r="P67">
        <f t="shared" ref="P67:P130" si="24">SQRT((R67-$B$11)*(R67-$B$11)+(Q67-$B$12)*(Q67-$B$12))</f>
        <v>474.28504693240097</v>
      </c>
      <c r="Q67">
        <f t="shared" ref="Q67:Q130" si="25">-$B$7*COS(S67+$B$9)</f>
        <v>-172.45043887032907</v>
      </c>
      <c r="R67">
        <f t="shared" ref="R67:R130" si="26">-$B$7*SIN(S67+$B$9)</f>
        <v>-180.99957495372993</v>
      </c>
      <c r="S67" s="11">
        <f t="shared" si="18"/>
        <v>0.5672152777777778</v>
      </c>
      <c r="T67" s="11">
        <f t="shared" si="19"/>
        <v>0.96913753256256252</v>
      </c>
      <c r="U67">
        <f t="shared" ref="U67:U130" si="27">3.1415-T67</f>
        <v>2.1723624674374378</v>
      </c>
      <c r="V67">
        <f t="shared" si="20"/>
        <v>0.44135306392703888</v>
      </c>
      <c r="W67">
        <f t="shared" ref="W67:W130" si="28">ATAN(($B$2+$B$1)/($B$6+$B$5))</f>
        <v>0.32175055439664219</v>
      </c>
      <c r="X67">
        <f t="shared" si="21"/>
        <v>0.16149115088624355</v>
      </c>
    </row>
    <row r="68" spans="13:24" x14ac:dyDescent="0.3">
      <c r="M68" s="13">
        <f t="shared" si="22"/>
        <v>33</v>
      </c>
      <c r="N68" s="8">
        <f t="shared" si="17"/>
        <v>9.4393744544600366</v>
      </c>
      <c r="O68" s="14">
        <f t="shared" si="23"/>
        <v>2.6586003914816967</v>
      </c>
      <c r="P68">
        <f t="shared" si="24"/>
        <v>474.62715150221686</v>
      </c>
      <c r="Q68">
        <f t="shared" si="25"/>
        <v>-170.86442023960382</v>
      </c>
      <c r="R68">
        <f t="shared" si="26"/>
        <v>-182.49753394548668</v>
      </c>
      <c r="S68" s="11">
        <f t="shared" si="18"/>
        <v>0.57594166666666669</v>
      </c>
      <c r="T68" s="11">
        <f t="shared" si="19"/>
        <v>0.97367873645586589</v>
      </c>
      <c r="U68">
        <f t="shared" si="27"/>
        <v>2.1678212635441341</v>
      </c>
      <c r="V68">
        <f t="shared" si="20"/>
        <v>0.44006401386241545</v>
      </c>
      <c r="W68">
        <f t="shared" si="28"/>
        <v>0.32175055439664219</v>
      </c>
      <c r="X68">
        <f t="shared" si="21"/>
        <v>0.16474330471492338</v>
      </c>
    </row>
    <row r="69" spans="13:24" x14ac:dyDescent="0.3">
      <c r="M69" s="13">
        <f t="shared" si="22"/>
        <v>33.5</v>
      </c>
      <c r="N69" s="8">
        <f t="shared" si="17"/>
        <v>9.6274433352147479</v>
      </c>
      <c r="O69" s="14">
        <f t="shared" si="23"/>
        <v>2.6341561424279405</v>
      </c>
      <c r="P69">
        <f t="shared" si="24"/>
        <v>474.96023540638265</v>
      </c>
      <c r="Q69">
        <f t="shared" si="25"/>
        <v>-169.26539038924611</v>
      </c>
      <c r="R69">
        <f t="shared" si="26"/>
        <v>-183.98159586321702</v>
      </c>
      <c r="S69" s="11">
        <f t="shared" si="18"/>
        <v>0.58466805555555557</v>
      </c>
      <c r="T69" s="11">
        <f t="shared" si="19"/>
        <v>0.9782196872965544</v>
      </c>
      <c r="U69">
        <f t="shared" si="27"/>
        <v>2.1632803127034457</v>
      </c>
      <c r="V69">
        <f t="shared" si="20"/>
        <v>0.43880538740445441</v>
      </c>
      <c r="W69">
        <f t="shared" si="28"/>
        <v>0.32175055439664219</v>
      </c>
      <c r="X69">
        <f t="shared" si="21"/>
        <v>0.16802562909765073</v>
      </c>
    </row>
    <row r="70" spans="13:24" x14ac:dyDescent="0.3">
      <c r="M70" s="13">
        <f t="shared" si="22"/>
        <v>34</v>
      </c>
      <c r="N70" s="8">
        <f t="shared" si="17"/>
        <v>9.8172574437812745</v>
      </c>
      <c r="O70" s="14">
        <f t="shared" si="23"/>
        <v>2.6099350876450487</v>
      </c>
      <c r="P70">
        <f t="shared" si="24"/>
        <v>475.28429227226036</v>
      </c>
      <c r="Q70">
        <f t="shared" si="25"/>
        <v>-167.65347108438729</v>
      </c>
      <c r="R70">
        <f t="shared" si="26"/>
        <v>-185.45164769652629</v>
      </c>
      <c r="S70" s="11">
        <f t="shared" si="18"/>
        <v>0.59339444444444445</v>
      </c>
      <c r="T70" s="11">
        <f t="shared" si="19"/>
        <v>0.98276039236649437</v>
      </c>
      <c r="U70">
        <f t="shared" si="27"/>
        <v>2.1587396076335059</v>
      </c>
      <c r="V70">
        <f t="shared" si="20"/>
        <v>0.43757746579041301</v>
      </c>
      <c r="W70">
        <f t="shared" si="28"/>
        <v>0.32175055439664219</v>
      </c>
      <c r="X70">
        <f t="shared" si="21"/>
        <v>0.17133841255354931</v>
      </c>
    </row>
    <row r="71" spans="13:24" x14ac:dyDescent="0.3">
      <c r="M71" s="13">
        <f t="shared" si="22"/>
        <v>34.5</v>
      </c>
      <c r="N71" s="8">
        <f t="shared" si="17"/>
        <v>10.008833089615115</v>
      </c>
      <c r="O71" s="14">
        <f t="shared" si="23"/>
        <v>2.5859404127765235</v>
      </c>
      <c r="P71">
        <f t="shared" si="24"/>
        <v>475.59931590000457</v>
      </c>
      <c r="Q71">
        <f t="shared" si="25"/>
        <v>-166.02878507168276</v>
      </c>
      <c r="R71">
        <f t="shared" si="26"/>
        <v>-186.90757750187919</v>
      </c>
      <c r="S71" s="11">
        <f t="shared" si="18"/>
        <v>0.60212083333333344</v>
      </c>
      <c r="T71" s="11">
        <f t="shared" si="19"/>
        <v>0.98730085890880115</v>
      </c>
      <c r="U71">
        <f t="shared" si="27"/>
        <v>2.1541991410911989</v>
      </c>
      <c r="V71">
        <f t="shared" si="20"/>
        <v>0.43638052642247827</v>
      </c>
      <c r="W71">
        <f t="shared" si="28"/>
        <v>0.32175055439664219</v>
      </c>
      <c r="X71">
        <f t="shared" si="21"/>
        <v>0.17468193972792156</v>
      </c>
    </row>
    <row r="72" spans="13:24" x14ac:dyDescent="0.3">
      <c r="M72" s="13">
        <f t="shared" si="22"/>
        <v>35</v>
      </c>
      <c r="N72" s="8">
        <f t="shared" si="17"/>
        <v>10.202186346144003</v>
      </c>
      <c r="O72" s="14">
        <f t="shared" si="23"/>
        <v>2.5621751453579211</v>
      </c>
      <c r="P72">
        <f t="shared" si="24"/>
        <v>475.90530026267328</v>
      </c>
      <c r="Q72">
        <f t="shared" si="25"/>
        <v>-164.39145606996479</v>
      </c>
      <c r="R72">
        <f t="shared" si="26"/>
        <v>-188.34927441112387</v>
      </c>
      <c r="S72" s="11">
        <f t="shared" si="18"/>
        <v>0.61084722222222232</v>
      </c>
      <c r="T72" s="11">
        <f t="shared" si="19"/>
        <v>0.9918410941290563</v>
      </c>
      <c r="U72">
        <f t="shared" si="27"/>
        <v>2.1496589058709441</v>
      </c>
      <c r="V72">
        <f t="shared" si="20"/>
        <v>0.43521484262103161</v>
      </c>
      <c r="W72">
        <f t="shared" si="28"/>
        <v>0.32175055439664219</v>
      </c>
      <c r="X72">
        <f t="shared" si="21"/>
        <v>0.17805649114672994</v>
      </c>
    </row>
    <row r="73" spans="13:24" x14ac:dyDescent="0.3">
      <c r="M73" s="13">
        <f t="shared" si="22"/>
        <v>35.5</v>
      </c>
      <c r="N73" s="8">
        <f t="shared" si="17"/>
        <v>10.397333036605772</v>
      </c>
      <c r="O73" s="14">
        <f t="shared" si="23"/>
        <v>2.5386421546623161</v>
      </c>
      <c r="P73">
        <f t="shared" si="24"/>
        <v>476.20223950633658</v>
      </c>
      <c r="Q73">
        <f t="shared" si="25"/>
        <v>-162.74160876082135</v>
      </c>
      <c r="R73">
        <f t="shared" si="26"/>
        <v>-189.77662863993487</v>
      </c>
      <c r="S73" s="11">
        <f t="shared" si="18"/>
        <v>0.61957361111111109</v>
      </c>
      <c r="T73" s="11">
        <f t="shared" si="19"/>
        <v>0.99638110519651346</v>
      </c>
      <c r="U73">
        <f t="shared" si="27"/>
        <v>2.1451188948034865</v>
      </c>
      <c r="V73">
        <f t="shared" si="20"/>
        <v>0.43408068337627248</v>
      </c>
      <c r="W73">
        <f t="shared" si="28"/>
        <v>0.32175055439664219</v>
      </c>
      <c r="X73">
        <f t="shared" si="21"/>
        <v>0.18146234296942798</v>
      </c>
    </row>
    <row r="74" spans="13:24" x14ac:dyDescent="0.3">
      <c r="M74" s="13">
        <f t="shared" si="22"/>
        <v>36</v>
      </c>
      <c r="N74" s="8">
        <f t="shared" si="17"/>
        <v>10.594288719816866</v>
      </c>
      <c r="O74" s="14">
        <f t="shared" si="23"/>
        <v>2.5153441516987685</v>
      </c>
      <c r="P74">
        <f t="shared" si="24"/>
        <v>476.49012795018132</v>
      </c>
      <c r="Q74">
        <f t="shared" si="25"/>
        <v>-161.07936877910186</v>
      </c>
      <c r="R74">
        <f t="shared" si="26"/>
        <v>-191.18953149617292</v>
      </c>
      <c r="S74" s="11">
        <f t="shared" si="18"/>
        <v>0.62830000000000008</v>
      </c>
      <c r="T74" s="11">
        <f t="shared" si="19"/>
        <v>1.0009208992452925</v>
      </c>
      <c r="U74">
        <f t="shared" si="27"/>
        <v>2.1405791007547075</v>
      </c>
      <c r="V74">
        <f t="shared" si="20"/>
        <v>0.43297831309864709</v>
      </c>
      <c r="W74">
        <f t="shared" si="28"/>
        <v>0.32175055439664219</v>
      </c>
      <c r="X74">
        <f t="shared" si="21"/>
        <v>0.18489976674058162</v>
      </c>
    </row>
    <row r="75" spans="13:24" x14ac:dyDescent="0.3">
      <c r="M75" s="13">
        <f t="shared" si="22"/>
        <v>36.5</v>
      </c>
      <c r="N75" s="8">
        <f t="shared" si="17"/>
        <v>10.793068675896562</v>
      </c>
      <c r="O75" s="14">
        <f t="shared" si="23"/>
        <v>2.4922836893243114</v>
      </c>
      <c r="P75">
        <f t="shared" si="24"/>
        <v>476.76896008661384</v>
      </c>
      <c r="Q75">
        <f t="shared" si="25"/>
        <v>-159.40486270335001</v>
      </c>
      <c r="R75">
        <f t="shared" si="26"/>
        <v>-192.58787538816179</v>
      </c>
      <c r="S75" s="11">
        <f t="shared" si="18"/>
        <v>0.63702638888888896</v>
      </c>
      <c r="T75" s="11">
        <f t="shared" si="19"/>
        <v>1.0054604833755583</v>
      </c>
      <c r="U75">
        <f t="shared" si="27"/>
        <v>2.1360395166244421</v>
      </c>
      <c r="V75">
        <f t="shared" si="20"/>
        <v>0.43190799136851665</v>
      </c>
      <c r="W75">
        <f t="shared" si="28"/>
        <v>0.32175055439664219</v>
      </c>
      <c r="X75">
        <f t="shared" si="21"/>
        <v>0.18836902914071696</v>
      </c>
    </row>
    <row r="76" spans="13:24" x14ac:dyDescent="0.3">
      <c r="M76" s="13">
        <f t="shared" si="22"/>
        <v>37</v>
      </c>
      <c r="N76" s="8">
        <f t="shared" si="17"/>
        <v>10.993687891976075</v>
      </c>
      <c r="O76" s="14">
        <f t="shared" si="23"/>
        <v>2.469463162520376</v>
      </c>
      <c r="P76">
        <f t="shared" si="24"/>
        <v>477.03873058135838</v>
      </c>
      <c r="Q76">
        <f t="shared" si="25"/>
        <v>-157.71821804616491</v>
      </c>
      <c r="R76">
        <f t="shared" si="26"/>
        <v>-193.97155383288134</v>
      </c>
      <c r="S76" s="11">
        <f t="shared" si="18"/>
        <v>0.64575277777777784</v>
      </c>
      <c r="T76" s="11">
        <f t="shared" si="19"/>
        <v>1.0099998646546917</v>
      </c>
      <c r="U76">
        <f t="shared" si="27"/>
        <v>2.1315001353453082</v>
      </c>
      <c r="V76">
        <f t="shared" si="20"/>
        <v>0.43086997268557092</v>
      </c>
      <c r="W76">
        <f t="shared" si="28"/>
        <v>0.32175055439664219</v>
      </c>
      <c r="X76">
        <f t="shared" si="21"/>
        <v>0.19187039173690468</v>
      </c>
    </row>
    <row r="77" spans="13:24" x14ac:dyDescent="0.3">
      <c r="M77" s="13">
        <f t="shared" si="22"/>
        <v>37.5</v>
      </c>
      <c r="N77" s="8">
        <f t="shared" si="17"/>
        <v>11.19616104791888</v>
      </c>
      <c r="O77" s="14">
        <f t="shared" si="23"/>
        <v>2.4468848087926705</v>
      </c>
      <c r="P77">
        <f t="shared" si="24"/>
        <v>477.29943427355357</v>
      </c>
      <c r="Q77">
        <f t="shared" si="25"/>
        <v>-156.01956324449117</v>
      </c>
      <c r="R77">
        <f t="shared" si="26"/>
        <v>-195.34046146407613</v>
      </c>
      <c r="S77" s="11">
        <f t="shared" si="18"/>
        <v>0.65447916666666672</v>
      </c>
      <c r="T77" s="11">
        <f t="shared" si="19"/>
        <v>1.0145390501184477</v>
      </c>
      <c r="U77">
        <f t="shared" si="27"/>
        <v>2.1269609498815525</v>
      </c>
      <c r="V77">
        <f t="shared" si="20"/>
        <v>0.42986450621845007</v>
      </c>
      <c r="W77">
        <f t="shared" si="28"/>
        <v>0.32175055439664219</v>
      </c>
      <c r="X77">
        <f t="shared" si="21"/>
        <v>0.1954041107335398</v>
      </c>
    </row>
    <row r="78" spans="13:24" x14ac:dyDescent="0.3">
      <c r="M78" s="13">
        <f t="shared" si="22"/>
        <v>38</v>
      </c>
      <c r="N78" s="8">
        <f t="shared" si="17"/>
        <v>11.400502502082677</v>
      </c>
      <c r="O78" s="14">
        <f t="shared" si="23"/>
        <v>2.4245507087190132</v>
      </c>
      <c r="P78">
        <f t="shared" si="24"/>
        <v>477.55106617584494</v>
      </c>
      <c r="Q78">
        <f t="shared" si="25"/>
        <v>-154.3090276498385</v>
      </c>
      <c r="R78">
        <f t="shared" si="26"/>
        <v>-196.69449404027907</v>
      </c>
      <c r="S78" s="11">
        <f t="shared" si="18"/>
        <v>0.6632055555555556</v>
      </c>
      <c r="T78" s="11">
        <f t="shared" si="19"/>
        <v>1.0190780467721039</v>
      </c>
      <c r="U78">
        <f t="shared" si="27"/>
        <v>2.1224219532278963</v>
      </c>
      <c r="V78">
        <f t="shared" si="20"/>
        <v>0.42889183555510257</v>
      </c>
      <c r="W78">
        <f t="shared" si="28"/>
        <v>0.32175055439664219</v>
      </c>
      <c r="X78">
        <f t="shared" si="21"/>
        <v>0.19897043672384851</v>
      </c>
    </row>
    <row r="79" spans="13:24" x14ac:dyDescent="0.3">
      <c r="M79" s="13">
        <f t="shared" si="22"/>
        <v>38.5</v>
      </c>
      <c r="N79" s="8">
        <f t="shared" si="17"/>
        <v>11.606726277152397</v>
      </c>
      <c r="O79" s="14">
        <f t="shared" si="23"/>
        <v>2.4024627866401773</v>
      </c>
      <c r="P79">
        <f t="shared" si="24"/>
        <v>477.79362147447461</v>
      </c>
      <c r="Q79">
        <f t="shared" si="25"/>
        <v>-152.58674151843155</v>
      </c>
      <c r="R79">
        <f t="shared" si="26"/>
        <v>-198.03354845274919</v>
      </c>
      <c r="S79" s="11">
        <f t="shared" si="18"/>
        <v>0.67193194444444448</v>
      </c>
      <c r="T79" s="11">
        <f t="shared" si="19"/>
        <v>1.0236168615915984</v>
      </c>
      <c r="U79">
        <f t="shared" si="27"/>
        <v>2.117883138408402</v>
      </c>
      <c r="V79">
        <f t="shared" si="20"/>
        <v>0.42795219845439436</v>
      </c>
      <c r="W79">
        <f t="shared" si="28"/>
        <v>0.32175055439664219</v>
      </c>
      <c r="X79">
        <f t="shared" si="21"/>
        <v>0.20256961444263477</v>
      </c>
    </row>
    <row r="80" spans="13:24" x14ac:dyDescent="0.3">
      <c r="M80" s="13">
        <f t="shared" si="22"/>
        <v>39</v>
      </c>
      <c r="N80" s="8">
        <f t="shared" si="17"/>
        <v>11.814846046074706</v>
      </c>
      <c r="O80" s="14">
        <f t="shared" si="23"/>
        <v>2.3806228114840056</v>
      </c>
      <c r="P80">
        <f t="shared" si="24"/>
        <v>478.02709552936824</v>
      </c>
      <c r="Q80">
        <f t="shared" si="25"/>
        <v>-150.85283600129105</v>
      </c>
      <c r="R80">
        <f t="shared" si="26"/>
        <v>-199.35752273332349</v>
      </c>
      <c r="S80" s="11">
        <f t="shared" si="18"/>
        <v>0.68065833333333337</v>
      </c>
      <c r="T80" s="11">
        <f t="shared" si="19"/>
        <v>1.0281555015246582</v>
      </c>
      <c r="U80">
        <f t="shared" si="27"/>
        <v>2.113344498475342</v>
      </c>
      <c r="V80">
        <f t="shared" si="20"/>
        <v>0.42704582659949808</v>
      </c>
      <c r="W80">
        <f t="shared" si="28"/>
        <v>0.32175055439664219</v>
      </c>
      <c r="X80">
        <f t="shared" si="21"/>
        <v>0.2062018825207983</v>
      </c>
    </row>
    <row r="81" spans="13:24" x14ac:dyDescent="0.3">
      <c r="M81" s="13">
        <f t="shared" si="22"/>
        <v>39.5</v>
      </c>
      <c r="N81" s="8">
        <f t="shared" si="17"/>
        <v>12.024875118125946</v>
      </c>
      <c r="O81" s="14">
        <f t="shared" si="23"/>
        <v>2.3590323977372676</v>
      </c>
      <c r="P81">
        <f t="shared" si="24"/>
        <v>478.25148387421831</v>
      </c>
      <c r="Q81">
        <f t="shared" si="25"/>
        <v>-149.10744313424678</v>
      </c>
      <c r="R81">
        <f t="shared" si="26"/>
        <v>-200.66631606218161</v>
      </c>
      <c r="S81" s="11">
        <f t="shared" si="18"/>
        <v>0.68938472222222225</v>
      </c>
      <c r="T81" s="11">
        <f t="shared" si="19"/>
        <v>1.0326939734919176</v>
      </c>
      <c r="U81">
        <f t="shared" si="27"/>
        <v>2.1088060265080824</v>
      </c>
      <c r="V81">
        <f t="shared" si="20"/>
        <v>0.42617294535362182</v>
      </c>
      <c r="W81">
        <f t="shared" si="28"/>
        <v>0.32175055439664219</v>
      </c>
      <c r="X81">
        <f t="shared" si="21"/>
        <v>0.20986747324218147</v>
      </c>
    </row>
    <row r="82" spans="13:24" x14ac:dyDescent="0.3">
      <c r="M82" s="13">
        <f t="shared" si="22"/>
        <v>40</v>
      </c>
      <c r="N82" s="8">
        <f t="shared" si="17"/>
        <v>12.236826425144701</v>
      </c>
      <c r="O82" s="14">
        <f t="shared" si="23"/>
        <v>2.3376930065518695</v>
      </c>
      <c r="P82">
        <f t="shared" si="24"/>
        <v>478.46678221656447</v>
      </c>
      <c r="Q82">
        <f t="shared" si="25"/>
        <v>-147.35069582788313</v>
      </c>
      <c r="R82">
        <f t="shared" si="26"/>
        <v>-201.95982877552325</v>
      </c>
      <c r="S82" s="11">
        <f t="shared" si="18"/>
        <v>0.69811111111111113</v>
      </c>
      <c r="T82" s="11">
        <f t="shared" si="19"/>
        <v>1.0372322843880284</v>
      </c>
      <c r="U82">
        <f t="shared" si="27"/>
        <v>2.1042677156119716</v>
      </c>
      <c r="V82">
        <f t="shared" si="20"/>
        <v>0.4253337735186189</v>
      </c>
      <c r="W82">
        <f t="shared" si="28"/>
        <v>0.32175055439664219</v>
      </c>
      <c r="X82">
        <f t="shared" si="21"/>
        <v>0.21356661230328933</v>
      </c>
    </row>
    <row r="83" spans="13:24" x14ac:dyDescent="0.3">
      <c r="M83" s="13">
        <f t="shared" si="22"/>
        <v>40.5</v>
      </c>
      <c r="N83" s="8">
        <f t="shared" si="17"/>
        <v>12.450712507961669</v>
      </c>
      <c r="O83" s="14">
        <f t="shared" si="23"/>
        <v>2.3166059469924711</v>
      </c>
      <c r="P83">
        <f t="shared" si="24"/>
        <v>478.67298643787115</v>
      </c>
      <c r="Q83">
        <f t="shared" si="25"/>
        <v>-145.58272785741789</v>
      </c>
      <c r="R83">
        <f t="shared" si="26"/>
        <v>-203.23796237315753</v>
      </c>
      <c r="S83" s="11">
        <f t="shared" si="18"/>
        <v>0.70683750000000001</v>
      </c>
      <c r="T83" s="11">
        <f t="shared" si="19"/>
        <v>1.0417704410827615</v>
      </c>
      <c r="U83">
        <f t="shared" si="27"/>
        <v>2.0997295589172387</v>
      </c>
      <c r="V83">
        <f t="shared" si="20"/>
        <v>0.42452852309704969</v>
      </c>
      <c r="W83">
        <f t="shared" si="28"/>
        <v>0.32175055439664219</v>
      </c>
      <c r="X83">
        <f t="shared" si="21"/>
        <v>0.21729951857645324</v>
      </c>
    </row>
    <row r="84" spans="13:24" x14ac:dyDescent="0.3">
      <c r="M84" s="13">
        <f t="shared" si="22"/>
        <v>41</v>
      </c>
      <c r="N84" s="8">
        <f t="shared" si="17"/>
        <v>12.66654550305914</v>
      </c>
      <c r="O84" s="14">
        <f t="shared" si="23"/>
        <v>2.2957723774192988</v>
      </c>
      <c r="P84">
        <f t="shared" si="24"/>
        <v>478.87009259360156</v>
      </c>
      <c r="Q84">
        <f t="shared" si="25"/>
        <v>-143.80367385251557</v>
      </c>
      <c r="R84">
        <f t="shared" si="26"/>
        <v>-204.5006195260037</v>
      </c>
      <c r="S84" s="11">
        <f t="shared" si="18"/>
        <v>0.71556388888888889</v>
      </c>
      <c r="T84" s="11">
        <f t="shared" si="19"/>
        <v>1.046308450422099</v>
      </c>
      <c r="U84">
        <f t="shared" si="27"/>
        <v>2.0951915495779012</v>
      </c>
      <c r="V84">
        <f t="shared" si="20"/>
        <v>0.4237573990582606</v>
      </c>
      <c r="W84">
        <f t="shared" si="28"/>
        <v>0.32175055439664219</v>
      </c>
      <c r="X84">
        <f t="shared" si="21"/>
        <v>0.2210664038770016</v>
      </c>
    </row>
    <row r="85" spans="13:24" x14ac:dyDescent="0.3">
      <c r="M85" s="13">
        <f t="shared" si="22"/>
        <v>41.5</v>
      </c>
      <c r="N85" s="8">
        <f t="shared" si="17"/>
        <v>12.884337129492966</v>
      </c>
      <c r="O85" s="14">
        <f t="shared" si="23"/>
        <v>2.275193307006699</v>
      </c>
      <c r="P85">
        <f t="shared" si="24"/>
        <v>479.05809691328869</v>
      </c>
      <c r="Q85">
        <f t="shared" si="25"/>
        <v>-142.0136692870353</v>
      </c>
      <c r="R85">
        <f t="shared" si="26"/>
        <v>-205.74770408350261</v>
      </c>
      <c r="S85" s="11">
        <f t="shared" si="18"/>
        <v>0.72429027777777788</v>
      </c>
      <c r="T85" s="11">
        <f t="shared" si="19"/>
        <v>1.0508463192293209</v>
      </c>
      <c r="U85">
        <f t="shared" si="27"/>
        <v>2.0906536807706795</v>
      </c>
      <c r="V85">
        <f t="shared" si="20"/>
        <v>0.42302059910904899</v>
      </c>
      <c r="W85">
        <f t="shared" si="28"/>
        <v>0.32175055439664219</v>
      </c>
      <c r="X85">
        <f t="shared" si="21"/>
        <v>0.22486747273501195</v>
      </c>
    </row>
    <row r="86" spans="13:24" x14ac:dyDescent="0.3">
      <c r="M86" s="13">
        <f t="shared" si="22"/>
        <v>42</v>
      </c>
      <c r="N86" s="8">
        <f t="shared" si="17"/>
        <v>13.104098676109773</v>
      </c>
      <c r="O86" s="14">
        <f t="shared" si="23"/>
        <v>2.2548695973986668</v>
      </c>
      <c r="P86">
        <f t="shared" si="24"/>
        <v>479.23699580060332</v>
      </c>
      <c r="Q86">
        <f t="shared" si="25"/>
        <v>-140.21285046871461</v>
      </c>
      <c r="R86">
        <f t="shared" si="26"/>
        <v>-206.97912108093871</v>
      </c>
      <c r="S86" s="11">
        <f t="shared" si="18"/>
        <v>0.73301666666666676</v>
      </c>
      <c r="T86" s="11">
        <f t="shared" si="19"/>
        <v>1.0553840543060813</v>
      </c>
      <c r="U86">
        <f t="shared" si="27"/>
        <v>2.0861159456939191</v>
      </c>
      <c r="V86">
        <f t="shared" si="20"/>
        <v>0.42231831346949256</v>
      </c>
      <c r="W86">
        <f t="shared" si="28"/>
        <v>0.32175055439664219</v>
      </c>
      <c r="X86">
        <f t="shared" si="21"/>
        <v>0.22870292217221588</v>
      </c>
    </row>
    <row r="87" spans="13:24" x14ac:dyDescent="0.3">
      <c r="M87" s="13">
        <f t="shared" si="22"/>
        <v>42.5</v>
      </c>
      <c r="N87" s="8">
        <f t="shared" si="17"/>
        <v>13.325840989091786</v>
      </c>
      <c r="O87" s="14">
        <f t="shared" si="23"/>
        <v>2.2348019644899013</v>
      </c>
      <c r="P87">
        <f t="shared" si="24"/>
        <v>479.40678583341884</v>
      </c>
      <c r="Q87">
        <f t="shared" si="25"/>
        <v>-138.4013545287896</v>
      </c>
      <c r="R87">
        <f t="shared" si="26"/>
        <v>-208.19477674667127</v>
      </c>
      <c r="S87" s="11">
        <f t="shared" si="18"/>
        <v>0.74174305555555553</v>
      </c>
      <c r="T87" s="11">
        <f t="shared" si="19"/>
        <v>1.0599216624334806</v>
      </c>
      <c r="U87">
        <f t="shared" si="27"/>
        <v>2.0815783375665196</v>
      </c>
      <c r="V87">
        <f t="shared" si="20"/>
        <v>0.42165072465449871</v>
      </c>
      <c r="W87">
        <f t="shared" si="28"/>
        <v>0.32175055439664219</v>
      </c>
      <c r="X87">
        <f t="shared" si="21"/>
        <v>0.23257294148462138</v>
      </c>
    </row>
    <row r="88" spans="13:24" x14ac:dyDescent="0.3">
      <c r="M88" s="13">
        <f t="shared" si="22"/>
        <v>43</v>
      </c>
      <c r="N88" s="8">
        <f t="shared" si="17"/>
        <v>13.54957445986226</v>
      </c>
      <c r="O88" s="14">
        <f t="shared" si="23"/>
        <v>2.2149909803392895</v>
      </c>
      <c r="P88">
        <f t="shared" si="24"/>
        <v>479.56746376387309</v>
      </c>
      <c r="Q88">
        <f t="shared" si="25"/>
        <v>-136.57931941155263</v>
      </c>
      <c r="R88">
        <f t="shared" si="26"/>
        <v>-209.39457850927536</v>
      </c>
      <c r="S88" s="11">
        <f t="shared" si="18"/>
        <v>0.75046944444444452</v>
      </c>
      <c r="T88" s="11">
        <f t="shared" si="19"/>
        <v>1.0644591503731284</v>
      </c>
      <c r="U88">
        <f t="shared" si="27"/>
        <v>2.0770408496268717</v>
      </c>
      <c r="V88">
        <f t="shared" si="20"/>
        <v>0.42101800726165894</v>
      </c>
      <c r="W88">
        <f t="shared" si="28"/>
        <v>0.32175055439664219</v>
      </c>
      <c r="X88">
        <f t="shared" si="21"/>
        <v>0.23647771203142942</v>
      </c>
    </row>
    <row r="89" spans="13:24" x14ac:dyDescent="0.3">
      <c r="M89" s="13">
        <f t="shared" si="22"/>
        <v>43.5</v>
      </c>
      <c r="N89" s="8">
        <f t="shared" si="17"/>
        <v>13.775309013383291</v>
      </c>
      <c r="O89" s="14">
        <f t="shared" si="23"/>
        <v>2.1954370752107537</v>
      </c>
      <c r="P89">
        <f t="shared" si="24"/>
        <v>479.71902651842663</v>
      </c>
      <c r="Q89">
        <f t="shared" si="25"/>
        <v>-134.7468838638479</v>
      </c>
      <c r="R89">
        <f t="shared" si="26"/>
        <v>-210.57843500459083</v>
      </c>
      <c r="S89" s="11">
        <f t="shared" si="18"/>
        <v>0.7591958333333334</v>
      </c>
      <c r="T89" s="11">
        <f t="shared" si="19"/>
        <v>1.0689965248682016</v>
      </c>
      <c r="U89">
        <f t="shared" si="27"/>
        <v>2.0725034751317986</v>
      </c>
      <c r="V89">
        <f t="shared" si="20"/>
        <v>0.42042032776595417</v>
      </c>
      <c r="W89">
        <f t="shared" si="28"/>
        <v>0.32175055439664219</v>
      </c>
      <c r="X89">
        <f t="shared" si="21"/>
        <v>0.24041740703079784</v>
      </c>
    </row>
    <row r="90" spans="13:24" x14ac:dyDescent="0.3">
      <c r="M90" s="13">
        <f t="shared" si="22"/>
        <v>44</v>
      </c>
      <c r="N90" s="8">
        <f t="shared" si="17"/>
        <v>14.003054096877429</v>
      </c>
      <c r="O90" s="14">
        <f t="shared" si="23"/>
        <v>2.1761405397316151</v>
      </c>
      <c r="P90">
        <f t="shared" si="24"/>
        <v>479.86147119791838</v>
      </c>
      <c r="Q90">
        <f t="shared" si="25"/>
        <v>-132.90418742450592</v>
      </c>
      <c r="R90">
        <f t="shared" si="26"/>
        <v>-211.74625608267976</v>
      </c>
      <c r="S90" s="11">
        <f t="shared" si="18"/>
        <v>0.76792222222222228</v>
      </c>
      <c r="T90" s="11">
        <f t="shared" si="19"/>
        <v>1.0735337926444959</v>
      </c>
      <c r="U90">
        <f t="shared" si="27"/>
        <v>2.0679662073555045</v>
      </c>
      <c r="V90">
        <f t="shared" si="20"/>
        <v>0.41985784432186457</v>
      </c>
      <c r="W90">
        <f t="shared" si="28"/>
        <v>0.32175055439664219</v>
      </c>
      <c r="X90">
        <f t="shared" si="21"/>
        <v>0.2443921913630025</v>
      </c>
    </row>
    <row r="91" spans="13:24" x14ac:dyDescent="0.3">
      <c r="M91" s="13">
        <f t="shared" si="22"/>
        <v>44.5</v>
      </c>
      <c r="N91" s="8">
        <f t="shared" si="17"/>
        <v>14.232818669004589</v>
      </c>
      <c r="O91" s="14">
        <f t="shared" si="23"/>
        <v>2.1571015271784901</v>
      </c>
      <c r="P91">
        <f t="shared" si="24"/>
        <v>479.99479507761765</v>
      </c>
      <c r="Q91">
        <f t="shared" si="25"/>
        <v>-131.05137041371768</v>
      </c>
      <c r="R91">
        <f t="shared" si="26"/>
        <v>-212.89795281469139</v>
      </c>
      <c r="S91" s="11">
        <f t="shared" si="18"/>
        <v>0.77664861111111116</v>
      </c>
      <c r="T91" s="11">
        <f t="shared" si="19"/>
        <v>1.0780709604114715</v>
      </c>
      <c r="U91">
        <f t="shared" si="27"/>
        <v>2.0634290395885286</v>
      </c>
      <c r="V91">
        <f t="shared" si="20"/>
        <v>0.41933070657343041</v>
      </c>
      <c r="W91">
        <f t="shared" si="28"/>
        <v>0.32175055439664219</v>
      </c>
      <c r="X91">
        <f t="shared" si="21"/>
        <v>0.248402221381544</v>
      </c>
    </row>
    <row r="92" spans="13:24" x14ac:dyDescent="0.3">
      <c r="M92" s="13">
        <f t="shared" si="22"/>
        <v>45</v>
      </c>
      <c r="N92" s="8">
        <f t="shared" si="17"/>
        <v>14.464611189523549</v>
      </c>
      <c r="O92" s="14">
        <f t="shared" si="23"/>
        <v>2.1383200558695572</v>
      </c>
      <c r="P92">
        <f t="shared" si="24"/>
        <v>480.11899560727369</v>
      </c>
      <c r="Q92">
        <f t="shared" si="25"/>
        <v>-129.18857392234943</v>
      </c>
      <c r="R92">
        <f t="shared" si="26"/>
        <v>-214.03343749963381</v>
      </c>
      <c r="S92" s="11">
        <f t="shared" si="18"/>
        <v>0.78537500000000005</v>
      </c>
      <c r="T92" s="11">
        <f t="shared" si="19"/>
        <v>1.082608034863294</v>
      </c>
      <c r="U92">
        <f t="shared" si="27"/>
        <v>2.0588919651367061</v>
      </c>
      <c r="V92">
        <f t="shared" si="20"/>
        <v>0.41883905547277633</v>
      </c>
      <c r="W92">
        <f t="shared" si="28"/>
        <v>0.32175055439664219</v>
      </c>
      <c r="X92">
        <f t="shared" si="21"/>
        <v>0.25244764473271242</v>
      </c>
    </row>
    <row r="93" spans="13:24" x14ac:dyDescent="0.3">
      <c r="M93" s="13">
        <f t="shared" si="22"/>
        <v>45.5</v>
      </c>
      <c r="N93" s="8">
        <f t="shared" si="17"/>
        <v>14.698439609468229</v>
      </c>
      <c r="O93" s="14">
        <f t="shared" si="23"/>
        <v>2.119796011675029</v>
      </c>
      <c r="P93">
        <f t="shared" si="24"/>
        <v>480.23407041116133</v>
      </c>
      <c r="Q93">
        <f t="shared" si="25"/>
        <v>-127.31593980119879</v>
      </c>
      <c r="R93">
        <f t="shared" si="26"/>
        <v>-215.15262367105248</v>
      </c>
      <c r="S93" s="11">
        <f t="shared" si="18"/>
        <v>0.79410138888888893</v>
      </c>
      <c r="T93" s="11">
        <f t="shared" si="19"/>
        <v>1.0871450226798696</v>
      </c>
      <c r="U93">
        <f t="shared" si="27"/>
        <v>2.0543549773201306</v>
      </c>
      <c r="V93">
        <f t="shared" si="20"/>
        <v>0.41838302310762421</v>
      </c>
      <c r="W93">
        <f t="shared" si="28"/>
        <v>0.32175055439664219</v>
      </c>
      <c r="X93">
        <f t="shared" si="21"/>
        <v>0.25652860018413581</v>
      </c>
    </row>
    <row r="94" spans="13:24" x14ac:dyDescent="0.3">
      <c r="M94" s="13">
        <f t="shared" si="22"/>
        <v>46</v>
      </c>
      <c r="N94" s="8">
        <f t="shared" si="17"/>
        <v>14.934311361866191</v>
      </c>
      <c r="O94" s="14">
        <f t="shared" si="23"/>
        <v>2.1015291506378646</v>
      </c>
      <c r="P94">
        <f t="shared" si="24"/>
        <v>480.34001728812376</v>
      </c>
      <c r="Q94">
        <f t="shared" si="25"/>
        <v>-125.43361065019259</v>
      </c>
      <c r="R94">
        <f t="shared" si="26"/>
        <v>-216.25542610361452</v>
      </c>
      <c r="S94" s="11">
        <f t="shared" si="18"/>
        <v>0.80282777777777781</v>
      </c>
      <c r="T94" s="11">
        <f t="shared" si="19"/>
        <v>1.0916819305278771</v>
      </c>
      <c r="U94">
        <f t="shared" si="27"/>
        <v>2.0498180694721233</v>
      </c>
      <c r="V94">
        <f t="shared" si="20"/>
        <v>0.41796273253827332</v>
      </c>
      <c r="W94">
        <f t="shared" si="28"/>
        <v>0.32175055439664219</v>
      </c>
      <c r="X94">
        <f t="shared" si="21"/>
        <v>0.26064521746279246</v>
      </c>
    </row>
    <row r="95" spans="13:24" x14ac:dyDescent="0.3">
      <c r="M95" s="13">
        <f t="shared" si="22"/>
        <v>46.5</v>
      </c>
      <c r="N95" s="8">
        <f t="shared" si="17"/>
        <v>15.172233353025932</v>
      </c>
      <c r="O95" s="14">
        <f t="shared" si="23"/>
        <v>2.0835191016844989</v>
      </c>
      <c r="P95">
        <f t="shared" si="24"/>
        <v>480.43683421161296</v>
      </c>
      <c r="Q95">
        <f t="shared" si="25"/>
        <v>-123.54172980752834</v>
      </c>
      <c r="R95">
        <f t="shared" si="26"/>
        <v>-217.34176081959873</v>
      </c>
      <c r="S95" s="11">
        <f t="shared" si="18"/>
        <v>0.8115541666666668</v>
      </c>
      <c r="T95" s="11">
        <f t="shared" si="19"/>
        <v>1.0962187650617923</v>
      </c>
      <c r="U95">
        <f t="shared" si="27"/>
        <v>2.0452812349382077</v>
      </c>
      <c r="V95">
        <f t="shared" si="20"/>
        <v>0.41757829764451548</v>
      </c>
      <c r="W95">
        <f t="shared" si="28"/>
        <v>0.32175055439664219</v>
      </c>
      <c r="X95">
        <f t="shared" si="21"/>
        <v>0.2647976171029498</v>
      </c>
    </row>
    <row r="96" spans="13:24" x14ac:dyDescent="0.3">
      <c r="M96" s="13">
        <f t="shared" si="22"/>
        <v>47</v>
      </c>
      <c r="N96" s="8">
        <f t="shared" si="17"/>
        <v>15.412211954419966</v>
      </c>
      <c r="O96" s="14">
        <f t="shared" si="23"/>
        <v>2.0657653694508653</v>
      </c>
      <c r="P96">
        <f t="shared" si="24"/>
        <v>480.52451932972531</v>
      </c>
      <c r="Q96">
        <f t="shared" si="25"/>
        <v>-121.64044133875885</v>
      </c>
      <c r="R96">
        <f t="shared" si="26"/>
        <v>-218.41154509529014</v>
      </c>
      <c r="S96" s="11">
        <f t="shared" si="18"/>
        <v>0.82028055555555568</v>
      </c>
      <c r="T96" s="11">
        <f t="shared" si="19"/>
        <v>1.100755532924913</v>
      </c>
      <c r="U96">
        <f t="shared" si="27"/>
        <v>2.0407444670750872</v>
      </c>
      <c r="V96">
        <f t="shared" si="20"/>
        <v>0.41722982298294675</v>
      </c>
      <c r="W96">
        <f t="shared" si="28"/>
        <v>0.32175055439664219</v>
      </c>
      <c r="X96">
        <f t="shared" si="21"/>
        <v>0.26898591030450181</v>
      </c>
    </row>
    <row r="97" spans="13:24" x14ac:dyDescent="0.3">
      <c r="M97" s="13">
        <f t="shared" si="22"/>
        <v>47.5</v>
      </c>
      <c r="N97" s="8">
        <f t="shared" si="17"/>
        <v>15.654252995185846</v>
      </c>
      <c r="O97" s="14">
        <f t="shared" si="23"/>
        <v>2.0482673371877098</v>
      </c>
      <c r="P97">
        <f t="shared" si="24"/>
        <v>480.60307096523559</v>
      </c>
      <c r="Q97">
        <f t="shared" si="25"/>
        <v>-119.72989002582185</v>
      </c>
      <c r="R97">
        <f t="shared" si="26"/>
        <v>-219.46469746727971</v>
      </c>
      <c r="S97" s="11">
        <f t="shared" si="18"/>
        <v>0.82900694444444456</v>
      </c>
      <c r="T97" s="11">
        <f t="shared" si="19"/>
        <v>1.105292240750378</v>
      </c>
      <c r="U97">
        <f t="shared" si="27"/>
        <v>2.0362077592496224</v>
      </c>
      <c r="V97">
        <f t="shared" si="20"/>
        <v>0.41691740365507068</v>
      </c>
      <c r="W97">
        <f t="shared" si="28"/>
        <v>0.32175055439664219</v>
      </c>
      <c r="X97">
        <f t="shared" si="21"/>
        <v>0.27321019880209074</v>
      </c>
    </row>
    <row r="98" spans="13:24" x14ac:dyDescent="0.3">
      <c r="M98" s="13">
        <f t="shared" si="22"/>
        <v>48</v>
      </c>
      <c r="N98" s="8">
        <f t="shared" ref="N98:N129" si="29">X98/3.1415*180</f>
        <v>15.898361755269139</v>
      </c>
      <c r="O98" s="14">
        <f t="shared" si="23"/>
        <v>2.0310242697642749</v>
      </c>
      <c r="P98">
        <f t="shared" si="24"/>
        <v>480.67248761562706</v>
      </c>
      <c r="Q98">
        <f t="shared" si="25"/>
        <v>-117.81022135601492</v>
      </c>
      <c r="R98">
        <f t="shared" si="26"/>
        <v>-220.50113773866738</v>
      </c>
      <c r="S98" s="11">
        <f t="shared" ref="S98:S129" si="30">M98/180*3.1415</f>
        <v>0.83773333333333333</v>
      </c>
      <c r="T98" s="11">
        <f t="shared" ref="T98:T129" si="31">ASIN(($B$11-R98)/P98)</f>
        <v>1.1098288951621806</v>
      </c>
      <c r="U98">
        <f t="shared" si="27"/>
        <v>2.0316711048378195</v>
      </c>
      <c r="V98">
        <f t="shared" ref="V98:V129" si="32">ACOS(($B$10*$B$10-$B$13*$B$13-P98*P98)/(-2*$B$13*P98))</f>
        <v>0.41664112518661067</v>
      </c>
      <c r="W98">
        <f t="shared" si="28"/>
        <v>0.32175055439664219</v>
      </c>
      <c r="X98">
        <f t="shared" ref="X98:X129" si="33">IF($B$12&gt;Q98,T98+V98+W98-3.1415/2,U98+V98+W98-3.1415/2)</f>
        <v>0.27747057474543335</v>
      </c>
    </row>
    <row r="99" spans="13:24" x14ac:dyDescent="0.3">
      <c r="M99" s="13">
        <f t="shared" si="22"/>
        <v>48.5</v>
      </c>
      <c r="N99" s="8">
        <f t="shared" si="29"/>
        <v>16.144542959227884</v>
      </c>
      <c r="O99" s="14">
        <f t="shared" si="23"/>
        <v>2.0140353167448355</v>
      </c>
      <c r="P99">
        <f t="shared" si="24"/>
        <v>480.73276795311881</v>
      </c>
      <c r="Q99">
        <f t="shared" si="25"/>
        <v>-115.88158151091669</v>
      </c>
      <c r="R99">
        <f t="shared" si="26"/>
        <v>-221.52078698516934</v>
      </c>
      <c r="S99" s="11">
        <f t="shared" si="30"/>
        <v>0.84645972222222221</v>
      </c>
      <c r="T99" s="11">
        <f t="shared" si="31"/>
        <v>1.1143655027761843</v>
      </c>
      <c r="U99">
        <f t="shared" si="27"/>
        <v>2.0271344972238161</v>
      </c>
      <c r="V99">
        <f t="shared" si="32"/>
        <v>0.4164010634183648</v>
      </c>
      <c r="W99">
        <f t="shared" si="28"/>
        <v>0.32175055439664219</v>
      </c>
      <c r="X99">
        <f t="shared" si="33"/>
        <v>0.28176712059119113</v>
      </c>
    </row>
    <row r="100" spans="13:24" x14ac:dyDescent="0.3">
      <c r="M100" s="13">
        <f t="shared" si="22"/>
        <v>49</v>
      </c>
      <c r="N100" s="8">
        <f t="shared" si="29"/>
        <v>16.392800770718559</v>
      </c>
      <c r="O100" s="14">
        <f t="shared" si="23"/>
        <v>1.997299515552095</v>
      </c>
      <c r="P100">
        <f t="shared" si="24"/>
        <v>480.78391082468926</v>
      </c>
      <c r="Q100">
        <f t="shared" si="25"/>
        <v>-113.94411735525527</v>
      </c>
      <c r="R100">
        <f t="shared" si="26"/>
        <v>-222.52356756112781</v>
      </c>
      <c r="S100" s="11">
        <f t="shared" si="30"/>
        <v>0.85518611111111109</v>
      </c>
      <c r="T100" s="11">
        <f t="shared" si="31"/>
        <v>1.1189020702011307</v>
      </c>
      <c r="U100">
        <f t="shared" si="27"/>
        <v>2.0225979297988692</v>
      </c>
      <c r="V100">
        <f t="shared" si="32"/>
        <v>0.41619728440896253</v>
      </c>
      <c r="W100">
        <f t="shared" si="28"/>
        <v>0.32175055439664219</v>
      </c>
      <c r="X100">
        <f t="shared" si="33"/>
        <v>0.28609990900673532</v>
      </c>
    </row>
    <row r="101" spans="13:24" x14ac:dyDescent="0.3">
      <c r="M101" s="13">
        <f t="shared" si="22"/>
        <v>49.5</v>
      </c>
      <c r="N101" s="8">
        <f t="shared" si="29"/>
        <v>16.64313878767932</v>
      </c>
      <c r="O101" s="14">
        <f t="shared" si="23"/>
        <v>1.9808157946957119</v>
      </c>
      <c r="P101">
        <f t="shared" si="24"/>
        <v>480.82591525209739</v>
      </c>
      <c r="Q101">
        <f t="shared" si="25"/>
        <v>-111.99797642572447</v>
      </c>
      <c r="R101">
        <f t="shared" si="26"/>
        <v>-223.5094031054239</v>
      </c>
      <c r="S101" s="11">
        <f t="shared" si="30"/>
        <v>0.86391250000000008</v>
      </c>
      <c r="T101" s="11">
        <f t="shared" si="31"/>
        <v>1.1234386040396493</v>
      </c>
      <c r="U101">
        <f t="shared" si="27"/>
        <v>2.0180613959603511</v>
      </c>
      <c r="V101">
        <f t="shared" si="32"/>
        <v>0.41602984434978962</v>
      </c>
      <c r="W101">
        <f t="shared" si="28"/>
        <v>0.32175055439664219</v>
      </c>
      <c r="X101">
        <f t="shared" si="33"/>
        <v>0.29046900278608101</v>
      </c>
    </row>
    <row r="102" spans="13:24" x14ac:dyDescent="0.3">
      <c r="M102" s="13">
        <f t="shared" si="22"/>
        <v>50</v>
      </c>
      <c r="N102" s="8">
        <f t="shared" si="29"/>
        <v>16.895560038226147</v>
      </c>
      <c r="O102" s="14">
        <f t="shared" si="23"/>
        <v>1.964582977065324</v>
      </c>
      <c r="P102">
        <f t="shared" si="24"/>
        <v>480.85878043190041</v>
      </c>
      <c r="Q102">
        <f t="shared" si="25"/>
        <v>-110.04330691974911</v>
      </c>
      <c r="R102">
        <f t="shared" si="26"/>
        <v>-224.47821854729224</v>
      </c>
      <c r="S102" s="11">
        <f t="shared" si="30"/>
        <v>0.87263888888888896</v>
      </c>
      <c r="T102" s="11">
        <f t="shared" si="31"/>
        <v>1.1279751108892619</v>
      </c>
      <c r="U102">
        <f t="shared" si="27"/>
        <v>2.0135248891107382</v>
      </c>
      <c r="V102">
        <f t="shared" si="32"/>
        <v>0.41589878949235959</v>
      </c>
      <c r="W102">
        <f t="shared" si="28"/>
        <v>0.32175055439664219</v>
      </c>
      <c r="X102">
        <f t="shared" si="33"/>
        <v>0.29487445477826357</v>
      </c>
    </row>
    <row r="103" spans="13:24" x14ac:dyDescent="0.3">
      <c r="M103" s="13">
        <f t="shared" si="22"/>
        <v>50.5</v>
      </c>
      <c r="N103" s="8">
        <f t="shared" si="29"/>
        <v>17.150066977274808</v>
      </c>
      <c r="O103" s="14">
        <f t="shared" si="23"/>
        <v>1.9485997832886026</v>
      </c>
      <c r="P103">
        <f t="shared" si="24"/>
        <v>480.88250573546787</v>
      </c>
      <c r="Q103">
        <f t="shared" si="25"/>
        <v>-108.08025768419982</v>
      </c>
      <c r="R103">
        <f t="shared" si="26"/>
        <v>-225.42994011203785</v>
      </c>
      <c r="S103" s="11">
        <f t="shared" si="30"/>
        <v>0.88136527777777784</v>
      </c>
      <c r="T103" s="11">
        <f t="shared" si="31"/>
        <v>1.132511597343387</v>
      </c>
      <c r="U103">
        <f t="shared" si="27"/>
        <v>2.0089884026566134</v>
      </c>
      <c r="V103">
        <f t="shared" si="32"/>
        <v>0.41580415608835319</v>
      </c>
      <c r="W103">
        <f t="shared" si="28"/>
        <v>0.32175055439664219</v>
      </c>
      <c r="X103">
        <f t="shared" si="33"/>
        <v>0.29931630782838226</v>
      </c>
    </row>
    <row r="104" spans="13:24" x14ac:dyDescent="0.3">
      <c r="M104" s="13">
        <f t="shared" si="22"/>
        <v>51</v>
      </c>
      <c r="N104" s="8">
        <f t="shared" si="29"/>
        <v>17.406661483898514</v>
      </c>
      <c r="O104" s="14">
        <f t="shared" si="23"/>
        <v>1.932864835138375</v>
      </c>
      <c r="P104">
        <f t="shared" si="24"/>
        <v>480.8970907089934</v>
      </c>
      <c r="Q104">
        <f t="shared" si="25"/>
        <v>-106.1089782040584</v>
      </c>
      <c r="R104">
        <f t="shared" si="26"/>
        <v>-226.36449532665378</v>
      </c>
      <c r="S104" s="11">
        <f t="shared" si="30"/>
        <v>0.89009166666666673</v>
      </c>
      <c r="T104" s="11">
        <f t="shared" si="31"/>
        <v>1.1370480699923451</v>
      </c>
      <c r="U104">
        <f t="shared" si="27"/>
        <v>2.0044519300076553</v>
      </c>
      <c r="V104">
        <f t="shared" si="32"/>
        <v>0.41574597034249727</v>
      </c>
      <c r="W104">
        <f t="shared" si="28"/>
        <v>0.32175055439664219</v>
      </c>
      <c r="X104">
        <f t="shared" si="33"/>
        <v>0.3037945947314844</v>
      </c>
    </row>
    <row r="105" spans="13:24" x14ac:dyDescent="0.3">
      <c r="M105" s="13">
        <f t="shared" si="22"/>
        <v>51.5</v>
      </c>
      <c r="N105" s="8">
        <f t="shared" si="29"/>
        <v>17.665344859430153</v>
      </c>
      <c r="O105" s="14">
        <f t="shared" si="23"/>
        <v>1.9173766589839436</v>
      </c>
      <c r="P105">
        <f t="shared" si="24"/>
        <v>480.90253507350269</v>
      </c>
      <c r="Q105">
        <f t="shared" si="25"/>
        <v>-104.12961859103468</v>
      </c>
      <c r="R105">
        <f t="shared" si="26"/>
        <v>-227.28181302534006</v>
      </c>
      <c r="S105" s="11">
        <f t="shared" si="30"/>
        <v>0.89881805555555561</v>
      </c>
      <c r="T105" s="11">
        <f t="shared" si="31"/>
        <v>1.1415845354243563</v>
      </c>
      <c r="U105">
        <f t="shared" si="27"/>
        <v>1.9999154645756438</v>
      </c>
      <c r="V105">
        <f t="shared" si="32"/>
        <v>0.41572424837844513</v>
      </c>
      <c r="W105">
        <f t="shared" si="28"/>
        <v>0.32175055439664219</v>
      </c>
      <c r="X105">
        <f t="shared" si="33"/>
        <v>0.30830933819944351</v>
      </c>
    </row>
    <row r="106" spans="13:24" x14ac:dyDescent="0.3">
      <c r="M106" s="13">
        <f t="shared" si="22"/>
        <v>52</v>
      </c>
      <c r="N106" s="8">
        <f t="shared" si="29"/>
        <v>17.926117826315522</v>
      </c>
      <c r="O106" s="14">
        <f t="shared" si="23"/>
        <v>1.9021336892924348</v>
      </c>
      <c r="P106">
        <f t="shared" si="24"/>
        <v>480.89883872485865</v>
      </c>
      <c r="Q106">
        <f t="shared" si="25"/>
        <v>-102.14232957213564</v>
      </c>
      <c r="R106">
        <f t="shared" si="26"/>
        <v>-228.18182335492287</v>
      </c>
      <c r="S106" s="11">
        <f t="shared" si="30"/>
        <v>0.90754444444444438</v>
      </c>
      <c r="T106" s="11">
        <f t="shared" si="31"/>
        <v>1.1461210002265465</v>
      </c>
      <c r="U106">
        <f t="shared" si="27"/>
        <v>1.9953789997734537</v>
      </c>
      <c r="V106">
        <f t="shared" si="32"/>
        <v>0.41573899621775712</v>
      </c>
      <c r="W106">
        <f t="shared" si="28"/>
        <v>0.32175055439664219</v>
      </c>
      <c r="X106">
        <f t="shared" si="33"/>
        <v>0.31286055084094566</v>
      </c>
    </row>
    <row r="107" spans="13:24" x14ac:dyDescent="0.3">
      <c r="M107" s="13">
        <f t="shared" si="22"/>
        <v>52.5</v>
      </c>
      <c r="N107" s="8">
        <f t="shared" si="29"/>
        <v>18.188980527720066</v>
      </c>
      <c r="O107" s="14">
        <f t="shared" si="23"/>
        <v>1.8871342721504991</v>
      </c>
      <c r="P107">
        <f t="shared" si="24"/>
        <v>480.88600173376329</v>
      </c>
      <c r="Q107">
        <f t="shared" si="25"/>
        <v>-100.14726247818754</v>
      </c>
      <c r="R107">
        <f t="shared" si="26"/>
        <v>-229.06445778017377</v>
      </c>
      <c r="S107" s="11">
        <f t="shared" si="30"/>
        <v>0.91627083333333348</v>
      </c>
      <c r="T107" s="11">
        <f t="shared" si="31"/>
        <v>1.1506574709859438</v>
      </c>
      <c r="U107">
        <f t="shared" si="27"/>
        <v>1.9908425290140563</v>
      </c>
      <c r="V107">
        <f t="shared" si="32"/>
        <v>0.41579020977203962</v>
      </c>
      <c r="W107">
        <f t="shared" si="28"/>
        <v>0.32175055439664219</v>
      </c>
      <c r="X107">
        <f t="shared" si="33"/>
        <v>0.3174482351546255</v>
      </c>
    </row>
    <row r="108" spans="13:24" x14ac:dyDescent="0.3">
      <c r="M108" s="13">
        <f t="shared" si="22"/>
        <v>53</v>
      </c>
      <c r="N108" s="8">
        <f t="shared" si="29"/>
        <v>18.45393252789238</v>
      </c>
      <c r="O108" s="14">
        <f t="shared" si="23"/>
        <v>1.8723766688270962</v>
      </c>
      <c r="P108">
        <f t="shared" si="24"/>
        <v>480.86402434575621</v>
      </c>
      <c r="Q108">
        <f t="shared" si="25"/>
        <v>-98.144569232312264</v>
      </c>
      <c r="R108">
        <f t="shared" si="26"/>
        <v>-229.92964908902866</v>
      </c>
      <c r="S108" s="11">
        <f t="shared" si="30"/>
        <v>0.92499722222222225</v>
      </c>
      <c r="T108" s="11">
        <f t="shared" si="31"/>
        <v>1.155193954290483</v>
      </c>
      <c r="U108">
        <f t="shared" si="27"/>
        <v>1.9863060457095172</v>
      </c>
      <c r="V108">
        <f t="shared" si="32"/>
        <v>0.41587787484828564</v>
      </c>
      <c r="W108">
        <f t="shared" si="28"/>
        <v>0.32175055439664219</v>
      </c>
      <c r="X108">
        <f t="shared" si="33"/>
        <v>0.32207238353541068</v>
      </c>
    </row>
    <row r="109" spans="13:24" x14ac:dyDescent="0.3">
      <c r="M109" s="13">
        <f t="shared" si="22"/>
        <v>53.5</v>
      </c>
      <c r="N109" s="8">
        <f t="shared" si="29"/>
        <v>18.720972813281758</v>
      </c>
      <c r="O109" s="14">
        <f t="shared" si="23"/>
        <v>1.8578590593511768</v>
      </c>
      <c r="P109">
        <f t="shared" si="24"/>
        <v>480.83290698121039</v>
      </c>
      <c r="Q109">
        <f t="shared" si="25"/>
        <v>-96.134402338358441</v>
      </c>
      <c r="R109">
        <f t="shared" si="26"/>
        <v>-230.77733139770601</v>
      </c>
      <c r="S109" s="11">
        <f t="shared" si="30"/>
        <v>0.93372361111111113</v>
      </c>
      <c r="T109" s="11">
        <f t="shared" si="31"/>
        <v>1.1597304567300049</v>
      </c>
      <c r="U109">
        <f t="shared" si="27"/>
        <v>1.9817695432699953</v>
      </c>
      <c r="V109">
        <f t="shared" si="32"/>
        <v>0.41600196716737892</v>
      </c>
      <c r="W109">
        <f t="shared" si="28"/>
        <v>0.32175055439664219</v>
      </c>
      <c r="X109">
        <f t="shared" si="33"/>
        <v>0.32673297829402581</v>
      </c>
    </row>
    <row r="110" spans="13:24" x14ac:dyDescent="0.3">
      <c r="M110" s="13">
        <f t="shared" si="22"/>
        <v>54</v>
      </c>
      <c r="N110" s="8">
        <f t="shared" si="29"/>
        <v>18.990099794407342</v>
      </c>
      <c r="O110" s="14">
        <f t="shared" si="23"/>
        <v>1.8435795461009556</v>
      </c>
      <c r="P110">
        <f t="shared" si="24"/>
        <v>480.79265023532474</v>
      </c>
      <c r="Q110">
        <f t="shared" si="25"/>
        <v>-94.116914869288365</v>
      </c>
      <c r="R110">
        <f t="shared" si="26"/>
        <v>-231.60744015572368</v>
      </c>
      <c r="S110" s="11">
        <f t="shared" si="30"/>
        <v>0.94245000000000001</v>
      </c>
      <c r="T110" s="11">
        <f t="shared" si="31"/>
        <v>1.1642669848972576</v>
      </c>
      <c r="U110">
        <f t="shared" si="27"/>
        <v>1.9772330151027426</v>
      </c>
      <c r="V110">
        <f t="shared" si="32"/>
        <v>0.41616245239571525</v>
      </c>
      <c r="W110">
        <f t="shared" si="28"/>
        <v>0.32175055439664219</v>
      </c>
      <c r="X110">
        <f t="shared" si="33"/>
        <v>0.33142999168961484</v>
      </c>
    </row>
    <row r="111" spans="13:24" x14ac:dyDescent="0.3">
      <c r="M111" s="13">
        <f t="shared" si="22"/>
        <v>54.5</v>
      </c>
      <c r="N111" s="8">
        <f t="shared" si="29"/>
        <v>19.261311308473804</v>
      </c>
      <c r="O111" s="14">
        <f t="shared" si="23"/>
        <v>1.8295361574111444</v>
      </c>
      <c r="P111">
        <f t="shared" si="24"/>
        <v>480.74325487811296</v>
      </c>
      <c r="Q111">
        <f t="shared" si="25"/>
        <v>-92.09226045552154</v>
      </c>
      <c r="R111">
        <f t="shared" si="26"/>
        <v>-232.41991215081461</v>
      </c>
      <c r="S111" s="11">
        <f t="shared" si="30"/>
        <v>0.95117638888888889</v>
      </c>
      <c r="T111" s="11">
        <f t="shared" si="31"/>
        <v>1.1688035453889019</v>
      </c>
      <c r="U111">
        <f t="shared" si="27"/>
        <v>1.9726964546110983</v>
      </c>
      <c r="V111">
        <f t="shared" si="32"/>
        <v>0.41635928618984752</v>
      </c>
      <c r="W111">
        <f t="shared" si="28"/>
        <v>0.32175055439664219</v>
      </c>
      <c r="X111">
        <f t="shared" si="33"/>
        <v>0.33616338597539142</v>
      </c>
    </row>
    <row r="112" spans="13:24" x14ac:dyDescent="0.3">
      <c r="M112" s="13">
        <f t="shared" si="22"/>
        <v>55</v>
      </c>
      <c r="N112" s="8">
        <f t="shared" si="29"/>
        <v>19.534604622724295</v>
      </c>
      <c r="O112" s="14">
        <f t="shared" si="23"/>
        <v>1.8157268511727314</v>
      </c>
      <c r="P112">
        <f t="shared" si="24"/>
        <v>480.68472185438992</v>
      </c>
      <c r="Q112">
        <f t="shared" si="25"/>
        <v>-90.060593273235924</v>
      </c>
      <c r="R112">
        <f t="shared" si="26"/>
        <v>-233.21468551374025</v>
      </c>
      <c r="S112" s="11">
        <f t="shared" si="30"/>
        <v>0.95990277777777788</v>
      </c>
      <c r="T112" s="11">
        <f t="shared" si="31"/>
        <v>1.1733401448065115</v>
      </c>
      <c r="U112">
        <f t="shared" si="27"/>
        <v>1.9681598551934887</v>
      </c>
      <c r="V112">
        <f t="shared" si="32"/>
        <v>0.41659241425400406</v>
      </c>
      <c r="W112">
        <f t="shared" si="28"/>
        <v>0.32175055439664219</v>
      </c>
      <c r="X112">
        <f t="shared" si="33"/>
        <v>0.3409331134571576</v>
      </c>
    </row>
    <row r="113" spans="13:24" x14ac:dyDescent="0.3">
      <c r="M113" s="13">
        <f t="shared" si="22"/>
        <v>55.5</v>
      </c>
      <c r="N113" s="8">
        <f t="shared" si="29"/>
        <v>19.809976438521954</v>
      </c>
      <c r="O113" s="14">
        <f t="shared" si="23"/>
        <v>1.802149518436567</v>
      </c>
      <c r="P113">
        <f t="shared" si="24"/>
        <v>480.61705228375456</v>
      </c>
      <c r="Q113">
        <f t="shared" si="25"/>
        <v>-88.022068032627431</v>
      </c>
      <c r="R113">
        <f t="shared" si="26"/>
        <v>-233.99169972300194</v>
      </c>
      <c r="S113" s="11">
        <f t="shared" si="30"/>
        <v>0.96862916666666676</v>
      </c>
      <c r="T113" s="11">
        <f t="shared" si="31"/>
        <v>1.1778767897575819</v>
      </c>
      <c r="U113">
        <f t="shared" si="27"/>
        <v>1.9636232102424183</v>
      </c>
      <c r="V113">
        <f t="shared" si="32"/>
        <v>0.41686177241031341</v>
      </c>
      <c r="W113">
        <f t="shared" si="28"/>
        <v>0.32175055439664219</v>
      </c>
      <c r="X113">
        <f t="shared" si="33"/>
        <v>0.34573911656453737</v>
      </c>
    </row>
    <row r="114" spans="13:24" x14ac:dyDescent="0.3">
      <c r="M114" s="13">
        <f t="shared" si="22"/>
        <v>56</v>
      </c>
      <c r="N114" s="8">
        <f t="shared" si="29"/>
        <v>20.087422896146496</v>
      </c>
      <c r="O114" s="14">
        <f t="shared" si="23"/>
        <v>1.7888019870018095</v>
      </c>
      <c r="P114">
        <f t="shared" si="24"/>
        <v>480.54024746056973</v>
      </c>
      <c r="Q114">
        <f t="shared" si="25"/>
        <v>-85.97683996612885</v>
      </c>
      <c r="R114">
        <f t="shared" si="26"/>
        <v>-234.75089560944954</v>
      </c>
      <c r="S114" s="11">
        <f t="shared" si="30"/>
        <v>0.97735555555555564</v>
      </c>
      <c r="T114" s="11">
        <f t="shared" si="31"/>
        <v>1.1824134868565364</v>
      </c>
      <c r="U114">
        <f t="shared" si="27"/>
        <v>1.9590865131434638</v>
      </c>
      <c r="V114">
        <f t="shared" si="32"/>
        <v>0.41716728668151171</v>
      </c>
      <c r="W114">
        <f t="shared" si="28"/>
        <v>0.32175055439664219</v>
      </c>
      <c r="X114">
        <f t="shared" si="33"/>
        <v>0.3505813279346901</v>
      </c>
    </row>
    <row r="115" spans="13:24" x14ac:dyDescent="0.3">
      <c r="M115" s="13">
        <f t="shared" si="22"/>
        <v>56.5</v>
      </c>
      <c r="N115" s="8">
        <f t="shared" si="29"/>
        <v>20.366939580292204</v>
      </c>
      <c r="O115" s="14">
        <f t="shared" si="23"/>
        <v>1.7756820249917935</v>
      </c>
      <c r="P115">
        <f t="shared" si="24"/>
        <v>480.45430885393847</v>
      </c>
      <c r="Q115">
        <f t="shared" si="25"/>
        <v>-83.925064816589</v>
      </c>
      <c r="R115">
        <f t="shared" si="26"/>
        <v>-235.4922153607871</v>
      </c>
      <c r="S115" s="11">
        <f t="shared" si="30"/>
        <v>0.98608194444444452</v>
      </c>
      <c r="T115" s="11">
        <f t="shared" si="31"/>
        <v>1.1869502427257352</v>
      </c>
      <c r="U115">
        <f t="shared" si="27"/>
        <v>1.9545497572742649</v>
      </c>
      <c r="V115">
        <f t="shared" si="32"/>
        <v>0.41750887338588916</v>
      </c>
      <c r="W115">
        <f t="shared" si="28"/>
        <v>0.32175055439664219</v>
      </c>
      <c r="X115">
        <f t="shared" si="33"/>
        <v>0.35545967050826643</v>
      </c>
    </row>
    <row r="116" spans="13:24" x14ac:dyDescent="0.3">
      <c r="M116" s="13">
        <f t="shared" si="22"/>
        <v>57</v>
      </c>
      <c r="N116" s="8">
        <f t="shared" si="29"/>
        <v>20.648521526250299</v>
      </c>
      <c r="O116" s="14">
        <f t="shared" si="23"/>
        <v>1.7627873444056621</v>
      </c>
      <c r="P116">
        <f t="shared" si="24"/>
        <v>480.3592381076781</v>
      </c>
      <c r="Q116">
        <f t="shared" si="25"/>
        <v>-81.866898825413017</v>
      </c>
      <c r="R116">
        <f t="shared" si="26"/>
        <v>-236.21560252597538</v>
      </c>
      <c r="S116" s="11">
        <f t="shared" si="30"/>
        <v>0.99480833333333329</v>
      </c>
      <c r="T116" s="11">
        <f t="shared" si="31"/>
        <v>1.1914870639964903</v>
      </c>
      <c r="U116">
        <f t="shared" si="27"/>
        <v>1.9500129360035099</v>
      </c>
      <c r="V116">
        <f t="shared" si="32"/>
        <v>0.41788643924417501</v>
      </c>
      <c r="W116">
        <f t="shared" si="28"/>
        <v>0.32175055439664219</v>
      </c>
      <c r="X116">
        <f t="shared" si="33"/>
        <v>0.36037405763730734</v>
      </c>
    </row>
    <row r="117" spans="13:24" x14ac:dyDescent="0.3">
      <c r="M117" s="13">
        <f t="shared" si="22"/>
        <v>57.5</v>
      </c>
      <c r="N117" s="8">
        <f t="shared" si="29"/>
        <v>20.932163226757616</v>
      </c>
      <c r="O117" s="14">
        <f t="shared" si="23"/>
        <v>1.7501156046455895</v>
      </c>
      <c r="P117">
        <f t="shared" si="24"/>
        <v>480.25503704029006</v>
      </c>
      <c r="Q117">
        <f t="shared" si="25"/>
        <v>-79.802498720664701</v>
      </c>
      <c r="R117">
        <f t="shared" si="26"/>
        <v>-236.92100201953036</v>
      </c>
      <c r="S117" s="11">
        <f t="shared" si="30"/>
        <v>1.0035347222222222</v>
      </c>
      <c r="T117" s="11">
        <f t="shared" si="31"/>
        <v>1.1960239573100775</v>
      </c>
      <c r="U117">
        <f t="shared" si="27"/>
        <v>1.9454760426899227</v>
      </c>
      <c r="V117">
        <f t="shared" si="32"/>
        <v>0.41829988149805297</v>
      </c>
      <c r="W117">
        <f t="shared" si="28"/>
        <v>0.32175055439664219</v>
      </c>
      <c r="X117">
        <f t="shared" si="33"/>
        <v>0.3653243932047725</v>
      </c>
    </row>
    <row r="118" spans="13:24" x14ac:dyDescent="0.3">
      <c r="M118" s="13">
        <f t="shared" si="22"/>
        <v>58</v>
      </c>
      <c r="N118" s="8">
        <f t="shared" si="29"/>
        <v>21.217858639490796</v>
      </c>
      <c r="O118" s="14">
        <f t="shared" si="23"/>
        <v>1.7376644160084664</v>
      </c>
      <c r="P118">
        <f t="shared" si="24"/>
        <v>480.14170764492729</v>
      </c>
      <c r="Q118">
        <f t="shared" si="25"/>
        <v>-77.732021705131629</v>
      </c>
      <c r="R118">
        <f t="shared" si="26"/>
        <v>-237.60836012571809</v>
      </c>
      <c r="S118" s="11">
        <f t="shared" si="30"/>
        <v>1.0122611111111113</v>
      </c>
      <c r="T118" s="11">
        <f t="shared" si="31"/>
        <v>1.2005609293187567</v>
      </c>
      <c r="U118">
        <f t="shared" si="27"/>
        <v>1.9409390706812435</v>
      </c>
      <c r="V118">
        <f t="shared" si="32"/>
        <v>0.41874908803993649</v>
      </c>
      <c r="W118">
        <f t="shared" si="28"/>
        <v>0.32175055439664219</v>
      </c>
      <c r="X118">
        <f t="shared" si="33"/>
        <v>0.37031057175533522</v>
      </c>
    </row>
    <row r="119" spans="13:24" x14ac:dyDescent="0.3">
      <c r="M119" s="13">
        <f t="shared" si="22"/>
        <v>58.5</v>
      </c>
      <c r="N119" s="8">
        <f t="shared" si="29"/>
        <v>21.505601195184337</v>
      </c>
      <c r="O119" s="14">
        <f t="shared" si="23"/>
        <v>1.7254313431388879</v>
      </c>
      <c r="P119">
        <f t="shared" si="24"/>
        <v>480.01925208935842</v>
      </c>
      <c r="Q119">
        <f t="shared" si="25"/>
        <v>-75.655625444354555</v>
      </c>
      <c r="R119">
        <f t="shared" si="26"/>
        <v>-238.2776245026451</v>
      </c>
      <c r="S119" s="11">
        <f t="shared" si="30"/>
        <v>1.0209875000000002</v>
      </c>
      <c r="T119" s="11">
        <f t="shared" si="31"/>
        <v>1.2050979866867924</v>
      </c>
      <c r="U119">
        <f t="shared" si="27"/>
        <v>1.9364020133132078</v>
      </c>
      <c r="V119">
        <f t="shared" si="32"/>
        <v>0.41923393755363003</v>
      </c>
      <c r="W119">
        <f t="shared" si="28"/>
        <v>0.32175055439664219</v>
      </c>
      <c r="X119">
        <f t="shared" si="33"/>
        <v>0.37533247863706443</v>
      </c>
    </row>
    <row r="120" spans="13:24" x14ac:dyDescent="0.3">
      <c r="M120" s="13">
        <f t="shared" si="22"/>
        <v>59</v>
      </c>
      <c r="N120" s="8">
        <f t="shared" si="29"/>
        <v>21.795383806348919</v>
      </c>
      <c r="O120" s="14">
        <f t="shared" si="23"/>
        <v>1.7134139084457076</v>
      </c>
      <c r="P120">
        <f t="shared" si="24"/>
        <v>479.88767271592809</v>
      </c>
      <c r="Q120">
        <f t="shared" si="25"/>
        <v>-73.573468054620918</v>
      </c>
      <c r="R120">
        <f t="shared" si="26"/>
        <v>-238.9287441862441</v>
      </c>
      <c r="S120" s="11">
        <f t="shared" si="30"/>
        <v>1.029713888888889</v>
      </c>
      <c r="T120" s="11">
        <f t="shared" si="31"/>
        <v>1.209635136091483</v>
      </c>
      <c r="U120">
        <f t="shared" si="27"/>
        <v>1.9318648639085172</v>
      </c>
      <c r="V120">
        <f t="shared" si="32"/>
        <v>0.41975429966545907</v>
      </c>
      <c r="W120">
        <f t="shared" si="28"/>
        <v>0.32175055439664219</v>
      </c>
      <c r="X120">
        <f t="shared" si="33"/>
        <v>0.3803899901535841</v>
      </c>
    </row>
    <row r="121" spans="13:24" x14ac:dyDescent="0.3">
      <c r="M121" s="13">
        <f t="shared" si="22"/>
        <v>59.5</v>
      </c>
      <c r="N121" s="8">
        <f t="shared" si="29"/>
        <v>22.087198876563662</v>
      </c>
      <c r="O121" s="14">
        <f t="shared" si="23"/>
        <v>1.7016095954596575</v>
      </c>
      <c r="P121">
        <f t="shared" si="24"/>
        <v>479.74697204151551</v>
      </c>
      <c r="Q121">
        <f t="shared" si="25"/>
        <v>-71.485708090924604</v>
      </c>
      <c r="R121">
        <f t="shared" si="26"/>
        <v>-239.56166959415506</v>
      </c>
      <c r="S121" s="11">
        <f t="shared" si="30"/>
        <v>1.0384402777777779</v>
      </c>
      <c r="T121" s="11">
        <f t="shared" si="31"/>
        <v>1.2141723842241867</v>
      </c>
      <c r="U121">
        <f t="shared" si="27"/>
        <v>1.9273276157758135</v>
      </c>
      <c r="V121">
        <f t="shared" si="32"/>
        <v>0.42031003510541987</v>
      </c>
      <c r="W121">
        <f t="shared" si="28"/>
        <v>0.32175055439664219</v>
      </c>
      <c r="X121">
        <f t="shared" si="33"/>
        <v>0.38548297372624862</v>
      </c>
    </row>
    <row r="122" spans="13:24" x14ac:dyDescent="0.3">
      <c r="M122" s="13">
        <f t="shared" si="22"/>
        <v>60</v>
      </c>
      <c r="N122" s="8">
        <f t="shared" si="29"/>
        <v>22.381038310317521</v>
      </c>
      <c r="O122" s="14">
        <f t="shared" si="23"/>
        <v>1.6900158521483462</v>
      </c>
      <c r="P122">
        <f t="shared" si="24"/>
        <v>479.59715275748829</v>
      </c>
      <c r="Q122">
        <f t="shared" si="25"/>
        <v>-69.392504534892097</v>
      </c>
      <c r="R122">
        <f t="shared" si="26"/>
        <v>-240.17635252950066</v>
      </c>
      <c r="S122" s="11">
        <f t="shared" si="30"/>
        <v>1.0471666666666666</v>
      </c>
      <c r="T122" s="11">
        <f t="shared" si="31"/>
        <v>1.2187097377913585</v>
      </c>
      <c r="U122">
        <f t="shared" si="27"/>
        <v>1.9227902622086417</v>
      </c>
      <c r="V122">
        <f t="shared" si="32"/>
        <v>0.4209009958779022</v>
      </c>
      <c r="W122">
        <f t="shared" si="28"/>
        <v>0.32175055439664219</v>
      </c>
      <c r="X122">
        <f t="shared" si="33"/>
        <v>0.39061128806590273</v>
      </c>
    </row>
    <row r="123" spans="13:24" x14ac:dyDescent="0.3">
      <c r="M123" s="13">
        <f t="shared" si="22"/>
        <v>60.5</v>
      </c>
      <c r="N123" s="8">
        <f t="shared" si="29"/>
        <v>22.676893523370346</v>
      </c>
      <c r="O123" s="14">
        <f t="shared" si="23"/>
        <v>1.6786300941699925</v>
      </c>
      <c r="P123">
        <f t="shared" si="24"/>
        <v>479.43821772965447</v>
      </c>
      <c r="Q123">
        <f t="shared" si="25"/>
        <v>-67.294016782675826</v>
      </c>
      <c r="R123">
        <f t="shared" si="26"/>
        <v>-240.77274618455667</v>
      </c>
      <c r="S123" s="11">
        <f t="shared" si="30"/>
        <v>1.0558930555555557</v>
      </c>
      <c r="T123" s="11">
        <f t="shared" si="31"/>
        <v>1.2232472035155901</v>
      </c>
      <c r="U123">
        <f t="shared" si="27"/>
        <v>1.91825279648441</v>
      </c>
      <c r="V123">
        <f t="shared" si="32"/>
        <v>0.42152702544147869</v>
      </c>
      <c r="W123">
        <f t="shared" si="28"/>
        <v>0.32175055439664219</v>
      </c>
      <c r="X123">
        <f t="shared" si="33"/>
        <v>0.39577478335371086</v>
      </c>
    </row>
    <row r="124" spans="13:24" x14ac:dyDescent="0.3">
      <c r="M124" s="13">
        <f t="shared" si="22"/>
        <v>61</v>
      </c>
      <c r="N124" s="8">
        <f t="shared" si="29"/>
        <v>22.974755453605326</v>
      </c>
      <c r="O124" s="14">
        <f t="shared" si="23"/>
        <v>1.6674497080644208</v>
      </c>
      <c r="P124">
        <f t="shared" si="24"/>
        <v>479.27016999821046</v>
      </c>
      <c r="Q124">
        <f t="shared" si="25"/>
        <v>-65.190404632816836</v>
      </c>
      <c r="R124">
        <f t="shared" si="26"/>
        <v>-241.35080514431607</v>
      </c>
      <c r="S124" s="11">
        <f t="shared" si="30"/>
        <v>1.0646194444444446</v>
      </c>
      <c r="T124" s="11">
        <f t="shared" si="31"/>
        <v>1.2277847881366524</v>
      </c>
      <c r="U124">
        <f t="shared" si="27"/>
        <v>1.9137152118633478</v>
      </c>
      <c r="V124">
        <f t="shared" si="32"/>
        <v>0.42218795889726746</v>
      </c>
      <c r="W124">
        <f t="shared" si="28"/>
        <v>0.32175055439664219</v>
      </c>
      <c r="X124">
        <f t="shared" si="33"/>
        <v>0.40097330143056187</v>
      </c>
    </row>
    <row r="125" spans="13:24" x14ac:dyDescent="0.3">
      <c r="M125" s="13">
        <f t="shared" si="22"/>
        <v>61.5</v>
      </c>
      <c r="N125" s="8">
        <f t="shared" si="29"/>
        <v>23.274614572343246</v>
      </c>
      <c r="O125" s="14">
        <f t="shared" si="23"/>
        <v>1.6564720543845008</v>
      </c>
      <c r="P125">
        <f t="shared" si="24"/>
        <v>479.09301277768651</v>
      </c>
      <c r="Q125">
        <f t="shared" si="25"/>
        <v>-63.081828274075619</v>
      </c>
      <c r="R125">
        <f t="shared" si="26"/>
        <v>-241.91048538994755</v>
      </c>
      <c r="S125" s="11">
        <f t="shared" si="30"/>
        <v>1.0733458333333334</v>
      </c>
      <c r="T125" s="11">
        <f t="shared" si="31"/>
        <v>1.2323224984125491</v>
      </c>
      <c r="U125">
        <f t="shared" si="27"/>
        <v>1.909177501587451</v>
      </c>
      <c r="V125">
        <f t="shared" si="32"/>
        <v>0.42288362318534389</v>
      </c>
      <c r="W125">
        <f t="shared" si="28"/>
        <v>0.32175055439664219</v>
      </c>
      <c r="X125">
        <f t="shared" si="33"/>
        <v>0.40620667599453508</v>
      </c>
    </row>
    <row r="126" spans="13:24" x14ac:dyDescent="0.3">
      <c r="M126" s="13">
        <f t="shared" si="22"/>
        <v>62</v>
      </c>
      <c r="N126" s="8">
        <f t="shared" si="29"/>
        <v>23.576460896086864</v>
      </c>
      <c r="O126" s="14">
        <f t="shared" si="23"/>
        <v>1.6456944707533856</v>
      </c>
      <c r="P126">
        <f t="shared" si="24"/>
        <v>478.90674945688852</v>
      </c>
      <c r="Q126">
        <f t="shared" si="25"/>
        <v>-60.968448273234195</v>
      </c>
      <c r="R126">
        <f t="shared" si="26"/>
        <v>-242.4517443021476</v>
      </c>
      <c r="S126" s="11">
        <f t="shared" si="30"/>
        <v>1.0820722222222223</v>
      </c>
      <c r="T126" s="11">
        <f t="shared" si="31"/>
        <v>1.2368603411205712</v>
      </c>
      <c r="U126">
        <f t="shared" si="27"/>
        <v>1.904639658879429</v>
      </c>
      <c r="V126">
        <f t="shared" si="32"/>
        <v>0.42361383728865842</v>
      </c>
      <c r="W126">
        <f t="shared" si="28"/>
        <v>0.32175055439664219</v>
      </c>
      <c r="X126">
        <f t="shared" si="33"/>
        <v>0.41147473280587166</v>
      </c>
    </row>
    <row r="127" spans="13:24" x14ac:dyDescent="0.3">
      <c r="M127" s="13">
        <f t="shared" si="22"/>
        <v>62.5</v>
      </c>
      <c r="N127" s="8">
        <f t="shared" si="29"/>
        <v>23.880283998665014</v>
      </c>
      <c r="O127" s="14">
        <f t="shared" si="23"/>
        <v>1.635114274855076</v>
      </c>
      <c r="P127">
        <f t="shared" si="24"/>
        <v>478.71138359883696</v>
      </c>
      <c r="Q127">
        <f t="shared" si="25"/>
        <v>-58.850425562868907</v>
      </c>
      <c r="R127">
        <f t="shared" si="26"/>
        <v>-242.9745406643857</v>
      </c>
      <c r="S127" s="11">
        <f t="shared" si="30"/>
        <v>1.0907986111111112</v>
      </c>
      <c r="T127" s="11">
        <f t="shared" si="31"/>
        <v>1.2413983230583594</v>
      </c>
      <c r="U127">
        <f t="shared" si="27"/>
        <v>1.9001016769416408</v>
      </c>
      <c r="V127">
        <f t="shared" si="32"/>
        <v>0.4243784124439216</v>
      </c>
      <c r="W127">
        <f t="shared" si="28"/>
        <v>0.32175055439664219</v>
      </c>
      <c r="X127">
        <f t="shared" si="33"/>
        <v>0.41677728989892304</v>
      </c>
    </row>
    <row r="128" spans="13:24" x14ac:dyDescent="0.3">
      <c r="M128" s="13">
        <f t="shared" si="22"/>
        <v>63</v>
      </c>
      <c r="N128" s="8">
        <f t="shared" si="29"/>
        <v>24.186073023743592</v>
      </c>
      <c r="O128" s="14">
        <f t="shared" si="23"/>
        <v>1.6247287673467168</v>
      </c>
      <c r="P128">
        <f t="shared" si="24"/>
        <v>478.50691894070297</v>
      </c>
      <c r="Q128">
        <f t="shared" si="25"/>
        <v>-56.727921429095588</v>
      </c>
      <c r="R128">
        <f t="shared" si="26"/>
        <v>-243.47883466604313</v>
      </c>
      <c r="S128" s="11">
        <f t="shared" si="30"/>
        <v>1.0995250000000001</v>
      </c>
      <c r="T128" s="11">
        <f t="shared" si="31"/>
        <v>1.2459364510449749</v>
      </c>
      <c r="U128">
        <f t="shared" si="27"/>
        <v>1.8955635489550253</v>
      </c>
      <c r="V128">
        <f t="shared" si="32"/>
        <v>0.42517715235888587</v>
      </c>
      <c r="W128">
        <f t="shared" si="28"/>
        <v>0.32175055439664219</v>
      </c>
      <c r="X128">
        <f t="shared" si="33"/>
        <v>0.42211415780050277</v>
      </c>
    </row>
    <row r="129" spans="13:24" x14ac:dyDescent="0.3">
      <c r="M129" s="13">
        <f t="shared" si="22"/>
        <v>63.5</v>
      </c>
      <c r="N129" s="8">
        <f t="shared" si="29"/>
        <v>24.493816697671722</v>
      </c>
      <c r="O129" s="14">
        <f t="shared" si="23"/>
        <v>1.6145352346967716</v>
      </c>
      <c r="P129">
        <f t="shared" si="24"/>
        <v>478.2933593937405</v>
      </c>
      <c r="Q129">
        <f t="shared" si="25"/>
        <v>-54.60109749928764</v>
      </c>
      <c r="R129">
        <f t="shared" si="26"/>
        <v>-243.96458790544435</v>
      </c>
      <c r="S129" s="11">
        <f t="shared" si="30"/>
        <v>1.108251388888889</v>
      </c>
      <c r="T129" s="11">
        <f t="shared" si="31"/>
        <v>1.2504747319219753</v>
      </c>
      <c r="U129">
        <f t="shared" si="27"/>
        <v>1.8910252680780248</v>
      </c>
      <c r="V129">
        <f t="shared" si="32"/>
        <v>0.42600985343546993</v>
      </c>
      <c r="W129">
        <f t="shared" si="28"/>
        <v>0.32175055439664219</v>
      </c>
      <c r="X129">
        <f t="shared" si="33"/>
        <v>0.42748513975408731</v>
      </c>
    </row>
    <row r="130" spans="13:24" x14ac:dyDescent="0.3">
      <c r="M130" s="13">
        <f t="shared" si="22"/>
        <v>64</v>
      </c>
      <c r="N130" s="8">
        <f t="shared" ref="N130:N161" si="34">X130/3.1415*180</f>
        <v>24.803503342629895</v>
      </c>
      <c r="O130" s="14">
        <f t="shared" si="23"/>
        <v>1.6045309519396769</v>
      </c>
      <c r="P130">
        <f t="shared" si="24"/>
        <v>478.07070904321643</v>
      </c>
      <c r="Q130">
        <f t="shared" si="25"/>
        <v>-52.470115729768303</v>
      </c>
      <c r="R130">
        <f t="shared" si="26"/>
        <v>-244.43176339278151</v>
      </c>
      <c r="S130" s="11">
        <f t="shared" ref="S130:S161" si="35">M130/180*3.1415</f>
        <v>1.1169777777777778</v>
      </c>
      <c r="T130" s="11">
        <f t="shared" ref="T130:T161" si="36">ASIN(($B$11-R130)/P130)</f>
        <v>1.2550131725544977</v>
      </c>
      <c r="U130">
        <f t="shared" si="27"/>
        <v>1.8864868274455024</v>
      </c>
      <c r="V130">
        <f t="shared" ref="V130:V161" si="37">ACOS(($B$10*$B$10-$B$13*$B$13-P130*P130)/(-2*$B$13*P130))</f>
        <v>0.4268763049981481</v>
      </c>
      <c r="W130">
        <f t="shared" si="28"/>
        <v>0.32175055439664219</v>
      </c>
      <c r="X130">
        <f t="shared" ref="X130:X161" si="38">IF($B$12&gt;Q130,T130+V130+W130-3.1415/2,U130+V130+W130-3.1415/2)</f>
        <v>0.43289003194928788</v>
      </c>
    </row>
    <row r="131" spans="13:24" x14ac:dyDescent="0.3">
      <c r="M131" s="13">
        <f t="shared" ref="M131:M194" si="39">(ROW()-2)*0.5+0</f>
        <v>64.5</v>
      </c>
      <c r="N131" s="8">
        <f t="shared" si="34"/>
        <v>25.115120890048075</v>
      </c>
      <c r="O131" s="14">
        <f t="shared" ref="O131:O194" si="40">1/(N132-N131)/2</f>
        <v>1.5947131853519414</v>
      </c>
      <c r="P131">
        <f t="shared" ref="P131:P194" si="41">SQRT((R131-$B$11)*(R131-$B$11)+(Q131-$B$12)*(Q131-$B$12))</f>
        <v>477.8389721483365</v>
      </c>
      <c r="Q131">
        <f t="shared" ref="Q131:Q194" si="42">-$B$7*COS(S131+$B$9)</f>
        <v>-50.335138393477692</v>
      </c>
      <c r="R131">
        <f t="shared" ref="R131:R194" si="43">-$B$7*SIN(S131+$B$9)</f>
        <v>-244.88032555293097</v>
      </c>
      <c r="S131" s="11">
        <f t="shared" si="35"/>
        <v>1.1257041666666667</v>
      </c>
      <c r="T131" s="11">
        <f t="shared" si="36"/>
        <v>1.2595517798323506</v>
      </c>
      <c r="U131">
        <f t="shared" ref="U131:U194" si="44">3.1415-T131</f>
        <v>1.8819482201676496</v>
      </c>
      <c r="V131">
        <f t="shared" si="37"/>
        <v>0.42777628952704072</v>
      </c>
      <c r="W131">
        <f t="shared" ref="W131:W194" si="45">ATAN(($B$2+$B$1)/($B$6+$B$5))</f>
        <v>0.32175055439664219</v>
      </c>
      <c r="X131">
        <f t="shared" si="38"/>
        <v>0.43832862375603354</v>
      </c>
    </row>
    <row r="132" spans="13:24" x14ac:dyDescent="0.3">
      <c r="M132" s="13">
        <f t="shared" si="39"/>
        <v>65</v>
      </c>
      <c r="N132" s="8">
        <f t="shared" si="34"/>
        <v>25.428656894260428</v>
      </c>
      <c r="O132" s="14">
        <f t="shared" si="40"/>
        <v>1.5850791950423704</v>
      </c>
      <c r="P132">
        <f t="shared" si="41"/>
        <v>477.59815314216871</v>
      </c>
      <c r="Q132">
        <f t="shared" si="42"/>
        <v>-48.196328067615873</v>
      </c>
      <c r="R132">
        <f t="shared" si="43"/>
        <v>-245.3102402281624</v>
      </c>
      <c r="S132" s="11">
        <f t="shared" si="35"/>
        <v>1.1344305555555556</v>
      </c>
      <c r="T132" s="11">
        <f t="shared" si="36"/>
        <v>1.2640905606711139</v>
      </c>
      <c r="U132">
        <f t="shared" si="44"/>
        <v>1.8774094393288863</v>
      </c>
      <c r="V132">
        <f t="shared" si="37"/>
        <v>0.42870958289512817</v>
      </c>
      <c r="W132">
        <f t="shared" si="45"/>
        <v>0.32175055439664219</v>
      </c>
      <c r="X132">
        <f t="shared" si="38"/>
        <v>0.44380069796288413</v>
      </c>
    </row>
    <row r="133" spans="13:24" x14ac:dyDescent="0.3">
      <c r="M133" s="13">
        <f t="shared" si="39"/>
        <v>65.5</v>
      </c>
      <c r="N133" s="8">
        <f t="shared" si="34"/>
        <v>25.744098546364526</v>
      </c>
      <c r="O133" s="14">
        <f t="shared" si="40"/>
        <v>1.5756262374590457</v>
      </c>
      <c r="P133">
        <f t="shared" si="41"/>
        <v>477.34825663156363</v>
      </c>
      <c r="Q133">
        <f t="shared" si="42"/>
        <v>-46.05384762126269</v>
      </c>
      <c r="R133">
        <f t="shared" si="43"/>
        <v>-245.72147468073993</v>
      </c>
      <c r="S133" s="11">
        <f t="shared" si="35"/>
        <v>1.1431569444444445</v>
      </c>
      <c r="T133" s="11">
        <f t="shared" si="36"/>
        <v>1.2686295220132475</v>
      </c>
      <c r="U133">
        <f t="shared" si="44"/>
        <v>1.8728704779867527</v>
      </c>
      <c r="V133">
        <f t="shared" si="37"/>
        <v>0.42967595460902253</v>
      </c>
      <c r="W133">
        <f t="shared" si="45"/>
        <v>0.32175055439664219</v>
      </c>
      <c r="X133">
        <f t="shared" si="38"/>
        <v>0.44930603101891209</v>
      </c>
    </row>
    <row r="134" spans="13:24" x14ac:dyDescent="0.3">
      <c r="M134" s="13">
        <f t="shared" si="39"/>
        <v>66</v>
      </c>
      <c r="N134" s="8">
        <f t="shared" si="34"/>
        <v>26.061432688252346</v>
      </c>
      <c r="O134" s="14">
        <f t="shared" si="40"/>
        <v>1.5663515678059527</v>
      </c>
      <c r="P134">
        <f t="shared" si="41"/>
        <v>477.08928739707164</v>
      </c>
      <c r="Q134">
        <f t="shared" si="42"/>
        <v>-43.907860202975378</v>
      </c>
      <c r="R134">
        <f t="shared" si="43"/>
        <v>-246.11399759541504</v>
      </c>
      <c r="S134" s="11">
        <f t="shared" si="35"/>
        <v>1.1518833333333334</v>
      </c>
      <c r="T134" s="11">
        <f t="shared" si="36"/>
        <v>1.2731686708292076</v>
      </c>
      <c r="U134">
        <f t="shared" si="44"/>
        <v>1.8683313291707926</v>
      </c>
      <c r="V134">
        <f t="shared" si="37"/>
        <v>0.43067516805273209</v>
      </c>
      <c r="W134">
        <f t="shared" si="45"/>
        <v>0.32175055439664219</v>
      </c>
      <c r="X134">
        <f t="shared" si="38"/>
        <v>0.45484439327858195</v>
      </c>
    </row>
    <row r="135" spans="13:24" x14ac:dyDescent="0.3">
      <c r="M135" s="13">
        <f t="shared" si="39"/>
        <v>66.5</v>
      </c>
      <c r="N135" s="8">
        <f t="shared" si="34"/>
        <v>26.380645826781883</v>
      </c>
      <c r="O135" s="14">
        <f t="shared" si="40"/>
        <v>1.5572524423765028</v>
      </c>
      <c r="P135">
        <f t="shared" si="41"/>
        <v>476.82125039285609</v>
      </c>
      <c r="Q135">
        <f t="shared" si="42"/>
        <v>-41.758529228364921</v>
      </c>
      <c r="R135">
        <f t="shared" si="43"/>
        <v>-246.48777908181128</v>
      </c>
      <c r="S135" s="11">
        <f t="shared" si="35"/>
        <v>1.1606097222222223</v>
      </c>
      <c r="T135" s="11">
        <f t="shared" si="36"/>
        <v>1.2777080141185735</v>
      </c>
      <c r="U135">
        <f t="shared" si="44"/>
        <v>1.8637919858814267</v>
      </c>
      <c r="V135">
        <f t="shared" si="37"/>
        <v>0.43170698073386937</v>
      </c>
      <c r="W135">
        <f t="shared" si="45"/>
        <v>0.32175055439664219</v>
      </c>
      <c r="X135">
        <f t="shared" si="38"/>
        <v>0.4604155492490849</v>
      </c>
    </row>
    <row r="136" spans="13:24" x14ac:dyDescent="0.3">
      <c r="M136" s="13">
        <f t="shared" si="39"/>
        <v>67</v>
      </c>
      <c r="N136" s="8">
        <f t="shared" si="34"/>
        <v>26.701724148057114</v>
      </c>
      <c r="O136" s="14">
        <f t="shared" si="40"/>
        <v>1.5483261207939505</v>
      </c>
      <c r="P136">
        <f t="shared" si="41"/>
        <v>476.54415074660528</v>
      </c>
      <c r="Q136">
        <f t="shared" si="42"/>
        <v>-39.606018367652034</v>
      </c>
      <c r="R136">
        <f t="shared" si="43"/>
        <v>-246.84279067670013</v>
      </c>
      <c r="S136" s="11">
        <f t="shared" si="35"/>
        <v>1.1693361111111111</v>
      </c>
      <c r="T136" s="11">
        <f t="shared" si="36"/>
        <v>1.2822475589111828</v>
      </c>
      <c r="U136">
        <f t="shared" si="44"/>
        <v>1.8592524410888174</v>
      </c>
      <c r="V136">
        <f t="shared" si="37"/>
        <v>0.43277114453173837</v>
      </c>
      <c r="W136">
        <f t="shared" si="45"/>
        <v>0.32175055439664219</v>
      </c>
      <c r="X136">
        <f t="shared" si="38"/>
        <v>0.46601925783956344</v>
      </c>
    </row>
    <row r="137" spans="13:24" x14ac:dyDescent="0.3">
      <c r="M137" s="13">
        <f t="shared" si="39"/>
        <v>67.5</v>
      </c>
      <c r="N137" s="8">
        <f t="shared" si="34"/>
        <v>27.024653531786434</v>
      </c>
      <c r="O137" s="14">
        <f t="shared" si="40"/>
        <v>1.539569868165918</v>
      </c>
      <c r="P137">
        <f t="shared" si="41"/>
        <v>476.25799375943933</v>
      </c>
      <c r="Q137">
        <f t="shared" si="42"/>
        <v>-37.450491533203795</v>
      </c>
      <c r="R137">
        <f t="shared" si="43"/>
        <v>-247.17900534616896</v>
      </c>
      <c r="S137" s="11">
        <f t="shared" si="35"/>
        <v>1.1780625</v>
      </c>
      <c r="T137" s="11">
        <f t="shared" si="36"/>
        <v>1.2867873122682802</v>
      </c>
      <c r="U137">
        <f t="shared" si="44"/>
        <v>1.8547126877317199</v>
      </c>
      <c r="V137">
        <f t="shared" si="37"/>
        <v>0.43386740594678352</v>
      </c>
      <c r="W137">
        <f t="shared" si="45"/>
        <v>0.32175055439664219</v>
      </c>
      <c r="X137">
        <f t="shared" si="38"/>
        <v>0.47165527261170603</v>
      </c>
    </row>
    <row r="138" spans="13:24" x14ac:dyDescent="0.3">
      <c r="M138" s="13">
        <f t="shared" si="39"/>
        <v>68</v>
      </c>
      <c r="N138" s="8">
        <f t="shared" si="34"/>
        <v>27.349419565688908</v>
      </c>
      <c r="O138" s="14">
        <f t="shared" si="40"/>
        <v>1.5309809571482078</v>
      </c>
      <c r="P138">
        <f t="shared" si="41"/>
        <v>475.96278490581511</v>
      </c>
      <c r="Q138">
        <f t="shared" si="42"/>
        <v>-35.292112867051799</v>
      </c>
      <c r="R138">
        <f t="shared" si="43"/>
        <v>-247.49639748767916</v>
      </c>
      <c r="S138" s="11">
        <f t="shared" si="35"/>
        <v>1.1867888888888889</v>
      </c>
      <c r="T138" s="11">
        <f t="shared" si="36"/>
        <v>1.2913272812836709</v>
      </c>
      <c r="U138">
        <f t="shared" si="44"/>
        <v>1.8501727187163293</v>
      </c>
      <c r="V138">
        <f t="shared" si="37"/>
        <v>0.43499550635086326</v>
      </c>
      <c r="W138">
        <f t="shared" si="45"/>
        <v>0.32175055439664219</v>
      </c>
      <c r="X138">
        <f t="shared" si="38"/>
        <v>0.47732334203117621</v>
      </c>
    </row>
    <row r="139" spans="13:24" x14ac:dyDescent="0.3">
      <c r="M139" s="13">
        <f t="shared" si="39"/>
        <v>68.5</v>
      </c>
      <c r="N139" s="8">
        <f t="shared" si="34"/>
        <v>27.676007559919327</v>
      </c>
      <c r="O139" s="14">
        <f t="shared" si="40"/>
        <v>1.5225566699194095</v>
      </c>
      <c r="P139">
        <f t="shared" si="41"/>
        <v>475.65852983342802</v>
      </c>
      <c r="Q139">
        <f t="shared" si="42"/>
        <v>-33.131046728392867</v>
      </c>
      <c r="R139">
        <f t="shared" si="43"/>
        <v>-247.79494293201594</v>
      </c>
      <c r="S139" s="11">
        <f t="shared" si="35"/>
        <v>1.1955152777777778</v>
      </c>
      <c r="T139" s="11">
        <f t="shared" si="36"/>
        <v>1.2958674730848898</v>
      </c>
      <c r="U139">
        <f t="shared" si="44"/>
        <v>1.8456325269151104</v>
      </c>
      <c r="V139">
        <f t="shared" si="37"/>
        <v>0.436155182237838</v>
      </c>
      <c r="W139">
        <f t="shared" si="45"/>
        <v>0.32175055439664219</v>
      </c>
      <c r="X139">
        <f t="shared" si="38"/>
        <v>0.48302320971936985</v>
      </c>
    </row>
    <row r="140" spans="13:24" x14ac:dyDescent="0.3">
      <c r="M140" s="13">
        <f t="shared" si="39"/>
        <v>69</v>
      </c>
      <c r="N140" s="8">
        <f t="shared" si="34"/>
        <v>28.00440256148368</v>
      </c>
      <c r="O140" s="14">
        <f t="shared" si="40"/>
        <v>1.5142943000652351</v>
      </c>
      <c r="P140">
        <f t="shared" si="41"/>
        <v>475.34523436311025</v>
      </c>
      <c r="Q140">
        <f t="shared" si="42"/>
        <v>-30.967457681073125</v>
      </c>
      <c r="R140">
        <f t="shared" si="43"/>
        <v>-248.07461894512898</v>
      </c>
      <c r="S140" s="11">
        <f t="shared" si="35"/>
        <v>1.2042416666666669</v>
      </c>
      <c r="T140" s="11">
        <f t="shared" si="36"/>
        <v>1.3004078948343798</v>
      </c>
      <c r="U140">
        <f t="shared" si="44"/>
        <v>1.8410921051656204</v>
      </c>
      <c r="V140">
        <f t="shared" si="37"/>
        <v>0.43734616547398364</v>
      </c>
      <c r="W140">
        <f t="shared" si="45"/>
        <v>0.32175055439664219</v>
      </c>
      <c r="X140">
        <f t="shared" si="38"/>
        <v>0.48875461470500547</v>
      </c>
    </row>
    <row r="141" spans="13:24" x14ac:dyDescent="0.3">
      <c r="M141" s="13">
        <f t="shared" si="39"/>
        <v>69.5</v>
      </c>
      <c r="N141" s="8">
        <f t="shared" si="34"/>
        <v>28.334589368617841</v>
      </c>
      <c r="O141" s="14">
        <f t="shared" si="40"/>
        <v>1.5061911543743407</v>
      </c>
      <c r="P141">
        <f t="shared" si="41"/>
        <v>475.02290448872617</v>
      </c>
      <c r="Q141">
        <f t="shared" si="42"/>
        <v>-28.801510481056798</v>
      </c>
      <c r="R141">
        <f t="shared" si="43"/>
        <v>-248.33540422986326</v>
      </c>
      <c r="S141" s="11">
        <f t="shared" si="35"/>
        <v>1.2129680555555558</v>
      </c>
      <c r="T141" s="11">
        <f t="shared" si="36"/>
        <v>1.3049485537306826</v>
      </c>
      <c r="U141">
        <f t="shared" si="44"/>
        <v>1.8365514462693175</v>
      </c>
      <c r="V141">
        <f t="shared" si="37"/>
        <v>0.43856818354774729</v>
      </c>
      <c r="W141">
        <f t="shared" si="45"/>
        <v>0.32175055439664219</v>
      </c>
      <c r="X141">
        <f t="shared" si="38"/>
        <v>0.49451729167507197</v>
      </c>
    </row>
    <row r="142" spans="13:24" x14ac:dyDescent="0.3">
      <c r="M142" s="13">
        <f t="shared" si="39"/>
        <v>70</v>
      </c>
      <c r="N142" s="8">
        <f t="shared" si="34"/>
        <v>28.666552545103031</v>
      </c>
      <c r="O142" s="14">
        <f t="shared" si="40"/>
        <v>1.4982445545483889</v>
      </c>
      <c r="P142">
        <f t="shared" si="41"/>
        <v>474.6915463770647</v>
      </c>
      <c r="Q142">
        <f t="shared" si="42"/>
        <v>-26.633370063879813</v>
      </c>
      <c r="R142">
        <f t="shared" si="43"/>
        <v>-248.57727892758106</v>
      </c>
      <c r="S142" s="11">
        <f t="shared" si="35"/>
        <v>1.2216944444444446</v>
      </c>
      <c r="T142" s="11">
        <f t="shared" si="36"/>
        <v>1.3094894570096429</v>
      </c>
      <c r="U142">
        <f t="shared" si="44"/>
        <v>1.8320105429903573</v>
      </c>
      <c r="V142">
        <f t="shared" si="37"/>
        <v>0.43982095981838798</v>
      </c>
      <c r="W142">
        <f t="shared" si="45"/>
        <v>0.32175055439664219</v>
      </c>
      <c r="X142">
        <f t="shared" si="38"/>
        <v>0.50031097122467316</v>
      </c>
    </row>
    <row r="143" spans="13:24" x14ac:dyDescent="0.3">
      <c r="M143" s="13">
        <f t="shared" si="39"/>
        <v>70.5</v>
      </c>
      <c r="N143" s="8">
        <f t="shared" si="34"/>
        <v>29.000276434492179</v>
      </c>
      <c r="O143" s="14">
        <f t="shared" si="40"/>
        <v>1.4904518388185073</v>
      </c>
      <c r="P143">
        <f t="shared" si="41"/>
        <v>474.35116636772852</v>
      </c>
      <c r="Q143">
        <f t="shared" si="42"/>
        <v>-24.46320153209032</v>
      </c>
      <c r="R143">
        <f t="shared" si="43"/>
        <v>-248.8002246196742</v>
      </c>
      <c r="S143" s="11">
        <f t="shared" si="35"/>
        <v>1.2304208333333333</v>
      </c>
      <c r="T143" s="11">
        <f t="shared" si="36"/>
        <v>1.3140306119456207</v>
      </c>
      <c r="U143">
        <f t="shared" si="44"/>
        <v>1.8274693880543795</v>
      </c>
      <c r="V143">
        <f t="shared" si="37"/>
        <v>0.44110421376305475</v>
      </c>
      <c r="W143">
        <f t="shared" si="45"/>
        <v>0.32175055439664219</v>
      </c>
      <c r="X143">
        <f t="shared" si="38"/>
        <v>0.50613538010531767</v>
      </c>
    </row>
    <row r="144" spans="13:24" x14ac:dyDescent="0.3">
      <c r="M144" s="13">
        <f t="shared" si="39"/>
        <v>71</v>
      </c>
      <c r="N144" s="8">
        <f t="shared" si="34"/>
        <v>29.335745174224389</v>
      </c>
      <c r="O144" s="14">
        <f t="shared" si="40"/>
        <v>1.4828103634810237</v>
      </c>
      <c r="P144">
        <f t="shared" si="41"/>
        <v>474.00177097302048</v>
      </c>
      <c r="Q144">
        <f t="shared" si="42"/>
        <v>-22.291170142675988</v>
      </c>
      <c r="R144">
        <f t="shared" si="43"/>
        <v>-249.0042243289665</v>
      </c>
      <c r="S144" s="11">
        <f t="shared" si="35"/>
        <v>1.2391472222222222</v>
      </c>
      <c r="T144" s="11">
        <f t="shared" si="36"/>
        <v>1.3185720258527218</v>
      </c>
      <c r="U144">
        <f t="shared" si="44"/>
        <v>1.8229279741472784</v>
      </c>
      <c r="V144">
        <f t="shared" si="37"/>
        <v>0.4424176612218913</v>
      </c>
      <c r="W144">
        <f t="shared" si="45"/>
        <v>0.32175055439664219</v>
      </c>
      <c r="X144">
        <f t="shared" si="38"/>
        <v>0.51199024147125516</v>
      </c>
    </row>
    <row r="145" spans="13:24" x14ac:dyDescent="0.3">
      <c r="M145" s="13">
        <f t="shared" si="39"/>
        <v>71.5</v>
      </c>
      <c r="N145" s="8">
        <f t="shared" si="34"/>
        <v>29.672942709603227</v>
      </c>
      <c r="O145" s="14">
        <f t="shared" si="40"/>
        <v>1.4753175043447508</v>
      </c>
      <c r="P145">
        <f t="shared" si="41"/>
        <v>473.64336687782605</v>
      </c>
      <c r="Q145">
        <f t="shared" si="42"/>
        <v>-20.117441294480102</v>
      </c>
      <c r="R145">
        <f t="shared" si="43"/>
        <v>-249.18926252100658</v>
      </c>
      <c r="S145" s="11">
        <f t="shared" si="35"/>
        <v>1.2478736111111111</v>
      </c>
      <c r="T145" s="11">
        <f t="shared" si="36"/>
        <v>1.3231137060860403</v>
      </c>
      <c r="U145">
        <f t="shared" si="44"/>
        <v>1.8183862939139599</v>
      </c>
      <c r="V145">
        <f t="shared" si="37"/>
        <v>0.44376101464075401</v>
      </c>
      <c r="W145">
        <f t="shared" si="45"/>
        <v>0.32175055439664219</v>
      </c>
      <c r="X145">
        <f t="shared" si="38"/>
        <v>0.51787527512343634</v>
      </c>
    </row>
    <row r="146" spans="13:24" x14ac:dyDescent="0.3">
      <c r="M146" s="13">
        <f t="shared" si="39"/>
        <v>72</v>
      </c>
      <c r="N146" s="8">
        <f t="shared" si="34"/>
        <v>30.011852807617736</v>
      </c>
      <c r="O146" s="14">
        <f t="shared" si="40"/>
        <v>1.4679706580941283</v>
      </c>
      <c r="P146">
        <f t="shared" si="41"/>
        <v>473.27596093949433</v>
      </c>
      <c r="Q146">
        <f t="shared" si="42"/>
        <v>-17.942180515606264</v>
      </c>
      <c r="R146">
        <f t="shared" si="43"/>
        <v>-249.35532510525096</v>
      </c>
      <c r="S146" s="11">
        <f t="shared" si="35"/>
        <v>1.2566000000000002</v>
      </c>
      <c r="T146" s="11">
        <f t="shared" si="36"/>
        <v>1.3276556600429124</v>
      </c>
      <c r="U146">
        <f t="shared" si="44"/>
        <v>1.8138443399570878</v>
      </c>
      <c r="V146">
        <f t="shared" si="37"/>
        <v>0.44513398331117404</v>
      </c>
      <c r="W146">
        <f t="shared" si="45"/>
        <v>0.32175055439664219</v>
      </c>
      <c r="X146">
        <f t="shared" si="38"/>
        <v>0.52379019775072844</v>
      </c>
    </row>
    <row r="147" spans="13:24" x14ac:dyDescent="0.3">
      <c r="M147" s="13">
        <f t="shared" si="39"/>
        <v>72.5</v>
      </c>
      <c r="N147" s="8">
        <f t="shared" si="34"/>
        <v>30.352459070585656</v>
      </c>
      <c r="O147" s="14">
        <f t="shared" si="40"/>
        <v>1.4607672435681591</v>
      </c>
      <c r="P147">
        <f t="shared" si="41"/>
        <v>472.89956018771443</v>
      </c>
      <c r="Q147">
        <f t="shared" si="42"/>
        <v>-15.765553450813815</v>
      </c>
      <c r="R147">
        <f t="shared" si="43"/>
        <v>-249.50239943613676</v>
      </c>
      <c r="S147" s="11">
        <f t="shared" si="35"/>
        <v>1.265326388888889</v>
      </c>
      <c r="T147" s="11">
        <f t="shared" si="36"/>
        <v>1.3321978951641871</v>
      </c>
      <c r="U147">
        <f t="shared" si="44"/>
        <v>1.8093021048358131</v>
      </c>
      <c r="V147">
        <f t="shared" si="37"/>
        <v>0.44653627360719761</v>
      </c>
      <c r="W147">
        <f t="shared" si="45"/>
        <v>0.32175055439664219</v>
      </c>
      <c r="X147">
        <f t="shared" si="38"/>
        <v>0.52973472316802694</v>
      </c>
    </row>
    <row r="148" spans="13:24" x14ac:dyDescent="0.3">
      <c r="M148" s="13">
        <f t="shared" si="39"/>
        <v>73</v>
      </c>
      <c r="N148" s="8">
        <f t="shared" si="34"/>
        <v>30.69474494959994</v>
      </c>
      <c r="O148" s="14">
        <f t="shared" si="40"/>
        <v>1.4537047029617429</v>
      </c>
      <c r="P148">
        <f t="shared" si="41"/>
        <v>472.51417182438922</v>
      </c>
      <c r="Q148">
        <f t="shared" si="42"/>
        <v>-13.58772584890376</v>
      </c>
      <c r="R148">
        <f t="shared" si="43"/>
        <v>-249.6304743140449</v>
      </c>
      <c r="S148" s="11">
        <f t="shared" si="35"/>
        <v>1.2740527777777779</v>
      </c>
      <c r="T148" s="11">
        <f t="shared" si="36"/>
        <v>1.3367404189355141</v>
      </c>
      <c r="U148">
        <f t="shared" si="44"/>
        <v>1.8047595810644861</v>
      </c>
      <c r="V148">
        <f t="shared" si="37"/>
        <v>0.44796758921877844</v>
      </c>
      <c r="W148">
        <f t="shared" si="45"/>
        <v>0.32175055439664219</v>
      </c>
      <c r="X148">
        <f t="shared" si="38"/>
        <v>0.53570856255093457</v>
      </c>
    </row>
    <row r="149" spans="13:24" x14ac:dyDescent="0.3">
      <c r="M149" s="13">
        <f t="shared" si="39"/>
        <v>73.5</v>
      </c>
      <c r="N149" s="8">
        <f t="shared" si="34"/>
        <v>31.038693757759749</v>
      </c>
      <c r="O149" s="14">
        <f t="shared" si="40"/>
        <v>1.4467805029449301</v>
      </c>
      <c r="P149">
        <f t="shared" si="41"/>
        <v>472.11980322350689</v>
      </c>
      <c r="Q149">
        <f t="shared" si="42"/>
        <v>-11.408863550097312</v>
      </c>
      <c r="R149">
        <f t="shared" si="43"/>
        <v>-249.73953998615289</v>
      </c>
      <c r="S149" s="11">
        <f t="shared" si="35"/>
        <v>1.2827791666666668</v>
      </c>
      <c r="T149" s="11">
        <f t="shared" si="36"/>
        <v>1.3412832388886413</v>
      </c>
      <c r="U149">
        <f t="shared" si="44"/>
        <v>1.8002167611113589</v>
      </c>
      <c r="V149">
        <f t="shared" si="37"/>
        <v>0.44942763138139563</v>
      </c>
      <c r="W149">
        <f t="shared" si="45"/>
        <v>0.32175055439664219</v>
      </c>
      <c r="X149">
        <f t="shared" si="38"/>
        <v>0.54171142466667921</v>
      </c>
    </row>
    <row r="150" spans="13:24" x14ac:dyDescent="0.3">
      <c r="M150" s="13">
        <f t="shared" si="39"/>
        <v>74</v>
      </c>
      <c r="N150" s="8">
        <f t="shared" si="34"/>
        <v>31.384288683169821</v>
      </c>
      <c r="O150" s="14">
        <f t="shared" si="40"/>
        <v>1.4399921357009235</v>
      </c>
      <c r="P150">
        <f t="shared" si="41"/>
        <v>471.71646193100867</v>
      </c>
      <c r="Q150">
        <f t="shared" si="42"/>
        <v>-9.2291324734072102</v>
      </c>
      <c r="R150">
        <f t="shared" si="43"/>
        <v>-249.82958814717742</v>
      </c>
      <c r="S150" s="11">
        <f t="shared" si="35"/>
        <v>1.2915055555555557</v>
      </c>
      <c r="T150" s="11">
        <f t="shared" si="36"/>
        <v>1.3458263626027314</v>
      </c>
      <c r="U150">
        <f t="shared" si="44"/>
        <v>1.7956736373972688</v>
      </c>
      <c r="V150">
        <f t="shared" si="37"/>
        <v>0.45091609910161523</v>
      </c>
      <c r="W150">
        <f t="shared" si="45"/>
        <v>0.32175055439664219</v>
      </c>
      <c r="X150">
        <f t="shared" si="38"/>
        <v>0.54774301610098886</v>
      </c>
    </row>
    <row r="151" spans="13:24" x14ac:dyDescent="0.3">
      <c r="M151" s="13">
        <f t="shared" si="39"/>
        <v>74.5</v>
      </c>
      <c r="N151" s="8">
        <f t="shared" si="34"/>
        <v>31.731512801693651</v>
      </c>
      <c r="O151" s="14">
        <f t="shared" si="40"/>
        <v>1.4333371198958851</v>
      </c>
      <c r="P151">
        <f t="shared" si="41"/>
        <v>471.30415566465302</v>
      </c>
      <c r="Q151">
        <f t="shared" si="42"/>
        <v>-7.0486986040031505</v>
      </c>
      <c r="R151">
        <f t="shared" si="43"/>
        <v>-249.90061194000691</v>
      </c>
      <c r="S151" s="11">
        <f t="shared" si="35"/>
        <v>1.3002319444444443</v>
      </c>
      <c r="T151" s="11">
        <f t="shared" si="36"/>
        <v>1.3503697977056974</v>
      </c>
      <c r="U151">
        <f t="shared" si="44"/>
        <v>1.7911302022943028</v>
      </c>
      <c r="V151">
        <f t="shared" si="37"/>
        <v>0.45243268937833059</v>
      </c>
      <c r="W151">
        <f t="shared" si="45"/>
        <v>0.32175055439664219</v>
      </c>
      <c r="X151">
        <f t="shared" si="38"/>
        <v>0.55380304148067006</v>
      </c>
    </row>
    <row r="152" spans="13:24" x14ac:dyDescent="0.3">
      <c r="M152" s="13">
        <f t="shared" si="39"/>
        <v>75</v>
      </c>
      <c r="N152" s="8">
        <f t="shared" si="34"/>
        <v>32.080349089444518</v>
      </c>
      <c r="O152" s="14">
        <f t="shared" si="40"/>
        <v>1.426813001567232</v>
      </c>
      <c r="P152">
        <f t="shared" si="41"/>
        <v>470.88289231387853</v>
      </c>
      <c r="Q152">
        <f t="shared" si="42"/>
        <v>-4.8677279805718321</v>
      </c>
      <c r="R152">
        <f t="shared" si="43"/>
        <v>-249.95260595622355</v>
      </c>
      <c r="S152" s="11">
        <f t="shared" si="35"/>
        <v>1.3089583333333334</v>
      </c>
      <c r="T152" s="11">
        <f t="shared" si="36"/>
        <v>1.35491355187555</v>
      </c>
      <c r="U152">
        <f t="shared" si="44"/>
        <v>1.7865864481244502</v>
      </c>
      <c r="V152">
        <f t="shared" si="37"/>
        <v>0.45397709741941883</v>
      </c>
      <c r="W152">
        <f t="shared" si="45"/>
        <v>0.32175055439664219</v>
      </c>
      <c r="X152">
        <f t="shared" si="38"/>
        <v>0.55989120369161083</v>
      </c>
    </row>
    <row r="153" spans="13:24" x14ac:dyDescent="0.3">
      <c r="M153" s="13">
        <f t="shared" si="39"/>
        <v>75.5</v>
      </c>
      <c r="N153" s="8">
        <f t="shared" si="34"/>
        <v>32.430780435003321</v>
      </c>
      <c r="O153" s="14">
        <f t="shared" si="40"/>
        <v>1.4204173549437134</v>
      </c>
      <c r="P153">
        <f t="shared" si="41"/>
        <v>470.45267993966172</v>
      </c>
      <c r="Q153">
        <f t="shared" si="42"/>
        <v>-2.6863866826737737</v>
      </c>
      <c r="R153">
        <f t="shared" si="43"/>
        <v>-249.98556623651524</v>
      </c>
      <c r="S153" s="11">
        <f t="shared" si="35"/>
        <v>1.3176847222222223</v>
      </c>
      <c r="T153" s="11">
        <f t="shared" si="36"/>
        <v>1.3594576328417647</v>
      </c>
      <c r="U153">
        <f t="shared" si="44"/>
        <v>1.7820423671582355</v>
      </c>
      <c r="V153">
        <f t="shared" si="37"/>
        <v>0.45554901685360938</v>
      </c>
      <c r="W153">
        <f t="shared" si="45"/>
        <v>0.32175055439664219</v>
      </c>
      <c r="X153">
        <f t="shared" si="38"/>
        <v>0.56600720409201632</v>
      </c>
    </row>
    <row r="154" spans="13:24" x14ac:dyDescent="0.3">
      <c r="M154" s="13">
        <f t="shared" si="39"/>
        <v>76</v>
      </c>
      <c r="N154" s="8">
        <f t="shared" si="34"/>
        <v>32.782789651350733</v>
      </c>
      <c r="O154" s="14">
        <f t="shared" si="40"/>
        <v>1.4141477831948528</v>
      </c>
      <c r="P154">
        <f t="shared" si="41"/>
        <v>470.01352677437364</v>
      </c>
      <c r="Q154">
        <f t="shared" si="42"/>
        <v>-0.50484081809590664</v>
      </c>
      <c r="R154">
        <f t="shared" si="43"/>
        <v>-249.99949027097713</v>
      </c>
      <c r="S154" s="11">
        <f t="shared" si="35"/>
        <v>1.3264111111111112</v>
      </c>
      <c r="T154" s="11">
        <f t="shared" si="36"/>
        <v>1.3640020483866713</v>
      </c>
      <c r="U154">
        <f t="shared" si="44"/>
        <v>1.7774979516133289</v>
      </c>
      <c r="V154">
        <f t="shared" si="37"/>
        <v>0.45714813993734404</v>
      </c>
      <c r="W154">
        <f t="shared" si="45"/>
        <v>0.32175055439664219</v>
      </c>
      <c r="X154">
        <f t="shared" si="38"/>
        <v>0.57215074272065736</v>
      </c>
    </row>
    <row r="155" spans="13:24" x14ac:dyDescent="0.3">
      <c r="M155" s="13">
        <f t="shared" si="39"/>
        <v>76.5</v>
      </c>
      <c r="N155" s="8">
        <f t="shared" si="34"/>
        <v>33.136359487503498</v>
      </c>
      <c r="O155" s="14">
        <f t="shared" si="40"/>
        <v>1.4080019191121187</v>
      </c>
      <c r="P155">
        <f t="shared" si="41"/>
        <v>469.56544122163211</v>
      </c>
      <c r="Q155">
        <f t="shared" si="42"/>
        <v>1.6767434897971603</v>
      </c>
      <c r="R155">
        <f t="shared" si="43"/>
        <v>-249.99437699930257</v>
      </c>
      <c r="S155" s="11">
        <f t="shared" si="35"/>
        <v>1.3351375000000001</v>
      </c>
      <c r="T155" s="11">
        <f t="shared" si="36"/>
        <v>1.36854680634685</v>
      </c>
      <c r="U155">
        <f t="shared" si="44"/>
        <v>1.7729531936531502</v>
      </c>
      <c r="V155">
        <f t="shared" si="37"/>
        <v>0.4587741577564648</v>
      </c>
      <c r="W155">
        <f t="shared" si="45"/>
        <v>0.32175055439664219</v>
      </c>
      <c r="X155">
        <f t="shared" si="38"/>
        <v>0.57832151849995683</v>
      </c>
    </row>
    <row r="156" spans="13:24" x14ac:dyDescent="0.3">
      <c r="M156" s="13">
        <f t="shared" si="39"/>
        <v>77</v>
      </c>
      <c r="N156" s="8">
        <f t="shared" si="34"/>
        <v>33.49147263984586</v>
      </c>
      <c r="O156" s="14">
        <f t="shared" si="40"/>
        <v>1.401977425724185</v>
      </c>
      <c r="P156">
        <f t="shared" si="41"/>
        <v>469.10843185615192</v>
      </c>
      <c r="Q156">
        <f t="shared" si="42"/>
        <v>3.8582001147133824</v>
      </c>
      <c r="R156">
        <f t="shared" si="43"/>
        <v>-249.97022681086406</v>
      </c>
      <c r="S156" s="11">
        <f t="shared" si="35"/>
        <v>1.343863888888889</v>
      </c>
      <c r="T156" s="11">
        <f t="shared" si="36"/>
        <v>1.3730919146145608</v>
      </c>
      <c r="U156">
        <f t="shared" si="44"/>
        <v>1.7684080853854394</v>
      </c>
      <c r="V156">
        <f t="shared" si="37"/>
        <v>0.46042676042255115</v>
      </c>
      <c r="W156">
        <f t="shared" si="45"/>
        <v>0.32175055439664219</v>
      </c>
      <c r="X156">
        <f t="shared" si="38"/>
        <v>0.58451922943375423</v>
      </c>
    </row>
    <row r="157" spans="13:24" x14ac:dyDescent="0.3">
      <c r="M157" s="13">
        <f t="shared" si="39"/>
        <v>77.5</v>
      </c>
      <c r="N157" s="8">
        <f t="shared" si="34"/>
        <v>33.848111763148239</v>
      </c>
      <c r="O157" s="14">
        <f t="shared" si="40"/>
        <v>1.3960719968517556</v>
      </c>
      <c r="P157">
        <f t="shared" si="41"/>
        <v>468.64250742359144</v>
      </c>
      <c r="Q157">
        <f t="shared" si="42"/>
        <v>6.0393629400836941</v>
      </c>
      <c r="R157">
        <f t="shared" si="43"/>
        <v>-249.92704154468348</v>
      </c>
      <c r="S157" s="11">
        <f t="shared" si="35"/>
        <v>1.3525902777777778</v>
      </c>
      <c r="T157" s="11">
        <f t="shared" si="36"/>
        <v>1.3776373811391849</v>
      </c>
      <c r="U157">
        <f t="shared" si="44"/>
        <v>1.7638626188608153</v>
      </c>
      <c r="V157">
        <f t="shared" si="37"/>
        <v>0.46210563726378528</v>
      </c>
      <c r="W157">
        <f t="shared" si="45"/>
        <v>0.32175055439664219</v>
      </c>
      <c r="X157">
        <f t="shared" si="38"/>
        <v>0.5907435727996122</v>
      </c>
    </row>
    <row r="158" spans="13:24" x14ac:dyDescent="0.3">
      <c r="M158" s="13">
        <f t="shared" si="39"/>
        <v>78</v>
      </c>
      <c r="N158" s="8">
        <f t="shared" si="34"/>
        <v>34.206259481265597</v>
      </c>
      <c r="O158" s="14">
        <f t="shared" si="40"/>
        <v>1.3902833575949789</v>
      </c>
      <c r="P158">
        <f t="shared" si="41"/>
        <v>468.16767684039661</v>
      </c>
      <c r="Q158">
        <f t="shared" si="42"/>
        <v>8.2200658717116841</v>
      </c>
      <c r="R158">
        <f t="shared" si="43"/>
        <v>-249.86482448929206</v>
      </c>
      <c r="S158" s="11">
        <f t="shared" si="35"/>
        <v>1.3613166666666667</v>
      </c>
      <c r="T158" s="11">
        <f t="shared" si="36"/>
        <v>1.3821832139286827</v>
      </c>
      <c r="U158">
        <f t="shared" si="44"/>
        <v>1.7593167860713175</v>
      </c>
      <c r="V158">
        <f t="shared" si="37"/>
        <v>0.46381047701020783</v>
      </c>
      <c r="W158">
        <f t="shared" si="45"/>
        <v>0.32175055439664219</v>
      </c>
      <c r="X158">
        <f t="shared" si="38"/>
        <v>0.59699424533553258</v>
      </c>
    </row>
    <row r="159" spans="13:24" x14ac:dyDescent="0.3">
      <c r="M159" s="13">
        <f t="shared" si="39"/>
        <v>78.5</v>
      </c>
      <c r="N159" s="8">
        <f t="shared" si="34"/>
        <v>34.565898397511376</v>
      </c>
      <c r="O159" s="14">
        <f t="shared" si="40"/>
        <v>1.3846092647705501</v>
      </c>
      <c r="P159">
        <f t="shared" si="41"/>
        <v>467.68394919364152</v>
      </c>
      <c r="Q159">
        <f t="shared" si="42"/>
        <v>10.400142850421563</v>
      </c>
      <c r="R159">
        <f t="shared" si="43"/>
        <v>-249.78358038247995</v>
      </c>
      <c r="S159" s="11">
        <f t="shared" si="35"/>
        <v>1.3700430555555556</v>
      </c>
      <c r="T159" s="11">
        <f t="shared" si="36"/>
        <v>1.3867294210510845</v>
      </c>
      <c r="U159">
        <f t="shared" si="44"/>
        <v>1.7547705789489156</v>
      </c>
      <c r="V159">
        <f t="shared" si="37"/>
        <v>0.46554096797328426</v>
      </c>
      <c r="W159">
        <f t="shared" si="45"/>
        <v>0.32175055439664219</v>
      </c>
      <c r="X159">
        <f t="shared" si="38"/>
        <v>0.60327094342101106</v>
      </c>
    </row>
    <row r="160" spans="13:24" x14ac:dyDescent="0.3">
      <c r="M160" s="13">
        <f t="shared" si="39"/>
        <v>79</v>
      </c>
      <c r="N160" s="8">
        <f t="shared" si="34"/>
        <v>34.927011104700185</v>
      </c>
      <c r="O160" s="14">
        <f t="shared" si="40"/>
        <v>1.3790475072846851</v>
      </c>
      <c r="P160">
        <f t="shared" si="41"/>
        <v>467.1913337408667</v>
      </c>
      <c r="Q160">
        <f t="shared" si="42"/>
        <v>12.579427864703469</v>
      </c>
      <c r="R160">
        <f t="shared" si="43"/>
        <v>-249.68331541093556</v>
      </c>
      <c r="S160" s="11">
        <f t="shared" si="35"/>
        <v>1.3787694444444445</v>
      </c>
      <c r="T160" s="11">
        <f t="shared" si="36"/>
        <v>1.3912760106359903</v>
      </c>
      <c r="U160">
        <f t="shared" si="44"/>
        <v>1.7502239893640099</v>
      </c>
      <c r="V160">
        <f t="shared" si="37"/>
        <v>0.46729679821967673</v>
      </c>
      <c r="W160">
        <f t="shared" si="45"/>
        <v>0.32175055439664219</v>
      </c>
      <c r="X160">
        <f t="shared" si="38"/>
        <v>0.60957336325230904</v>
      </c>
    </row>
    <row r="161" spans="13:24" x14ac:dyDescent="0.3">
      <c r="M161" s="13">
        <f t="shared" si="39"/>
        <v>79.5</v>
      </c>
      <c r="N161" s="8">
        <f t="shared" si="34"/>
        <v>35.289580194857557</v>
      </c>
      <c r="O161" s="14">
        <f t="shared" si="40"/>
        <v>1.3735959064564989</v>
      </c>
      <c r="P161">
        <f t="shared" si="41"/>
        <v>466.68983990991387</v>
      </c>
      <c r="Q161">
        <f t="shared" si="42"/>
        <v>14.75775496335514</v>
      </c>
      <c r="R161">
        <f t="shared" si="43"/>
        <v>-249.56403720977423</v>
      </c>
      <c r="S161" s="11">
        <f t="shared" si="35"/>
        <v>1.3874958333333334</v>
      </c>
      <c r="T161" s="11">
        <f t="shared" si="36"/>
        <v>1.3958229908760984</v>
      </c>
      <c r="U161">
        <f t="shared" si="44"/>
        <v>1.7456770091239018</v>
      </c>
      <c r="V161">
        <f t="shared" si="37"/>
        <v>0.46907765573917604</v>
      </c>
      <c r="W161">
        <f t="shared" si="45"/>
        <v>0.32175055439664219</v>
      </c>
      <c r="X161">
        <f t="shared" si="38"/>
        <v>0.6159012010119167</v>
      </c>
    </row>
    <row r="162" spans="13:24" x14ac:dyDescent="0.3">
      <c r="M162" s="13">
        <f t="shared" si="39"/>
        <v>80</v>
      </c>
      <c r="N162" s="8">
        <f t="shared" ref="N162:N181" si="46">X162/3.1415*180</f>
        <v>35.653588268592912</v>
      </c>
      <c r="O162" s="14">
        <f t="shared" si="40"/>
        <v>1.3682523162881355</v>
      </c>
      <c r="P162">
        <f t="shared" si="41"/>
        <v>466.17947729875783</v>
      </c>
      <c r="Q162">
        <f t="shared" si="42"/>
        <v>16.934958268118997</v>
      </c>
      <c r="R162">
        <f t="shared" si="43"/>
        <v>-249.42575486195702</v>
      </c>
      <c r="S162" s="11">
        <f t="shared" ref="S162:S181" si="47">M162/180*3.1415</f>
        <v>1.3962222222222223</v>
      </c>
      <c r="T162" s="11">
        <f t="shared" ref="T162:T181" si="48">ASIN(($B$11-R162)/P162)</f>
        <v>1.4003703700287555</v>
      </c>
      <c r="U162">
        <f t="shared" si="44"/>
        <v>1.7411296299712447</v>
      </c>
      <c r="V162">
        <f t="shared" ref="V162:V181" si="49">ACOS(($B$10*$B$10-$B$13*$B$13-P162*P162)/(-2*$B$13*P162))</f>
        <v>0.47088322860673926</v>
      </c>
      <c r="W162">
        <f t="shared" si="45"/>
        <v>0.32175055439664219</v>
      </c>
      <c r="X162">
        <f t="shared" ref="X162:X181" si="50">IF($B$12&gt;Q162,T162+V162+W162-3.1415/2,U162+V162+W162-3.1415/2)</f>
        <v>0.62225415303213683</v>
      </c>
    </row>
    <row r="163" spans="13:24" x14ac:dyDescent="0.3">
      <c r="M163" s="13">
        <f t="shared" si="39"/>
        <v>80.5</v>
      </c>
      <c r="N163" s="8">
        <f t="shared" si="46"/>
        <v>36.019017944134355</v>
      </c>
      <c r="O163" s="14">
        <f t="shared" si="40"/>
        <v>1.3630146236841223</v>
      </c>
      <c r="P163">
        <f t="shared" si="41"/>
        <v>465.66025567533603</v>
      </c>
      <c r="Q163">
        <f t="shared" si="42"/>
        <v>19.110871986313715</v>
      </c>
      <c r="R163">
        <f t="shared" si="43"/>
        <v>-249.26847889759895</v>
      </c>
      <c r="S163" s="11">
        <f t="shared" si="47"/>
        <v>1.4049486111111114</v>
      </c>
      <c r="T163" s="11">
        <f t="shared" si="48"/>
        <v>1.4049181564175279</v>
      </c>
      <c r="U163">
        <f t="shared" si="44"/>
        <v>1.7365818435824723</v>
      </c>
      <c r="V163">
        <f t="shared" si="49"/>
        <v>0.47271320513859694</v>
      </c>
      <c r="W163">
        <f t="shared" si="45"/>
        <v>0.32175055439664219</v>
      </c>
      <c r="X163">
        <f t="shared" si="50"/>
        <v>0.62863191595276713</v>
      </c>
    </row>
    <row r="164" spans="13:24" x14ac:dyDescent="0.3">
      <c r="M164" s="13">
        <f t="shared" si="39"/>
        <v>81</v>
      </c>
      <c r="N164" s="8">
        <f t="shared" si="46"/>
        <v>36.385851866024744</v>
      </c>
      <c r="O164" s="14">
        <f t="shared" si="40"/>
        <v>1.3578807486251512</v>
      </c>
      <c r="P164">
        <f t="shared" si="41"/>
        <v>465.13218497737404</v>
      </c>
      <c r="Q164">
        <f t="shared" si="42"/>
        <v>21.285330423458976</v>
      </c>
      <c r="R164">
        <f t="shared" si="43"/>
        <v>-249.0922212931672</v>
      </c>
      <c r="S164" s="11">
        <f t="shared" si="47"/>
        <v>1.413675</v>
      </c>
      <c r="T164" s="11">
        <f t="shared" si="48"/>
        <v>1.4094663584338027</v>
      </c>
      <c r="U164">
        <f t="shared" si="44"/>
        <v>1.7320336415661974</v>
      </c>
      <c r="V164">
        <f t="shared" si="49"/>
        <v>0.47456727404242582</v>
      </c>
      <c r="W164">
        <f t="shared" si="45"/>
        <v>0.32175055439664219</v>
      </c>
      <c r="X164">
        <f t="shared" si="50"/>
        <v>0.63503418687287083</v>
      </c>
    </row>
    <row r="165" spans="13:24" x14ac:dyDescent="0.3">
      <c r="M165" s="13">
        <f t="shared" si="39"/>
        <v>81.5</v>
      </c>
      <c r="N165" s="8">
        <f t="shared" si="46"/>
        <v>36.754072713478578</v>
      </c>
      <c r="O165" s="14">
        <f t="shared" si="40"/>
        <v>1.3528486442967202</v>
      </c>
      <c r="P165">
        <f t="shared" si="41"/>
        <v>464.59527531220914</v>
      </c>
      <c r="Q165">
        <f t="shared" si="42"/>
        <v>23.458167995893547</v>
      </c>
      <c r="R165">
        <f t="shared" si="43"/>
        <v>-248.89699547056898</v>
      </c>
      <c r="S165" s="11">
        <f t="shared" si="47"/>
        <v>1.4224013888888889</v>
      </c>
      <c r="T165" s="11">
        <f t="shared" si="48"/>
        <v>1.4140149845384049</v>
      </c>
      <c r="U165">
        <f t="shared" si="44"/>
        <v>1.7274850154615953</v>
      </c>
      <c r="V165">
        <f t="shared" si="49"/>
        <v>0.47644512456158061</v>
      </c>
      <c r="W165">
        <f t="shared" si="45"/>
        <v>0.32175055439664219</v>
      </c>
      <c r="X165">
        <f t="shared" si="50"/>
        <v>0.64146066349662756</v>
      </c>
    </row>
    <row r="166" spans="13:24" x14ac:dyDescent="0.3">
      <c r="M166" s="13">
        <f t="shared" si="39"/>
        <v>82</v>
      </c>
      <c r="N166" s="8">
        <f t="shared" si="46"/>
        <v>37.123663208400444</v>
      </c>
      <c r="O166" s="14">
        <f t="shared" si="40"/>
        <v>1.3479162971726861</v>
      </c>
      <c r="P166">
        <f t="shared" si="41"/>
        <v>464.04953695661067</v>
      </c>
      <c r="Q166">
        <f t="shared" si="42"/>
        <v>25.629219243383798</v>
      </c>
      <c r="R166">
        <f t="shared" si="43"/>
        <v>-248.68281629612966</v>
      </c>
      <c r="S166" s="11">
        <f t="shared" si="47"/>
        <v>1.4311277777777778</v>
      </c>
      <c r="T166" s="11">
        <f t="shared" si="48"/>
        <v>1.4185640432632476</v>
      </c>
      <c r="U166">
        <f t="shared" si="44"/>
        <v>1.7229359567367526</v>
      </c>
      <c r="V166">
        <f t="shared" si="49"/>
        <v>0.47834644661338799</v>
      </c>
      <c r="W166">
        <f t="shared" si="45"/>
        <v>0.32175055439664219</v>
      </c>
      <c r="X166">
        <f t="shared" si="50"/>
        <v>0.64791104427327784</v>
      </c>
    </row>
    <row r="167" spans="13:24" x14ac:dyDescent="0.3">
      <c r="M167" s="13">
        <f t="shared" si="39"/>
        <v>82.5</v>
      </c>
      <c r="N167" s="8">
        <f t="shared" si="46"/>
        <v>37.494606123067157</v>
      </c>
      <c r="O167" s="14">
        <f t="shared" si="40"/>
        <v>1.3430817270600846</v>
      </c>
      <c r="P167">
        <f t="shared" si="41"/>
        <v>463.49498035659724</v>
      </c>
      <c r="Q167">
        <f t="shared" si="42"/>
        <v>27.798318841723702</v>
      </c>
      <c r="R167">
        <f t="shared" si="43"/>
        <v>-248.44970007946048</v>
      </c>
      <c r="S167" s="11">
        <f t="shared" si="47"/>
        <v>1.4398541666666667</v>
      </c>
      <c r="T167" s="11">
        <f t="shared" si="48"/>
        <v>1.4231135432130033</v>
      </c>
      <c r="U167">
        <f t="shared" si="44"/>
        <v>1.7183864567869969</v>
      </c>
      <c r="V167">
        <f t="shared" si="49"/>
        <v>0.48027093092155182</v>
      </c>
      <c r="W167">
        <f t="shared" si="45"/>
        <v>0.32175055439664219</v>
      </c>
      <c r="X167">
        <f t="shared" si="50"/>
        <v>0.65438502853119718</v>
      </c>
    </row>
    <row r="168" spans="13:24" x14ac:dyDescent="0.3">
      <c r="M168" s="13">
        <f t="shared" si="39"/>
        <v>83</v>
      </c>
      <c r="N168" s="8">
        <f t="shared" si="46"/>
        <v>37.866884287475266</v>
      </c>
      <c r="O168" s="14">
        <f t="shared" si="40"/>
        <v>1.338342987105825</v>
      </c>
      <c r="P168">
        <f t="shared" si="41"/>
        <v>462.93161612725135</v>
      </c>
      <c r="Q168">
        <f t="shared" si="42"/>
        <v>29.965301615324169</v>
      </c>
      <c r="R168">
        <f t="shared" si="43"/>
        <v>-248.19766457221681</v>
      </c>
      <c r="S168" s="11">
        <f t="shared" si="47"/>
        <v>1.4485805555555558</v>
      </c>
      <c r="T168" s="11">
        <f t="shared" si="48"/>
        <v>1.427663493066806</v>
      </c>
      <c r="U168">
        <f t="shared" si="44"/>
        <v>1.7138365069331942</v>
      </c>
      <c r="V168">
        <f t="shared" si="49"/>
        <v>0.48221826914268262</v>
      </c>
      <c r="W168">
        <f t="shared" si="45"/>
        <v>0.32175055439664219</v>
      </c>
      <c r="X168">
        <f t="shared" si="50"/>
        <v>0.66088231660613084</v>
      </c>
    </row>
    <row r="169" spans="13:24" x14ac:dyDescent="0.3">
      <c r="M169" s="13">
        <f t="shared" si="39"/>
        <v>83.5</v>
      </c>
      <c r="N169" s="8">
        <f t="shared" si="46"/>
        <v>38.240480596356633</v>
      </c>
      <c r="O169" s="14">
        <f t="shared" si="40"/>
        <v>1.3336981637631233</v>
      </c>
      <c r="P169">
        <f t="shared" si="41"/>
        <v>462.35945505253119</v>
      </c>
      <c r="Q169">
        <f t="shared" si="42"/>
        <v>32.130002549790817</v>
      </c>
      <c r="R169">
        <f t="shared" si="43"/>
        <v>-247.92672896674623</v>
      </c>
      <c r="S169" s="11">
        <f t="shared" si="47"/>
        <v>1.4573069444444446</v>
      </c>
      <c r="T169" s="11">
        <f t="shared" si="48"/>
        <v>1.4322139015799753</v>
      </c>
      <c r="U169">
        <f t="shared" si="44"/>
        <v>1.7092860984200249</v>
      </c>
      <c r="V169">
        <f t="shared" si="49"/>
        <v>0.48418815398701787</v>
      </c>
      <c r="W169">
        <f t="shared" si="45"/>
        <v>0.32175055439664219</v>
      </c>
      <c r="X169">
        <f t="shared" si="50"/>
        <v>0.66740260996363543</v>
      </c>
    </row>
    <row r="170" spans="13:24" x14ac:dyDescent="0.3">
      <c r="M170" s="13">
        <f t="shared" si="39"/>
        <v>84</v>
      </c>
      <c r="N170" s="8">
        <f t="shared" si="46"/>
        <v>38.615378015866618</v>
      </c>
      <c r="O170" s="14">
        <f t="shared" si="40"/>
        <v>1.3291453767290615</v>
      </c>
      <c r="P170">
        <f t="shared" si="41"/>
        <v>461.7785080850789</v>
      </c>
      <c r="Q170">
        <f t="shared" si="42"/>
        <v>34.292256804490066</v>
      </c>
      <c r="R170">
        <f t="shared" si="43"/>
        <v>-247.63691389462699</v>
      </c>
      <c r="S170" s="11">
        <f t="shared" si="47"/>
        <v>1.4660333333333335</v>
      </c>
      <c r="T170" s="11">
        <f t="shared" si="48"/>
        <v>1.4367647775857793</v>
      </c>
      <c r="U170">
        <f t="shared" si="44"/>
        <v>1.7047352224142209</v>
      </c>
      <c r="V170">
        <f t="shared" si="49"/>
        <v>0.48618027933338426</v>
      </c>
      <c r="W170">
        <f t="shared" si="45"/>
        <v>0.32175055439664219</v>
      </c>
      <c r="X170">
        <f t="shared" si="50"/>
        <v>0.67394561131580555</v>
      </c>
    </row>
    <row r="171" spans="13:24" x14ac:dyDescent="0.3">
      <c r="M171" s="13">
        <f t="shared" si="39"/>
        <v>84.5</v>
      </c>
      <c r="N171" s="8">
        <f t="shared" si="46"/>
        <v>38.9915595899473</v>
      </c>
      <c r="O171" s="14">
        <f t="shared" si="40"/>
        <v>1.3246827788471152</v>
      </c>
      <c r="P171">
        <f t="shared" si="41"/>
        <v>461.18878634602697</v>
      </c>
      <c r="Q171">
        <f t="shared" si="42"/>
        <v>36.451899725101448</v>
      </c>
      <c r="R171">
        <f t="shared" si="43"/>
        <v>-247.32824142509716</v>
      </c>
      <c r="S171" s="11">
        <f t="shared" si="47"/>
        <v>1.4747597222222224</v>
      </c>
      <c r="T171" s="11">
        <f t="shared" si="48"/>
        <v>1.4413161299972126</v>
      </c>
      <c r="U171">
        <f t="shared" si="44"/>
        <v>1.7001838700027876</v>
      </c>
      <c r="V171">
        <f t="shared" si="49"/>
        <v>0.48819434033847542</v>
      </c>
      <c r="W171">
        <f t="shared" si="45"/>
        <v>0.32175055439664219</v>
      </c>
      <c r="X171">
        <f t="shared" si="50"/>
        <v>0.68051102473233027</v>
      </c>
    </row>
    <row r="172" spans="13:24" x14ac:dyDescent="0.3">
      <c r="M172" s="13">
        <f t="shared" si="39"/>
        <v>85</v>
      </c>
      <c r="N172" s="8">
        <f t="shared" si="46"/>
        <v>39.369008446370991</v>
      </c>
      <c r="O172" s="14">
        <f t="shared" si="40"/>
        <v>1.3203085559737535</v>
      </c>
      <c r="P172">
        <f t="shared" si="41"/>
        <v>460.59030112480127</v>
      </c>
      <c r="Q172">
        <f t="shared" si="42"/>
        <v>38.608766856155881</v>
      </c>
      <c r="R172">
        <f t="shared" si="43"/>
        <v>-247.00073506337387</v>
      </c>
      <c r="S172" s="11">
        <f t="shared" si="47"/>
        <v>1.4834861111111111</v>
      </c>
      <c r="T172" s="11">
        <f t="shared" si="48"/>
        <v>1.4458679678088093</v>
      </c>
      <c r="U172">
        <f t="shared" si="44"/>
        <v>1.6956320321911909</v>
      </c>
      <c r="V172">
        <f t="shared" si="49"/>
        <v>0.49023003354051786</v>
      </c>
      <c r="W172">
        <f t="shared" si="45"/>
        <v>0.32175055439664219</v>
      </c>
      <c r="X172">
        <f t="shared" si="50"/>
        <v>0.68709855574596923</v>
      </c>
    </row>
    <row r="173" spans="13:24" x14ac:dyDescent="0.3">
      <c r="M173" s="13">
        <f t="shared" si="39"/>
        <v>85.5</v>
      </c>
      <c r="N173" s="8">
        <f t="shared" si="46"/>
        <v>39.747707802470551</v>
      </c>
      <c r="O173" s="14">
        <f t="shared" si="40"/>
        <v>1.3160209268275296</v>
      </c>
      <c r="P173">
        <f t="shared" si="41"/>
        <v>459.98306387892075</v>
      </c>
      <c r="Q173">
        <f t="shared" si="42"/>
        <v>40.762693953559129</v>
      </c>
      <c r="R173">
        <f t="shared" si="43"/>
        <v>-246.65441974886335</v>
      </c>
      <c r="S173" s="11">
        <f t="shared" si="47"/>
        <v>1.4922124999999999</v>
      </c>
      <c r="T173" s="11">
        <f t="shared" si="48"/>
        <v>1.4504203000985001</v>
      </c>
      <c r="U173">
        <f t="shared" si="44"/>
        <v>1.6910796999015001</v>
      </c>
      <c r="V173">
        <f t="shared" si="49"/>
        <v>0.49228705695742025</v>
      </c>
      <c r="W173">
        <f t="shared" si="45"/>
        <v>0.32175055439664219</v>
      </c>
      <c r="X173">
        <f t="shared" si="50"/>
        <v>0.69370791145256239</v>
      </c>
    </row>
    <row r="174" spans="13:24" x14ac:dyDescent="0.3">
      <c r="M174" s="13">
        <f t="shared" si="39"/>
        <v>86</v>
      </c>
      <c r="N174" s="8">
        <f t="shared" si="46"/>
        <v>40.127640970558787</v>
      </c>
      <c r="O174" s="14">
        <f t="shared" si="40"/>
        <v>1.3118181428026818</v>
      </c>
      <c r="P174">
        <f t="shared" si="41"/>
        <v>459.36708623379536</v>
      </c>
      <c r="Q174">
        <f t="shared" si="42"/>
        <v>42.913516997098576</v>
      </c>
      <c r="R174">
        <f t="shared" si="43"/>
        <v>-246.28932185326209</v>
      </c>
      <c r="S174" s="11">
        <f t="shared" si="47"/>
        <v>1.500938888888889</v>
      </c>
      <c r="T174" s="11">
        <f t="shared" si="48"/>
        <v>1.4549731360294806</v>
      </c>
      <c r="U174">
        <f t="shared" si="44"/>
        <v>1.6865268639705195</v>
      </c>
      <c r="V174">
        <f t="shared" si="49"/>
        <v>0.49436511017949059</v>
      </c>
      <c r="W174">
        <f t="shared" si="45"/>
        <v>0.32175055439664219</v>
      </c>
      <c r="X174">
        <f t="shared" si="50"/>
        <v>0.70033880060561349</v>
      </c>
    </row>
    <row r="175" spans="13:24" x14ac:dyDescent="0.3">
      <c r="M175" s="13">
        <f t="shared" si="39"/>
        <v>86.5</v>
      </c>
      <c r="N175" s="8">
        <f t="shared" si="46"/>
        <v>40.508791363045169</v>
      </c>
      <c r="O175" s="14">
        <f t="shared" si="40"/>
        <v>1.3076984877612283</v>
      </c>
      <c r="P175">
        <f t="shared" si="41"/>
        <v>458.74237998252039</v>
      </c>
      <c r="Q175">
        <f t="shared" si="42"/>
        <v>45.061072202933261</v>
      </c>
      <c r="R175">
        <f t="shared" si="43"/>
        <v>-245.90546917854843</v>
      </c>
      <c r="S175" s="11">
        <f t="shared" si="47"/>
        <v>1.5096652777777779</v>
      </c>
      <c r="T175" s="11">
        <f t="shared" si="48"/>
        <v>1.4595264848521241</v>
      </c>
      <c r="U175">
        <f t="shared" si="44"/>
        <v>1.6819735151478761</v>
      </c>
      <c r="V175">
        <f t="shared" si="49"/>
        <v>0.49646389445682471</v>
      </c>
      <c r="W175">
        <f t="shared" si="45"/>
        <v>0.32175055439664219</v>
      </c>
      <c r="X175">
        <f t="shared" si="50"/>
        <v>0.70699093370559107</v>
      </c>
    </row>
    <row r="176" spans="13:24" x14ac:dyDescent="0.3">
      <c r="M176" s="13">
        <f t="shared" si="39"/>
        <v>87</v>
      </c>
      <c r="N176" s="8">
        <f t="shared" si="46"/>
        <v>40.891142497255011</v>
      </c>
      <c r="O176" s="14">
        <f t="shared" si="40"/>
        <v>1.3036602777992301</v>
      </c>
      <c r="P176">
        <f t="shared" si="41"/>
        <v>458.10895708566846</v>
      </c>
      <c r="Q176">
        <f t="shared" si="42"/>
        <v>47.205196036066212</v>
      </c>
      <c r="R176">
        <f t="shared" si="43"/>
        <v>-245.50289095486548</v>
      </c>
      <c r="S176" s="11">
        <f t="shared" si="47"/>
        <v>1.5183916666666668</v>
      </c>
      <c r="T176" s="11">
        <f t="shared" si="48"/>
        <v>1.464080355905919</v>
      </c>
      <c r="U176">
        <f t="shared" si="44"/>
        <v>1.6774196440940812</v>
      </c>
      <c r="V176">
        <f t="shared" si="49"/>
        <v>0.49858311278147549</v>
      </c>
      <c r="W176">
        <f t="shared" si="45"/>
        <v>0.32175055439664219</v>
      </c>
      <c r="X176">
        <f t="shared" si="50"/>
        <v>0.71366402308403676</v>
      </c>
    </row>
    <row r="177" spans="13:24" x14ac:dyDescent="0.3">
      <c r="M177" s="13">
        <f t="shared" si="39"/>
        <v>87.5</v>
      </c>
      <c r="N177" s="8">
        <f t="shared" si="46"/>
        <v>41.274677999958271</v>
      </c>
      <c r="O177" s="14">
        <f t="shared" si="40"/>
        <v>1.2997018609953406</v>
      </c>
      <c r="P177">
        <f t="shared" si="41"/>
        <v>457.46682967107779</v>
      </c>
      <c r="Q177">
        <f t="shared" si="42"/>
        <v>49.345725222797306</v>
      </c>
      <c r="R177">
        <f t="shared" si="43"/>
        <v>-245.08161783829522</v>
      </c>
      <c r="S177" s="11">
        <f t="shared" si="47"/>
        <v>1.5271180555555557</v>
      </c>
      <c r="T177" s="11">
        <f t="shared" si="48"/>
        <v>1.468634758621455</v>
      </c>
      <c r="U177">
        <f t="shared" si="44"/>
        <v>1.6728652413785452</v>
      </c>
      <c r="V177">
        <f t="shared" si="49"/>
        <v>0.50072246996450787</v>
      </c>
      <c r="W177">
        <f t="shared" si="45"/>
        <v>0.32175055439664219</v>
      </c>
      <c r="X177">
        <f t="shared" si="50"/>
        <v>0.72035778298260511</v>
      </c>
    </row>
    <row r="178" spans="13:24" x14ac:dyDescent="0.3">
      <c r="M178" s="13">
        <f t="shared" si="39"/>
        <v>88</v>
      </c>
      <c r="N178" s="8">
        <f t="shared" si="46"/>
        <v>41.659381611613554</v>
      </c>
      <c r="O178" s="14">
        <f t="shared" si="40"/>
        <v>1.2958216171376868</v>
      </c>
      <c r="P178">
        <f t="shared" si="41"/>
        <v>456.81601003363937</v>
      </c>
      <c r="Q178">
        <f t="shared" si="42"/>
        <v>51.482496763156519</v>
      </c>
      <c r="R178">
        <f t="shared" si="43"/>
        <v>-244.64168190852428</v>
      </c>
      <c r="S178" s="11">
        <f t="shared" si="47"/>
        <v>1.5358444444444446</v>
      </c>
      <c r="T178" s="11">
        <f t="shared" si="48"/>
        <v>1.4731897025224325</v>
      </c>
      <c r="U178">
        <f t="shared" si="44"/>
        <v>1.6683102974775676</v>
      </c>
      <c r="V178">
        <f t="shared" si="49"/>
        <v>0.50288167270805872</v>
      </c>
      <c r="W178">
        <f t="shared" si="45"/>
        <v>0.32175055439664219</v>
      </c>
      <c r="X178">
        <f t="shared" si="50"/>
        <v>0.7270719296271333</v>
      </c>
    </row>
    <row r="179" spans="13:24" x14ac:dyDescent="0.3">
      <c r="M179" s="13">
        <f t="shared" si="39"/>
        <v>88.5</v>
      </c>
      <c r="N179" s="8">
        <f t="shared" si="46"/>
        <v>42.045237190334674</v>
      </c>
      <c r="O179" s="14">
        <f t="shared" si="40"/>
        <v>1.2920179574302058</v>
      </c>
      <c r="P179">
        <f t="shared" si="41"/>
        <v>456.15651063507971</v>
      </c>
      <c r="Q179">
        <f t="shared" si="42"/>
        <v>53.615347943316252</v>
      </c>
      <c r="R179">
        <f t="shared" si="43"/>
        <v>-244.18311666640085</v>
      </c>
      <c r="S179" s="11">
        <f t="shared" si="47"/>
        <v>1.5445708333333334</v>
      </c>
      <c r="T179" s="11">
        <f t="shared" si="48"/>
        <v>1.4777451972277065</v>
      </c>
      <c r="U179">
        <f t="shared" si="44"/>
        <v>1.6637548027722937</v>
      </c>
      <c r="V179">
        <f t="shared" si="49"/>
        <v>0.50506042967252029</v>
      </c>
      <c r="W179">
        <f t="shared" si="45"/>
        <v>0.32175055439664219</v>
      </c>
      <c r="X179">
        <f t="shared" si="50"/>
        <v>0.73380618129686881</v>
      </c>
    </row>
    <row r="180" spans="13:24" x14ac:dyDescent="0.3">
      <c r="M180" s="13">
        <f t="shared" si="39"/>
        <v>89</v>
      </c>
      <c r="N180" s="8">
        <f t="shared" si="46"/>
        <v>42.432228715587534</v>
      </c>
      <c r="O180" s="14">
        <f t="shared" si="40"/>
        <v>1.2882893241832802</v>
      </c>
      <c r="P180">
        <f t="shared" si="41"/>
        <v>455.48834410374172</v>
      </c>
      <c r="Q180">
        <f t="shared" si="42"/>
        <v>55.744116347981922</v>
      </c>
      <c r="R180">
        <f t="shared" si="43"/>
        <v>-243.70595703138372</v>
      </c>
      <c r="S180" s="11">
        <f t="shared" si="47"/>
        <v>1.5532972222222223</v>
      </c>
      <c r="T180" s="11">
        <f t="shared" si="48"/>
        <v>1.4823012524533759</v>
      </c>
      <c r="U180">
        <f t="shared" si="44"/>
        <v>1.6591987475466243</v>
      </c>
      <c r="V180">
        <f t="shared" si="49"/>
        <v>0.50725845153897242</v>
      </c>
      <c r="W180">
        <f t="shared" si="45"/>
        <v>0.32175055439664219</v>
      </c>
      <c r="X180">
        <f t="shared" si="50"/>
        <v>0.74056025838899031</v>
      </c>
    </row>
    <row r="181" spans="13:24" x14ac:dyDescent="0.3">
      <c r="M181" s="13">
        <f t="shared" si="39"/>
        <v>89.5</v>
      </c>
      <c r="N181" s="8">
        <f t="shared" si="46"/>
        <v>42.820340291624213</v>
      </c>
      <c r="O181" s="14">
        <f t="shared" si="40"/>
        <v>1.2846341904955441</v>
      </c>
      <c r="P181">
        <f t="shared" si="41"/>
        <v>454.81152323436248</v>
      </c>
      <c r="Q181">
        <f t="shared" si="42"/>
        <v>57.868639872759751</v>
      </c>
      <c r="R181">
        <f t="shared" si="43"/>
        <v>-243.21023933888318</v>
      </c>
      <c r="S181" s="11">
        <f t="shared" si="47"/>
        <v>1.5620236111111112</v>
      </c>
      <c r="T181" s="11">
        <f t="shared" si="48"/>
        <v>1.4868578780149149</v>
      </c>
      <c r="U181">
        <f t="shared" si="44"/>
        <v>1.6546421219850853</v>
      </c>
      <c r="V181">
        <f t="shared" si="49"/>
        <v>0.50947545106698455</v>
      </c>
      <c r="W181">
        <f t="shared" si="45"/>
        <v>0.32175055439664219</v>
      </c>
      <c r="X181">
        <f t="shared" si="50"/>
        <v>0.74733388347854146</v>
      </c>
    </row>
    <row r="182" spans="13:24" x14ac:dyDescent="0.3">
      <c r="M182" s="13">
        <f t="shared" si="39"/>
        <v>90</v>
      </c>
      <c r="N182" s="8">
        <f t="shared" ref="N182:N245" si="51">X182/3.1415*180</f>
        <v>43.209556150659637</v>
      </c>
      <c r="O182" s="14">
        <f t="shared" si="40"/>
        <v>1.2810510599047171</v>
      </c>
      <c r="P182">
        <f t="shared" si="41"/>
        <v>454.1260609878488</v>
      </c>
      <c r="Q182">
        <f t="shared" si="42"/>
        <v>59.988756736500946</v>
      </c>
      <c r="R182">
        <f t="shared" si="43"/>
        <v>-242.69600133749407</v>
      </c>
      <c r="S182" s="11">
        <f t="shared" ref="S182:S245" si="52">M182/180*3.1415</f>
        <v>1.5707500000000001</v>
      </c>
      <c r="T182" s="11">
        <f t="shared" ref="T182:T245" si="53">ASIN(($B$11-R182)/P182)</f>
        <v>1.4914150838293156</v>
      </c>
      <c r="U182">
        <f t="shared" si="44"/>
        <v>1.6500849161706845</v>
      </c>
      <c r="V182">
        <f t="shared" ref="V182:V245" si="54">ACOS(($B$10*$B$10-$B$13*$B$13-P182*P182)/(-2*$B$13*P182))</f>
        <v>0.51171114314791621</v>
      </c>
      <c r="W182">
        <f t="shared" si="45"/>
        <v>0.32175055439664219</v>
      </c>
      <c r="X182">
        <f t="shared" ref="X182:X245" si="55">IF($B$12&gt;Q182,T182+V182+W182-3.1415/2,U182+V182+W182-3.1415/2)</f>
        <v>0.75412678137387368</v>
      </c>
    </row>
    <row r="183" spans="13:24" x14ac:dyDescent="0.3">
      <c r="M183" s="13">
        <f t="shared" si="39"/>
        <v>90.5</v>
      </c>
      <c r="N183" s="8">
        <f t="shared" si="51"/>
        <v>43.599860655803397</v>
      </c>
      <c r="O183" s="14">
        <f t="shared" si="40"/>
        <v>1.2775384660499174</v>
      </c>
      <c r="P183">
        <f t="shared" si="41"/>
        <v>453.43197049104913</v>
      </c>
      <c r="Q183">
        <f t="shared" si="42"/>
        <v>62.104305493621212</v>
      </c>
      <c r="R183">
        <f t="shared" si="43"/>
        <v>-242.16328218612122</v>
      </c>
      <c r="S183" s="11">
        <f t="shared" si="52"/>
        <v>1.579476388888889</v>
      </c>
      <c r="T183" s="11">
        <f t="shared" si="53"/>
        <v>1.4959728799173195</v>
      </c>
      <c r="U183">
        <f t="shared" si="44"/>
        <v>1.6455271200826806</v>
      </c>
      <c r="V183">
        <f t="shared" si="54"/>
        <v>0.51396524485385164</v>
      </c>
      <c r="W183">
        <f t="shared" si="45"/>
        <v>0.32175055439664219</v>
      </c>
      <c r="X183">
        <f t="shared" si="55"/>
        <v>0.76093867916781321</v>
      </c>
    </row>
    <row r="184" spans="13:24" x14ac:dyDescent="0.3">
      <c r="M184" s="13">
        <f t="shared" si="39"/>
        <v>91</v>
      </c>
      <c r="N184" s="8">
        <f t="shared" si="51"/>
        <v>43.991238303746925</v>
      </c>
      <c r="O184" s="14">
        <f t="shared" si="40"/>
        <v>1.2740949722956183</v>
      </c>
      <c r="P184">
        <f t="shared" si="41"/>
        <v>452.72926503652405</v>
      </c>
      <c r="Q184">
        <f t="shared" si="42"/>
        <v>64.215125046394732</v>
      </c>
      <c r="R184">
        <f t="shared" si="43"/>
        <v>-241.61212245099767</v>
      </c>
      <c r="S184" s="11">
        <f t="shared" si="52"/>
        <v>1.5882027777777779</v>
      </c>
      <c r="T184" s="11">
        <f t="shared" si="53"/>
        <v>1.5005312764056302</v>
      </c>
      <c r="U184">
        <f t="shared" si="44"/>
        <v>1.64096872359437</v>
      </c>
      <c r="V184">
        <f t="shared" si="54"/>
        <v>0.51623747548228871</v>
      </c>
      <c r="W184">
        <f t="shared" si="45"/>
        <v>0.32175055439664219</v>
      </c>
      <c r="X184">
        <f t="shared" si="55"/>
        <v>0.76776930628456097</v>
      </c>
    </row>
    <row r="185" spans="13:24" x14ac:dyDescent="0.3">
      <c r="M185" s="13">
        <f t="shared" si="39"/>
        <v>91.5</v>
      </c>
      <c r="N185" s="8">
        <f t="shared" si="51"/>
        <v>44.383673727221769</v>
      </c>
      <c r="O185" s="14">
        <f t="shared" si="40"/>
        <v>1.2707191713698305</v>
      </c>
      <c r="P185">
        <f t="shared" si="41"/>
        <v>452.01795808231282</v>
      </c>
      <c r="Q185">
        <f t="shared" si="42"/>
        <v>66.321054657221694</v>
      </c>
      <c r="R185">
        <f t="shared" si="43"/>
        <v>-241.04256410259538</v>
      </c>
      <c r="S185" s="11">
        <f t="shared" si="52"/>
        <v>1.5969291666666667</v>
      </c>
      <c r="T185" s="11">
        <f t="shared" si="53"/>
        <v>1.5050902835292301</v>
      </c>
      <c r="U185">
        <f t="shared" si="44"/>
        <v>1.63640971647077</v>
      </c>
      <c r="V185">
        <f t="shared" si="54"/>
        <v>0.51852755659672312</v>
      </c>
      <c r="W185">
        <f t="shared" si="45"/>
        <v>0.32175055439664219</v>
      </c>
      <c r="X185">
        <f t="shared" si="55"/>
        <v>0.77461839452259551</v>
      </c>
    </row>
    <row r="186" spans="13:24" x14ac:dyDescent="0.3">
      <c r="M186" s="13">
        <f t="shared" si="39"/>
        <v>92</v>
      </c>
      <c r="N186" s="8">
        <f t="shared" si="51"/>
        <v>44.777151697229101</v>
      </c>
      <c r="O186" s="14">
        <f t="shared" si="40"/>
        <v>1.2674096849739225</v>
      </c>
      <c r="P186">
        <f t="shared" si="41"/>
        <v>451.29806325169807</v>
      </c>
      <c r="Q186">
        <f t="shared" si="42"/>
        <v>68.421933960868301</v>
      </c>
      <c r="R186">
        <f t="shared" si="43"/>
        <v>-240.45465051242942</v>
      </c>
      <c r="S186" s="11">
        <f t="shared" si="52"/>
        <v>1.6056555555555556</v>
      </c>
      <c r="T186" s="11">
        <f t="shared" si="53"/>
        <v>1.5096499116336892</v>
      </c>
      <c r="U186">
        <f t="shared" si="44"/>
        <v>1.631850088366311</v>
      </c>
      <c r="V186">
        <f t="shared" si="54"/>
        <v>0.52083521206325334</v>
      </c>
      <c r="W186">
        <f t="shared" si="45"/>
        <v>0.32175055439664219</v>
      </c>
      <c r="X186">
        <f t="shared" si="55"/>
        <v>0.7814856780935846</v>
      </c>
    </row>
    <row r="187" spans="13:24" x14ac:dyDescent="0.3">
      <c r="M187" s="13">
        <f t="shared" si="39"/>
        <v>92.5</v>
      </c>
      <c r="N187" s="8">
        <f t="shared" si="51"/>
        <v>45.171657125053954</v>
      </c>
      <c r="O187" s="14">
        <f t="shared" si="40"/>
        <v>1.2641651633993727</v>
      </c>
      <c r="P187">
        <f t="shared" si="41"/>
        <v>450.56959433296743</v>
      </c>
      <c r="Q187">
        <f t="shared" si="42"/>
        <v>70.517602976678475</v>
      </c>
      <c r="R187">
        <f t="shared" si="43"/>
        <v>-239.84842644975501</v>
      </c>
      <c r="S187" s="11">
        <f t="shared" si="52"/>
        <v>1.6143819444444443</v>
      </c>
      <c r="T187" s="11">
        <f t="shared" si="53"/>
        <v>1.5142101711775544</v>
      </c>
      <c r="U187">
        <f t="shared" si="44"/>
        <v>1.6272898288224458</v>
      </c>
      <c r="V187">
        <f t="shared" si="54"/>
        <v>0.5231601680833422</v>
      </c>
      <c r="W187">
        <f t="shared" si="45"/>
        <v>0.32175055439664219</v>
      </c>
      <c r="X187">
        <f t="shared" si="55"/>
        <v>0.78837089365753887</v>
      </c>
    </row>
    <row r="188" spans="13:24" x14ac:dyDescent="0.3">
      <c r="M188" s="13">
        <f t="shared" si="39"/>
        <v>93</v>
      </c>
      <c r="N188" s="8">
        <f t="shared" si="51"/>
        <v>45.56717506406715</v>
      </c>
      <c r="O188" s="14">
        <f t="shared" si="40"/>
        <v>1.2609842851240485</v>
      </c>
      <c r="P188">
        <f t="shared" si="41"/>
        <v>449.83256527917285</v>
      </c>
      <c r="Q188">
        <f t="shared" si="42"/>
        <v>72.607902120756606</v>
      </c>
      <c r="R188">
        <f t="shared" si="43"/>
        <v>-239.22393807815854</v>
      </c>
      <c r="S188" s="11">
        <f t="shared" si="52"/>
        <v>1.6231083333333336</v>
      </c>
      <c r="T188" s="11">
        <f t="shared" si="53"/>
        <v>1.5187710727347568</v>
      </c>
      <c r="U188">
        <f t="shared" si="44"/>
        <v>1.6227289272652434</v>
      </c>
      <c r="V188">
        <f t="shared" si="54"/>
        <v>0.52550215322286209</v>
      </c>
      <c r="W188">
        <f t="shared" si="45"/>
        <v>0.32175055439664219</v>
      </c>
      <c r="X188">
        <f t="shared" si="55"/>
        <v>0.79527378035426088</v>
      </c>
    </row>
    <row r="189" spans="13:24" x14ac:dyDescent="0.3">
      <c r="M189" s="13">
        <f t="shared" si="39"/>
        <v>93.5</v>
      </c>
      <c r="N189" s="8">
        <f t="shared" si="51"/>
        <v>45.963690711326635</v>
      </c>
      <c r="O189" s="14">
        <f t="shared" si="40"/>
        <v>1.2578657564120721</v>
      </c>
      <c r="P189">
        <f t="shared" si="41"/>
        <v>449.08699020788714</v>
      </c>
      <c r="Q189">
        <f t="shared" si="42"/>
        <v>74.692672218118972</v>
      </c>
      <c r="R189">
        <f t="shared" si="43"/>
        <v>-238.58123295204223</v>
      </c>
      <c r="S189" s="11">
        <f t="shared" si="52"/>
        <v>1.6318347222222225</v>
      </c>
      <c r="T189" s="11">
        <f t="shared" si="53"/>
        <v>1.5233326269970933</v>
      </c>
      <c r="U189">
        <f t="shared" si="44"/>
        <v>1.6181673730029069</v>
      </c>
      <c r="V189">
        <f t="shared" si="54"/>
        <v>0.52786089843755724</v>
      </c>
      <c r="W189">
        <f t="shared" si="45"/>
        <v>0.32175055439664219</v>
      </c>
      <c r="X189">
        <f t="shared" si="55"/>
        <v>0.80219407983129254</v>
      </c>
    </row>
    <row r="190" spans="13:24" x14ac:dyDescent="0.3">
      <c r="M190" s="13">
        <f t="shared" si="39"/>
        <v>94</v>
      </c>
      <c r="N190" s="8">
        <f t="shared" si="51"/>
        <v>46.361189408982732</v>
      </c>
      <c r="O190" s="14">
        <f t="shared" si="40"/>
        <v>1.2548083109089312</v>
      </c>
      <c r="P190">
        <f t="shared" si="41"/>
        <v>448.33288340095748</v>
      </c>
      <c r="Q190">
        <f t="shared" si="42"/>
        <v>76.77175451481574</v>
      </c>
      <c r="R190">
        <f t="shared" si="43"/>
        <v>-237.92036001300281</v>
      </c>
      <c r="S190" s="11">
        <f t="shared" si="52"/>
        <v>1.6405611111111114</v>
      </c>
      <c r="T190" s="11">
        <f t="shared" si="53"/>
        <v>1.5278948447767424</v>
      </c>
      <c r="U190">
        <f t="shared" si="44"/>
        <v>1.6136051552232578</v>
      </c>
      <c r="V190">
        <f t="shared" si="54"/>
        <v>0.5302361370950559</v>
      </c>
      <c r="W190">
        <f t="shared" si="45"/>
        <v>0.32175055439664219</v>
      </c>
      <c r="X190">
        <f t="shared" si="55"/>
        <v>0.80913153626844037</v>
      </c>
    </row>
    <row r="191" spans="13:24" x14ac:dyDescent="0.3">
      <c r="M191" s="13">
        <f t="shared" si="39"/>
        <v>94.5</v>
      </c>
      <c r="N191" s="8">
        <f t="shared" si="51"/>
        <v>46.759656645494594</v>
      </c>
      <c r="O191" s="14">
        <f t="shared" si="40"/>
        <v>1.2518107092209667</v>
      </c>
      <c r="P191">
        <f t="shared" si="41"/>
        <v>447.57025930425743</v>
      </c>
      <c r="Q191">
        <f t="shared" si="42"/>
        <v>78.844990690019429</v>
      </c>
      <c r="R191">
        <f t="shared" si="43"/>
        <v>-237.24136958610475</v>
      </c>
      <c r="S191" s="11">
        <f t="shared" si="52"/>
        <v>1.6492875000000002</v>
      </c>
      <c r="T191" s="11">
        <f t="shared" si="53"/>
        <v>1.532457737008815</v>
      </c>
      <c r="U191">
        <f t="shared" si="44"/>
        <v>1.6090422629911851</v>
      </c>
      <c r="V191">
        <f t="shared" si="54"/>
        <v>0.53262760499354966</v>
      </c>
      <c r="W191">
        <f t="shared" si="45"/>
        <v>0.32175055439664219</v>
      </c>
      <c r="X191">
        <f t="shared" si="55"/>
        <v>0.81608589639900697</v>
      </c>
    </row>
    <row r="192" spans="13:24" x14ac:dyDescent="0.3">
      <c r="M192" s="13">
        <f t="shared" si="39"/>
        <v>95</v>
      </c>
      <c r="N192" s="8">
        <f t="shared" si="51"/>
        <v>47.159078056668783</v>
      </c>
      <c r="O192" s="14">
        <f t="shared" si="40"/>
        <v>1.2488717385063763</v>
      </c>
      <c r="P192">
        <f t="shared" si="41"/>
        <v>446.79913252743512</v>
      </c>
      <c r="Q192">
        <f t="shared" si="42"/>
        <v>80.912222868081145</v>
      </c>
      <c r="R192">
        <f t="shared" si="43"/>
        <v>-236.54431337604791</v>
      </c>
      <c r="S192" s="11">
        <f t="shared" si="52"/>
        <v>1.6580138888888891</v>
      </c>
      <c r="T192" s="11">
        <f t="shared" si="53"/>
        <v>1.5370213147539926</v>
      </c>
      <c r="U192">
        <f t="shared" si="44"/>
        <v>1.6044786852460076</v>
      </c>
      <c r="V192">
        <f t="shared" si="54"/>
        <v>0.53503504037728189</v>
      </c>
      <c r="W192">
        <f t="shared" si="45"/>
        <v>0.32175055439664219</v>
      </c>
      <c r="X192">
        <f t="shared" si="55"/>
        <v>0.82305690952791655</v>
      </c>
    </row>
    <row r="193" spans="13:24" x14ac:dyDescent="0.3">
      <c r="M193" s="13">
        <f t="shared" si="39"/>
        <v>95.5</v>
      </c>
      <c r="N193" s="8">
        <f t="shared" si="51"/>
        <v>47.559439426522495</v>
      </c>
      <c r="O193" s="14">
        <f t="shared" si="40"/>
        <v>1.2459902120531472</v>
      </c>
      <c r="P193">
        <f t="shared" si="41"/>
        <v>446.01951784365974</v>
      </c>
      <c r="Q193">
        <f t="shared" si="42"/>
        <v>82.973293630552504</v>
      </c>
      <c r="R193">
        <f t="shared" si="43"/>
        <v>-235.82924446323048</v>
      </c>
      <c r="S193" s="11">
        <f t="shared" si="52"/>
        <v>1.6667402777777778</v>
      </c>
      <c r="T193" s="11">
        <f t="shared" si="53"/>
        <v>1.5415855892011845</v>
      </c>
      <c r="U193">
        <f t="shared" si="44"/>
        <v>1.5999144107988157</v>
      </c>
      <c r="V193">
        <f t="shared" si="54"/>
        <v>0.53745818394895362</v>
      </c>
      <c r="W193">
        <f t="shared" si="45"/>
        <v>0.32175055439664219</v>
      </c>
      <c r="X193">
        <f t="shared" si="55"/>
        <v>0.83004432754678015</v>
      </c>
    </row>
    <row r="194" spans="13:24" x14ac:dyDescent="0.3">
      <c r="M194" s="13">
        <f t="shared" si="39"/>
        <v>96</v>
      </c>
      <c r="N194" s="8">
        <f t="shared" si="51"/>
        <v>47.960726687981875</v>
      </c>
      <c r="O194" s="14">
        <f t="shared" si="40"/>
        <v>1.2431649688587378</v>
      </c>
      <c r="P194">
        <f t="shared" si="41"/>
        <v>445.23143018936503</v>
      </c>
      <c r="Q194">
        <f t="shared" si="42"/>
        <v>85.028046028173335</v>
      </c>
      <c r="R194">
        <f t="shared" si="43"/>
        <v>-235.09621729970652</v>
      </c>
      <c r="S194" s="11">
        <f t="shared" si="52"/>
        <v>1.6754666666666667</v>
      </c>
      <c r="T194" s="11">
        <f t="shared" si="53"/>
        <v>1.546150571670255</v>
      </c>
      <c r="U194">
        <f t="shared" si="44"/>
        <v>1.5953494283297451</v>
      </c>
      <c r="V194">
        <f t="shared" si="54"/>
        <v>0.53989677887918663</v>
      </c>
      <c r="W194">
        <f t="shared" si="45"/>
        <v>0.32175055439664219</v>
      </c>
      <c r="X194">
        <f t="shared" si="55"/>
        <v>0.83704790494608372</v>
      </c>
    </row>
    <row r="195" spans="13:24" x14ac:dyDescent="0.3">
      <c r="M195" s="13">
        <f t="shared" ref="M195:M258" si="56">(ROW()-2)*0.5+0</f>
        <v>96.5</v>
      </c>
      <c r="N195" s="8">
        <f t="shared" si="51"/>
        <v>48.362925923421251</v>
      </c>
      <c r="O195" s="14">
        <f t="shared" ref="O195:O258" si="57">1/(N196-N195)/2</f>
        <v>1.2403948732087728</v>
      </c>
      <c r="P195">
        <f t="shared" ref="P195:P258" si="58">SQRT((R195-$B$11)*(R195-$B$11)+(Q195-$B$12)*(Q195-$B$12))</f>
        <v>444.43488466399083</v>
      </c>
      <c r="Q195">
        <f t="shared" ref="Q195:Q258" si="59">-$B$7*COS(S195+$B$9)</f>
        <v>87.076323592822845</v>
      </c>
      <c r="R195">
        <f t="shared" ref="R195:R258" si="60">-$B$7*SIN(S195+$B$9)</f>
        <v>-234.34528770504008</v>
      </c>
      <c r="S195" s="11">
        <f t="shared" si="52"/>
        <v>1.6841930555555555</v>
      </c>
      <c r="T195" s="11">
        <f t="shared" si="53"/>
        <v>1.5507162736148095</v>
      </c>
      <c r="U195">
        <f t="shared" ref="U195:U258" si="61">3.1415-T195</f>
        <v>1.5907837263851907</v>
      </c>
      <c r="V195">
        <f t="shared" si="54"/>
        <v>0.54235057081314797</v>
      </c>
      <c r="W195">
        <f t="shared" ref="W195:W258" si="62">ATAN(($B$2+$B$1)/($B$6+$B$5))</f>
        <v>0.32175055439664219</v>
      </c>
      <c r="X195">
        <f t="shared" si="55"/>
        <v>0.84406739882459925</v>
      </c>
    </row>
    <row r="196" spans="13:24" x14ac:dyDescent="0.3">
      <c r="M196" s="13">
        <f t="shared" si="56"/>
        <v>97</v>
      </c>
      <c r="N196" s="8">
        <f t="shared" si="51"/>
        <v>48.766023365050103</v>
      </c>
      <c r="O196" s="14">
        <f t="shared" si="57"/>
        <v>1.2376788142600812</v>
      </c>
      <c r="P196">
        <f t="shared" si="58"/>
        <v>443.62989652972124</v>
      </c>
      <c r="Q196">
        <f t="shared" si="59"/>
        <v>89.117970349434813</v>
      </c>
      <c r="R196">
        <f t="shared" si="60"/>
        <v>-233.57651286205396</v>
      </c>
      <c r="S196" s="11">
        <f t="shared" si="52"/>
        <v>1.6929194444444444</v>
      </c>
      <c r="T196" s="11">
        <f t="shared" si="53"/>
        <v>1.5552827066250292</v>
      </c>
      <c r="U196">
        <f t="shared" si="61"/>
        <v>1.586217293374971</v>
      </c>
      <c r="V196">
        <f t="shared" si="54"/>
        <v>0.54481930787446742</v>
      </c>
      <c r="W196">
        <f t="shared" si="62"/>
        <v>0.32175055439664219</v>
      </c>
      <c r="X196">
        <f t="shared" si="55"/>
        <v>0.85110256889613844</v>
      </c>
    </row>
    <row r="197" spans="13:24" x14ac:dyDescent="0.3">
      <c r="M197" s="13">
        <f t="shared" si="56"/>
        <v>97.5</v>
      </c>
      <c r="N197" s="8">
        <f t="shared" si="51"/>
        <v>49.170005395152891</v>
      </c>
      <c r="O197" s="14">
        <f t="shared" si="57"/>
        <v>1.2350157056056159</v>
      </c>
      <c r="P197">
        <f t="shared" si="58"/>
        <v>442.81648121122117</v>
      </c>
      <c r="Q197">
        <f t="shared" si="59"/>
        <v>91.152830827874936</v>
      </c>
      <c r="R197">
        <f t="shared" si="60"/>
        <v>-232.78995131247569</v>
      </c>
      <c r="S197" s="11">
        <f t="shared" si="52"/>
        <v>1.7016458333333333</v>
      </c>
      <c r="T197" s="11">
        <f t="shared" si="53"/>
        <v>1.5598498824305387</v>
      </c>
      <c r="U197">
        <f t="shared" si="61"/>
        <v>1.5816501175694615</v>
      </c>
      <c r="V197">
        <f t="shared" si="54"/>
        <v>0.54730274066655715</v>
      </c>
      <c r="W197">
        <f t="shared" si="62"/>
        <v>0.32175055439664219</v>
      </c>
      <c r="X197">
        <f t="shared" si="55"/>
        <v>0.85815317749373787</v>
      </c>
    </row>
    <row r="198" spans="13:24" x14ac:dyDescent="0.3">
      <c r="M198" s="13">
        <f t="shared" si="56"/>
        <v>98</v>
      </c>
      <c r="N198" s="8">
        <f t="shared" si="51"/>
        <v>49.57485854619425</v>
      </c>
      <c r="O198" s="14">
        <f t="shared" si="57"/>
        <v>1.2324044848563731</v>
      </c>
      <c r="P198">
        <f t="shared" si="58"/>
        <v>441.99465429537008</v>
      </c>
      <c r="Q198">
        <f t="shared" si="59"/>
        <v>93.18075007477978</v>
      </c>
      <c r="R198">
        <f t="shared" si="60"/>
        <v>-231.98566295247952</v>
      </c>
      <c r="S198" s="11">
        <f t="shared" si="52"/>
        <v>1.7103722222222222</v>
      </c>
      <c r="T198" s="11">
        <f t="shared" si="53"/>
        <v>1.5644178129034083</v>
      </c>
      <c r="U198">
        <f t="shared" si="61"/>
        <v>1.5770821870965919</v>
      </c>
      <c r="V198">
        <f t="shared" si="54"/>
        <v>0.54980062227144511</v>
      </c>
      <c r="W198">
        <f t="shared" si="62"/>
        <v>0.32175055439664219</v>
      </c>
      <c r="X198">
        <f t="shared" si="55"/>
        <v>0.86521898957149568</v>
      </c>
    </row>
    <row r="199" spans="13:24" x14ac:dyDescent="0.3">
      <c r="M199" s="13">
        <f t="shared" si="56"/>
        <v>98.5</v>
      </c>
      <c r="N199" s="8">
        <f t="shared" si="51"/>
        <v>49.980569500790679</v>
      </c>
      <c r="O199" s="14">
        <f t="shared" si="57"/>
        <v>1.2461159359761813</v>
      </c>
      <c r="P199">
        <f t="shared" si="58"/>
        <v>441.16443153099289</v>
      </c>
      <c r="Q199">
        <f t="shared" si="59"/>
        <v>95.201573665356449</v>
      </c>
      <c r="R199">
        <f t="shared" si="60"/>
        <v>-231.16370902812514</v>
      </c>
      <c r="S199" s="11">
        <f t="shared" si="52"/>
        <v>1.7190986111111113</v>
      </c>
      <c r="T199" s="11">
        <f t="shared" si="53"/>
        <v>1.5689865100611955</v>
      </c>
      <c r="U199">
        <f t="shared" si="61"/>
        <v>1.5725134899388047</v>
      </c>
      <c r="V199">
        <f t="shared" si="54"/>
        <v>0.55231270824623979</v>
      </c>
      <c r="W199">
        <f t="shared" si="62"/>
        <v>0.32175055439664219</v>
      </c>
      <c r="X199">
        <f t="shared" si="55"/>
        <v>0.87229977270407733</v>
      </c>
    </row>
    <row r="200" spans="13:24" x14ac:dyDescent="0.3">
      <c r="M200" s="13">
        <f t="shared" si="56"/>
        <v>99</v>
      </c>
      <c r="N200" s="8">
        <f t="shared" si="51"/>
        <v>50.381816275319977</v>
      </c>
      <c r="O200" s="14">
        <f t="shared" si="57"/>
        <v>1.2273335751925145</v>
      </c>
      <c r="P200">
        <f t="shared" si="58"/>
        <v>440.32582882858952</v>
      </c>
      <c r="Q200">
        <f t="shared" si="59"/>
        <v>97.215147715141725</v>
      </c>
      <c r="R200">
        <f t="shared" si="60"/>
        <v>-230.32415213069422</v>
      </c>
      <c r="S200" s="11">
        <f t="shared" si="52"/>
        <v>1.7278250000000002</v>
      </c>
      <c r="T200" s="11">
        <f t="shared" si="53"/>
        <v>1.5680366675199782</v>
      </c>
      <c r="U200">
        <f t="shared" si="61"/>
        <v>1.573463332480022</v>
      </c>
      <c r="V200">
        <f t="shared" si="54"/>
        <v>0.5548387566173234</v>
      </c>
      <c r="W200">
        <f t="shared" si="62"/>
        <v>0.32175055439664219</v>
      </c>
      <c r="X200">
        <f t="shared" si="55"/>
        <v>0.87930264349398723</v>
      </c>
    </row>
    <row r="201" spans="13:24" x14ac:dyDescent="0.3">
      <c r="M201" s="13">
        <f t="shared" si="56"/>
        <v>99.5</v>
      </c>
      <c r="N201" s="8">
        <f t="shared" si="51"/>
        <v>50.789203484556531</v>
      </c>
      <c r="O201" s="14">
        <f t="shared" si="57"/>
        <v>1.2248718778473247</v>
      </c>
      <c r="P201">
        <f t="shared" si="58"/>
        <v>439.47886226006096</v>
      </c>
      <c r="Q201">
        <f t="shared" si="59"/>
        <v>99.221318891720543</v>
      </c>
      <c r="R201">
        <f t="shared" si="60"/>
        <v>-229.46705619192375</v>
      </c>
      <c r="S201" s="11">
        <f t="shared" si="52"/>
        <v>1.736551388888889</v>
      </c>
      <c r="T201" s="11">
        <f t="shared" si="53"/>
        <v>1.5634664003427319</v>
      </c>
      <c r="U201">
        <f t="shared" si="61"/>
        <v>1.5780335996572683</v>
      </c>
      <c r="V201">
        <f t="shared" si="54"/>
        <v>0.5573785278723915</v>
      </c>
      <c r="W201">
        <f t="shared" si="62"/>
        <v>0.32175055439664219</v>
      </c>
      <c r="X201">
        <f t="shared" si="55"/>
        <v>0.88641268192630185</v>
      </c>
    </row>
    <row r="202" spans="13:24" x14ac:dyDescent="0.3">
      <c r="M202" s="13">
        <f t="shared" si="56"/>
        <v>100</v>
      </c>
      <c r="N202" s="8">
        <f t="shared" si="51"/>
        <v>51.197409443924897</v>
      </c>
      <c r="O202" s="14">
        <f t="shared" si="57"/>
        <v>1.2224580507392619</v>
      </c>
      <c r="P202">
        <f t="shared" si="58"/>
        <v>438.6235480584333</v>
      </c>
      <c r="Q202">
        <f t="shared" si="59"/>
        <v>101.21993442640205</v>
      </c>
      <c r="R202">
        <f t="shared" si="60"/>
        <v>-228.59248647913796</v>
      </c>
      <c r="S202" s="11">
        <f t="shared" si="52"/>
        <v>1.7452777777777779</v>
      </c>
      <c r="T202" s="11">
        <f t="shared" si="53"/>
        <v>1.5588953295243477</v>
      </c>
      <c r="U202">
        <f t="shared" si="61"/>
        <v>1.5826046704756525</v>
      </c>
      <c r="V202">
        <f t="shared" si="54"/>
        <v>0.55993178495042795</v>
      </c>
      <c r="W202">
        <f t="shared" si="62"/>
        <v>0.32175055439664219</v>
      </c>
      <c r="X202">
        <f t="shared" si="55"/>
        <v>0.89353700982272266</v>
      </c>
    </row>
    <row r="203" spans="13:24" x14ac:dyDescent="0.3">
      <c r="M203" s="13">
        <f t="shared" si="56"/>
        <v>100.5</v>
      </c>
      <c r="N203" s="8">
        <f t="shared" si="51"/>
        <v>51.606421433904949</v>
      </c>
      <c r="O203" s="14">
        <f t="shared" si="57"/>
        <v>1.2200911453421042</v>
      </c>
      <c r="P203">
        <f t="shared" si="58"/>
        <v>437.75990261757988</v>
      </c>
      <c r="Q203">
        <f t="shared" si="59"/>
        <v>103.21084212585279</v>
      </c>
      <c r="R203">
        <f t="shared" si="60"/>
        <v>-227.70050959027802</v>
      </c>
      <c r="S203" s="11">
        <f t="shared" si="52"/>
        <v>1.7540041666666668</v>
      </c>
      <c r="T203" s="11">
        <f t="shared" si="53"/>
        <v>1.5543234424340699</v>
      </c>
      <c r="U203">
        <f t="shared" si="61"/>
        <v>1.5871765575659302</v>
      </c>
      <c r="V203">
        <f t="shared" si="54"/>
        <v>0.56249829322971912</v>
      </c>
      <c r="W203">
        <f t="shared" si="62"/>
        <v>0.32175055439664219</v>
      </c>
      <c r="X203">
        <f t="shared" si="55"/>
        <v>0.90067540519229117</v>
      </c>
    </row>
    <row r="204" spans="13:24" x14ac:dyDescent="0.3">
      <c r="M204" s="13">
        <f t="shared" si="56"/>
        <v>101</v>
      </c>
      <c r="N204" s="8">
        <f t="shared" si="51"/>
        <v>52.016226883201774</v>
      </c>
      <c r="O204" s="14">
        <f t="shared" si="57"/>
        <v>1.2177702346605608</v>
      </c>
      <c r="P204">
        <f t="shared" si="58"/>
        <v>436.88794249194058</v>
      </c>
      <c r="Q204">
        <f t="shared" si="59"/>
        <v>105.1938903836862</v>
      </c>
      <c r="R204">
        <f t="shared" si="60"/>
        <v>-226.79119344883082</v>
      </c>
      <c r="S204" s="11">
        <f t="shared" si="52"/>
        <v>1.7627305555555557</v>
      </c>
      <c r="T204" s="11">
        <f t="shared" si="53"/>
        <v>1.5497507262796568</v>
      </c>
      <c r="U204">
        <f t="shared" si="61"/>
        <v>1.5917492737203434</v>
      </c>
      <c r="V204">
        <f t="shared" si="54"/>
        <v>0.5650778205140059</v>
      </c>
      <c r="W204">
        <f t="shared" si="62"/>
        <v>0.32175055439664219</v>
      </c>
      <c r="X204">
        <f t="shared" si="55"/>
        <v>0.90782764863099108</v>
      </c>
    </row>
    <row r="205" spans="13:24" x14ac:dyDescent="0.3">
      <c r="M205" s="13">
        <f t="shared" si="56"/>
        <v>101.5</v>
      </c>
      <c r="N205" s="8">
        <f t="shared" si="51"/>
        <v>52.426813368048293</v>
      </c>
      <c r="O205" s="14">
        <f t="shared" si="57"/>
        <v>1.2154944128322993</v>
      </c>
      <c r="P205">
        <f t="shared" si="58"/>
        <v>436.00768439623909</v>
      </c>
      <c r="Q205">
        <f t="shared" si="59"/>
        <v>107.16892819200731</v>
      </c>
      <c r="R205">
        <f t="shared" si="60"/>
        <v>-225.86460729865664</v>
      </c>
      <c r="S205" s="11">
        <f t="shared" si="52"/>
        <v>1.7714569444444446</v>
      </c>
      <c r="T205" s="11">
        <f t="shared" si="53"/>
        <v>1.5451771681039268</v>
      </c>
      <c r="U205">
        <f t="shared" si="61"/>
        <v>1.5963228318960734</v>
      </c>
      <c r="V205">
        <f t="shared" si="54"/>
        <v>0.56767013701686087</v>
      </c>
      <c r="W205">
        <f t="shared" si="62"/>
        <v>0.32175055439664219</v>
      </c>
      <c r="X205">
        <f t="shared" si="55"/>
        <v>0.91499352330957628</v>
      </c>
    </row>
    <row r="206" spans="13:24" x14ac:dyDescent="0.3">
      <c r="M206" s="13">
        <f t="shared" si="56"/>
        <v>102</v>
      </c>
      <c r="N206" s="8">
        <f t="shared" si="51"/>
        <v>52.838168611413764</v>
      </c>
      <c r="O206" s="14">
        <f t="shared" si="57"/>
        <v>1.2132627947231887</v>
      </c>
      <c r="P206">
        <f t="shared" si="58"/>
        <v>435.11914520519741</v>
      </c>
      <c r="Q206">
        <f t="shared" si="59"/>
        <v>109.13580515291193</v>
      </c>
      <c r="R206">
        <f t="shared" si="60"/>
        <v>-224.92082169871611</v>
      </c>
      <c r="S206" s="11">
        <f t="shared" si="52"/>
        <v>1.7801833333333335</v>
      </c>
      <c r="T206" s="11">
        <f t="shared" si="53"/>
        <v>1.5406027547812677</v>
      </c>
      <c r="U206">
        <f t="shared" si="61"/>
        <v>1.6008972452187324</v>
      </c>
      <c r="V206">
        <f t="shared" si="54"/>
        <v>0.57027501534438318</v>
      </c>
      <c r="W206">
        <f t="shared" si="62"/>
        <v>0.32175055439664219</v>
      </c>
      <c r="X206">
        <f t="shared" si="55"/>
        <v>0.92217281495975745</v>
      </c>
    </row>
    <row r="207" spans="13:24" x14ac:dyDescent="0.3">
      <c r="M207" s="13">
        <f t="shared" si="56"/>
        <v>102.5</v>
      </c>
      <c r="N207" s="8">
        <f t="shared" si="51"/>
        <v>53.250280482126882</v>
      </c>
      <c r="O207" s="14">
        <f t="shared" si="57"/>
        <v>1.2110745155410862</v>
      </c>
      <c r="P207">
        <f t="shared" si="58"/>
        <v>434.22234195324927</v>
      </c>
      <c r="Q207">
        <f t="shared" si="59"/>
        <v>111.09437148993931</v>
      </c>
      <c r="R207">
        <f t="shared" si="60"/>
        <v>-223.95990851769733</v>
      </c>
      <c r="S207" s="11">
        <f t="shared" si="52"/>
        <v>1.7889097222222223</v>
      </c>
      <c r="T207" s="11">
        <f t="shared" si="53"/>
        <v>1.5360274730140382</v>
      </c>
      <c r="U207">
        <f t="shared" si="61"/>
        <v>1.605472526985962</v>
      </c>
      <c r="V207">
        <f t="shared" si="54"/>
        <v>0.57289223047629378</v>
      </c>
      <c r="W207">
        <f t="shared" si="62"/>
        <v>0.32175055439664219</v>
      </c>
      <c r="X207">
        <f t="shared" si="55"/>
        <v>0.92936531185889781</v>
      </c>
    </row>
    <row r="208" spans="13:24" x14ac:dyDescent="0.3">
      <c r="M208" s="13">
        <f t="shared" si="56"/>
        <v>103</v>
      </c>
      <c r="N208" s="8">
        <f t="shared" si="51"/>
        <v>53.663136993913533</v>
      </c>
      <c r="O208" s="14">
        <f t="shared" si="57"/>
        <v>1.2089287304336704</v>
      </c>
      <c r="P208">
        <f t="shared" si="58"/>
        <v>433.31729183424977</v>
      </c>
      <c r="Q208">
        <f t="shared" si="59"/>
        <v>113.0444780594776</v>
      </c>
      <c r="R208">
        <f t="shared" si="60"/>
        <v>-222.98194092854311</v>
      </c>
      <c r="S208" s="11">
        <f t="shared" si="52"/>
        <v>1.7976361111111112</v>
      </c>
      <c r="T208" s="11">
        <f t="shared" si="53"/>
        <v>1.5314513093289426</v>
      </c>
      <c r="U208">
        <f t="shared" si="61"/>
        <v>1.6100486906710576</v>
      </c>
      <c r="V208">
        <f t="shared" si="54"/>
        <v>0.57552155974551922</v>
      </c>
      <c r="W208">
        <f t="shared" si="62"/>
        <v>0.32175055439664219</v>
      </c>
      <c r="X208">
        <f t="shared" si="55"/>
        <v>0.93657080481321864</v>
      </c>
    </row>
    <row r="209" spans="13:24" x14ac:dyDescent="0.3">
      <c r="M209" s="13">
        <f t="shared" si="56"/>
        <v>103.5</v>
      </c>
      <c r="N209" s="8">
        <f t="shared" si="51"/>
        <v>54.076726304360839</v>
      </c>
      <c r="O209" s="14">
        <f t="shared" si="57"/>
        <v>1.2068246141134857</v>
      </c>
      <c r="P209">
        <f t="shared" si="58"/>
        <v>432.40401220118423</v>
      </c>
      <c r="Q209">
        <f t="shared" si="59"/>
        <v>114.98597636212084</v>
      </c>
      <c r="R209">
        <f t="shared" si="60"/>
        <v>-221.98699340287885</v>
      </c>
      <c r="S209" s="11">
        <f t="shared" si="52"/>
        <v>1.8063624999999999</v>
      </c>
      <c r="T209" s="11">
        <f t="shared" si="53"/>
        <v>1.5268742500732633</v>
      </c>
      <c r="U209">
        <f t="shared" si="61"/>
        <v>1.6146257499267369</v>
      </c>
      <c r="V209">
        <f t="shared" si="54"/>
        <v>0.57816278281634081</v>
      </c>
      <c r="W209">
        <f t="shared" si="62"/>
        <v>0.32175055439664219</v>
      </c>
      <c r="X209">
        <f t="shared" si="55"/>
        <v>0.94378908713971987</v>
      </c>
    </row>
    <row r="210" spans="13:24" x14ac:dyDescent="0.3">
      <c r="M210" s="13">
        <f t="shared" si="56"/>
        <v>104</v>
      </c>
      <c r="N210" s="8">
        <f t="shared" si="51"/>
        <v>54.491036713804462</v>
      </c>
      <c r="O210" s="14">
        <f t="shared" si="57"/>
        <v>1.2047613604674758</v>
      </c>
      <c r="P210">
        <f t="shared" si="58"/>
        <v>431.48252056587376</v>
      </c>
      <c r="Q210">
        <f t="shared" si="59"/>
        <v>116.9187185539777</v>
      </c>
      <c r="R210">
        <f t="shared" si="60"/>
        <v>-220.97514170534149</v>
      </c>
      <c r="S210" s="11">
        <f t="shared" si="52"/>
        <v>1.8150888888888888</v>
      </c>
      <c r="T210" s="11">
        <f t="shared" si="53"/>
        <v>1.5222962814110657</v>
      </c>
      <c r="U210">
        <f t="shared" si="61"/>
        <v>1.6192037185889345</v>
      </c>
      <c r="V210">
        <f t="shared" si="54"/>
        <v>0.58081568166118336</v>
      </c>
      <c r="W210">
        <f t="shared" si="62"/>
        <v>0.32175055439664219</v>
      </c>
      <c r="X210">
        <f t="shared" si="55"/>
        <v>0.9510199546467597</v>
      </c>
    </row>
    <row r="211" spans="13:24" x14ac:dyDescent="0.3">
      <c r="M211" s="13">
        <f t="shared" si="56"/>
        <v>104.5</v>
      </c>
      <c r="N211" s="8">
        <f t="shared" si="51"/>
        <v>54.906056664150469</v>
      </c>
      <c r="O211" s="14">
        <f t="shared" si="57"/>
        <v>1.2027381821903245</v>
      </c>
      <c r="P211">
        <f t="shared" si="58"/>
        <v>430.55283459867968</v>
      </c>
      <c r="Q211">
        <f t="shared" si="59"/>
        <v>118.84255745792875</v>
      </c>
      <c r="R211">
        <f t="shared" si="60"/>
        <v>-219.94646288781027</v>
      </c>
      <c r="S211" s="11">
        <f t="shared" si="52"/>
        <v>1.8238152777777781</v>
      </c>
      <c r="T211" s="11">
        <f t="shared" si="53"/>
        <v>1.5177173893192744</v>
      </c>
      <c r="U211">
        <f t="shared" si="61"/>
        <v>1.6237826106807258</v>
      </c>
      <c r="V211">
        <f t="shared" si="54"/>
        <v>0.58348004053612479</v>
      </c>
      <c r="W211">
        <f t="shared" si="62"/>
        <v>0.32175055439664219</v>
      </c>
      <c r="X211">
        <f t="shared" si="55"/>
        <v>0.95826320561349276</v>
      </c>
    </row>
    <row r="212" spans="13:24" x14ac:dyDescent="0.3">
      <c r="M212" s="13">
        <f t="shared" si="56"/>
        <v>105</v>
      </c>
      <c r="N212" s="8">
        <f t="shared" si="51"/>
        <v>55.321774737629639</v>
      </c>
      <c r="O212" s="14">
        <f t="shared" si="57"/>
        <v>1.2007543104016964</v>
      </c>
      <c r="P212">
        <f t="shared" si="58"/>
        <v>429.6149721282049</v>
      </c>
      <c r="Q212">
        <f t="shared" si="59"/>
        <v>120.7573465748344</v>
      </c>
      <c r="R212">
        <f t="shared" si="60"/>
        <v>-218.90103528353933</v>
      </c>
      <c r="S212" s="11">
        <f t="shared" si="52"/>
        <v>1.832541666666667</v>
      </c>
      <c r="T212" s="11">
        <f t="shared" si="53"/>
        <v>1.5131375595837</v>
      </c>
      <c r="U212">
        <f t="shared" si="61"/>
        <v>1.6283624404163002</v>
      </c>
      <c r="V212">
        <f t="shared" si="54"/>
        <v>0.58615564595518832</v>
      </c>
      <c r="W212">
        <f t="shared" si="62"/>
        <v>0.32175055439664219</v>
      </c>
      <c r="X212">
        <f t="shared" si="55"/>
        <v>0.96551864076813065</v>
      </c>
    </row>
    <row r="213" spans="13:24" x14ac:dyDescent="0.3">
      <c r="M213" s="13">
        <f t="shared" si="56"/>
        <v>105.5</v>
      </c>
      <c r="N213" s="8">
        <f t="shared" si="51"/>
        <v>55.738179655495586</v>
      </c>
      <c r="O213" s="14">
        <f t="shared" si="57"/>
        <v>1.1988089942965561</v>
      </c>
      <c r="P213">
        <f t="shared" si="58"/>
        <v>428.66895114099407</v>
      </c>
      <c r="Q213">
        <f t="shared" si="59"/>
        <v>122.66294009469132</v>
      </c>
      <c r="R213">
        <f t="shared" si="60"/>
        <v>-217.83893850119213</v>
      </c>
      <c r="S213" s="11">
        <f t="shared" si="52"/>
        <v>1.8412680555555558</v>
      </c>
      <c r="T213" s="11">
        <f t="shared" si="53"/>
        <v>1.5085567777949174</v>
      </c>
      <c r="U213">
        <f t="shared" si="61"/>
        <v>1.6329432222050828</v>
      </c>
      <c r="V213">
        <f t="shared" si="54"/>
        <v>0.58884228666349392</v>
      </c>
      <c r="W213">
        <f t="shared" si="62"/>
        <v>0.32175055439664219</v>
      </c>
      <c r="X213">
        <f t="shared" si="55"/>
        <v>0.97278606326521877</v>
      </c>
    </row>
    <row r="214" spans="13:24" x14ac:dyDescent="0.3">
      <c r="M214" s="13">
        <f t="shared" si="56"/>
        <v>106</v>
      </c>
      <c r="N214" s="8">
        <f t="shared" si="51"/>
        <v>56.155260276661089</v>
      </c>
      <c r="O214" s="14">
        <f t="shared" si="57"/>
        <v>1.1969015007727408</v>
      </c>
      <c r="P214">
        <f t="shared" si="58"/>
        <v>427.71478978123099</v>
      </c>
      <c r="Q214">
        <f t="shared" si="59"/>
        <v>124.55919290773443</v>
      </c>
      <c r="R214">
        <f t="shared" si="60"/>
        <v>-216.76025341878017</v>
      </c>
      <c r="S214" s="11">
        <f t="shared" si="52"/>
        <v>1.8499944444444445</v>
      </c>
      <c r="T214" s="11">
        <f t="shared" si="53"/>
        <v>1.5039750293441301</v>
      </c>
      <c r="U214">
        <f t="shared" si="61"/>
        <v>1.6375249706558701</v>
      </c>
      <c r="V214">
        <f t="shared" si="54"/>
        <v>0.59153975360932576</v>
      </c>
      <c r="W214">
        <f t="shared" si="62"/>
        <v>0.32175055439664219</v>
      </c>
      <c r="X214">
        <f t="shared" si="55"/>
        <v>0.98006527866183801</v>
      </c>
    </row>
    <row r="215" spans="13:24" x14ac:dyDescent="0.3">
      <c r="M215" s="13">
        <f t="shared" si="56"/>
        <v>106.5</v>
      </c>
      <c r="N215" s="8">
        <f t="shared" si="51"/>
        <v>56.57300559628613</v>
      </c>
      <c r="O215" s="14">
        <f t="shared" si="57"/>
        <v>1.1950311140854502</v>
      </c>
      <c r="P215">
        <f t="shared" si="58"/>
        <v>426.75250635043443</v>
      </c>
      <c r="Q215">
        <f t="shared" si="59"/>
        <v>126.44596061548835</v>
      </c>
      <c r="R215">
        <f t="shared" si="60"/>
        <v>-215.6650621775033</v>
      </c>
      <c r="S215" s="11">
        <f t="shared" si="52"/>
        <v>1.8587208333333334</v>
      </c>
      <c r="T215" s="11">
        <f t="shared" si="53"/>
        <v>1.4993922994188631</v>
      </c>
      <c r="U215">
        <f t="shared" si="61"/>
        <v>1.6421077005811371</v>
      </c>
      <c r="V215">
        <f t="shared" si="54"/>
        <v>0.59424783991518149</v>
      </c>
      <c r="W215">
        <f t="shared" si="62"/>
        <v>0.32175055439664219</v>
      </c>
      <c r="X215">
        <f t="shared" si="55"/>
        <v>0.9873560948929605</v>
      </c>
    </row>
    <row r="216" spans="13:24" x14ac:dyDescent="0.3">
      <c r="M216" s="13">
        <f t="shared" si="56"/>
        <v>107</v>
      </c>
      <c r="N216" s="8">
        <f t="shared" si="51"/>
        <v>56.991404744313876</v>
      </c>
      <c r="O216" s="14">
        <f t="shared" si="57"/>
        <v>1.1931971354963635</v>
      </c>
      <c r="P216">
        <f t="shared" si="58"/>
        <v>425.7821193071519</v>
      </c>
      <c r="Q216">
        <f t="shared" si="59"/>
        <v>128.32309954176219</v>
      </c>
      <c r="R216">
        <f t="shared" si="60"/>
        <v>-214.55344817549539</v>
      </c>
      <c r="S216" s="11">
        <f t="shared" si="52"/>
        <v>1.8674472222222223</v>
      </c>
      <c r="T216" s="11">
        <f t="shared" si="53"/>
        <v>1.4948085729986069</v>
      </c>
      <c r="U216">
        <f t="shared" si="61"/>
        <v>1.6466914270013933</v>
      </c>
      <c r="V216">
        <f t="shared" si="54"/>
        <v>0.59696634084786482</v>
      </c>
      <c r="W216">
        <f t="shared" si="62"/>
        <v>0.32175055439664219</v>
      </c>
      <c r="X216">
        <f t="shared" si="55"/>
        <v>0.99465832224590023</v>
      </c>
    </row>
    <row r="217" spans="13:24" x14ac:dyDescent="0.3">
      <c r="M217" s="13">
        <f t="shared" si="56"/>
        <v>107.5</v>
      </c>
      <c r="N217" s="8">
        <f t="shared" si="51"/>
        <v>57.410446983961897</v>
      </c>
      <c r="O217" s="14">
        <f t="shared" si="57"/>
        <v>1.1913988829339264</v>
      </c>
      <c r="P217">
        <f t="shared" si="58"/>
        <v>424.80364726665113</v>
      </c>
      <c r="Q217">
        <f t="shared" si="59"/>
        <v>130.19046674359089</v>
      </c>
      <c r="R217">
        <f t="shared" si="60"/>
        <v>-213.42549606147332</v>
      </c>
      <c r="S217" s="11">
        <f t="shared" si="52"/>
        <v>1.8761736111111111</v>
      </c>
      <c r="T217" s="11">
        <f t="shared" si="53"/>
        <v>1.4902238348503336</v>
      </c>
      <c r="U217">
        <f t="shared" si="61"/>
        <v>1.6512761651496666</v>
      </c>
      <c r="V217">
        <f t="shared" si="54"/>
        <v>0.59969505378767063</v>
      </c>
      <c r="W217">
        <f t="shared" si="62"/>
        <v>0.32175055439664219</v>
      </c>
      <c r="X217">
        <f t="shared" si="55"/>
        <v>1.0019717733339795</v>
      </c>
    </row>
    <row r="218" spans="13:24" x14ac:dyDescent="0.3">
      <c r="M218" s="13">
        <f t="shared" si="56"/>
        <v>108</v>
      </c>
      <c r="N218" s="8">
        <f t="shared" si="51"/>
        <v>57.830121710170054</v>
      </c>
      <c r="O218" s="14">
        <f t="shared" si="57"/>
        <v>1.1896356906552632</v>
      </c>
      <c r="P218">
        <f t="shared" si="58"/>
        <v>423.81710900061023</v>
      </c>
      <c r="Q218">
        <f t="shared" si="59"/>
        <v>132.04792002212014</v>
      </c>
      <c r="R218">
        <f t="shared" si="60"/>
        <v>-212.28129172829094</v>
      </c>
      <c r="S218" s="11">
        <f t="shared" si="52"/>
        <v>1.8849</v>
      </c>
      <c r="T218" s="11">
        <f t="shared" si="53"/>
        <v>1.4856380695239246</v>
      </c>
      <c r="U218">
        <f t="shared" si="61"/>
        <v>1.6558619304760755</v>
      </c>
      <c r="V218">
        <f t="shared" si="54"/>
        <v>0.60243377819672261</v>
      </c>
      <c r="W218">
        <f t="shared" si="62"/>
        <v>0.32175055439664219</v>
      </c>
      <c r="X218">
        <f t="shared" si="55"/>
        <v>1.0092962630694402</v>
      </c>
    </row>
    <row r="219" spans="13:24" x14ac:dyDescent="0.3">
      <c r="M219" s="13">
        <f t="shared" si="56"/>
        <v>108.5</v>
      </c>
      <c r="N219" s="8">
        <f t="shared" si="51"/>
        <v>58.250418448009682</v>
      </c>
      <c r="O219" s="14">
        <f t="shared" si="57"/>
        <v>1.1879069089225689</v>
      </c>
      <c r="P219">
        <f t="shared" si="58"/>
        <v>422.82252343680551</v>
      </c>
      <c r="Q219">
        <f t="shared" si="59"/>
        <v>133.89531793343482</v>
      </c>
      <c r="R219">
        <f t="shared" si="60"/>
        <v>-211.12092230639863</v>
      </c>
      <c r="S219" s="11">
        <f t="shared" si="52"/>
        <v>1.8936263888888889</v>
      </c>
      <c r="T219" s="11">
        <f t="shared" si="53"/>
        <v>1.4810512613474727</v>
      </c>
      <c r="U219">
        <f t="shared" si="61"/>
        <v>1.6604487386525275</v>
      </c>
      <c r="V219">
        <f t="shared" si="54"/>
        <v>0.60518231558651048</v>
      </c>
      <c r="W219">
        <f t="shared" si="62"/>
        <v>0.32175055439664219</v>
      </c>
      <c r="X219">
        <f t="shared" si="55"/>
        <v>1.0166316086356801</v>
      </c>
    </row>
    <row r="220" spans="13:24" x14ac:dyDescent="0.3">
      <c r="M220" s="13">
        <f t="shared" si="56"/>
        <v>109</v>
      </c>
      <c r="N220" s="8">
        <f t="shared" si="51"/>
        <v>58.671326851054076</v>
      </c>
      <c r="O220" s="14">
        <f t="shared" si="57"/>
        <v>1.1862119036713732</v>
      </c>
      <c r="P220">
        <f t="shared" si="58"/>
        <v>421.81990965879754</v>
      </c>
      <c r="Q220">
        <f t="shared" si="59"/>
        <v>135.73251979932968</v>
      </c>
      <c r="R220">
        <f t="shared" si="60"/>
        <v>-209.94447615720824</v>
      </c>
      <c r="S220" s="11">
        <f t="shared" si="52"/>
        <v>1.9023527777777778</v>
      </c>
      <c r="T220" s="11">
        <f t="shared" si="53"/>
        <v>1.4764633944225036</v>
      </c>
      <c r="U220">
        <f t="shared" si="61"/>
        <v>1.6650366055774966</v>
      </c>
      <c r="V220">
        <f t="shared" si="54"/>
        <v>0.60794046948467462</v>
      </c>
      <c r="W220">
        <f t="shared" si="62"/>
        <v>0.32175055439664219</v>
      </c>
      <c r="X220">
        <f t="shared" si="55"/>
        <v>1.0239776294588132</v>
      </c>
    </row>
    <row r="221" spans="13:24" x14ac:dyDescent="0.3">
      <c r="M221" s="13">
        <f t="shared" si="56"/>
        <v>109.5</v>
      </c>
      <c r="N221" s="8">
        <f t="shared" si="51"/>
        <v>59.092836699718113</v>
      </c>
      <c r="O221" s="14">
        <f t="shared" si="57"/>
        <v>1.1845500562033697</v>
      </c>
      <c r="P221">
        <f t="shared" si="58"/>
        <v>420.80928690561575</v>
      </c>
      <c r="Q221">
        <f t="shared" si="59"/>
        <v>137.55938571802207</v>
      </c>
      <c r="R221">
        <f t="shared" si="60"/>
        <v>-208.75204286636438</v>
      </c>
      <c r="S221" s="11">
        <f t="shared" si="52"/>
        <v>1.9110791666666667</v>
      </c>
      <c r="T221" s="11">
        <f t="shared" si="53"/>
        <v>1.4718744526190359</v>
      </c>
      <c r="U221">
        <f t="shared" si="61"/>
        <v>1.6696255473809642</v>
      </c>
      <c r="V221">
        <f t="shared" si="54"/>
        <v>0.61070804540108503</v>
      </c>
      <c r="W221">
        <f t="shared" si="62"/>
        <v>0.32175055439664219</v>
      </c>
      <c r="X221">
        <f t="shared" si="55"/>
        <v>1.0313341471786914</v>
      </c>
    </row>
    <row r="222" spans="13:24" x14ac:dyDescent="0.3">
      <c r="M222" s="13">
        <f t="shared" si="56"/>
        <v>110</v>
      </c>
      <c r="N222" s="8">
        <f t="shared" si="51"/>
        <v>59.514937899563193</v>
      </c>
      <c r="O222" s="14">
        <f t="shared" si="57"/>
        <v>1.1829207628692426</v>
      </c>
      <c r="P222">
        <f t="shared" si="58"/>
        <v>419.79067457144032</v>
      </c>
      <c r="Q222">
        <f t="shared" si="59"/>
        <v>139.37577657480526</v>
      </c>
      <c r="R222">
        <f t="shared" si="60"/>
        <v>-207.5437132369226</v>
      </c>
      <c r="S222" s="11">
        <f t="shared" si="52"/>
        <v>1.9198055555555558</v>
      </c>
      <c r="T222" s="11">
        <f t="shared" si="53"/>
        <v>1.4672844195705803</v>
      </c>
      <c r="U222">
        <f t="shared" si="61"/>
        <v>1.6742155804294199</v>
      </c>
      <c r="V222">
        <f t="shared" si="54"/>
        <v>0.61348485079325932</v>
      </c>
      <c r="W222">
        <f t="shared" si="62"/>
        <v>0.32175055439664219</v>
      </c>
      <c r="X222">
        <f t="shared" si="55"/>
        <v>1.038700985619321</v>
      </c>
    </row>
    <row r="223" spans="13:24" x14ac:dyDescent="0.3">
      <c r="M223" s="13">
        <f t="shared" si="56"/>
        <v>110.5</v>
      </c>
      <c r="N223" s="8">
        <f t="shared" si="51"/>
        <v>59.937620479575756</v>
      </c>
      <c r="O223" s="14">
        <f t="shared" si="57"/>
        <v>1.1813234347666242</v>
      </c>
      <c r="P223">
        <f t="shared" si="58"/>
        <v>418.76409220528365</v>
      </c>
      <c r="Q223">
        <f t="shared" si="59"/>
        <v>141.18155405264216</v>
      </c>
      <c r="R223">
        <f t="shared" si="60"/>
        <v>-206.31957928243474</v>
      </c>
      <c r="S223" s="11">
        <f t="shared" si="52"/>
        <v>1.9285319444444446</v>
      </c>
      <c r="T223" s="11">
        <f t="shared" si="53"/>
        <v>1.4626932786689766</v>
      </c>
      <c r="U223">
        <f t="shared" si="61"/>
        <v>1.6788067213310236</v>
      </c>
      <c r="V223">
        <f t="shared" si="54"/>
        <v>0.6162706950311525</v>
      </c>
      <c r="W223">
        <f t="shared" si="62"/>
        <v>0.32175055439664219</v>
      </c>
      <c r="X223">
        <f t="shared" si="55"/>
        <v>1.0460779707588179</v>
      </c>
    </row>
    <row r="224" spans="13:24" x14ac:dyDescent="0.3">
      <c r="M224" s="13">
        <f t="shared" si="56"/>
        <v>111</v>
      </c>
      <c r="N224" s="8">
        <f t="shared" si="51"/>
        <v>60.360874590418632</v>
      </c>
      <c r="O224" s="14">
        <f t="shared" si="57"/>
        <v>1.1797574974426266</v>
      </c>
      <c r="P224">
        <f t="shared" si="58"/>
        <v>417.72955951066945</v>
      </c>
      <c r="Q224">
        <f t="shared" si="59"/>
        <v>142.97658064269746</v>
      </c>
      <c r="R224">
        <f t="shared" si="60"/>
        <v>-205.07973421994248</v>
      </c>
      <c r="S224" s="11">
        <f t="shared" si="52"/>
        <v>1.9372583333333335</v>
      </c>
      <c r="T224" s="11">
        <f t="shared" si="53"/>
        <v>1.4581010130591168</v>
      </c>
      <c r="U224">
        <f t="shared" si="61"/>
        <v>1.6833989869408834</v>
      </c>
      <c r="V224">
        <f t="shared" si="54"/>
        <v>0.61906538936136446</v>
      </c>
      <c r="W224">
        <f t="shared" si="62"/>
        <v>0.32175055439664219</v>
      </c>
      <c r="X224">
        <f t="shared" si="55"/>
        <v>1.0534649306988897</v>
      </c>
    </row>
    <row r="225" spans="13:24" x14ac:dyDescent="0.3">
      <c r="M225" s="13">
        <f t="shared" si="56"/>
        <v>111.5</v>
      </c>
      <c r="N225" s="8">
        <f t="shared" si="51"/>
        <v>60.784690502658101</v>
      </c>
      <c r="O225" s="14">
        <f t="shared" si="57"/>
        <v>1.1782223906036964</v>
      </c>
      <c r="P225">
        <f t="shared" si="58"/>
        <v>416.68709634530956</v>
      </c>
      <c r="Q225">
        <f t="shared" si="59"/>
        <v>144.76071965480992</v>
      </c>
      <c r="R225">
        <f t="shared" si="60"/>
        <v>-203.82427246287801</v>
      </c>
      <c r="S225" s="11">
        <f t="shared" si="52"/>
        <v>1.9459847222222224</v>
      </c>
      <c r="T225" s="11">
        <f t="shared" si="53"/>
        <v>1.4535076056335503</v>
      </c>
      <c r="U225">
        <f t="shared" si="61"/>
        <v>1.6879923943664499</v>
      </c>
      <c r="V225">
        <f t="shared" si="54"/>
        <v>0.62186874687079929</v>
      </c>
      <c r="W225">
        <f t="shared" si="62"/>
        <v>0.32175055439664219</v>
      </c>
      <c r="X225">
        <f t="shared" si="55"/>
        <v>1.0608616956338912</v>
      </c>
    </row>
    <row r="226" spans="13:24" x14ac:dyDescent="0.3">
      <c r="M226" s="13">
        <f t="shared" si="56"/>
        <v>112</v>
      </c>
      <c r="N226" s="8">
        <f t="shared" si="51"/>
        <v>61.209058604968405</v>
      </c>
      <c r="O226" s="14">
        <f t="shared" si="57"/>
        <v>1.1767175678259063</v>
      </c>
      <c r="P226">
        <f t="shared" si="58"/>
        <v>415.63672272078065</v>
      </c>
      <c r="Q226">
        <f t="shared" si="59"/>
        <v>146.53383522789991</v>
      </c>
      <c r="R226">
        <f t="shared" si="60"/>
        <v>-202.55328961387588</v>
      </c>
      <c r="S226" s="11">
        <f t="shared" si="52"/>
        <v>1.9547111111111113</v>
      </c>
      <c r="T226" s="11">
        <f t="shared" si="53"/>
        <v>1.4489130390269549</v>
      </c>
      <c r="U226">
        <f t="shared" si="61"/>
        <v>1.6925869609730453</v>
      </c>
      <c r="V226">
        <f t="shared" si="54"/>
        <v>0.62468058244980273</v>
      </c>
      <c r="W226">
        <f t="shared" si="62"/>
        <v>0.32175055439664219</v>
      </c>
      <c r="X226">
        <f t="shared" si="55"/>
        <v>1.0682680978194903</v>
      </c>
    </row>
    <row r="227" spans="13:24" x14ac:dyDescent="0.3">
      <c r="M227" s="13">
        <f t="shared" si="56"/>
        <v>112.5</v>
      </c>
      <c r="N227" s="8">
        <f t="shared" si="51"/>
        <v>61.633969402317845</v>
      </c>
      <c r="O227" s="14">
        <f t="shared" si="57"/>
        <v>1.1752424962820833</v>
      </c>
      <c r="P227">
        <f t="shared" si="58"/>
        <v>414.57845880219776</v>
      </c>
      <c r="Q227">
        <f t="shared" si="59"/>
        <v>148.29579234031667</v>
      </c>
      <c r="R227">
        <f t="shared" si="60"/>
        <v>-201.26688245749145</v>
      </c>
      <c r="S227" s="11">
        <f t="shared" si="52"/>
        <v>1.9634375000000002</v>
      </c>
      <c r="T227" s="11">
        <f t="shared" si="53"/>
        <v>1.444317295610454</v>
      </c>
      <c r="U227">
        <f t="shared" si="61"/>
        <v>1.6971827043895462</v>
      </c>
      <c r="V227">
        <f t="shared" si="54"/>
        <v>0.62750071275482033</v>
      </c>
      <c r="W227">
        <f t="shared" si="62"/>
        <v>0.32175055439664219</v>
      </c>
      <c r="X227">
        <f t="shared" si="55"/>
        <v>1.0756839715410085</v>
      </c>
    </row>
    <row r="228" spans="13:24" x14ac:dyDescent="0.3">
      <c r="M228" s="13">
        <f t="shared" si="56"/>
        <v>113</v>
      </c>
      <c r="N228" s="8">
        <f t="shared" si="51"/>
        <v>62.059413514134569</v>
      </c>
      <c r="O228" s="14">
        <f t="shared" si="57"/>
        <v>1.1737966564645066</v>
      </c>
      <c r="P228">
        <f t="shared" si="58"/>
        <v>413.512324907888</v>
      </c>
      <c r="Q228">
        <f t="shared" si="59"/>
        <v>150.04645682011838</v>
      </c>
      <c r="R228">
        <f t="shared" si="60"/>
        <v>-199.96514895283215</v>
      </c>
      <c r="S228" s="11">
        <f t="shared" si="52"/>
        <v>1.972163888888889</v>
      </c>
      <c r="T228" s="11">
        <f t="shared" si="53"/>
        <v>1.4397203574858237</v>
      </c>
      <c r="U228">
        <f t="shared" si="61"/>
        <v>1.7017796425141765</v>
      </c>
      <c r="V228">
        <f t="shared" si="54"/>
        <v>0.63032895617059148</v>
      </c>
      <c r="W228">
        <f t="shared" si="62"/>
        <v>0.32175055439664219</v>
      </c>
      <c r="X228">
        <f t="shared" si="55"/>
        <v>1.0831091530814099</v>
      </c>
    </row>
    <row r="229" spans="13:24" x14ac:dyDescent="0.3">
      <c r="M229" s="13">
        <f t="shared" si="56"/>
        <v>113.5</v>
      </c>
      <c r="N229" s="8">
        <f t="shared" si="51"/>
        <v>62.48538167245767</v>
      </c>
      <c r="O229" s="14">
        <f t="shared" si="57"/>
        <v>1.1723795419222574</v>
      </c>
      <c r="P229">
        <f t="shared" si="58"/>
        <v>412.43834150906088</v>
      </c>
      <c r="Q229">
        <f t="shared" si="59"/>
        <v>151.78569535529107</v>
      </c>
      <c r="R229">
        <f t="shared" si="60"/>
        <v>-198.64818822609678</v>
      </c>
      <c r="S229" s="11">
        <f t="shared" si="52"/>
        <v>1.9808902777777779</v>
      </c>
      <c r="T229" s="11">
        <f t="shared" si="53"/>
        <v>1.4351222064795299</v>
      </c>
      <c r="U229">
        <f t="shared" si="61"/>
        <v>1.7063777935204703</v>
      </c>
      <c r="V229">
        <f t="shared" si="54"/>
        <v>0.63316513277191999</v>
      </c>
      <c r="W229">
        <f t="shared" si="62"/>
        <v>0.32175055439664219</v>
      </c>
      <c r="X229">
        <f t="shared" si="55"/>
        <v>1.0905434806890322</v>
      </c>
    </row>
    <row r="230" spans="13:24" x14ac:dyDescent="0.3">
      <c r="M230" s="13">
        <f t="shared" si="56"/>
        <v>114</v>
      </c>
      <c r="N230" s="8">
        <f t="shared" si="51"/>
        <v>62.911864720072259</v>
      </c>
      <c r="O230" s="14">
        <f t="shared" si="57"/>
        <v>1.1709906589993007</v>
      </c>
      <c r="P230">
        <f t="shared" si="58"/>
        <v>411.35652922947912</v>
      </c>
      <c r="Q230">
        <f t="shared" si="59"/>
        <v>153.51337550389854</v>
      </c>
      <c r="R230">
        <f t="shared" si="60"/>
        <v>-197.31610056302816</v>
      </c>
      <c r="S230" s="11">
        <f t="shared" si="52"/>
        <v>1.9896166666666666</v>
      </c>
      <c r="T230" s="11">
        <f t="shared" si="53"/>
        <v>1.4305228241366357</v>
      </c>
      <c r="U230">
        <f t="shared" si="61"/>
        <v>1.7109771758633645</v>
      </c>
      <c r="V230">
        <f t="shared" si="54"/>
        <v>0.63600906428503245</v>
      </c>
      <c r="W230">
        <f t="shared" si="62"/>
        <v>0.32175055439664219</v>
      </c>
      <c r="X230">
        <f t="shared" si="55"/>
        <v>1.097986794545039</v>
      </c>
    </row>
    <row r="231" spans="13:24" x14ac:dyDescent="0.3">
      <c r="M231" s="13">
        <f t="shared" si="56"/>
        <v>114.5</v>
      </c>
      <c r="N231" s="8">
        <f t="shared" si="51"/>
        <v>63.338853608632043</v>
      </c>
      <c r="O231" s="14">
        <f t="shared" si="57"/>
        <v>1.1696295265809309</v>
      </c>
      <c r="P231">
        <f t="shared" si="58"/>
        <v>410.26690884512635</v>
      </c>
      <c r="Q231">
        <f t="shared" si="59"/>
        <v>155.22936570416928</v>
      </c>
      <c r="R231">
        <f t="shared" si="60"/>
        <v>-195.96898740127548</v>
      </c>
      <c r="S231" s="11">
        <f t="shared" si="52"/>
        <v>1.9983430555555555</v>
      </c>
      <c r="T231" s="11">
        <f t="shared" si="53"/>
        <v>1.4259221917145484</v>
      </c>
      <c r="U231">
        <f t="shared" si="61"/>
        <v>1.7155778082854518</v>
      </c>
      <c r="V231">
        <f t="shared" si="54"/>
        <v>0.63886057404855923</v>
      </c>
      <c r="W231">
        <f t="shared" si="62"/>
        <v>0.32175055439664219</v>
      </c>
      <c r="X231">
        <f t="shared" si="55"/>
        <v>1.1054389367306532</v>
      </c>
    </row>
    <row r="232" spans="13:24" x14ac:dyDescent="0.3">
      <c r="M232" s="13">
        <f t="shared" si="56"/>
        <v>115</v>
      </c>
      <c r="N232" s="8">
        <f t="shared" si="51"/>
        <v>63.766339396770107</v>
      </c>
      <c r="O232" s="14">
        <f t="shared" si="57"/>
        <v>1.1682956758479557</v>
      </c>
      <c r="P232">
        <f t="shared" si="58"/>
        <v>409.16950128387504</v>
      </c>
      <c r="Q232">
        <f t="shared" si="59"/>
        <v>156.93353528451368</v>
      </c>
      <c r="R232">
        <f t="shared" si="60"/>
        <v>-194.60695132267065</v>
      </c>
      <c r="S232" s="11">
        <f t="shared" si="52"/>
        <v>2.0070694444444444</v>
      </c>
      <c r="T232" s="11">
        <f t="shared" si="53"/>
        <v>1.4213202901766029</v>
      </c>
      <c r="U232">
        <f t="shared" si="61"/>
        <v>1.7201797098233973</v>
      </c>
      <c r="V232">
        <f t="shared" si="54"/>
        <v>0.64171948697414549</v>
      </c>
      <c r="W232">
        <f t="shared" si="62"/>
        <v>0.32175055439664219</v>
      </c>
      <c r="X232">
        <f t="shared" si="55"/>
        <v>1.1128997511941849</v>
      </c>
    </row>
    <row r="233" spans="13:24" x14ac:dyDescent="0.3">
      <c r="M233" s="13">
        <f t="shared" si="56"/>
        <v>115.5</v>
      </c>
      <c r="N233" s="8">
        <f t="shared" si="51"/>
        <v>64.194313248198682</v>
      </c>
      <c r="O233" s="14">
        <f t="shared" si="57"/>
        <v>1.1669886500344953</v>
      </c>
      <c r="P233">
        <f t="shared" si="58"/>
        <v>408.0643276251522</v>
      </c>
      <c r="Q233">
        <f t="shared" si="59"/>
        <v>158.62575447347521</v>
      </c>
      <c r="R233">
        <f t="shared" si="60"/>
        <v>-193.23009604541619</v>
      </c>
      <c r="S233" s="11">
        <f t="shared" si="52"/>
        <v>2.0157958333333337</v>
      </c>
      <c r="T233" s="11">
        <f t="shared" si="53"/>
        <v>1.4167171001854995</v>
      </c>
      <c r="U233">
        <f t="shared" si="61"/>
        <v>1.7247828998145007</v>
      </c>
      <c r="V233">
        <f t="shared" si="54"/>
        <v>0.64458562950672504</v>
      </c>
      <c r="W233">
        <f t="shared" si="62"/>
        <v>0.32175055439664219</v>
      </c>
      <c r="X233">
        <f t="shared" si="55"/>
        <v>1.1203690837178677</v>
      </c>
    </row>
    <row r="234" spans="13:24" x14ac:dyDescent="0.3">
      <c r="M234" s="13">
        <f t="shared" si="56"/>
        <v>116</v>
      </c>
      <c r="N234" s="8">
        <f t="shared" si="51"/>
        <v>64.62276642980008</v>
      </c>
      <c r="O234" s="14">
        <f t="shared" si="57"/>
        <v>1.1657080041927836</v>
      </c>
      <c r="P234">
        <f t="shared" si="58"/>
        <v>406.95140909960412</v>
      </c>
      <c r="Q234">
        <f t="shared" si="59"/>
        <v>160.30589440961191</v>
      </c>
      <c r="R234">
        <f t="shared" si="60"/>
        <v>-191.83852641618773</v>
      </c>
      <c r="S234" s="11">
        <f t="shared" si="52"/>
        <v>2.0245222222222226</v>
      </c>
      <c r="T234" s="11">
        <f t="shared" si="53"/>
        <v>1.4121126020965633</v>
      </c>
      <c r="U234">
        <f t="shared" si="61"/>
        <v>1.7293873979034369</v>
      </c>
      <c r="V234">
        <f t="shared" si="54"/>
        <v>0.64745882958445966</v>
      </c>
      <c r="W234">
        <f t="shared" si="62"/>
        <v>0.32175055439664219</v>
      </c>
      <c r="X234">
        <f t="shared" si="55"/>
        <v>1.1278467818845386</v>
      </c>
    </row>
    <row r="235" spans="13:24" x14ac:dyDescent="0.3">
      <c r="M235" s="13">
        <f t="shared" si="56"/>
        <v>116.5</v>
      </c>
      <c r="N235" s="8">
        <f t="shared" si="51"/>
        <v>65.051690309709642</v>
      </c>
      <c r="O235" s="14">
        <f t="shared" si="57"/>
        <v>1.1644533049653027</v>
      </c>
      <c r="P235">
        <f t="shared" si="58"/>
        <v>405.83076708875984</v>
      </c>
      <c r="Q235">
        <f t="shared" si="59"/>
        <v>161.97382715130979</v>
      </c>
      <c r="R235">
        <f t="shared" si="60"/>
        <v>-190.43234840214942</v>
      </c>
      <c r="S235" s="11">
        <f t="shared" si="52"/>
        <v>2.0332486111111114</v>
      </c>
      <c r="T235" s="11">
        <f t="shared" si="53"/>
        <v>1.4075067759508313</v>
      </c>
      <c r="U235">
        <f t="shared" si="61"/>
        <v>1.7339932240491689</v>
      </c>
      <c r="V235">
        <f t="shared" si="54"/>
        <v>0.6503389165983714</v>
      </c>
      <c r="W235">
        <f t="shared" si="62"/>
        <v>0.32175055439664219</v>
      </c>
      <c r="X235">
        <f t="shared" si="55"/>
        <v>1.1353326950441824</v>
      </c>
    </row>
    <row r="236" spans="13:24" x14ac:dyDescent="0.3">
      <c r="M236" s="13">
        <f t="shared" si="56"/>
        <v>117</v>
      </c>
      <c r="N236" s="8">
        <f t="shared" si="51"/>
        <v>65.481076355391309</v>
      </c>
      <c r="O236" s="14">
        <f t="shared" si="57"/>
        <v>1.1632241303610498</v>
      </c>
      <c r="P236">
        <f t="shared" si="58"/>
        <v>404.70242312469406</v>
      </c>
      <c r="Q236">
        <f t="shared" si="59"/>
        <v>163.62942568652497</v>
      </c>
      <c r="R236">
        <f t="shared" si="60"/>
        <v>-189.01166908288494</v>
      </c>
      <c r="S236" s="11">
        <f t="shared" si="52"/>
        <v>2.0419750000000003</v>
      </c>
      <c r="T236" s="11">
        <f t="shared" si="53"/>
        <v>1.4028996014679684</v>
      </c>
      <c r="U236">
        <f t="shared" si="61"/>
        <v>1.7386003985320317</v>
      </c>
      <c r="V236">
        <f t="shared" si="54"/>
        <v>0.65322572135166956</v>
      </c>
      <c r="W236">
        <f t="shared" si="62"/>
        <v>0.32175055439664219</v>
      </c>
      <c r="X236">
        <f t="shared" si="55"/>
        <v>1.1428266742803432</v>
      </c>
    </row>
    <row r="237" spans="13:24" x14ac:dyDescent="0.3">
      <c r="M237" s="13">
        <f t="shared" si="56"/>
        <v>117.5</v>
      </c>
      <c r="N237" s="8">
        <f t="shared" si="51"/>
        <v>65.910916131707509</v>
      </c>
      <c r="O237" s="14">
        <f t="shared" si="57"/>
        <v>1.162020069539573</v>
      </c>
      <c r="P237">
        <f t="shared" si="58"/>
        <v>403.56639888968789</v>
      </c>
      <c r="Q237">
        <f t="shared" si="59"/>
        <v>165.27256394245583</v>
      </c>
      <c r="R237">
        <f t="shared" si="60"/>
        <v>-187.57659664224332</v>
      </c>
      <c r="S237" s="11">
        <f t="shared" si="52"/>
        <v>2.0507013888888892</v>
      </c>
      <c r="T237" s="11">
        <f t="shared" si="53"/>
        <v>1.3982910580389973</v>
      </c>
      <c r="U237">
        <f t="shared" si="61"/>
        <v>1.7432089419610028</v>
      </c>
      <c r="V237">
        <f t="shared" si="54"/>
        <v>0.65611907601879493</v>
      </c>
      <c r="W237">
        <f t="shared" si="62"/>
        <v>0.32175055439664219</v>
      </c>
      <c r="X237">
        <f t="shared" si="55"/>
        <v>1.1503285723764398</v>
      </c>
    </row>
    <row r="238" spans="13:24" x14ac:dyDescent="0.3">
      <c r="M238" s="13">
        <f t="shared" si="56"/>
        <v>118</v>
      </c>
      <c r="N238" s="8">
        <f t="shared" si="51"/>
        <v>66.341201298983592</v>
      </c>
      <c r="O238" s="14">
        <f t="shared" si="57"/>
        <v>1.1608407226005839</v>
      </c>
      <c r="P238">
        <f t="shared" si="58"/>
        <v>402.4227162158902</v>
      </c>
      <c r="Q238">
        <f t="shared" si="59"/>
        <v>166.90311679514321</v>
      </c>
      <c r="R238">
        <f t="shared" si="60"/>
        <v>-186.12724036010096</v>
      </c>
      <c r="S238" s="11">
        <f t="shared" si="52"/>
        <v>2.0594277777777781</v>
      </c>
      <c r="T238" s="11">
        <f t="shared" si="53"/>
        <v>1.3936811247188394</v>
      </c>
      <c r="U238">
        <f t="shared" si="61"/>
        <v>1.7478188752811608</v>
      </c>
      <c r="V238">
        <f t="shared" si="54"/>
        <v>0.65901881410418062</v>
      </c>
      <c r="W238">
        <f t="shared" si="62"/>
        <v>0.32175055439664219</v>
      </c>
      <c r="X238">
        <f t="shared" si="55"/>
        <v>1.1578382437819832</v>
      </c>
    </row>
    <row r="239" spans="13:24" x14ac:dyDescent="0.3">
      <c r="M239" s="13">
        <f t="shared" si="56"/>
        <v>118.5</v>
      </c>
      <c r="N239" s="8">
        <f t="shared" si="51"/>
        <v>66.771923611067777</v>
      </c>
      <c r="O239" s="14">
        <f t="shared" si="57"/>
        <v>1.159685700378057</v>
      </c>
      <c r="P239">
        <f t="shared" si="58"/>
        <v>401.27139708497663</v>
      </c>
      <c r="Q239">
        <f t="shared" si="59"/>
        <v>168.52096007899857</v>
      </c>
      <c r="R239">
        <f t="shared" si="60"/>
        <v>-184.66371060403981</v>
      </c>
      <c r="S239" s="11">
        <f t="shared" si="52"/>
        <v>2.068154166666667</v>
      </c>
      <c r="T239" s="11">
        <f t="shared" si="53"/>
        <v>1.3890697802186658</v>
      </c>
      <c r="U239">
        <f t="shared" si="61"/>
        <v>1.7524302197813344</v>
      </c>
      <c r="V239">
        <f t="shared" si="54"/>
        <v>0.66192477040074293</v>
      </c>
      <c r="W239">
        <f t="shared" si="62"/>
        <v>0.32175055439664219</v>
      </c>
      <c r="X239">
        <f t="shared" si="55"/>
        <v>1.1653555445787191</v>
      </c>
    </row>
    <row r="240" spans="13:24" x14ac:dyDescent="0.3">
      <c r="M240" s="13">
        <f t="shared" si="56"/>
        <v>119</v>
      </c>
      <c r="N240" s="8">
        <f t="shared" si="51"/>
        <v>67.20307491338788</v>
      </c>
      <c r="O240" s="14">
        <f t="shared" si="57"/>
        <v>1.1585546242431215</v>
      </c>
      <c r="P240">
        <f t="shared" si="58"/>
        <v>400.11246362780844</v>
      </c>
      <c r="Q240">
        <f t="shared" si="59"/>
        <v>170.12597059625935</v>
      </c>
      <c r="R240">
        <f t="shared" si="60"/>
        <v>-183.18611882094314</v>
      </c>
      <c r="S240" s="11">
        <f t="shared" si="52"/>
        <v>2.0768805555555558</v>
      </c>
      <c r="T240" s="11">
        <f t="shared" si="53"/>
        <v>1.3844570028980414</v>
      </c>
      <c r="U240">
        <f t="shared" si="61"/>
        <v>1.7570429971019588</v>
      </c>
      <c r="V240">
        <f t="shared" si="54"/>
        <v>0.66483678094811072</v>
      </c>
      <c r="W240">
        <f t="shared" si="62"/>
        <v>0.32175055439664219</v>
      </c>
      <c r="X240">
        <f t="shared" si="55"/>
        <v>1.1728803324467114</v>
      </c>
    </row>
    <row r="241" spans="13:24" x14ac:dyDescent="0.3">
      <c r="M241" s="13">
        <f t="shared" si="56"/>
        <v>119.5</v>
      </c>
      <c r="N241" s="8">
        <f t="shared" si="51"/>
        <v>67.634647141004379</v>
      </c>
      <c r="O241" s="14">
        <f t="shared" si="57"/>
        <v>1.1574471259090662</v>
      </c>
      <c r="P241">
        <f t="shared" si="58"/>
        <v>398.94593812409056</v>
      </c>
      <c r="Q241">
        <f t="shared" si="59"/>
        <v>171.71802612636995</v>
      </c>
      <c r="R241">
        <f t="shared" si="60"/>
        <v>-181.69457752850889</v>
      </c>
      <c r="S241" s="11">
        <f t="shared" si="52"/>
        <v>2.0856069444444443</v>
      </c>
      <c r="T241" s="11">
        <f t="shared" si="53"/>
        <v>1.3798427707568708</v>
      </c>
      <c r="U241">
        <f t="shared" si="61"/>
        <v>1.7616572292431294</v>
      </c>
      <c r="V241">
        <f t="shared" si="54"/>
        <v>0.66775468299059126</v>
      </c>
      <c r="W241">
        <f t="shared" si="62"/>
        <v>0.32175055439664219</v>
      </c>
      <c r="X241">
        <f t="shared" si="55"/>
        <v>1.1804124666303626</v>
      </c>
    </row>
    <row r="242" spans="13:24" x14ac:dyDescent="0.3">
      <c r="M242" s="13">
        <f t="shared" si="56"/>
        <v>120</v>
      </c>
      <c r="N242" s="8">
        <f t="shared" si="51"/>
        <v>68.066632316661796</v>
      </c>
      <c r="O242" s="14">
        <f t="shared" si="57"/>
        <v>1.156362847247651</v>
      </c>
      <c r="P242">
        <f t="shared" si="58"/>
        <v>397.77184300202873</v>
      </c>
      <c r="Q242">
        <f t="shared" si="59"/>
        <v>173.29700543528924</v>
      </c>
      <c r="R242">
        <f t="shared" si="60"/>
        <v>-180.18920030668133</v>
      </c>
      <c r="S242" s="11">
        <f t="shared" si="52"/>
        <v>2.0943333333333332</v>
      </c>
      <c r="T242" s="11">
        <f t="shared" si="53"/>
        <v>1.3752270614271205</v>
      </c>
      <c r="U242">
        <f t="shared" si="61"/>
        <v>1.7662729385728797</v>
      </c>
      <c r="V242">
        <f t="shared" si="54"/>
        <v>0.67067831493488406</v>
      </c>
      <c r="W242">
        <f t="shared" si="62"/>
        <v>0.32175055439664219</v>
      </c>
      <c r="X242">
        <f t="shared" si="55"/>
        <v>1.1879518079044058</v>
      </c>
    </row>
    <row r="243" spans="13:24" x14ac:dyDescent="0.3">
      <c r="M243" s="13">
        <f t="shared" si="56"/>
        <v>120.5</v>
      </c>
      <c r="N243" s="8">
        <f t="shared" si="51"/>
        <v>68.499022548836834</v>
      </c>
      <c r="O243" s="14">
        <f t="shared" si="57"/>
        <v>1.1553014401030768</v>
      </c>
      <c r="P243">
        <f t="shared" si="58"/>
        <v>396.59020083798634</v>
      </c>
      <c r="Q243">
        <f t="shared" si="59"/>
        <v>174.86278828472206</v>
      </c>
      <c r="R243">
        <f t="shared" si="60"/>
        <v>-178.67010178900236</v>
      </c>
      <c r="S243" s="11">
        <f t="shared" si="52"/>
        <v>2.103059722222222</v>
      </c>
      <c r="T243" s="11">
        <f t="shared" si="53"/>
        <v>1.3706098521643368</v>
      </c>
      <c r="U243">
        <f t="shared" si="61"/>
        <v>1.7708901478356633</v>
      </c>
      <c r="V243">
        <f t="shared" si="54"/>
        <v>0.67360751630753346</v>
      </c>
      <c r="W243">
        <f t="shared" si="62"/>
        <v>0.32175055439664219</v>
      </c>
      <c r="X243">
        <f t="shared" si="55"/>
        <v>1.1954982185398386</v>
      </c>
    </row>
    <row r="244" spans="13:24" x14ac:dyDescent="0.3">
      <c r="M244" s="13">
        <f t="shared" si="56"/>
        <v>121</v>
      </c>
      <c r="N244" s="8">
        <f t="shared" si="51"/>
        <v>68.931810029786732</v>
      </c>
      <c r="O244" s="14">
        <f t="shared" si="57"/>
        <v>1.1542625661222652</v>
      </c>
      <c r="P244">
        <f t="shared" si="58"/>
        <v>395.40103435614009</v>
      </c>
      <c r="Q244">
        <f t="shared" si="59"/>
        <v>176.41525544127563</v>
      </c>
      <c r="R244">
        <f t="shared" si="60"/>
        <v>-177.13739765388186</v>
      </c>
      <c r="S244" s="11">
        <f t="shared" si="52"/>
        <v>2.1117861111111114</v>
      </c>
      <c r="T244" s="11">
        <f t="shared" si="53"/>
        <v>1.3659911198389183</v>
      </c>
      <c r="U244">
        <f t="shared" si="61"/>
        <v>1.7755088801610819</v>
      </c>
      <c r="V244">
        <f t="shared" si="54"/>
        <v>0.67654212771213751</v>
      </c>
      <c r="W244">
        <f t="shared" si="62"/>
        <v>0.32175055439664219</v>
      </c>
      <c r="X244">
        <f t="shared" si="55"/>
        <v>1.2030515622698614</v>
      </c>
    </row>
    <row r="245" spans="13:24" x14ac:dyDescent="0.3">
      <c r="M245" s="13">
        <f t="shared" si="56"/>
        <v>121.5</v>
      </c>
      <c r="N245" s="8">
        <f t="shared" si="51"/>
        <v>69.364987033594232</v>
      </c>
      <c r="O245" s="14">
        <f t="shared" si="57"/>
        <v>1.1532458965798984</v>
      </c>
      <c r="P245">
        <f t="shared" si="58"/>
        <v>394.20436642813598</v>
      </c>
      <c r="Q245">
        <f t="shared" si="59"/>
        <v>177.95428868553859</v>
      </c>
      <c r="R245">
        <f t="shared" si="60"/>
        <v>-175.59120461578931</v>
      </c>
      <c r="S245" s="11">
        <f t="shared" si="52"/>
        <v>2.1205125000000002</v>
      </c>
      <c r="T245" s="11">
        <f t="shared" si="53"/>
        <v>1.3613708409271748</v>
      </c>
      <c r="U245">
        <f t="shared" si="61"/>
        <v>1.7801291590728254</v>
      </c>
      <c r="V245">
        <f t="shared" si="54"/>
        <v>0.67948199078628957</v>
      </c>
      <c r="W245">
        <f t="shared" si="62"/>
        <v>0.32175055439664219</v>
      </c>
      <c r="X245">
        <f t="shared" si="55"/>
        <v>1.2106117042557571</v>
      </c>
    </row>
    <row r="246" spans="13:24" x14ac:dyDescent="0.3">
      <c r="M246" s="13">
        <f t="shared" si="56"/>
        <v>122</v>
      </c>
      <c r="N246" s="8">
        <f t="shared" ref="N246:N309" si="63">X246/3.1415*180</f>
        <v>69.798545914213548</v>
      </c>
      <c r="O246" s="14">
        <f t="shared" si="57"/>
        <v>1.1522511122168164</v>
      </c>
      <c r="P246">
        <f t="shared" si="58"/>
        <v>393.00022007274424</v>
      </c>
      <c r="Q246">
        <f t="shared" si="59"/>
        <v>179.479770821084</v>
      </c>
      <c r="R246">
        <f t="shared" si="60"/>
        <v>-174.03164041636555</v>
      </c>
      <c r="S246" s="11">
        <f t="shared" ref="S246:S309" si="64">M246/180*3.1415</f>
        <v>2.1292388888888891</v>
      </c>
      <c r="T246" s="11">
        <f t="shared" ref="T246:T309" si="65">ASIN(($B$11-R246)/P246)</f>
        <v>1.3567489915021258</v>
      </c>
      <c r="U246">
        <f t="shared" si="61"/>
        <v>1.7847510084978744</v>
      </c>
      <c r="V246">
        <f t="shared" ref="V246:V309" si="66">ACOS(($B$10*$B$10-$B$13*$B$13-P246*P246)/(-2*$B$13*P246))</f>
        <v>0.68242694815827198</v>
      </c>
      <c r="W246">
        <f t="shared" si="62"/>
        <v>0.32175055439664219</v>
      </c>
      <c r="X246">
        <f t="shared" ref="X246:X309" si="67">IF($B$12&gt;Q246,T246+V246+W246-3.1415/2,U246+V246+W246-3.1415/2)</f>
        <v>1.2181785110527883</v>
      </c>
    </row>
    <row r="247" spans="13:24" x14ac:dyDescent="0.3">
      <c r="M247" s="13">
        <f t="shared" si="56"/>
        <v>122.5</v>
      </c>
      <c r="N247" s="8">
        <f t="shared" si="63"/>
        <v>70.232479103514663</v>
      </c>
      <c r="O247" s="14">
        <f t="shared" si="57"/>
        <v>1.1512779030825093</v>
      </c>
      <c r="P247">
        <f t="shared" si="58"/>
        <v>391.78861845551415</v>
      </c>
      <c r="Q247">
        <f t="shared" si="59"/>
        <v>180.99158568339334</v>
      </c>
      <c r="R247">
        <f t="shared" si="60"/>
        <v>-172.45882381545712</v>
      </c>
      <c r="S247" s="11">
        <f t="shared" si="64"/>
        <v>2.137965277777778</v>
      </c>
      <c r="T247" s="11">
        <f t="shared" si="65"/>
        <v>1.3521255472240616</v>
      </c>
      <c r="U247">
        <f t="shared" si="61"/>
        <v>1.7893744527759385</v>
      </c>
      <c r="V247">
        <f t="shared" si="66"/>
        <v>0.68537684340348248</v>
      </c>
      <c r="W247">
        <f t="shared" si="62"/>
        <v>0.32175055439664219</v>
      </c>
      <c r="X247">
        <f t="shared" si="67"/>
        <v>1.225751850576063</v>
      </c>
    </row>
    <row r="248" spans="13:24" x14ac:dyDescent="0.3">
      <c r="M248" s="13">
        <f t="shared" si="56"/>
        <v>123</v>
      </c>
      <c r="N248" s="8">
        <f t="shared" si="63"/>
        <v>70.666779109326697</v>
      </c>
      <c r="O248" s="14">
        <f t="shared" si="57"/>
        <v>1.1503259683796059</v>
      </c>
      <c r="P248">
        <f t="shared" si="58"/>
        <v>390.56958488842895</v>
      </c>
      <c r="Q248">
        <f t="shared" si="59"/>
        <v>182.48961814870242</v>
      </c>
      <c r="R248">
        <f t="shared" si="60"/>
        <v>-170.8728745820728</v>
      </c>
      <c r="S248" s="11">
        <f t="shared" si="64"/>
        <v>2.1466916666666669</v>
      </c>
      <c r="T248" s="11">
        <f t="shared" si="65"/>
        <v>1.3475004833308479</v>
      </c>
      <c r="U248">
        <f t="shared" si="61"/>
        <v>1.7939995166691522</v>
      </c>
      <c r="V248">
        <f t="shared" si="66"/>
        <v>0.68833152100059358</v>
      </c>
      <c r="W248">
        <f t="shared" si="62"/>
        <v>0.32175055439664219</v>
      </c>
      <c r="X248">
        <f t="shared" si="67"/>
        <v>1.2333315920663879</v>
      </c>
    </row>
    <row r="249" spans="13:24" x14ac:dyDescent="0.3">
      <c r="M249" s="13">
        <f t="shared" si="56"/>
        <v>123.5</v>
      </c>
      <c r="N249" s="8">
        <f t="shared" si="63"/>
        <v>71.101438513481781</v>
      </c>
      <c r="O249" s="14">
        <f t="shared" si="57"/>
        <v>1.1493950163190683</v>
      </c>
      <c r="P249">
        <f t="shared" si="58"/>
        <v>389.34314282955978</v>
      </c>
      <c r="Q249">
        <f t="shared" si="59"/>
        <v>183.97375414276814</v>
      </c>
      <c r="R249">
        <f t="shared" si="60"/>
        <v>-169.27391348526299</v>
      </c>
      <c r="S249" s="11">
        <f t="shared" si="64"/>
        <v>2.1554180555555558</v>
      </c>
      <c r="T249" s="11">
        <f t="shared" si="65"/>
        <v>1.3428737746279573</v>
      </c>
      <c r="U249">
        <f t="shared" si="61"/>
        <v>1.7986262253720429</v>
      </c>
      <c r="V249">
        <f t="shared" si="66"/>
        <v>0.69129082628744265</v>
      </c>
      <c r="W249">
        <f t="shared" si="62"/>
        <v>0.32175055439664219</v>
      </c>
      <c r="X249">
        <f t="shared" si="67"/>
        <v>1.2409176060561278</v>
      </c>
    </row>
    <row r="250" spans="13:24" x14ac:dyDescent="0.3">
      <c r="M250" s="13">
        <f t="shared" si="56"/>
        <v>124</v>
      </c>
      <c r="N250" s="8">
        <f t="shared" si="63"/>
        <v>71.536449969857543</v>
      </c>
      <c r="O250" s="14">
        <f t="shared" si="57"/>
        <v>1.148484763976402</v>
      </c>
      <c r="P250">
        <f t="shared" si="58"/>
        <v>388.10931588272064</v>
      </c>
      <c r="Q250">
        <f t="shared" si="59"/>
        <v>185.44388064955496</v>
      </c>
      <c r="R250">
        <f t="shared" si="60"/>
        <v>-167.66206228492368</v>
      </c>
      <c r="S250" s="11">
        <f t="shared" si="64"/>
        <v>2.1641444444444446</v>
      </c>
      <c r="T250" s="11">
        <f t="shared" si="65"/>
        <v>1.3382453954782334</v>
      </c>
      <c r="U250">
        <f t="shared" si="61"/>
        <v>1.8032546045217668</v>
      </c>
      <c r="V250">
        <f t="shared" si="66"/>
        <v>0.69425460541663264</v>
      </c>
      <c r="W250">
        <f t="shared" si="62"/>
        <v>0.32175055439664219</v>
      </c>
      <c r="X250">
        <f t="shared" si="67"/>
        <v>1.2485097643350416</v>
      </c>
    </row>
    <row r="251" spans="13:24" x14ac:dyDescent="0.3">
      <c r="M251" s="13">
        <f t="shared" si="56"/>
        <v>124.5</v>
      </c>
      <c r="N251" s="8">
        <f t="shared" si="63"/>
        <v>71.97180620241987</v>
      </c>
      <c r="O251" s="14">
        <f t="shared" si="57"/>
        <v>1.1475949371567609</v>
      </c>
      <c r="P251">
        <f t="shared" si="58"/>
        <v>386.86812779712233</v>
      </c>
      <c r="Q251">
        <f t="shared" si="59"/>
        <v>186.89988571984108</v>
      </c>
      <c r="R251">
        <f t="shared" si="60"/>
        <v>-166.03744372252405</v>
      </c>
      <c r="S251" s="11">
        <f t="shared" si="64"/>
        <v>2.1728708333333335</v>
      </c>
      <c r="T251" s="11">
        <f t="shared" si="65"/>
        <v>1.3336153197913692</v>
      </c>
      <c r="U251">
        <f t="shared" si="61"/>
        <v>1.807884680208631</v>
      </c>
      <c r="V251">
        <f t="shared" si="66"/>
        <v>0.69722270531084951</v>
      </c>
      <c r="W251">
        <f t="shared" si="62"/>
        <v>0.32175055439664219</v>
      </c>
      <c r="X251">
        <f t="shared" si="67"/>
        <v>1.2561079399161226</v>
      </c>
    </row>
    <row r="252" spans="13:24" x14ac:dyDescent="0.3">
      <c r="M252" s="13">
        <f t="shared" si="56"/>
        <v>125</v>
      </c>
      <c r="N252" s="8">
        <f t="shared" si="63"/>
        <v>72.407500003264602</v>
      </c>
      <c r="O252" s="14">
        <f t="shared" si="57"/>
        <v>1.1467252702635793</v>
      </c>
      <c r="P252">
        <f t="shared" si="58"/>
        <v>385.61960246702762</v>
      </c>
      <c r="Q252">
        <f t="shared" si="59"/>
        <v>188.34165847974356</v>
      </c>
      <c r="R252">
        <f t="shared" si="60"/>
        <v>-164.40018151176005</v>
      </c>
      <c r="S252" s="11">
        <f t="shared" si="64"/>
        <v>2.1815972222222224</v>
      </c>
      <c r="T252" s="11">
        <f t="shared" si="65"/>
        <v>1.328983521013092</v>
      </c>
      <c r="U252">
        <f t="shared" si="61"/>
        <v>1.8125164789869082</v>
      </c>
      <c r="V252">
        <f t="shared" si="66"/>
        <v>0.70019497361787086</v>
      </c>
      <c r="W252">
        <f t="shared" si="62"/>
        <v>0.32175055439664219</v>
      </c>
      <c r="X252">
        <f t="shared" si="67"/>
        <v>1.2637120070014209</v>
      </c>
    </row>
    <row r="253" spans="13:24" x14ac:dyDescent="0.3">
      <c r="M253" s="13">
        <f t="shared" si="56"/>
        <v>125.5</v>
      </c>
      <c r="N253" s="8">
        <f t="shared" si="63"/>
        <v>72.84352423065873</v>
      </c>
      <c r="O253" s="14">
        <f t="shared" si="57"/>
        <v>1.1458755061739425</v>
      </c>
      <c r="P253">
        <f t="shared" si="58"/>
        <v>384.36376393140557</v>
      </c>
      <c r="Q253">
        <f t="shared" si="59"/>
        <v>189.76908913916077</v>
      </c>
      <c r="R253">
        <f t="shared" si="60"/>
        <v>-162.75040032913364</v>
      </c>
      <c r="S253" s="11">
        <f t="shared" si="64"/>
        <v>2.1903236111111113</v>
      </c>
      <c r="T253" s="11">
        <f t="shared" si="65"/>
        <v>1.3243499721140501</v>
      </c>
      <c r="U253">
        <f t="shared" si="61"/>
        <v>1.81715002788595</v>
      </c>
      <c r="V253">
        <f t="shared" si="66"/>
        <v>0.70317125866526542</v>
      </c>
      <c r="W253">
        <f t="shared" si="62"/>
        <v>0.32175055439664219</v>
      </c>
      <c r="X253">
        <f t="shared" si="67"/>
        <v>1.2713218409478577</v>
      </c>
    </row>
    <row r="254" spans="13:24" x14ac:dyDescent="0.3">
      <c r="M254" s="13">
        <f t="shared" si="56"/>
        <v>126</v>
      </c>
      <c r="N254" s="8">
        <f t="shared" si="63"/>
        <v>73.27987180708044</v>
      </c>
      <c r="O254" s="14">
        <f t="shared" si="57"/>
        <v>1.1450453961166089</v>
      </c>
      <c r="P254">
        <f t="shared" si="58"/>
        <v>383.10063637358661</v>
      </c>
      <c r="Q254">
        <f t="shared" si="59"/>
        <v>191.18206900013331</v>
      </c>
      <c r="R254">
        <f t="shared" si="60"/>
        <v>-161.08822580445866</v>
      </c>
      <c r="S254" s="11">
        <f t="shared" si="64"/>
        <v>2.1990500000000002</v>
      </c>
      <c r="T254" s="11">
        <f t="shared" si="65"/>
        <v>1.3197146455783868</v>
      </c>
      <c r="U254">
        <f t="shared" si="61"/>
        <v>1.8217853544216134</v>
      </c>
      <c r="V254">
        <f t="shared" si="66"/>
        <v>0.70615140941476273</v>
      </c>
      <c r="W254">
        <f t="shared" si="62"/>
        <v>0.32175055439664219</v>
      </c>
      <c r="X254">
        <f t="shared" si="67"/>
        <v>1.2789373182330179</v>
      </c>
    </row>
    <row r="255" spans="13:24" x14ac:dyDescent="0.3">
      <c r="M255" s="13">
        <f t="shared" si="56"/>
        <v>126.5</v>
      </c>
      <c r="N255" s="8">
        <f t="shared" si="63"/>
        <v>73.716535717258793</v>
      </c>
      <c r="O255" s="14">
        <f t="shared" si="57"/>
        <v>1.1442346995599972</v>
      </c>
      <c r="P255">
        <f t="shared" si="58"/>
        <v>381.83024412091868</v>
      </c>
      <c r="Q255">
        <f t="shared" si="59"/>
        <v>192.58049046512113</v>
      </c>
      <c r="R255">
        <f t="shared" si="60"/>
        <v>-159.41378451129435</v>
      </c>
      <c r="S255" s="11">
        <f t="shared" si="64"/>
        <v>2.2077763888888891</v>
      </c>
      <c r="T255" s="11">
        <f t="shared" si="65"/>
        <v>1.3150775133919876</v>
      </c>
      <c r="U255">
        <f t="shared" si="61"/>
        <v>1.8264224866080125</v>
      </c>
      <c r="V255">
        <f t="shared" si="66"/>
        <v>0.70913527541628152</v>
      </c>
      <c r="W255">
        <f t="shared" si="62"/>
        <v>0.32175055439664219</v>
      </c>
      <c r="X255">
        <f t="shared" si="67"/>
        <v>1.2865583164209362</v>
      </c>
    </row>
    <row r="256" spans="13:24" x14ac:dyDescent="0.3">
      <c r="M256" s="13">
        <f t="shared" si="56"/>
        <v>127</v>
      </c>
      <c r="N256" s="8">
        <f t="shared" si="63"/>
        <v>74.153509006211024</v>
      </c>
      <c r="O256" s="14">
        <f t="shared" si="57"/>
        <v>1.1434431841016206</v>
      </c>
      <c r="P256">
        <f t="shared" si="58"/>
        <v>380.55261164442294</v>
      </c>
      <c r="Q256">
        <f t="shared" si="59"/>
        <v>193.96424704519694</v>
      </c>
      <c r="R256">
        <f t="shared" si="60"/>
        <v>-157.72720395730667</v>
      </c>
      <c r="S256" s="11">
        <f t="shared" si="64"/>
        <v>2.2165027777777779</v>
      </c>
      <c r="T256" s="11">
        <f t="shared" si="65"/>
        <v>1.3104385470303985</v>
      </c>
      <c r="U256">
        <f t="shared" si="61"/>
        <v>1.8310614529696017</v>
      </c>
      <c r="V256">
        <f t="shared" si="66"/>
        <v>0.71212270676160061</v>
      </c>
      <c r="W256">
        <f t="shared" si="62"/>
        <v>0.32175055439664219</v>
      </c>
      <c r="X256">
        <f t="shared" si="67"/>
        <v>1.2941847141278442</v>
      </c>
    </row>
    <row r="257" spans="13:24" x14ac:dyDescent="0.3">
      <c r="M257" s="13">
        <f t="shared" si="56"/>
        <v>127.5</v>
      </c>
      <c r="N257" s="8">
        <f t="shared" si="63"/>
        <v>74.5907847772786</v>
      </c>
      <c r="O257" s="14">
        <f t="shared" si="57"/>
        <v>1.1426706253639829</v>
      </c>
      <c r="P257">
        <f t="shared" si="58"/>
        <v>379.26776355845072</v>
      </c>
      <c r="Q257">
        <f t="shared" si="59"/>
        <v>195.33323336815533</v>
      </c>
      <c r="R257">
        <f t="shared" si="60"/>
        <v>-156.02861257455876</v>
      </c>
      <c r="S257" s="11">
        <f t="shared" si="64"/>
        <v>2.2252291666666668</v>
      </c>
      <c r="T257" s="11">
        <f t="shared" si="65"/>
        <v>1.3057977174464028</v>
      </c>
      <c r="U257">
        <f t="shared" si="61"/>
        <v>1.8357022825535974</v>
      </c>
      <c r="V257">
        <f t="shared" si="66"/>
        <v>0.71511355403765375</v>
      </c>
      <c r="W257">
        <f t="shared" si="62"/>
        <v>0.32175055439664219</v>
      </c>
      <c r="X257">
        <f t="shared" si="67"/>
        <v>1.301816390987893</v>
      </c>
    </row>
    <row r="258" spans="13:24" x14ac:dyDescent="0.3">
      <c r="M258" s="13">
        <f t="shared" si="56"/>
        <v>128</v>
      </c>
      <c r="N258" s="8">
        <f t="shared" si="63"/>
        <v>75.028356190161233</v>
      </c>
      <c r="O258" s="14">
        <f t="shared" si="57"/>
        <v>1.141916806897604</v>
      </c>
      <c r="P258">
        <f t="shared" si="58"/>
        <v>377.97572462034117</v>
      </c>
      <c r="Q258">
        <f t="shared" si="59"/>
        <v>196.6873451865369</v>
      </c>
      <c r="R258">
        <f t="shared" si="60"/>
        <v>-154.31813970973107</v>
      </c>
      <c r="S258" s="11">
        <f t="shared" si="64"/>
        <v>2.2339555555555557</v>
      </c>
      <c r="T258" s="11">
        <f t="shared" si="65"/>
        <v>1.3011549950572332</v>
      </c>
      <c r="U258">
        <f t="shared" si="61"/>
        <v>1.840345004942767</v>
      </c>
      <c r="V258">
        <f t="shared" si="66"/>
        <v>0.71810766827943251</v>
      </c>
      <c r="W258">
        <f t="shared" si="62"/>
        <v>0.32175055439664219</v>
      </c>
      <c r="X258">
        <f t="shared" si="67"/>
        <v>1.3094532276188418</v>
      </c>
    </row>
    <row r="259" spans="13:24" x14ac:dyDescent="0.3">
      <c r="M259" s="13">
        <f t="shared" ref="M259:M322" si="68">(ROW()-2)*0.5+0</f>
        <v>128.5</v>
      </c>
      <c r="N259" s="8">
        <f t="shared" si="63"/>
        <v>75.466216458947727</v>
      </c>
      <c r="O259" s="14">
        <f t="shared" ref="O259:O322" si="69">1/(N260-N259)/2</f>
        <v>1.1411815200860269</v>
      </c>
      <c r="P259">
        <f t="shared" ref="P259:P322" si="70">SQRT((R259-$B$11)*(R259-$B$11)+(Q259-$B$12)*(Q259-$B$12))</f>
        <v>376.6765197300798</v>
      </c>
      <c r="Q259">
        <f t="shared" ref="Q259:Q322" si="71">-$B$7*COS(S259+$B$9)</f>
        <v>198.02647938556643</v>
      </c>
      <c r="R259">
        <f t="shared" ref="R259:R322" si="72">-$B$7*SIN(S259+$B$9)</f>
        <v>-152.59591561427138</v>
      </c>
      <c r="S259" s="11">
        <f t="shared" si="64"/>
        <v>2.2426819444444446</v>
      </c>
      <c r="T259" s="11">
        <f t="shared" si="65"/>
        <v>1.2965103497314252</v>
      </c>
      <c r="U259">
        <f t="shared" ref="U259:U322" si="73">3.1415-T259</f>
        <v>1.844989650268575</v>
      </c>
      <c r="V259">
        <f t="shared" si="66"/>
        <v>0.72110490092247348</v>
      </c>
      <c r="W259">
        <f t="shared" ref="W259:W322" si="74">ATAN(($B$2+$B$1)/($B$6+$B$5))</f>
        <v>0.32175055439664219</v>
      </c>
      <c r="X259">
        <f t="shared" si="67"/>
        <v>1.3170951055876905</v>
      </c>
    </row>
    <row r="260" spans="13:24" x14ac:dyDescent="0.3">
      <c r="M260" s="13">
        <f t="shared" si="68"/>
        <v>129</v>
      </c>
      <c r="N260" s="8">
        <f t="shared" si="63"/>
        <v>75.904358850144448</v>
      </c>
      <c r="O260" s="14">
        <f t="shared" si="69"/>
        <v>1.1404645640599567</v>
      </c>
      <c r="P260">
        <f t="shared" si="70"/>
        <v>375.37017392995824</v>
      </c>
      <c r="Q260">
        <f t="shared" si="71"/>
        <v>199.35053399100522</v>
      </c>
      <c r="R260">
        <f t="shared" si="72"/>
        <v>-150.86207143447643</v>
      </c>
      <c r="S260" s="11">
        <f t="shared" si="64"/>
        <v>2.2514083333333335</v>
      </c>
      <c r="T260" s="11">
        <f t="shared" si="65"/>
        <v>1.2918637507752839</v>
      </c>
      <c r="U260">
        <f t="shared" si="73"/>
        <v>1.8496362492247163</v>
      </c>
      <c r="V260">
        <f t="shared" si="66"/>
        <v>0.72410510375491288</v>
      </c>
      <c r="W260">
        <f t="shared" si="74"/>
        <v>0.32175055439664219</v>
      </c>
      <c r="X260">
        <f t="shared" si="67"/>
        <v>1.3247419073762712</v>
      </c>
    </row>
    <row r="261" spans="13:24" x14ac:dyDescent="0.3">
      <c r="M261" s="13">
        <f t="shared" si="68"/>
        <v>129.5</v>
      </c>
      <c r="N261" s="8">
        <f t="shared" si="63"/>
        <v>76.34277668069943</v>
      </c>
      <c r="O261" s="14">
        <f t="shared" si="69"/>
        <v>1.1397657456137313</v>
      </c>
      <c r="P261">
        <f t="shared" si="70"/>
        <v>374.05671240423459</v>
      </c>
      <c r="Q261">
        <f t="shared" si="71"/>
        <v>200.65940817691623</v>
      </c>
      <c r="R261">
        <f t="shared" si="72"/>
        <v>-149.1167392015052</v>
      </c>
      <c r="S261" s="11">
        <f t="shared" si="64"/>
        <v>2.2601347222222223</v>
      </c>
      <c r="T261" s="11">
        <f t="shared" si="65"/>
        <v>1.2872151669189626</v>
      </c>
      <c r="U261">
        <f t="shared" si="73"/>
        <v>1.8542848330810375</v>
      </c>
      <c r="V261">
        <f t="shared" si="66"/>
        <v>0.72710812886908294</v>
      </c>
      <c r="W261">
        <f t="shared" si="74"/>
        <v>0.32175055439664219</v>
      </c>
      <c r="X261">
        <f t="shared" si="67"/>
        <v>1.3323935163467626</v>
      </c>
    </row>
    <row r="262" spans="13:24" x14ac:dyDescent="0.3">
      <c r="M262" s="13">
        <f t="shared" si="68"/>
        <v>130</v>
      </c>
      <c r="N262" s="8">
        <f t="shared" si="63"/>
        <v>76.781463316022695</v>
      </c>
      <c r="O262" s="14">
        <f t="shared" si="69"/>
        <v>1.1390848791285666</v>
      </c>
      <c r="P262">
        <f t="shared" si="70"/>
        <v>372.73616047879608</v>
      </c>
      <c r="Q262">
        <f t="shared" si="71"/>
        <v>201.95300227334195</v>
      </c>
      <c r="R262">
        <f t="shared" si="72"/>
        <v>-147.36005182132484</v>
      </c>
      <c r="S262" s="11">
        <f t="shared" si="64"/>
        <v>2.2688611111111112</v>
      </c>
      <c r="T262" s="11">
        <f t="shared" si="65"/>
        <v>1.2825645663021277</v>
      </c>
      <c r="U262">
        <f t="shared" si="73"/>
        <v>1.8589354336978725</v>
      </c>
      <c r="V262">
        <f t="shared" si="66"/>
        <v>0.73011382861262597</v>
      </c>
      <c r="W262">
        <f t="shared" si="74"/>
        <v>0.32175055439664219</v>
      </c>
      <c r="X262">
        <f t="shared" si="67"/>
        <v>1.3400498167071404</v>
      </c>
    </row>
    <row r="263" spans="13:24" x14ac:dyDescent="0.3">
      <c r="M263" s="13">
        <f t="shared" si="68"/>
        <v>130.5</v>
      </c>
      <c r="N263" s="8">
        <f t="shared" si="63"/>
        <v>77.220412168001587</v>
      </c>
      <c r="O263" s="14">
        <f t="shared" si="69"/>
        <v>1.1384217865019022</v>
      </c>
      <c r="P263">
        <f t="shared" si="70"/>
        <v>371.408543620822</v>
      </c>
      <c r="Q263">
        <f t="shared" si="71"/>
        <v>203.23121777389423</v>
      </c>
      <c r="R263">
        <f t="shared" si="72"/>
        <v>-145.59214306458978</v>
      </c>
      <c r="S263" s="11">
        <f t="shared" si="64"/>
        <v>2.2775875000000001</v>
      </c>
      <c r="T263" s="11">
        <f t="shared" si="65"/>
        <v>1.2779119164592092</v>
      </c>
      <c r="U263">
        <f t="shared" si="73"/>
        <v>1.863588083540791</v>
      </c>
      <c r="V263">
        <f t="shared" si="66"/>
        <v>0.7331220555391057</v>
      </c>
      <c r="W263">
        <f t="shared" si="74"/>
        <v>0.32175055439664219</v>
      </c>
      <c r="X263">
        <f t="shared" si="67"/>
        <v>1.3477106934765388</v>
      </c>
    </row>
    <row r="264" spans="13:24" x14ac:dyDescent="0.3">
      <c r="M264" s="13">
        <f t="shared" si="68"/>
        <v>131</v>
      </c>
      <c r="N264" s="8">
        <f t="shared" si="63"/>
        <v>77.659616693010179</v>
      </c>
      <c r="O264" s="14">
        <f t="shared" si="69"/>
        <v>1.1377762970790957</v>
      </c>
      <c r="P264">
        <f t="shared" si="70"/>
        <v>370.07388743844962</v>
      </c>
      <c r="Q264">
        <f t="shared" si="71"/>
        <v>204.4939573432554</v>
      </c>
      <c r="R264">
        <f t="shared" si="72"/>
        <v>-143.8131475564555</v>
      </c>
      <c r="S264" s="11">
        <f t="shared" si="64"/>
        <v>2.286313888888889</v>
      </c>
      <c r="T264" s="11">
        <f t="shared" si="65"/>
        <v>1.2732571843042142</v>
      </c>
      <c r="U264">
        <f t="shared" si="73"/>
        <v>1.868242815695786</v>
      </c>
      <c r="V264">
        <f t="shared" si="66"/>
        <v>0.7361326623580805</v>
      </c>
      <c r="W264">
        <f t="shared" si="74"/>
        <v>0.32175055439664219</v>
      </c>
      <c r="X264">
        <f t="shared" si="67"/>
        <v>1.3553760324505084</v>
      </c>
    </row>
    <row r="265" spans="13:24" x14ac:dyDescent="0.3">
      <c r="M265" s="13">
        <f t="shared" si="68"/>
        <v>131.5</v>
      </c>
      <c r="N265" s="8">
        <f t="shared" si="63"/>
        <v>78.099070389913166</v>
      </c>
      <c r="O265" s="14">
        <f t="shared" si="69"/>
        <v>1.1371482475956907</v>
      </c>
      <c r="P265">
        <f t="shared" si="70"/>
        <v>368.73221768044056</v>
      </c>
      <c r="Q265">
        <f t="shared" si="71"/>
        <v>205.74112482459046</v>
      </c>
      <c r="R265">
        <f t="shared" si="72"/>
        <v>-142.02320076632654</v>
      </c>
      <c r="S265" s="11">
        <f t="shared" si="64"/>
        <v>2.2950402777777779</v>
      </c>
      <c r="T265" s="11">
        <f t="shared" si="65"/>
        <v>1.2686003361150822</v>
      </c>
      <c r="U265">
        <f t="shared" si="73"/>
        <v>1.872899663884918</v>
      </c>
      <c r="V265">
        <f t="shared" si="66"/>
        <v>0.73914550188461914</v>
      </c>
      <c r="W265">
        <f t="shared" si="74"/>
        <v>0.32175055439664219</v>
      </c>
      <c r="X265">
        <f t="shared" si="67"/>
        <v>1.363045720166179</v>
      </c>
    </row>
    <row r="266" spans="13:24" x14ac:dyDescent="0.3">
      <c r="M266" s="13">
        <f t="shared" si="68"/>
        <v>132</v>
      </c>
      <c r="N266" s="8">
        <f t="shared" si="63"/>
        <v>78.538766798061502</v>
      </c>
      <c r="O266" s="14">
        <f t="shared" si="69"/>
        <v>1.1365374821194436</v>
      </c>
      <c r="P266">
        <f t="shared" si="70"/>
        <v>367.38356023584981</v>
      </c>
      <c r="Q266">
        <f t="shared" si="71"/>
        <v>206.97262524686911</v>
      </c>
      <c r="R266">
        <f t="shared" si="72"/>
        <v>-140.22243899754091</v>
      </c>
      <c r="S266" s="11">
        <f t="shared" si="64"/>
        <v>2.3037666666666667</v>
      </c>
      <c r="T266" s="11">
        <f t="shared" si="65"/>
        <v>1.2639413375175874</v>
      </c>
      <c r="U266">
        <f t="shared" si="73"/>
        <v>1.8775586624824128</v>
      </c>
      <c r="V266">
        <f t="shared" si="66"/>
        <v>0.74216042698822415</v>
      </c>
      <c r="W266">
        <f t="shared" si="74"/>
        <v>0.32175055439664219</v>
      </c>
      <c r="X266">
        <f t="shared" si="67"/>
        <v>1.3707196438672791</v>
      </c>
    </row>
    <row r="267" spans="13:24" x14ac:dyDescent="0.3">
      <c r="M267" s="13">
        <f t="shared" si="68"/>
        <v>132.5</v>
      </c>
      <c r="N267" s="8">
        <f t="shared" si="63"/>
        <v>78.97869949528112</v>
      </c>
      <c r="O267" s="14">
        <f t="shared" si="69"/>
        <v>1.1359438520026581</v>
      </c>
      <c r="P267">
        <f t="shared" si="70"/>
        <v>366.02794113369697</v>
      </c>
      <c r="Q267">
        <f t="shared" si="71"/>
        <v>208.18836483209807</v>
      </c>
      <c r="R267">
        <f t="shared" si="72"/>
        <v>-138.41099937699039</v>
      </c>
      <c r="S267" s="11">
        <f t="shared" si="64"/>
        <v>2.3124930555555561</v>
      </c>
      <c r="T267" s="11">
        <f t="shared" si="65"/>
        <v>1.2592801534687443</v>
      </c>
      <c r="U267">
        <f t="shared" si="73"/>
        <v>1.8822198465312558</v>
      </c>
      <c r="V267">
        <f t="shared" si="66"/>
        <v>0.74517729054113324</v>
      </c>
      <c r="W267">
        <f t="shared" si="74"/>
        <v>0.32175055439664219</v>
      </c>
      <c r="X267">
        <f t="shared" si="67"/>
        <v>1.3783976914690312</v>
      </c>
    </row>
    <row r="268" spans="13:24" x14ac:dyDescent="0.3">
      <c r="M268" s="13">
        <f t="shared" si="68"/>
        <v>133</v>
      </c>
      <c r="N268" s="8">
        <f t="shared" si="63"/>
        <v>79.418862095852006</v>
      </c>
      <c r="O268" s="14">
        <f t="shared" si="69"/>
        <v>1.1353672158361356</v>
      </c>
      <c r="P268">
        <f t="shared" si="70"/>
        <v>364.66538654263923</v>
      </c>
      <c r="Q268">
        <f t="shared" si="71"/>
        <v>209.38825100246174</v>
      </c>
      <c r="R268">
        <f t="shared" si="72"/>
        <v>-136.58901984467889</v>
      </c>
      <c r="S268" s="11">
        <f t="shared" si="64"/>
        <v>2.3212194444444445</v>
      </c>
      <c r="T268" s="11">
        <f t="shared" si="65"/>
        <v>1.2546167482397255</v>
      </c>
      <c r="U268">
        <f t="shared" si="73"/>
        <v>1.8868832517602747</v>
      </c>
      <c r="V268">
        <f t="shared" si="66"/>
        <v>0.7481959453659669</v>
      </c>
      <c r="W268">
        <f t="shared" si="74"/>
        <v>0.32175055439664219</v>
      </c>
      <c r="X268">
        <f t="shared" si="67"/>
        <v>1.3860797515228838</v>
      </c>
    </row>
    <row r="269" spans="13:24" x14ac:dyDescent="0.3">
      <c r="M269" s="13">
        <f t="shared" si="68"/>
        <v>133.5</v>
      </c>
      <c r="N269" s="8">
        <f t="shared" si="63"/>
        <v>79.85924824847821</v>
      </c>
      <c r="O269" s="14">
        <f t="shared" si="69"/>
        <v>1.134807439412264</v>
      </c>
      <c r="P269">
        <f t="shared" si="70"/>
        <v>363.29592277064694</v>
      </c>
      <c r="Q269">
        <f t="shared" si="71"/>
        <v>210.57219238737258</v>
      </c>
      <c r="R269">
        <f t="shared" si="72"/>
        <v>-134.75663914321757</v>
      </c>
      <c r="S269" s="11">
        <f t="shared" si="64"/>
        <v>2.3299458333333334</v>
      </c>
      <c r="T269" s="11">
        <f t="shared" si="65"/>
        <v>1.2499510853982483</v>
      </c>
      <c r="U269">
        <f t="shared" si="73"/>
        <v>1.8915489146017519</v>
      </c>
      <c r="V269">
        <f t="shared" si="66"/>
        <v>0.7512162441826854</v>
      </c>
      <c r="W269">
        <f t="shared" si="74"/>
        <v>0.32175055439664219</v>
      </c>
      <c r="X269">
        <f t="shared" si="67"/>
        <v>1.3937657131810794</v>
      </c>
    </row>
    <row r="270" spans="13:24" x14ac:dyDescent="0.3">
      <c r="M270" s="13">
        <f t="shared" si="68"/>
        <v>134</v>
      </c>
      <c r="N270" s="8">
        <f t="shared" si="63"/>
        <v>80.299851634246423</v>
      </c>
      <c r="O270" s="14">
        <f t="shared" si="69"/>
        <v>1.1342643956912961</v>
      </c>
      <c r="P270">
        <f t="shared" si="70"/>
        <v>361.91957626468223</v>
      </c>
      <c r="Q270">
        <f t="shared" si="71"/>
        <v>211.74009883042834</v>
      </c>
      <c r="R270">
        <f t="shared" si="72"/>
        <v>-132.91399680726047</v>
      </c>
      <c r="S270" s="11">
        <f t="shared" si="64"/>
        <v>2.3386722222222223</v>
      </c>
      <c r="T270" s="11">
        <f t="shared" si="65"/>
        <v>1.2452831277904381</v>
      </c>
      <c r="U270">
        <f t="shared" si="73"/>
        <v>1.896216872209562</v>
      </c>
      <c r="V270">
        <f t="shared" si="66"/>
        <v>0.7542380395548246</v>
      </c>
      <c r="W270">
        <f t="shared" si="74"/>
        <v>0.32175055439664219</v>
      </c>
      <c r="X270">
        <f t="shared" si="67"/>
        <v>1.4014554661610286</v>
      </c>
    </row>
    <row r="271" spans="13:24" x14ac:dyDescent="0.3">
      <c r="M271" s="13">
        <f t="shared" si="68"/>
        <v>134.5</v>
      </c>
      <c r="N271" s="8">
        <f t="shared" si="63"/>
        <v>80.740665964573054</v>
      </c>
      <c r="O271" s="14">
        <f t="shared" si="69"/>
        <v>1.1337379647742698</v>
      </c>
      <c r="P271">
        <f t="shared" si="70"/>
        <v>360.53637361038034</v>
      </c>
      <c r="Q271">
        <f t="shared" si="71"/>
        <v>212.89188139627768</v>
      </c>
      <c r="R271">
        <f t="shared" si="72"/>
        <v>-131.06123315287874</v>
      </c>
      <c r="S271" s="11">
        <f t="shared" si="64"/>
        <v>2.3473986111111111</v>
      </c>
      <c r="T271" s="11">
        <f t="shared" si="65"/>
        <v>1.2406128375221266</v>
      </c>
      <c r="U271">
        <f t="shared" si="73"/>
        <v>1.9008871624778736</v>
      </c>
      <c r="V271">
        <f t="shared" si="66"/>
        <v>0.75726118383496366</v>
      </c>
      <c r="W271">
        <f t="shared" si="74"/>
        <v>0.32175055439664219</v>
      </c>
      <c r="X271">
        <f t="shared" si="67"/>
        <v>1.4091489007094793</v>
      </c>
    </row>
    <row r="272" spans="13:24" x14ac:dyDescent="0.3">
      <c r="M272" s="13">
        <f t="shared" si="68"/>
        <v>135</v>
      </c>
      <c r="N272" s="8">
        <f t="shared" si="63"/>
        <v>81.181684979138339</v>
      </c>
      <c r="O272" s="14">
        <f t="shared" si="69"/>
        <v>1.1332280338817315</v>
      </c>
      <c r="P272">
        <f t="shared" si="70"/>
        <v>359.14634153173319</v>
      </c>
      <c r="Q272">
        <f t="shared" si="71"/>
        <v>214.02745237739256</v>
      </c>
      <c r="R272">
        <f t="shared" si="72"/>
        <v>-129.19848926687555</v>
      </c>
      <c r="S272" s="11">
        <f t="shared" si="64"/>
        <v>2.356125</v>
      </c>
      <c r="T272" s="11">
        <f t="shared" si="65"/>
        <v>1.2359401759395803</v>
      </c>
      <c r="U272">
        <f t="shared" si="73"/>
        <v>1.9055598240604199</v>
      </c>
      <c r="V272">
        <f t="shared" si="66"/>
        <v>0.76028552910939962</v>
      </c>
      <c r="W272">
        <f t="shared" si="74"/>
        <v>0.32175055439664219</v>
      </c>
      <c r="X272">
        <f t="shared" si="67"/>
        <v>1.4168459075664617</v>
      </c>
    </row>
    <row r="273" spans="13:24" x14ac:dyDescent="0.3">
      <c r="M273" s="13">
        <f t="shared" si="68"/>
        <v>135.5</v>
      </c>
      <c r="N273" s="8">
        <f t="shared" si="63"/>
        <v>81.622902443806339</v>
      </c>
      <c r="O273" s="14">
        <f t="shared" si="69"/>
        <v>1.1327344973385347</v>
      </c>
      <c r="P273">
        <f t="shared" si="70"/>
        <v>357.74950689077752</v>
      </c>
      <c r="Q273">
        <f t="shared" si="71"/>
        <v>215.14672530074705</v>
      </c>
      <c r="R273">
        <f t="shared" si="72"/>
        <v>-127.32590699604258</v>
      </c>
      <c r="S273" s="11">
        <f t="shared" si="64"/>
        <v>2.3648513888888889</v>
      </c>
      <c r="T273" s="11">
        <f t="shared" si="65"/>
        <v>1.2312651036096269</v>
      </c>
      <c r="U273">
        <f t="shared" si="73"/>
        <v>1.9102348963903732</v>
      </c>
      <c r="V273">
        <f t="shared" si="66"/>
        <v>0.76331092714197157</v>
      </c>
      <c r="W273">
        <f t="shared" si="74"/>
        <v>0.32175055439664219</v>
      </c>
      <c r="X273">
        <f t="shared" si="67"/>
        <v>1.4245463779289869</v>
      </c>
    </row>
    <row r="274" spans="13:24" x14ac:dyDescent="0.3">
      <c r="M274" s="13">
        <f t="shared" si="68"/>
        <v>136</v>
      </c>
      <c r="N274" s="8">
        <f t="shared" si="63"/>
        <v>82.064312148529552</v>
      </c>
      <c r="O274" s="14">
        <f t="shared" si="69"/>
        <v>1.1322572565633404</v>
      </c>
      <c r="P274">
        <f t="shared" si="70"/>
        <v>356.34589668728512</v>
      </c>
      <c r="Q274">
        <f t="shared" si="71"/>
        <v>216.24961493440219</v>
      </c>
      <c r="R274">
        <f t="shared" si="72"/>
        <v>-125.44362893635838</v>
      </c>
      <c r="S274" s="11">
        <f t="shared" si="64"/>
        <v>2.3735777777777778</v>
      </c>
      <c r="T274" s="11">
        <f t="shared" si="65"/>
        <v>1.2265875802991715</v>
      </c>
      <c r="U274">
        <f t="shared" si="73"/>
        <v>1.9149124197008287</v>
      </c>
      <c r="V274">
        <f t="shared" si="66"/>
        <v>0.76633722931700476</v>
      </c>
      <c r="W274">
        <f t="shared" si="74"/>
        <v>0.32175055439664219</v>
      </c>
      <c r="X274">
        <f t="shared" si="67"/>
        <v>1.4322502034144755</v>
      </c>
    </row>
    <row r="275" spans="13:24" x14ac:dyDescent="0.3">
      <c r="M275" s="13">
        <f t="shared" si="68"/>
        <v>136.5</v>
      </c>
      <c r="N275" s="8">
        <f t="shared" si="63"/>
        <v>82.505907905237365</v>
      </c>
      <c r="O275" s="14">
        <f t="shared" si="69"/>
        <v>1.1317962200671503</v>
      </c>
      <c r="P275">
        <f t="shared" si="70"/>
        <v>354.93553805845818</v>
      </c>
      <c r="Q275">
        <f t="shared" si="71"/>
        <v>217.33603729399638</v>
      </c>
      <c r="R275">
        <f t="shared" si="72"/>
        <v>-123.55179842212983</v>
      </c>
      <c r="S275" s="11">
        <f t="shared" si="64"/>
        <v>2.3823041666666667</v>
      </c>
      <c r="T275" s="11">
        <f t="shared" si="65"/>
        <v>1.2219075649540587</v>
      </c>
      <c r="U275">
        <f t="shared" si="73"/>
        <v>1.9195924350459415</v>
      </c>
      <c r="V275">
        <f t="shared" si="66"/>
        <v>0.76936428658132305</v>
      </c>
      <c r="W275">
        <f t="shared" si="74"/>
        <v>0.32175055439664219</v>
      </c>
      <c r="X275">
        <f t="shared" si="67"/>
        <v>1.4399572760239068</v>
      </c>
    </row>
    <row r="276" spans="13:24" x14ac:dyDescent="0.3">
      <c r="M276" s="13">
        <f t="shared" si="68"/>
        <v>137</v>
      </c>
      <c r="N276" s="8">
        <f t="shared" si="63"/>
        <v>82.947683545705871</v>
      </c>
      <c r="O276" s="14">
        <f t="shared" si="69"/>
        <v>1.13135130345364</v>
      </c>
      <c r="P276">
        <f t="shared" si="70"/>
        <v>353.51845827862712</v>
      </c>
      <c r="Q276">
        <f t="shared" si="71"/>
        <v>218.40590964914074</v>
      </c>
      <c r="R276">
        <f t="shared" si="72"/>
        <v>-121.65055951507729</v>
      </c>
      <c r="S276" s="11">
        <f t="shared" si="64"/>
        <v>2.3910305555555555</v>
      </c>
      <c r="T276" s="11">
        <f t="shared" si="65"/>
        <v>1.2172250156772877</v>
      </c>
      <c r="U276">
        <f t="shared" si="73"/>
        <v>1.9242749843227125</v>
      </c>
      <c r="V276">
        <f t="shared" si="66"/>
        <v>0.77239194938528444</v>
      </c>
      <c r="W276">
        <f t="shared" si="74"/>
        <v>0.32175055439664219</v>
      </c>
      <c r="X276">
        <f t="shared" si="67"/>
        <v>1.4476674881046387</v>
      </c>
    </row>
    <row r="277" spans="13:24" x14ac:dyDescent="0.3">
      <c r="M277" s="13">
        <f t="shared" si="68"/>
        <v>137.5</v>
      </c>
      <c r="N277" s="8">
        <f t="shared" si="63"/>
        <v>83.389632919409394</v>
      </c>
      <c r="O277" s="14">
        <f t="shared" si="69"/>
        <v>1.1309224294303701</v>
      </c>
      <c r="P277">
        <f t="shared" si="70"/>
        <v>352.09468475895375</v>
      </c>
      <c r="Q277">
        <f t="shared" si="71"/>
        <v>219.45915052971895</v>
      </c>
      <c r="R277">
        <f t="shared" si="72"/>
        <v>-119.74005699336439</v>
      </c>
      <c r="S277" s="11">
        <f t="shared" si="64"/>
        <v>2.3997569444444444</v>
      </c>
      <c r="T277" s="11">
        <f t="shared" si="65"/>
        <v>1.2125398897065198</v>
      </c>
      <c r="U277">
        <f t="shared" si="73"/>
        <v>1.9289601102934804</v>
      </c>
      <c r="V277">
        <f t="shared" si="66"/>
        <v>0.77542006762279225</v>
      </c>
      <c r="W277">
        <f t="shared" si="74"/>
        <v>0.32175055439664219</v>
      </c>
      <c r="X277">
        <f t="shared" si="67"/>
        <v>1.4553807323129144</v>
      </c>
    </row>
    <row r="278" spans="13:24" x14ac:dyDescent="0.3">
      <c r="M278" s="13">
        <f t="shared" si="68"/>
        <v>138</v>
      </c>
      <c r="N278" s="8">
        <f t="shared" si="63"/>
        <v>83.831749891350469</v>
      </c>
      <c r="O278" s="14">
        <f t="shared" si="69"/>
        <v>1.130509527823583</v>
      </c>
      <c r="P278">
        <f t="shared" si="70"/>
        <v>350.66424504713797</v>
      </c>
      <c r="Q278">
        <f t="shared" si="71"/>
        <v>220.49567973209122</v>
      </c>
      <c r="R278">
        <f t="shared" si="72"/>
        <v>-117.82043634057318</v>
      </c>
      <c r="S278" s="11">
        <f t="shared" si="64"/>
        <v>2.4084833333333338</v>
      </c>
      <c r="T278" s="11">
        <f t="shared" si="65"/>
        <v>1.2078521433908855</v>
      </c>
      <c r="U278">
        <f t="shared" si="73"/>
        <v>1.9336478566091146</v>
      </c>
      <c r="V278">
        <f t="shared" si="66"/>
        <v>0.77844849057022969</v>
      </c>
      <c r="W278">
        <f t="shared" si="74"/>
        <v>0.32175055439664219</v>
      </c>
      <c r="X278">
        <f t="shared" si="67"/>
        <v>1.4630969015759863</v>
      </c>
    </row>
    <row r="279" spans="13:24" x14ac:dyDescent="0.3">
      <c r="M279" s="13">
        <f t="shared" si="68"/>
        <v>138.5</v>
      </c>
      <c r="N279" s="8">
        <f t="shared" si="63"/>
        <v>84.274028339867911</v>
      </c>
      <c r="O279" s="14">
        <f t="shared" si="69"/>
        <v>1.1301125355996944</v>
      </c>
      <c r="P279">
        <f t="shared" si="70"/>
        <v>349.22716682713025</v>
      </c>
      <c r="Q279">
        <f t="shared" si="71"/>
        <v>221.51541832520149</v>
      </c>
      <c r="R279">
        <f t="shared" si="72"/>
        <v>-115.89184373462605</v>
      </c>
      <c r="S279" s="11">
        <f t="shared" si="64"/>
        <v>2.4172097222222226</v>
      </c>
      <c r="T279" s="11">
        <f t="shared" si="65"/>
        <v>1.2031617321670431</v>
      </c>
      <c r="U279">
        <f t="shared" si="73"/>
        <v>1.938338267832957</v>
      </c>
      <c r="V279">
        <f t="shared" si="66"/>
        <v>0.78147706682426232</v>
      </c>
      <c r="W279">
        <f t="shared" si="74"/>
        <v>0.32175055439664219</v>
      </c>
      <c r="X279">
        <f t="shared" si="67"/>
        <v>1.4708158890538614</v>
      </c>
    </row>
    <row r="280" spans="13:24" x14ac:dyDescent="0.3">
      <c r="M280" s="13">
        <f t="shared" si="68"/>
        <v>139</v>
      </c>
      <c r="N280" s="8">
        <f t="shared" si="63"/>
        <v>84.716462154421322</v>
      </c>
      <c r="O280" s="14">
        <f t="shared" si="69"/>
        <v>1.1297313968950169</v>
      </c>
      <c r="P280">
        <f t="shared" si="70"/>
        <v>347.78347791884761</v>
      </c>
      <c r="Q280">
        <f t="shared" si="71"/>
        <v>222.51828865658842</v>
      </c>
      <c r="R280">
        <f t="shared" si="72"/>
        <v>-113.95442603665373</v>
      </c>
      <c r="S280" s="11">
        <f t="shared" si="64"/>
        <v>2.4259361111111115</v>
      </c>
      <c r="T280" s="11">
        <f t="shared" si="65"/>
        <v>1.1984686105344675</v>
      </c>
      <c r="U280">
        <f t="shared" si="73"/>
        <v>1.9430313894655327</v>
      </c>
      <c r="V280">
        <f t="shared" si="66"/>
        <v>0.78450564423846203</v>
      </c>
      <c r="W280">
        <f t="shared" si="74"/>
        <v>0.32175055439664219</v>
      </c>
      <c r="X280">
        <f t="shared" si="67"/>
        <v>1.4785375881006366</v>
      </c>
    </row>
    <row r="281" spans="13:24" x14ac:dyDescent="0.3">
      <c r="M281" s="13">
        <f t="shared" si="68"/>
        <v>139.5</v>
      </c>
      <c r="N281" s="8">
        <f t="shared" si="63"/>
        <v>85.159045233349829</v>
      </c>
      <c r="O281" s="14">
        <f t="shared" si="69"/>
        <v>1.1293660630514424</v>
      </c>
      <c r="P281">
        <f t="shared" si="70"/>
        <v>346.33320627789641</v>
      </c>
      <c r="Q281">
        <f t="shared" si="71"/>
        <v>223.50421435829827</v>
      </c>
      <c r="R281">
        <f t="shared" si="72"/>
        <v>-112.00833077981237</v>
      </c>
      <c r="S281" s="11">
        <f t="shared" si="64"/>
        <v>2.4346625000000004</v>
      </c>
      <c r="T281" s="11">
        <f t="shared" si="65"/>
        <v>1.1937727320299414</v>
      </c>
      <c r="U281">
        <f t="shared" si="73"/>
        <v>1.9477272679700588</v>
      </c>
      <c r="V281">
        <f t="shared" si="66"/>
        <v>0.78753406985868013</v>
      </c>
      <c r="W281">
        <f t="shared" si="74"/>
        <v>0.32175055439664219</v>
      </c>
      <c r="X281">
        <f t="shared" si="67"/>
        <v>1.4862618922253807</v>
      </c>
    </row>
    <row r="282" spans="13:24" x14ac:dyDescent="0.3">
      <c r="M282" s="13">
        <f t="shared" si="68"/>
        <v>140</v>
      </c>
      <c r="N282" s="8">
        <f t="shared" si="63"/>
        <v>85.601771481603691</v>
      </c>
      <c r="O282" s="14">
        <f t="shared" si="69"/>
        <v>1.1290164926588344</v>
      </c>
      <c r="P282">
        <f t="shared" si="70"/>
        <v>344.8763799952992</v>
      </c>
      <c r="Q282">
        <f t="shared" si="71"/>
        <v>224.47312035270025</v>
      </c>
      <c r="R282">
        <f t="shared" si="72"/>
        <v>-110.0537061580488</v>
      </c>
      <c r="S282" s="11">
        <f t="shared" si="64"/>
        <v>2.4433888888888893</v>
      </c>
      <c r="T282" s="11">
        <f t="shared" si="65"/>
        <v>1.1890740492012222</v>
      </c>
      <c r="U282">
        <f t="shared" si="73"/>
        <v>1.952425950798778</v>
      </c>
      <c r="V282">
        <f t="shared" si="66"/>
        <v>0.79056218985712423</v>
      </c>
      <c r="W282">
        <f t="shared" si="74"/>
        <v>0.32175055439664219</v>
      </c>
      <c r="X282">
        <f t="shared" si="67"/>
        <v>1.4939886950525445</v>
      </c>
    </row>
    <row r="283" spans="13:24" x14ac:dyDescent="0.3">
      <c r="M283" s="13">
        <f t="shared" si="68"/>
        <v>140.5</v>
      </c>
      <c r="N283" s="8">
        <f t="shared" si="63"/>
        <v>86.044634808447128</v>
      </c>
      <c r="O283" s="14">
        <f t="shared" si="69"/>
        <v>1.1286826516056503</v>
      </c>
      <c r="P283">
        <f t="shared" si="70"/>
        <v>343.41302729722929</v>
      </c>
      <c r="Q283">
        <f t="shared" si="71"/>
        <v>225.42493285820382</v>
      </c>
      <c r="R283">
        <f t="shared" si="72"/>
        <v>-108.09070101481583</v>
      </c>
      <c r="S283" s="11">
        <f t="shared" si="64"/>
        <v>2.4521152777777777</v>
      </c>
      <c r="T283" s="11">
        <f t="shared" si="65"/>
        <v>1.1843725135798373</v>
      </c>
      <c r="U283">
        <f t="shared" si="73"/>
        <v>1.9571274864201629</v>
      </c>
      <c r="V283">
        <f t="shared" si="66"/>
        <v>0.79358984946506539</v>
      </c>
      <c r="W283">
        <f t="shared" si="74"/>
        <v>0.32175055439664219</v>
      </c>
      <c r="X283">
        <f t="shared" si="67"/>
        <v>1.5017178902818704</v>
      </c>
    </row>
    <row r="284" spans="13:24" x14ac:dyDescent="0.3">
      <c r="M284" s="13">
        <f t="shared" si="68"/>
        <v>141</v>
      </c>
      <c r="N284" s="8">
        <f t="shared" si="63"/>
        <v>86.487629125130127</v>
      </c>
      <c r="O284" s="14">
        <f t="shared" si="69"/>
        <v>1.1283645131359052</v>
      </c>
      <c r="P284">
        <f t="shared" si="70"/>
        <v>341.94317654474895</v>
      </c>
      <c r="Q284">
        <f t="shared" si="71"/>
        <v>226.35957939487699</v>
      </c>
      <c r="R284">
        <f t="shared" si="72"/>
        <v>-106.11946483173749</v>
      </c>
      <c r="S284" s="11">
        <f t="shared" si="64"/>
        <v>2.4608416666666666</v>
      </c>
      <c r="T284" s="11">
        <f t="shared" si="65"/>
        <v>1.179668075653</v>
      </c>
      <c r="U284">
        <f t="shared" si="73"/>
        <v>1.9618319243470002</v>
      </c>
      <c r="V284">
        <f t="shared" si="66"/>
        <v>0.79661689290411497</v>
      </c>
      <c r="W284">
        <f t="shared" si="74"/>
        <v>0.32175055439664219</v>
      </c>
      <c r="X284">
        <f t="shared" si="67"/>
        <v>1.5094493716477573</v>
      </c>
    </row>
    <row r="285" spans="13:24" x14ac:dyDescent="0.3">
      <c r="M285" s="13">
        <f t="shared" si="68"/>
        <v>141.5</v>
      </c>
      <c r="N285" s="8">
        <f t="shared" si="63"/>
        <v>86.930748342527721</v>
      </c>
      <c r="O285" s="14">
        <f t="shared" si="69"/>
        <v>1.1280620579158185</v>
      </c>
      <c r="P285">
        <f t="shared" si="70"/>
        <v>340.46685623355734</v>
      </c>
      <c r="Q285">
        <f t="shared" si="71"/>
        <v>227.27698878996571</v>
      </c>
      <c r="R285">
        <f t="shared" si="72"/>
        <v>-104.14014771722668</v>
      </c>
      <c r="S285" s="11">
        <f t="shared" si="64"/>
        <v>2.4695680555555555</v>
      </c>
      <c r="T285" s="11">
        <f t="shared" si="65"/>
        <v>1.1749606848345817</v>
      </c>
      <c r="U285">
        <f t="shared" si="73"/>
        <v>1.9665393151654185</v>
      </c>
      <c r="V285">
        <f t="shared" si="66"/>
        <v>0.79964316331599961</v>
      </c>
      <c r="W285">
        <f t="shared" si="74"/>
        <v>0.32175055439664219</v>
      </c>
      <c r="X285">
        <f t="shared" si="67"/>
        <v>1.5171830328780602</v>
      </c>
    </row>
    <row r="286" spans="13:24" x14ac:dyDescent="0.3">
      <c r="M286" s="13">
        <f t="shared" si="68"/>
        <v>142</v>
      </c>
      <c r="N286" s="8">
        <f t="shared" si="63"/>
        <v>87.373986368743928</v>
      </c>
      <c r="O286" s="14">
        <f t="shared" si="69"/>
        <v>1.1277752741051204</v>
      </c>
      <c r="P286">
        <f t="shared" si="70"/>
        <v>338.9840949937423</v>
      </c>
      <c r="Q286">
        <f t="shared" si="71"/>
        <v>228.17709118331351</v>
      </c>
      <c r="R286">
        <f t="shared" si="72"/>
        <v>-102.15290039505409</v>
      </c>
      <c r="S286" s="11">
        <f t="shared" si="64"/>
        <v>2.4782944444444444</v>
      </c>
      <c r="T286" s="11">
        <f t="shared" si="65"/>
        <v>1.1702502894351352</v>
      </c>
      <c r="U286">
        <f t="shared" si="73"/>
        <v>1.971249710564865</v>
      </c>
      <c r="V286">
        <f t="shared" si="66"/>
        <v>0.80266850269076573</v>
      </c>
      <c r="W286">
        <f t="shared" si="74"/>
        <v>0.32175055439664219</v>
      </c>
      <c r="X286">
        <f t="shared" si="67"/>
        <v>1.5249187676522726</v>
      </c>
    </row>
    <row r="287" spans="13:24" x14ac:dyDescent="0.3">
      <c r="M287" s="13">
        <f t="shared" si="68"/>
        <v>142.5</v>
      </c>
      <c r="N287" s="8">
        <f t="shared" si="63"/>
        <v>87.817337106679503</v>
      </c>
      <c r="O287" s="14">
        <f t="shared" si="69"/>
        <v>1.127504157440101</v>
      </c>
      <c r="P287">
        <f t="shared" si="70"/>
        <v>337.49492158954178</v>
      </c>
      <c r="Q287">
        <f t="shared" si="71"/>
        <v>229.05981803268128</v>
      </c>
      <c r="R287">
        <f t="shared" si="72"/>
        <v>-100.15787419287084</v>
      </c>
      <c r="S287" s="11">
        <f t="shared" si="64"/>
        <v>2.4870208333333332</v>
      </c>
      <c r="T287" s="11">
        <f t="shared" si="65"/>
        <v>1.1655368366309022</v>
      </c>
      <c r="U287">
        <f t="shared" si="73"/>
        <v>1.9759631633690979</v>
      </c>
      <c r="V287">
        <f t="shared" si="66"/>
        <v>0.80569275179333621</v>
      </c>
      <c r="W287">
        <f t="shared" si="74"/>
        <v>0.32175055439664219</v>
      </c>
      <c r="X287">
        <f t="shared" si="67"/>
        <v>1.5326564695590761</v>
      </c>
    </row>
    <row r="288" spans="13:24" x14ac:dyDescent="0.3">
      <c r="M288" s="13">
        <f t="shared" si="68"/>
        <v>143</v>
      </c>
      <c r="N288" s="8">
        <f t="shared" si="63"/>
        <v>88.260794451559903</v>
      </c>
      <c r="O288" s="14">
        <f t="shared" si="69"/>
        <v>1.1272487113230327</v>
      </c>
      <c r="P288">
        <f t="shared" si="70"/>
        <v>335.99936491911114</v>
      </c>
      <c r="Q288">
        <f t="shared" si="71"/>
        <v>229.92510211896698</v>
      </c>
      <c r="R288">
        <f t="shared" si="72"/>
        <v>-98.155221030684928</v>
      </c>
      <c r="S288" s="11">
        <f t="shared" si="64"/>
        <v>2.4957472222222221</v>
      </c>
      <c r="T288" s="11">
        <f t="shared" si="65"/>
        <v>1.1608202724317893</v>
      </c>
      <c r="U288">
        <f t="shared" si="73"/>
        <v>1.9806797275682109</v>
      </c>
      <c r="V288">
        <f t="shared" si="66"/>
        <v>0.80871575008834418</v>
      </c>
      <c r="W288">
        <f t="shared" si="74"/>
        <v>0.32175055439664219</v>
      </c>
      <c r="X288">
        <f t="shared" si="67"/>
        <v>1.5403960320531971</v>
      </c>
    </row>
    <row r="289" spans="13:24" x14ac:dyDescent="0.3">
      <c r="M289" s="13">
        <f t="shared" si="68"/>
        <v>143.5</v>
      </c>
      <c r="N289" s="8">
        <f t="shared" si="63"/>
        <v>88.704352288421973</v>
      </c>
      <c r="O289" s="14">
        <f t="shared" si="69"/>
        <v>1.1270089469205711</v>
      </c>
      <c r="P289">
        <f t="shared" si="70"/>
        <v>334.49745401429982</v>
      </c>
      <c r="Q289">
        <f t="shared" si="71"/>
        <v>230.77287755132409</v>
      </c>
      <c r="R289">
        <f t="shared" si="72"/>
        <v>-96.145093409292528</v>
      </c>
      <c r="S289" s="11">
        <f t="shared" si="64"/>
        <v>2.5044736111111114</v>
      </c>
      <c r="T289" s="11">
        <f t="shared" si="65"/>
        <v>1.1561005416482566</v>
      </c>
      <c r="U289">
        <f t="shared" si="73"/>
        <v>1.9853994583517436</v>
      </c>
      <c r="V289">
        <f t="shared" si="66"/>
        <v>0.81173733566315687</v>
      </c>
      <c r="W289">
        <f t="shared" si="74"/>
        <v>0.32175055439664219</v>
      </c>
      <c r="X289">
        <f t="shared" si="67"/>
        <v>1.5481373484115426</v>
      </c>
    </row>
    <row r="290" spans="13:24" x14ac:dyDescent="0.3">
      <c r="M290" s="13">
        <f t="shared" si="68"/>
        <v>144</v>
      </c>
      <c r="N290" s="8">
        <f t="shared" si="63"/>
        <v>89.14800448955684</v>
      </c>
      <c r="O290" s="14">
        <f t="shared" si="69"/>
        <v>1.1267848832717553</v>
      </c>
      <c r="P290">
        <f t="shared" si="70"/>
        <v>332.98921804043619</v>
      </c>
      <c r="Q290">
        <f t="shared" si="71"/>
        <v>231.60307977217911</v>
      </c>
      <c r="R290">
        <f t="shared" si="72"/>
        <v>-94.127644398665524</v>
      </c>
      <c r="S290" s="11">
        <f t="shared" si="64"/>
        <v>2.5132000000000003</v>
      </c>
      <c r="T290" s="11">
        <f t="shared" si="65"/>
        <v>1.1513775878570818</v>
      </c>
      <c r="U290">
        <f t="shared" si="73"/>
        <v>1.9901224121429184</v>
      </c>
      <c r="V290">
        <f t="shared" si="66"/>
        <v>0.81475734514901099</v>
      </c>
      <c r="W290">
        <f t="shared" si="74"/>
        <v>0.32175055439664219</v>
      </c>
      <c r="X290">
        <f t="shared" si="67"/>
        <v>1.5558803116885713</v>
      </c>
    </row>
    <row r="291" spans="13:24" x14ac:dyDescent="0.3">
      <c r="M291" s="13">
        <f t="shared" si="68"/>
        <v>144.5</v>
      </c>
      <c r="N291" s="8">
        <f t="shared" si="63"/>
        <v>89.591744911906304</v>
      </c>
      <c r="O291" s="14">
        <f t="shared" si="69"/>
        <v>1.1265765474054406</v>
      </c>
      <c r="P291">
        <f t="shared" si="70"/>
        <v>331.47468629612041</v>
      </c>
      <c r="Q291">
        <f t="shared" si="71"/>
        <v>232.41564556214794</v>
      </c>
      <c r="R291">
        <f t="shared" si="72"/>
        <v>-92.103027626294818</v>
      </c>
      <c r="S291" s="11">
        <f t="shared" si="64"/>
        <v>2.5219263888888892</v>
      </c>
      <c r="T291" s="11">
        <f t="shared" si="65"/>
        <v>1.1466513533659559</v>
      </c>
      <c r="U291">
        <f t="shared" si="73"/>
        <v>1.9948486466340443</v>
      </c>
      <c r="V291">
        <f t="shared" si="66"/>
        <v>0.81777561364016704</v>
      </c>
      <c r="W291">
        <f t="shared" si="74"/>
        <v>0.32175055439664219</v>
      </c>
      <c r="X291">
        <f t="shared" si="67"/>
        <v>1.5636248146708536</v>
      </c>
    </row>
    <row r="292" spans="13:24" x14ac:dyDescent="0.3">
      <c r="M292" s="13">
        <f t="shared" si="68"/>
        <v>145</v>
      </c>
      <c r="N292" s="8">
        <f t="shared" si="63"/>
        <v>90.035567394410066</v>
      </c>
      <c r="O292" s="14">
        <f t="shared" si="69"/>
        <v>1.1263839744662496</v>
      </c>
      <c r="P292">
        <f t="shared" si="70"/>
        <v>329.95388821302816</v>
      </c>
      <c r="Q292">
        <f t="shared" si="71"/>
        <v>233.21051304484956</v>
      </c>
      <c r="R292">
        <f t="shared" si="72"/>
        <v>-90.07139726549191</v>
      </c>
      <c r="S292" s="11">
        <f t="shared" si="64"/>
        <v>2.5306527777777781</v>
      </c>
      <c r="T292" s="11">
        <f t="shared" si="65"/>
        <v>1.1419217791768586</v>
      </c>
      <c r="U292">
        <f t="shared" si="73"/>
        <v>1.9995782208231416</v>
      </c>
      <c r="V292">
        <f t="shared" si="66"/>
        <v>0.82079197461098996</v>
      </c>
      <c r="W292">
        <f t="shared" si="74"/>
        <v>0.32175055439664219</v>
      </c>
      <c r="X292">
        <f t="shared" si="67"/>
        <v>1.5713707498307736</v>
      </c>
    </row>
    <row r="293" spans="13:24" x14ac:dyDescent="0.3">
      <c r="M293" s="13">
        <f t="shared" si="68"/>
        <v>145.5</v>
      </c>
      <c r="N293" s="8">
        <f t="shared" si="63"/>
        <v>90.479465755301547</v>
      </c>
      <c r="O293" s="14">
        <f t="shared" si="69"/>
        <v>1.1262072078531142</v>
      </c>
      <c r="P293">
        <f t="shared" si="70"/>
        <v>328.42685335572338</v>
      </c>
      <c r="Q293">
        <f t="shared" si="71"/>
        <v>233.9876216916181</v>
      </c>
      <c r="R293">
        <f t="shared" si="72"/>
        <v>-88.032908023648815</v>
      </c>
      <c r="S293" s="11">
        <f t="shared" si="64"/>
        <v>2.539379166666667</v>
      </c>
      <c r="T293" s="11">
        <f t="shared" si="65"/>
        <v>1.1371888049481669</v>
      </c>
      <c r="U293">
        <f t="shared" si="73"/>
        <v>2.0043111950518333</v>
      </c>
      <c r="V293">
        <f t="shared" si="66"/>
        <v>0.8238062598308572</v>
      </c>
      <c r="W293">
        <f t="shared" si="74"/>
        <v>0.32175055439664219</v>
      </c>
      <c r="X293">
        <f t="shared" si="67"/>
        <v>1.5791180092793324</v>
      </c>
    </row>
    <row r="294" spans="13:24" x14ac:dyDescent="0.3">
      <c r="M294" s="13">
        <f t="shared" si="68"/>
        <v>146</v>
      </c>
      <c r="N294" s="8">
        <f t="shared" si="63"/>
        <v>90.923433789348451</v>
      </c>
      <c r="O294" s="14">
        <f t="shared" si="69"/>
        <v>1.1260462993655849</v>
      </c>
      <c r="P294">
        <f t="shared" si="70"/>
        <v>326.89361142148135</v>
      </c>
      <c r="Q294">
        <f t="shared" si="71"/>
        <v>234.74691232611212</v>
      </c>
      <c r="R294">
        <f t="shared" si="72"/>
        <v>-85.987715130457033</v>
      </c>
      <c r="S294" s="11">
        <f t="shared" si="64"/>
        <v>2.5481055555555558</v>
      </c>
      <c r="T294" s="11">
        <f t="shared" si="65"/>
        <v>1.1324523689554502</v>
      </c>
      <c r="U294">
        <f t="shared" si="73"/>
        <v>2.0090476310445498</v>
      </c>
      <c r="V294">
        <f t="shared" si="66"/>
        <v>0.82681829927679806</v>
      </c>
      <c r="W294">
        <f t="shared" si="74"/>
        <v>0.32175055439664219</v>
      </c>
      <c r="X294">
        <f t="shared" si="67"/>
        <v>1.5868664847179901</v>
      </c>
    </row>
    <row r="295" spans="13:24" x14ac:dyDescent="0.3">
      <c r="M295" s="13">
        <f t="shared" si="68"/>
        <v>146.5</v>
      </c>
      <c r="N295" s="8">
        <f t="shared" si="63"/>
        <v>91.367465265036174</v>
      </c>
      <c r="O295" s="14">
        <f t="shared" si="69"/>
        <v>1.1259013093630772</v>
      </c>
      <c r="P295">
        <f t="shared" si="70"/>
        <v>325.3541922401231</v>
      </c>
      <c r="Q295">
        <f t="shared" si="71"/>
        <v>235.48832712882071</v>
      </c>
      <c r="R295">
        <f t="shared" si="72"/>
        <v>-83.935974326086992</v>
      </c>
      <c r="S295" s="11">
        <f t="shared" si="64"/>
        <v>2.5568319444444447</v>
      </c>
      <c r="T295" s="11">
        <f t="shared" si="65"/>
        <v>1.1277124080508882</v>
      </c>
      <c r="U295">
        <f t="shared" si="73"/>
        <v>2.0137875919491117</v>
      </c>
      <c r="V295">
        <f t="shared" si="66"/>
        <v>0.8298279210437528</v>
      </c>
      <c r="W295">
        <f t="shared" si="74"/>
        <v>0.32175055439664219</v>
      </c>
      <c r="X295">
        <f t="shared" si="67"/>
        <v>1.5946160673895065</v>
      </c>
    </row>
    <row r="296" spans="13:24" x14ac:dyDescent="0.3">
      <c r="M296" s="13">
        <f t="shared" si="68"/>
        <v>147</v>
      </c>
      <c r="N296" s="8">
        <f t="shared" si="63"/>
        <v>91.811553921690148</v>
      </c>
      <c r="O296" s="14">
        <f t="shared" si="69"/>
        <v>1.1257723069352843</v>
      </c>
      <c r="P296">
        <f t="shared" si="70"/>
        <v>323.80862577386108</v>
      </c>
      <c r="Q296">
        <f t="shared" si="71"/>
        <v>236.2118096414664</v>
      </c>
      <c r="R296">
        <f t="shared" si="72"/>
        <v>-81.877841849328419</v>
      </c>
      <c r="S296" s="11">
        <f t="shared" si="64"/>
        <v>2.5655583333333336</v>
      </c>
      <c r="T296" s="11">
        <f t="shared" si="65"/>
        <v>1.1229688576212637</v>
      </c>
      <c r="U296">
        <f t="shared" si="73"/>
        <v>2.0185311423787367</v>
      </c>
      <c r="V296">
        <f t="shared" si="66"/>
        <v>0.8328349512523413</v>
      </c>
      <c r="W296">
        <f t="shared" si="74"/>
        <v>0.32175055439664219</v>
      </c>
      <c r="X296">
        <f t="shared" si="67"/>
        <v>1.6023666480277201</v>
      </c>
    </row>
    <row r="297" spans="13:24" x14ac:dyDescent="0.3">
      <c r="M297" s="13">
        <f t="shared" si="68"/>
        <v>147.5</v>
      </c>
      <c r="N297" s="8">
        <f t="shared" si="63"/>
        <v>92.255693466533955</v>
      </c>
      <c r="O297" s="14">
        <f t="shared" si="69"/>
        <v>1.125659370082893</v>
      </c>
      <c r="P297">
        <f t="shared" si="70"/>
        <v>322.25694211715683</v>
      </c>
      <c r="Q297">
        <f t="shared" si="71"/>
        <v>236.91730477130463</v>
      </c>
      <c r="R297">
        <f t="shared" si="72"/>
        <v>-79.81347442569303</v>
      </c>
      <c r="S297" s="11">
        <f t="shared" si="64"/>
        <v>2.5742847222222225</v>
      </c>
      <c r="T297" s="11">
        <f t="shared" si="65"/>
        <v>1.1182216515444663</v>
      </c>
      <c r="U297">
        <f t="shared" si="73"/>
        <v>2.0232783484555341</v>
      </c>
      <c r="V297">
        <f t="shared" si="66"/>
        <v>0.83583921395402638</v>
      </c>
      <c r="W297">
        <f t="shared" si="74"/>
        <v>0.32175055439664219</v>
      </c>
      <c r="X297">
        <f t="shared" si="67"/>
        <v>1.6101181168062026</v>
      </c>
    </row>
    <row r="298" spans="13:24" x14ac:dyDescent="0.3">
      <c r="M298" s="13">
        <f t="shared" si="68"/>
        <v>148</v>
      </c>
      <c r="N298" s="8">
        <f t="shared" si="63"/>
        <v>92.699877571680418</v>
      </c>
      <c r="O298" s="14">
        <f t="shared" si="69"/>
        <v>1.1255625859137008</v>
      </c>
      <c r="P298">
        <f t="shared" si="70"/>
        <v>320.69917149659165</v>
      </c>
      <c r="Q298">
        <f t="shared" si="71"/>
        <v>237.60475879531879</v>
      </c>
      <c r="R298">
        <f t="shared" si="72"/>
        <v>-77.743029255479797</v>
      </c>
      <c r="S298" s="11">
        <f t="shared" si="64"/>
        <v>2.5830111111111114</v>
      </c>
      <c r="T298" s="11">
        <f t="shared" si="65"/>
        <v>1.1134707221444469</v>
      </c>
      <c r="U298">
        <f t="shared" si="73"/>
        <v>2.0280292778555533</v>
      </c>
      <c r="V298">
        <f t="shared" si="66"/>
        <v>0.83884053103354961</v>
      </c>
      <c r="W298">
        <f t="shared" si="74"/>
        <v>0.32175055439664219</v>
      </c>
      <c r="X298">
        <f t="shared" si="67"/>
        <v>1.6178703632857447</v>
      </c>
    </row>
    <row r="299" spans="13:24" x14ac:dyDescent="0.3">
      <c r="M299" s="13">
        <f t="shared" si="68"/>
        <v>148.5</v>
      </c>
      <c r="N299" s="8">
        <f t="shared" si="63"/>
        <v>93.144099871050926</v>
      </c>
      <c r="O299" s="14">
        <f t="shared" si="69"/>
        <v>1.1254820508487611</v>
      </c>
      <c r="P299">
        <f t="shared" si="70"/>
        <v>319.13534427075007</v>
      </c>
      <c r="Q299">
        <f t="shared" si="71"/>
        <v>238.27411936431119</v>
      </c>
      <c r="R299">
        <f t="shared" si="72"/>
        <v>-75.666664001804492</v>
      </c>
      <c r="S299" s="11">
        <f t="shared" si="64"/>
        <v>2.5917374999999998</v>
      </c>
      <c r="T299" s="11">
        <f t="shared" si="65"/>
        <v>1.1087160001445622</v>
      </c>
      <c r="U299">
        <f t="shared" si="73"/>
        <v>2.0327839998554378</v>
      </c>
      <c r="V299">
        <f t="shared" si="66"/>
        <v>0.84183872210851196</v>
      </c>
      <c r="W299">
        <f t="shared" si="74"/>
        <v>0.32175055439664219</v>
      </c>
      <c r="X299">
        <f t="shared" si="67"/>
        <v>1.6256232763605916</v>
      </c>
    </row>
    <row r="300" spans="13:24" x14ac:dyDescent="0.3">
      <c r="M300" s="13">
        <f t="shared" si="68"/>
        <v>149</v>
      </c>
      <c r="N300" s="8">
        <f t="shared" si="63"/>
        <v>93.588353957220434</v>
      </c>
      <c r="O300" s="14">
        <f t="shared" si="69"/>
        <v>1.1254178708446481</v>
      </c>
      <c r="P300">
        <f t="shared" si="70"/>
        <v>317.56549093011711</v>
      </c>
      <c r="Q300">
        <f t="shared" si="71"/>
        <v>238.92533550688984</v>
      </c>
      <c r="R300">
        <f t="shared" si="72"/>
        <v>-73.584536778593204</v>
      </c>
      <c r="S300" s="11">
        <f t="shared" si="64"/>
        <v>2.6004638888888887</v>
      </c>
      <c r="T300" s="11">
        <f t="shared" si="65"/>
        <v>1.1039574146192304</v>
      </c>
      <c r="U300">
        <f t="shared" si="73"/>
        <v>2.0375425853807698</v>
      </c>
      <c r="V300">
        <f t="shared" si="66"/>
        <v>0.84483360442596611</v>
      </c>
      <c r="W300">
        <f t="shared" si="74"/>
        <v>0.32175055439664219</v>
      </c>
      <c r="X300">
        <f t="shared" si="67"/>
        <v>1.633376744203378</v>
      </c>
    </row>
    <row r="301" spans="13:24" x14ac:dyDescent="0.3">
      <c r="M301" s="13">
        <f t="shared" si="68"/>
        <v>149.5</v>
      </c>
      <c r="N301" s="8">
        <f t="shared" si="63"/>
        <v>94.032633378183192</v>
      </c>
      <c r="O301" s="14">
        <f t="shared" si="69"/>
        <v>1.1253701616281255</v>
      </c>
      <c r="P301">
        <f t="shared" si="70"/>
        <v>315.98964209699164</v>
      </c>
      <c r="Q301">
        <f t="shared" si="71"/>
        <v>239.5583576333492</v>
      </c>
      <c r="R301">
        <f t="shared" si="72"/>
        <v>-71.496806138542681</v>
      </c>
      <c r="S301" s="11">
        <f t="shared" si="64"/>
        <v>2.609190277777778</v>
      </c>
      <c r="T301" s="11">
        <f t="shared" si="65"/>
        <v>1.0991948929438391</v>
      </c>
      <c r="U301">
        <f t="shared" si="73"/>
        <v>2.0423051070561611</v>
      </c>
      <c r="V301">
        <f t="shared" si="66"/>
        <v>0.84782499275587742</v>
      </c>
      <c r="W301">
        <f t="shared" si="74"/>
        <v>0.32175055439664219</v>
      </c>
      <c r="X301">
        <f t="shared" si="67"/>
        <v>1.6411306542086808</v>
      </c>
    </row>
    <row r="302" spans="13:24" x14ac:dyDescent="0.3">
      <c r="M302" s="13">
        <f t="shared" si="68"/>
        <v>150</v>
      </c>
      <c r="N302" s="8">
        <f t="shared" si="63"/>
        <v>94.47693163403585</v>
      </c>
      <c r="O302" s="14">
        <f t="shared" si="69"/>
        <v>1.125339048946965</v>
      </c>
      <c r="P302">
        <f t="shared" si="70"/>
        <v>314.40782852541338</v>
      </c>
      <c r="Q302">
        <f t="shared" si="71"/>
        <v>240.17313753944703</v>
      </c>
      <c r="R302">
        <f t="shared" si="72"/>
        <v>-69.403631061046568</v>
      </c>
      <c r="S302" s="11">
        <f t="shared" si="64"/>
        <v>2.6179166666666669</v>
      </c>
      <c r="T302" s="11">
        <f t="shared" si="65"/>
        <v>1.0944283607428245</v>
      </c>
      <c r="U302">
        <f t="shared" si="73"/>
        <v>2.0470716392571759</v>
      </c>
      <c r="V302">
        <f t="shared" si="66"/>
        <v>0.8508126992813132</v>
      </c>
      <c r="W302">
        <f t="shared" si="74"/>
        <v>0.32175055439664219</v>
      </c>
      <c r="X302">
        <f t="shared" si="67"/>
        <v>1.6488848929351312</v>
      </c>
    </row>
    <row r="303" spans="13:24" x14ac:dyDescent="0.3">
      <c r="M303" s="13">
        <f t="shared" si="68"/>
        <v>150.5</v>
      </c>
      <c r="N303" s="8">
        <f t="shared" si="63"/>
        <v>94.921242173573134</v>
      </c>
      <c r="O303" s="14">
        <f t="shared" si="69"/>
        <v>1.1253246688355671</v>
      </c>
      <c r="P303">
        <f t="shared" si="70"/>
        <v>312.82008110110667</v>
      </c>
      <c r="Q303">
        <f t="shared" si="71"/>
        <v>240.76962841007469</v>
      </c>
      <c r="R303">
        <f t="shared" si="72"/>
        <v>-67.305170940088743</v>
      </c>
      <c r="S303" s="11">
        <f t="shared" si="64"/>
        <v>2.6266430555555558</v>
      </c>
      <c r="T303" s="11">
        <f t="shared" si="65"/>
        <v>1.089657741835844</v>
      </c>
      <c r="U303">
        <f t="shared" si="73"/>
        <v>2.0518422581641564</v>
      </c>
      <c r="V303">
        <f t="shared" si="66"/>
        <v>0.8537965334852019</v>
      </c>
      <c r="W303">
        <f t="shared" si="74"/>
        <v>0.32175055439664219</v>
      </c>
      <c r="X303">
        <f t="shared" si="67"/>
        <v>1.6566393460460003</v>
      </c>
    </row>
    <row r="304" spans="13:24" x14ac:dyDescent="0.3">
      <c r="M304" s="13">
        <f t="shared" si="68"/>
        <v>151</v>
      </c>
      <c r="N304" s="8">
        <f t="shared" si="63"/>
        <v>95.365558390791918</v>
      </c>
      <c r="O304" s="14">
        <f t="shared" si="69"/>
        <v>1.1253271678980197</v>
      </c>
      <c r="P304">
        <f t="shared" si="70"/>
        <v>311.22643084144158</v>
      </c>
      <c r="Q304">
        <f t="shared" si="71"/>
        <v>241.34778482282232</v>
      </c>
      <c r="R304">
        <f t="shared" si="72"/>
        <v>-65.201585572105955</v>
      </c>
      <c r="S304" s="11">
        <f t="shared" si="64"/>
        <v>2.6353694444444447</v>
      </c>
      <c r="T304" s="11">
        <f t="shared" si="65"/>
        <v>1.0848829581819599</v>
      </c>
      <c r="U304">
        <f t="shared" si="73"/>
        <v>2.0566170418180403</v>
      </c>
      <c r="V304">
        <f t="shared" si="66"/>
        <v>0.85677630203350008</v>
      </c>
      <c r="W304">
        <f t="shared" si="74"/>
        <v>0.32175055439664219</v>
      </c>
      <c r="X304">
        <f t="shared" si="67"/>
        <v>1.6643938982481823</v>
      </c>
    </row>
    <row r="305" spans="13:24" x14ac:dyDescent="0.3">
      <c r="M305" s="13">
        <f t="shared" si="68"/>
        <v>151.5</v>
      </c>
      <c r="N305" s="8">
        <f t="shared" si="63"/>
        <v>95.809873621298564</v>
      </c>
      <c r="O305" s="14">
        <f t="shared" si="69"/>
        <v>1.125346703607899</v>
      </c>
      <c r="P305">
        <f t="shared" si="70"/>
        <v>309.6269088954125</v>
      </c>
      <c r="Q305">
        <f t="shared" si="71"/>
        <v>241.90756275143772</v>
      </c>
      <c r="R305">
        <f t="shared" si="72"/>
        <v>-63.093035143819364</v>
      </c>
      <c r="S305" s="11">
        <f t="shared" si="64"/>
        <v>2.6440958333333335</v>
      </c>
      <c r="T305" s="11">
        <f t="shared" si="65"/>
        <v>1.080103929821749</v>
      </c>
      <c r="U305">
        <f t="shared" si="73"/>
        <v>2.061396070178251</v>
      </c>
      <c r="V305">
        <f t="shared" si="66"/>
        <v>0.85975180865460366</v>
      </c>
      <c r="W305">
        <f t="shared" si="74"/>
        <v>0.32175055439664219</v>
      </c>
      <c r="X305">
        <f t="shared" si="67"/>
        <v>1.6721484332294969</v>
      </c>
    </row>
    <row r="306" spans="13:24" x14ac:dyDescent="0.3">
      <c r="M306" s="13">
        <f t="shared" si="68"/>
        <v>152</v>
      </c>
      <c r="N306" s="8">
        <f t="shared" si="63"/>
        <v>96.254181138614769</v>
      </c>
      <c r="O306" s="14">
        <f t="shared" si="69"/>
        <v>1.1253834446262276</v>
      </c>
      <c r="P306">
        <f t="shared" si="70"/>
        <v>308.0215465436354</v>
      </c>
      <c r="Q306">
        <f t="shared" si="71"/>
        <v>242.44891956917874</v>
      </c>
      <c r="R306">
        <f t="shared" si="72"/>
        <v>-60.979680220036379</v>
      </c>
      <c r="S306" s="11">
        <f t="shared" si="64"/>
        <v>2.6528222222222224</v>
      </c>
      <c r="T306" s="11">
        <f t="shared" si="65"/>
        <v>1.075320574817249</v>
      </c>
      <c r="U306">
        <f t="shared" si="73"/>
        <v>2.0661794251827512</v>
      </c>
      <c r="V306">
        <f t="shared" si="66"/>
        <v>0.8627228540148193</v>
      </c>
      <c r="W306">
        <f t="shared" si="74"/>
        <v>0.32175055439664219</v>
      </c>
      <c r="X306">
        <f t="shared" si="67"/>
        <v>1.6799028335942128</v>
      </c>
    </row>
    <row r="307" spans="13:24" x14ac:dyDescent="0.3">
      <c r="M307" s="13">
        <f t="shared" si="68"/>
        <v>152.5</v>
      </c>
      <c r="N307" s="8">
        <f t="shared" si="63"/>
        <v>96.698474150376697</v>
      </c>
      <c r="O307" s="14">
        <f t="shared" si="69"/>
        <v>1.1254375711382749</v>
      </c>
      <c r="P307">
        <f t="shared" si="70"/>
        <v>306.41037519836459</v>
      </c>
      <c r="Q307">
        <f t="shared" si="71"/>
        <v>242.9718140520595</v>
      </c>
      <c r="R307">
        <f t="shared" si="72"/>
        <v>-58.861681731423751</v>
      </c>
      <c r="S307" s="11">
        <f t="shared" si="64"/>
        <v>2.6615486111111113</v>
      </c>
      <c r="T307" s="11">
        <f t="shared" si="65"/>
        <v>1.0705328091896442</v>
      </c>
      <c r="U307">
        <f t="shared" si="73"/>
        <v>2.070967190810356</v>
      </c>
      <c r="V307">
        <f t="shared" si="66"/>
        <v>0.86568923558971544</v>
      </c>
      <c r="W307">
        <f t="shared" si="74"/>
        <v>0.32175055439664219</v>
      </c>
      <c r="X307">
        <f t="shared" si="67"/>
        <v>1.6876569807967134</v>
      </c>
    </row>
    <row r="308" spans="13:24" x14ac:dyDescent="0.3">
      <c r="M308" s="13">
        <f t="shared" si="68"/>
        <v>153</v>
      </c>
      <c r="N308" s="8">
        <f t="shared" si="63"/>
        <v>97.142745794422041</v>
      </c>
      <c r="O308" s="14">
        <f t="shared" si="69"/>
        <v>1.1255092752113824</v>
      </c>
      <c r="P308">
        <f t="shared" si="70"/>
        <v>304.79342640353025</v>
      </c>
      <c r="Q308">
        <f t="shared" si="71"/>
        <v>243.47620638198939</v>
      </c>
      <c r="R308">
        <f t="shared" si="72"/>
        <v>-56.739200962252831</v>
      </c>
      <c r="S308" s="11">
        <f t="shared" si="64"/>
        <v>2.6702750000000002</v>
      </c>
      <c r="T308" s="11">
        <f t="shared" si="65"/>
        <v>1.0657405468545909</v>
      </c>
      <c r="U308">
        <f t="shared" si="73"/>
        <v>2.0757594531454093</v>
      </c>
      <c r="V308">
        <f t="shared" si="66"/>
        <v>0.86865074753115379</v>
      </c>
      <c r="W308">
        <f t="shared" si="74"/>
        <v>0.32175055439664219</v>
      </c>
      <c r="X308">
        <f t="shared" si="67"/>
        <v>1.6954107550732049</v>
      </c>
    </row>
    <row r="309" spans="13:24" x14ac:dyDescent="0.3">
      <c r="M309" s="13">
        <f t="shared" si="68"/>
        <v>153.5</v>
      </c>
      <c r="N309" s="8">
        <f t="shared" si="63"/>
        <v>97.58698913475888</v>
      </c>
      <c r="O309" s="14">
        <f t="shared" si="69"/>
        <v>1.1255987611737244</v>
      </c>
      <c r="P309">
        <f t="shared" si="70"/>
        <v>303.17073183479783</v>
      </c>
      <c r="Q309">
        <f t="shared" si="71"/>
        <v>243.96205814980533</v>
      </c>
      <c r="R309">
        <f t="shared" si="72"/>
        <v>-54.612399538117842</v>
      </c>
      <c r="S309" s="11">
        <f t="shared" si="64"/>
        <v>2.6790013888888891</v>
      </c>
      <c r="T309" s="11">
        <f t="shared" si="65"/>
        <v>1.0609436995550763</v>
      </c>
      <c r="U309">
        <f t="shared" si="73"/>
        <v>2.0805563004449237</v>
      </c>
      <c r="V309">
        <f t="shared" si="66"/>
        <v>0.87160718052979536</v>
      </c>
      <c r="W309">
        <f t="shared" si="74"/>
        <v>0.32175055439664219</v>
      </c>
      <c r="X309">
        <f t="shared" si="67"/>
        <v>1.7031640353713613</v>
      </c>
    </row>
    <row r="310" spans="13:24" x14ac:dyDescent="0.3">
      <c r="M310" s="13">
        <f t="shared" si="68"/>
        <v>154</v>
      </c>
      <c r="N310" s="8">
        <f t="shared" ref="N310:N358" si="75">X310/3.1415*180</f>
        <v>98.031197157410418</v>
      </c>
      <c r="O310" s="14">
        <f t="shared" si="69"/>
        <v>1.1257062460144476</v>
      </c>
      <c r="P310">
        <f t="shared" si="70"/>
        <v>301.54232329964913</v>
      </c>
      <c r="Q310">
        <f t="shared" si="71"/>
        <v>244.42933235819646</v>
      </c>
      <c r="R310">
        <f t="shared" si="72"/>
        <v>-52.481439413628202</v>
      </c>
      <c r="S310" s="11">
        <f t="shared" ref="S310:S358" si="76">M310/180*3.1415</f>
        <v>2.6877277777777779</v>
      </c>
      <c r="T310" s="11">
        <f t="shared" ref="T310:T358" si="77">ASIN(($B$11-R310)/P310)</f>
        <v>1.0561421767917083</v>
      </c>
      <c r="U310">
        <f t="shared" si="73"/>
        <v>2.0853578232082919</v>
      </c>
      <c r="V310">
        <f t="shared" ref="V310:V358" si="78">ACOS(($B$10*$B$10-$B$13*$B$13-P310*P310)/(-2*$B$13*P310))</f>
        <v>0.87455832167287051</v>
      </c>
      <c r="W310">
        <f t="shared" si="74"/>
        <v>0.32175055439664219</v>
      </c>
      <c r="X310">
        <f t="shared" ref="X310:X358" si="79">IF($B$12&gt;Q310,T310+V310+W310-3.1415/2,U310+V310+W310-3.1415/2)</f>
        <v>1.7109166992778044</v>
      </c>
    </row>
    <row r="311" spans="13:24" x14ac:dyDescent="0.3">
      <c r="M311" s="13">
        <f t="shared" si="68"/>
        <v>154.5</v>
      </c>
      <c r="N311" s="8">
        <f t="shared" si="75"/>
        <v>98.475362766129606</v>
      </c>
      <c r="O311" s="14">
        <f t="shared" si="69"/>
        <v>1.1258319598087612</v>
      </c>
      <c r="P311">
        <f t="shared" si="70"/>
        <v>299.90823273748867</v>
      </c>
      <c r="Q311">
        <f t="shared" si="71"/>
        <v>244.87799342452172</v>
      </c>
      <c r="R311">
        <f t="shared" si="72"/>
        <v>-50.346482860075788</v>
      </c>
      <c r="S311" s="11">
        <f t="shared" si="76"/>
        <v>2.6964541666666668</v>
      </c>
      <c r="T311" s="11">
        <f t="shared" si="77"/>
        <v>1.0513358857503077</v>
      </c>
      <c r="U311">
        <f t="shared" si="73"/>
        <v>2.0901641142496925</v>
      </c>
      <c r="V311">
        <f t="shared" si="78"/>
        <v>0.87750395429697747</v>
      </c>
      <c r="W311">
        <f t="shared" si="74"/>
        <v>0.32175055439664219</v>
      </c>
      <c r="X311">
        <f t="shared" si="79"/>
        <v>1.7186686229433119</v>
      </c>
    </row>
    <row r="312" spans="13:24" x14ac:dyDescent="0.3">
      <c r="M312" s="13">
        <f t="shared" si="68"/>
        <v>155</v>
      </c>
      <c r="N312" s="8">
        <f t="shared" si="75"/>
        <v>98.919478777976465</v>
      </c>
      <c r="O312" s="14">
        <f t="shared" si="69"/>
        <v>1.1259761461673341</v>
      </c>
      <c r="P312">
        <f t="shared" si="70"/>
        <v>298.26849221977363</v>
      </c>
      <c r="Q312">
        <f t="shared" si="71"/>
        <v>245.30800718351907</v>
      </c>
      <c r="R312">
        <f t="shared" si="72"/>
        <v>-48.207692453078074</v>
      </c>
      <c r="S312" s="11">
        <f t="shared" si="76"/>
        <v>2.7051805555555557</v>
      </c>
      <c r="T312" s="11">
        <f t="shared" si="77"/>
        <v>1.0465247312266928</v>
      </c>
      <c r="U312">
        <f t="shared" si="73"/>
        <v>2.0949752687733074</v>
      </c>
      <c r="V312">
        <f t="shared" si="78"/>
        <v>0.8804438578356788</v>
      </c>
      <c r="W312">
        <f t="shared" si="74"/>
        <v>0.32175055439664219</v>
      </c>
      <c r="X312">
        <f t="shared" si="79"/>
        <v>1.726419681005628</v>
      </c>
    </row>
    <row r="313" spans="13:24" x14ac:dyDescent="0.3">
      <c r="M313" s="13">
        <f t="shared" si="68"/>
        <v>155.5</v>
      </c>
      <c r="N313" s="8">
        <f t="shared" si="75"/>
        <v>99.363537918751277</v>
      </c>
      <c r="O313" s="14">
        <f t="shared" si="69"/>
        <v>1.1261390627121748</v>
      </c>
      <c r="P313">
        <f t="shared" si="70"/>
        <v>296.62313395017077</v>
      </c>
      <c r="Q313">
        <f t="shared" si="71"/>
        <v>245.7193408899075</v>
      </c>
      <c r="R313">
        <f t="shared" si="72"/>
        <v>-46.065231060198087</v>
      </c>
      <c r="S313" s="11">
        <f t="shared" si="76"/>
        <v>2.7139069444444446</v>
      </c>
      <c r="T313" s="11">
        <f t="shared" si="77"/>
        <v>1.0417086155485205</v>
      </c>
      <c r="U313">
        <f t="shared" si="73"/>
        <v>2.0997913844514797</v>
      </c>
      <c r="V313">
        <f t="shared" si="78"/>
        <v>0.8833778076616402</v>
      </c>
      <c r="W313">
        <f t="shared" si="74"/>
        <v>0.32175055439664219</v>
      </c>
      <c r="X313">
        <f t="shared" si="79"/>
        <v>1.7341697465097619</v>
      </c>
    </row>
    <row r="314" spans="13:24" x14ac:dyDescent="0.3">
      <c r="M314" s="13">
        <f t="shared" si="68"/>
        <v>156</v>
      </c>
      <c r="N314" s="8">
        <f t="shared" si="75"/>
        <v>99.807532818276215</v>
      </c>
      <c r="O314" s="14">
        <f t="shared" si="69"/>
        <v>1.1263209815801198</v>
      </c>
      <c r="P314">
        <f t="shared" si="70"/>
        <v>294.97219026474119</v>
      </c>
      <c r="Q314">
        <f t="shared" si="71"/>
        <v>246.11196322088034</v>
      </c>
      <c r="R314">
        <f t="shared" si="72"/>
        <v>-43.919261828542162</v>
      </c>
      <c r="S314" s="11">
        <f t="shared" si="76"/>
        <v>2.7226333333333335</v>
      </c>
      <c r="T314" s="11">
        <f t="shared" si="77"/>
        <v>1.0368874384940512</v>
      </c>
      <c r="U314">
        <f t="shared" si="73"/>
        <v>2.1046125615059488</v>
      </c>
      <c r="V314">
        <f t="shared" si="78"/>
        <v>0.88630557492304662</v>
      </c>
      <c r="W314">
        <f t="shared" si="74"/>
        <v>0.32175055439664219</v>
      </c>
      <c r="X314">
        <f t="shared" si="79"/>
        <v>1.7419186908256374</v>
      </c>
    </row>
    <row r="315" spans="13:24" x14ac:dyDescent="0.3">
      <c r="M315" s="13">
        <f t="shared" si="68"/>
        <v>156.5</v>
      </c>
      <c r="N315" s="8">
        <f t="shared" si="75"/>
        <v>100.2514560055177</v>
      </c>
      <c r="O315" s="14">
        <f t="shared" si="69"/>
        <v>1.126522189956336</v>
      </c>
      <c r="P315">
        <f t="shared" si="70"/>
        <v>293.31569363215306</v>
      </c>
      <c r="Q315">
        <f t="shared" si="71"/>
        <v>246.48584427849062</v>
      </c>
      <c r="R315">
        <f t="shared" si="72"/>
        <v>-41.76994817233637</v>
      </c>
      <c r="S315" s="11">
        <f t="shared" si="76"/>
        <v>2.7313597222222223</v>
      </c>
      <c r="T315" s="11">
        <f t="shared" si="77"/>
        <v>1.032061097207698</v>
      </c>
      <c r="U315">
        <f t="shared" si="73"/>
        <v>2.1094389027923022</v>
      </c>
      <c r="V315">
        <f t="shared" si="78"/>
        <v>0.88922692637402168</v>
      </c>
      <c r="W315">
        <f t="shared" si="74"/>
        <v>0.32175055439664219</v>
      </c>
      <c r="X315">
        <f t="shared" si="79"/>
        <v>1.749666383562966</v>
      </c>
    </row>
    <row r="316" spans="13:24" x14ac:dyDescent="0.3">
      <c r="M316" s="13">
        <f t="shared" si="68"/>
        <v>157</v>
      </c>
      <c r="N316" s="8">
        <f t="shared" si="75"/>
        <v>100.69529990354103</v>
      </c>
      <c r="O316" s="14">
        <f t="shared" si="69"/>
        <v>1.1267429906384496</v>
      </c>
      <c r="P316">
        <f t="shared" si="70"/>
        <v>291.65367665392563</v>
      </c>
      <c r="Q316">
        <f t="shared" si="71"/>
        <v>246.8409555919277</v>
      </c>
      <c r="R316">
        <f t="shared" si="72"/>
        <v>-39.617453760482654</v>
      </c>
      <c r="S316" s="11">
        <f t="shared" si="76"/>
        <v>2.7400861111111112</v>
      </c>
      <c r="T316" s="11">
        <f t="shared" si="77"/>
        <v>1.0272294861122067</v>
      </c>
      <c r="U316">
        <f t="shared" si="73"/>
        <v>2.1142705138877935</v>
      </c>
      <c r="V316">
        <f t="shared" si="78"/>
        <v>0.89214162419875387</v>
      </c>
      <c r="W316">
        <f t="shared" si="74"/>
        <v>0.32175055439664219</v>
      </c>
      <c r="X316">
        <f t="shared" si="79"/>
        <v>1.7574126924831897</v>
      </c>
    </row>
    <row r="317" spans="13:24" x14ac:dyDescent="0.3">
      <c r="M317" s="13">
        <f t="shared" si="68"/>
        <v>157.5</v>
      </c>
      <c r="N317" s="8">
        <f t="shared" si="75"/>
        <v>101.13905682428893</v>
      </c>
      <c r="O317" s="14">
        <f t="shared" si="69"/>
        <v>1.1269837026339882</v>
      </c>
      <c r="P317">
        <f t="shared" si="70"/>
        <v>289.98617206470476</v>
      </c>
      <c r="Q317">
        <f t="shared" si="71"/>
        <v>247.17727011968523</v>
      </c>
      <c r="R317">
        <f t="shared" si="72"/>
        <v>-37.461942504095497</v>
      </c>
      <c r="S317" s="11">
        <f t="shared" si="76"/>
        <v>2.7488125000000001</v>
      </c>
      <c r="T317" s="11">
        <f t="shared" si="77"/>
        <v>1.0223924968173095</v>
      </c>
      <c r="U317">
        <f t="shared" si="73"/>
        <v>2.1191075031826907</v>
      </c>
      <c r="V317">
        <f t="shared" si="78"/>
        <v>0.89504942582902092</v>
      </c>
      <c r="W317">
        <f t="shared" si="74"/>
        <v>0.32175055439664219</v>
      </c>
      <c r="X317">
        <f t="shared" si="79"/>
        <v>1.7651574834083539</v>
      </c>
    </row>
    <row r="318" spans="13:24" x14ac:dyDescent="0.3">
      <c r="M318" s="13">
        <f t="shared" si="68"/>
        <v>158</v>
      </c>
      <c r="N318" s="8">
        <f t="shared" si="75"/>
        <v>101.5827189631747</v>
      </c>
      <c r="O318" s="14">
        <f t="shared" si="69"/>
        <v>1.1272446617926535</v>
      </c>
      <c r="P318">
        <f t="shared" si="70"/>
        <v>288.31321273257208</v>
      </c>
      <c r="Q318">
        <f t="shared" si="71"/>
        <v>247.49476225162056</v>
      </c>
      <c r="R318">
        <f t="shared" si="72"/>
        <v>-35.303578544020269</v>
      </c>
      <c r="S318" s="11">
        <f t="shared" si="76"/>
        <v>2.757538888888889</v>
      </c>
      <c r="T318" s="11">
        <f t="shared" si="77"/>
        <v>1.0175500180246904</v>
      </c>
      <c r="U318">
        <f t="shared" si="73"/>
        <v>2.1239499819753096</v>
      </c>
      <c r="V318">
        <f t="shared" si="78"/>
        <v>0.89795008375478913</v>
      </c>
      <c r="W318">
        <f t="shared" si="74"/>
        <v>0.32175055439664219</v>
      </c>
      <c r="X318">
        <f t="shared" si="79"/>
        <v>1.7729006201267408</v>
      </c>
    </row>
    <row r="319" spans="13:24" x14ac:dyDescent="0.3">
      <c r="M319" s="13">
        <f t="shared" si="68"/>
        <v>158.5</v>
      </c>
      <c r="N319" s="8">
        <f t="shared" si="75"/>
        <v>102.0262783934805</v>
      </c>
      <c r="O319" s="14">
        <f t="shared" si="69"/>
        <v>1.1275262214774655</v>
      </c>
      <c r="P319">
        <f t="shared" si="70"/>
        <v>286.63483165938948</v>
      </c>
      <c r="Q319">
        <f t="shared" si="71"/>
        <v>247.79340781090474</v>
      </c>
      <c r="R319">
        <f t="shared" si="72"/>
        <v>-33.142526238333907</v>
      </c>
      <c r="S319" s="11">
        <f t="shared" si="76"/>
        <v>2.7662652777777779</v>
      </c>
      <c r="T319" s="11">
        <f t="shared" si="77"/>
        <v>1.0127019354290805</v>
      </c>
      <c r="U319">
        <f t="shared" si="73"/>
        <v>2.1287980645709199</v>
      </c>
      <c r="V319">
        <f t="shared" si="78"/>
        <v>0.90084334532754362</v>
      </c>
      <c r="W319">
        <f t="shared" si="74"/>
        <v>0.32175055439664219</v>
      </c>
      <c r="X319">
        <f t="shared" si="79"/>
        <v>1.7806419642951055</v>
      </c>
    </row>
    <row r="320" spans="13:24" x14ac:dyDescent="0.3">
      <c r="M320" s="13">
        <f t="shared" si="68"/>
        <v>159</v>
      </c>
      <c r="N320" s="8">
        <f t="shared" si="75"/>
        <v>102.46972706054991</v>
      </c>
      <c r="O320" s="14">
        <f t="shared" si="69"/>
        <v>1.1278287532713001</v>
      </c>
      <c r="P320">
        <f t="shared" si="70"/>
        <v>284.95106198118032</v>
      </c>
      <c r="Q320">
        <f t="shared" si="71"/>
        <v>248.07318405586363</v>
      </c>
      <c r="R320">
        <f t="shared" si="72"/>
        <v>-30.978950149829231</v>
      </c>
      <c r="S320" s="11">
        <f t="shared" si="76"/>
        <v>2.7749916666666667</v>
      </c>
      <c r="T320" s="11">
        <f t="shared" si="77"/>
        <v>1.0078481316153067</v>
      </c>
      <c r="U320">
        <f t="shared" si="73"/>
        <v>2.1336518683846935</v>
      </c>
      <c r="V320">
        <f t="shared" si="78"/>
        <v>0.90372895255598429</v>
      </c>
      <c r="W320">
        <f t="shared" si="74"/>
        <v>0.32175055439664219</v>
      </c>
      <c r="X320">
        <f t="shared" si="79"/>
        <v>1.7883813753373199</v>
      </c>
    </row>
    <row r="321" spans="13:24" x14ac:dyDescent="0.3">
      <c r="M321" s="13">
        <f t="shared" si="68"/>
        <v>159.5</v>
      </c>
      <c r="N321" s="8">
        <f t="shared" si="75"/>
        <v>102.91305677576575</v>
      </c>
      <c r="O321" s="14">
        <f t="shared" si="69"/>
        <v>1.1281526477310955</v>
      </c>
      <c r="P321">
        <f t="shared" si="70"/>
        <v>283.26193696855006</v>
      </c>
      <c r="Q321">
        <f t="shared" si="71"/>
        <v>248.33406968170971</v>
      </c>
      <c r="R321">
        <f t="shared" si="72"/>
        <v>-28.813015033483545</v>
      </c>
      <c r="S321" s="11">
        <f t="shared" si="76"/>
        <v>2.7837180555555556</v>
      </c>
      <c r="T321" s="11">
        <f t="shared" si="77"/>
        <v>1.0029884859510882</v>
      </c>
      <c r="U321">
        <f t="shared" si="73"/>
        <v>2.1385115140489122</v>
      </c>
      <c r="V321">
        <f t="shared" si="78"/>
        <v>0.90660664189371343</v>
      </c>
      <c r="W321">
        <f t="shared" si="74"/>
        <v>0.32175055439664219</v>
      </c>
      <c r="X321">
        <f t="shared" si="79"/>
        <v>1.7961187103392675</v>
      </c>
    </row>
    <row r="322" spans="13:24" x14ac:dyDescent="0.3">
      <c r="M322" s="13">
        <f t="shared" si="68"/>
        <v>160</v>
      </c>
      <c r="N322" s="8">
        <f t="shared" si="75"/>
        <v>103.3562592102994</v>
      </c>
      <c r="O322" s="14">
        <f t="shared" si="69"/>
        <v>1.1284983151808863</v>
      </c>
      <c r="P322">
        <f t="shared" si="70"/>
        <v>281.56749002714741</v>
      </c>
      <c r="Q322">
        <f t="shared" si="71"/>
        <v>248.57604482216433</v>
      </c>
      <c r="R322">
        <f t="shared" si="72"/>
        <v>-26.644885823912666</v>
      </c>
      <c r="S322" s="11">
        <f t="shared" si="76"/>
        <v>2.7924444444444445</v>
      </c>
      <c r="T322" s="11">
        <f t="shared" si="77"/>
        <v>0.9981228744753905</v>
      </c>
      <c r="U322">
        <f t="shared" si="73"/>
        <v>2.1433771255246095</v>
      </c>
      <c r="V322">
        <f t="shared" si="78"/>
        <v>0.90947614401850196</v>
      </c>
      <c r="W322">
        <f t="shared" si="74"/>
        <v>0.32175055439664219</v>
      </c>
      <c r="X322">
        <f t="shared" si="79"/>
        <v>1.8038538239397532</v>
      </c>
    </row>
    <row r="323" spans="13:24" x14ac:dyDescent="0.3">
      <c r="M323" s="13">
        <f t="shared" ref="M323:M358" si="80">(ROW()-2)*0.5+0</f>
        <v>160.5</v>
      </c>
      <c r="N323" s="8">
        <f t="shared" si="75"/>
        <v>103.79932588862214</v>
      </c>
      <c r="O323" s="14">
        <f t="shared" ref="O323:O357" si="81">1/(N324-N323)/2</f>
        <v>1.1288661865573095</v>
      </c>
      <c r="P323">
        <f t="shared" ref="P323:P358" si="82">SQRT((R323-$B$11)*(R323-$B$11)+(Q323-$B$12)*(Q323-$B$12))</f>
        <v>279.86775469816865</v>
      </c>
      <c r="Q323">
        <f t="shared" ref="Q323:Q358" si="83">-$B$7*COS(S323+$B$9)</f>
        <v>248.7990910509707</v>
      </c>
      <c r="R323">
        <f t="shared" ref="R323:R358" si="84">-$B$7*SIN(S323+$B$9)</f>
        <v>-24.474727622811134</v>
      </c>
      <c r="S323" s="11">
        <f t="shared" si="76"/>
        <v>2.8011708333333338</v>
      </c>
      <c r="T323" s="11">
        <f t="shared" si="77"/>
        <v>0.99325116978210237</v>
      </c>
      <c r="U323">
        <f t="shared" ref="U323:U358" si="85">3.1415-T323</f>
        <v>2.1482488302178977</v>
      </c>
      <c r="V323">
        <f t="shared" si="78"/>
        <v>0.91233718360271843</v>
      </c>
      <c r="W323">
        <f t="shared" ref="W323:W358" si="86">ATAN(($B$2+$B$1)/($B$6+$B$5))</f>
        <v>0.32175055439664219</v>
      </c>
      <c r="X323">
        <f t="shared" si="79"/>
        <v>1.8115865682172581</v>
      </c>
    </row>
    <row r="324" spans="13:24" x14ac:dyDescent="0.3">
      <c r="M324" s="13">
        <f t="shared" si="80"/>
        <v>161</v>
      </c>
      <c r="N324" s="8">
        <f t="shared" si="75"/>
        <v>104.24224818176376</v>
      </c>
      <c r="O324" s="14">
        <f t="shared" si="81"/>
        <v>1.1292567143016699</v>
      </c>
      <c r="P324">
        <f t="shared" si="82"/>
        <v>278.16276465890746</v>
      </c>
      <c r="Q324">
        <f t="shared" si="83"/>
        <v>249.00319138329675</v>
      </c>
      <c r="R324">
        <f t="shared" si="84"/>
        <v>-22.302705686380268</v>
      </c>
      <c r="S324" s="11">
        <f t="shared" si="76"/>
        <v>2.8098972222222227</v>
      </c>
      <c r="T324" s="11">
        <f t="shared" si="77"/>
        <v>0.98837324089882095</v>
      </c>
      <c r="U324">
        <f t="shared" si="85"/>
        <v>2.1531267591011791</v>
      </c>
      <c r="V324">
        <f t="shared" si="78"/>
        <v>0.91518947907446113</v>
      </c>
      <c r="W324">
        <f t="shared" si="86"/>
        <v>0.32175055439664219</v>
      </c>
      <c r="X324">
        <f t="shared" si="79"/>
        <v>1.8193167925722824</v>
      </c>
    </row>
    <row r="325" spans="13:24" x14ac:dyDescent="0.3">
      <c r="M325" s="13">
        <f t="shared" si="80"/>
        <v>161.5</v>
      </c>
      <c r="N325" s="8">
        <f t="shared" si="75"/>
        <v>104.68501730030665</v>
      </c>
      <c r="O325" s="14">
        <f t="shared" si="81"/>
        <v>1.1296703733079845</v>
      </c>
      <c r="P325">
        <f t="shared" si="82"/>
        <v>276.45255372335174</v>
      </c>
      <c r="Q325">
        <f t="shared" si="83"/>
        <v>249.18833027702874</v>
      </c>
      <c r="R325">
        <f t="shared" si="84"/>
        <v>-20.128985412743344</v>
      </c>
      <c r="S325" s="11">
        <f t="shared" si="76"/>
        <v>2.8186236111111116</v>
      </c>
      <c r="T325" s="11">
        <f t="shared" si="77"/>
        <v>0.98348895316049656</v>
      </c>
      <c r="U325">
        <f t="shared" si="85"/>
        <v>2.1580110468395035</v>
      </c>
      <c r="V325">
        <f t="shared" si="78"/>
        <v>0.91803274236892862</v>
      </c>
      <c r="W325">
        <f t="shared" si="86"/>
        <v>0.32175055439664219</v>
      </c>
      <c r="X325">
        <f t="shared" si="79"/>
        <v>1.8270443436050743</v>
      </c>
    </row>
    <row r="326" spans="13:24" x14ac:dyDescent="0.3">
      <c r="M326" s="13">
        <f t="shared" si="80"/>
        <v>162</v>
      </c>
      <c r="N326" s="8">
        <f t="shared" si="75"/>
        <v>105.12762428710039</v>
      </c>
      <c r="O326" s="14">
        <f t="shared" si="81"/>
        <v>1.130107661927827</v>
      </c>
      <c r="P326">
        <f t="shared" si="82"/>
        <v>274.73715584283133</v>
      </c>
      <c r="Q326">
        <f t="shared" si="83"/>
        <v>249.3544936339548</v>
      </c>
      <c r="R326">
        <f t="shared" si="84"/>
        <v>-17.953732329351194</v>
      </c>
      <c r="S326" s="11">
        <f t="shared" si="76"/>
        <v>2.82735</v>
      </c>
      <c r="T326" s="11">
        <f t="shared" si="77"/>
        <v>0.97859816807768096</v>
      </c>
      <c r="U326">
        <f t="shared" si="85"/>
        <v>2.1629018319223192</v>
      </c>
      <c r="V326">
        <f t="shared" si="78"/>
        <v>0.92086667866951588</v>
      </c>
      <c r="W326">
        <f t="shared" si="86"/>
        <v>0.32175055439664219</v>
      </c>
      <c r="X326">
        <f t="shared" si="79"/>
        <v>1.8347690649884771</v>
      </c>
    </row>
    <row r="327" spans="13:24" x14ac:dyDescent="0.3">
      <c r="M327" s="13">
        <f t="shared" si="80"/>
        <v>162.5</v>
      </c>
      <c r="N327" s="8">
        <f t="shared" si="75"/>
        <v>105.57006000968195</v>
      </c>
      <c r="O327" s="14">
        <f t="shared" si="81"/>
        <v>1.1305691030368383</v>
      </c>
      <c r="P327">
        <f t="shared" si="82"/>
        <v>273.01660510671746</v>
      </c>
      <c r="Q327">
        <f t="shared" si="83"/>
        <v>249.50166880083836</v>
      </c>
      <c r="R327">
        <f t="shared" si="84"/>
        <v>-15.777112080376812</v>
      </c>
      <c r="S327" s="11">
        <f t="shared" si="76"/>
        <v>2.8360763888888889</v>
      </c>
      <c r="T327" s="11">
        <f t="shared" si="77"/>
        <v>0.97370074319911082</v>
      </c>
      <c r="U327">
        <f t="shared" si="85"/>
        <v>2.1677992568008895</v>
      </c>
      <c r="V327">
        <f t="shared" si="78"/>
        <v>0.92369098613811207</v>
      </c>
      <c r="W327">
        <f t="shared" si="86"/>
        <v>0.32175055439664219</v>
      </c>
      <c r="X327">
        <f t="shared" si="79"/>
        <v>1.8424907973356437</v>
      </c>
    </row>
    <row r="328" spans="13:24" x14ac:dyDescent="0.3">
      <c r="M328" s="13">
        <f t="shared" si="80"/>
        <v>163</v>
      </c>
      <c r="N328" s="8">
        <f t="shared" si="75"/>
        <v>106.0123151523857</v>
      </c>
      <c r="O328" s="14">
        <f t="shared" si="81"/>
        <v>1.1310552451644982</v>
      </c>
      <c r="P328">
        <f t="shared" si="82"/>
        <v>271.29093574317903</v>
      </c>
      <c r="Q328">
        <f t="shared" si="83"/>
        <v>249.62984457038164</v>
      </c>
      <c r="R328">
        <f t="shared" si="84"/>
        <v>-13.599290414102351</v>
      </c>
      <c r="S328" s="11">
        <f t="shared" si="76"/>
        <v>2.8448027777777778</v>
      </c>
      <c r="T328" s="11">
        <f t="shared" si="77"/>
        <v>0.96879653196834148</v>
      </c>
      <c r="U328">
        <f t="shared" si="85"/>
        <v>2.1727034680316586</v>
      </c>
      <c r="V328">
        <f t="shared" si="78"/>
        <v>0.92650535563403091</v>
      </c>
      <c r="W328">
        <f t="shared" si="86"/>
        <v>0.32175055439664219</v>
      </c>
      <c r="X328">
        <f t="shared" si="79"/>
        <v>1.8502093780623314</v>
      </c>
    </row>
    <row r="329" spans="13:24" x14ac:dyDescent="0.3">
      <c r="M329" s="13">
        <f t="shared" si="80"/>
        <v>163.5</v>
      </c>
      <c r="N329" s="8">
        <f t="shared" si="75"/>
        <v>106.45438020812688</v>
      </c>
      <c r="O329" s="14">
        <f t="shared" si="81"/>
        <v>1.1315666636967956</v>
      </c>
      <c r="P329">
        <f t="shared" si="82"/>
        <v>269.56018211999617</v>
      </c>
      <c r="Q329">
        <f t="shared" si="83"/>
        <v>249.73901118207939</v>
      </c>
      <c r="R329">
        <f t="shared" si="84"/>
        <v>-11.420433170297029</v>
      </c>
      <c r="S329" s="11">
        <f t="shared" si="76"/>
        <v>2.8535291666666667</v>
      </c>
      <c r="T329" s="11">
        <f t="shared" si="77"/>
        <v>0.96388538357412412</v>
      </c>
      <c r="U329">
        <f t="shared" si="85"/>
        <v>2.1776146164258758</v>
      </c>
      <c r="V329">
        <f t="shared" si="78"/>
        <v>0.92930947042098544</v>
      </c>
      <c r="W329">
        <f t="shared" si="86"/>
        <v>0.32175055439664219</v>
      </c>
      <c r="X329">
        <f t="shared" si="79"/>
        <v>1.8579246412435035</v>
      </c>
    </row>
    <row r="330" spans="13:24" x14ac:dyDescent="0.3">
      <c r="M330" s="13">
        <f t="shared" si="80"/>
        <v>164</v>
      </c>
      <c r="N330" s="8">
        <f t="shared" si="75"/>
        <v>106.8962454698398</v>
      </c>
      <c r="O330" s="14">
        <f t="shared" si="81"/>
        <v>1.1321039621501319</v>
      </c>
      <c r="P330">
        <f t="shared" si="82"/>
        <v>267.82437874543564</v>
      </c>
      <c r="Q330">
        <f t="shared" si="83"/>
        <v>249.8291603229618</v>
      </c>
      <c r="R330">
        <f t="shared" si="84"/>
        <v>-9.2407062675886529</v>
      </c>
      <c r="S330" s="11">
        <f t="shared" si="76"/>
        <v>2.8622555555555556</v>
      </c>
      <c r="T330" s="11">
        <f t="shared" si="77"/>
        <v>0.9589671427942108</v>
      </c>
      <c r="U330">
        <f t="shared" si="85"/>
        <v>2.1825328572057892</v>
      </c>
      <c r="V330">
        <f t="shared" si="78"/>
        <v>0.93210300586146766</v>
      </c>
      <c r="W330">
        <f t="shared" si="86"/>
        <v>0.32175055439664219</v>
      </c>
      <c r="X330">
        <f t="shared" si="79"/>
        <v>1.8656364174638986</v>
      </c>
    </row>
    <row r="331" spans="13:24" x14ac:dyDescent="0.3">
      <c r="M331" s="13">
        <f t="shared" si="80"/>
        <v>164.5</v>
      </c>
      <c r="N331" s="8">
        <f t="shared" si="75"/>
        <v>107.3379010215529</v>
      </c>
      <c r="O331" s="14">
        <f t="shared" si="81"/>
        <v>1.132667773528216</v>
      </c>
      <c r="P331">
        <f t="shared" si="82"/>
        <v>266.08356026919154</v>
      </c>
      <c r="Q331">
        <f t="shared" si="83"/>
        <v>249.90028512822767</v>
      </c>
      <c r="R331">
        <f t="shared" si="84"/>
        <v>-7.0602756908290116</v>
      </c>
      <c r="S331" s="11">
        <f t="shared" si="76"/>
        <v>2.8709819444444444</v>
      </c>
      <c r="T331" s="11">
        <f t="shared" si="77"/>
        <v>0.95404164983224482</v>
      </c>
      <c r="U331">
        <f t="shared" si="85"/>
        <v>2.1874583501677556</v>
      </c>
      <c r="V331">
        <f t="shared" si="78"/>
        <v>0.93488562909787143</v>
      </c>
      <c r="W331">
        <f t="shared" si="86"/>
        <v>0.32175055439664219</v>
      </c>
      <c r="X331">
        <f t="shared" si="79"/>
        <v>1.8733445336622692</v>
      </c>
    </row>
    <row r="332" spans="13:24" x14ac:dyDescent="0.3">
      <c r="M332" s="13">
        <f t="shared" si="80"/>
        <v>165</v>
      </c>
      <c r="N332" s="8">
        <f t="shared" si="75"/>
        <v>107.77933672907949</v>
      </c>
      <c r="O332" s="14">
        <f t="shared" si="81"/>
        <v>1.1332587617598009</v>
      </c>
      <c r="P332">
        <f t="shared" si="82"/>
        <v>264.33776148339359</v>
      </c>
      <c r="Q332">
        <f t="shared" si="83"/>
        <v>249.95238018176721</v>
      </c>
      <c r="R332">
        <f t="shared" si="84"/>
        <v>-4.8793074784542405</v>
      </c>
      <c r="S332" s="11">
        <f t="shared" si="76"/>
        <v>2.8797083333333333</v>
      </c>
      <c r="T332" s="11">
        <f t="shared" si="77"/>
        <v>0.94910874014738178</v>
      </c>
      <c r="U332">
        <f t="shared" si="85"/>
        <v>2.1923912598526183</v>
      </c>
      <c r="V332">
        <f t="shared" si="78"/>
        <v>0.93765699871964658</v>
      </c>
      <c r="W332">
        <f t="shared" si="86"/>
        <v>0.32175055439664219</v>
      </c>
      <c r="X332">
        <f t="shared" si="79"/>
        <v>1.8810488129689069</v>
      </c>
    </row>
    <row r="333" spans="13:24" x14ac:dyDescent="0.3">
      <c r="M333" s="13">
        <f t="shared" si="80"/>
        <v>165.5</v>
      </c>
      <c r="N333" s="8">
        <f t="shared" si="75"/>
        <v>108.22054223030462</v>
      </c>
      <c r="O333" s="14">
        <f t="shared" si="81"/>
        <v>1.1338776232330499</v>
      </c>
      <c r="P333">
        <f t="shared" si="82"/>
        <v>262.58701732368826</v>
      </c>
      <c r="Q333">
        <f t="shared" si="83"/>
        <v>249.98544151657441</v>
      </c>
      <c r="R333">
        <f t="shared" si="84"/>
        <v>-2.6979677098410946</v>
      </c>
      <c r="S333" s="11">
        <f t="shared" si="76"/>
        <v>2.8884347222222222</v>
      </c>
      <c r="T333" s="11">
        <f t="shared" si="77"/>
        <v>0.94416824427625157</v>
      </c>
      <c r="U333">
        <f t="shared" si="85"/>
        <v>2.1973317557237486</v>
      </c>
      <c r="V333">
        <f t="shared" si="78"/>
        <v>0.94041676441573163</v>
      </c>
      <c r="W333">
        <f t="shared" si="86"/>
        <v>0.32175055439664219</v>
      </c>
      <c r="X333">
        <f t="shared" si="79"/>
        <v>1.8887490745361222</v>
      </c>
    </row>
    <row r="334" spans="13:24" x14ac:dyDescent="0.3">
      <c r="M334" s="13">
        <f t="shared" si="80"/>
        <v>166</v>
      </c>
      <c r="N334" s="8">
        <f t="shared" si="75"/>
        <v>108.66150692504331</v>
      </c>
      <c r="O334" s="14">
        <f t="shared" si="81"/>
        <v>1.1345250884238172</v>
      </c>
      <c r="P334">
        <f t="shared" si="82"/>
        <v>260.8313628703952</v>
      </c>
      <c r="Q334">
        <f t="shared" si="83"/>
        <v>249.99946661504916</v>
      </c>
      <c r="R334">
        <f t="shared" si="84"/>
        <v>-0.51642249265999107</v>
      </c>
      <c r="S334" s="11">
        <f t="shared" si="76"/>
        <v>2.8971611111111115</v>
      </c>
      <c r="T334" s="11">
        <f t="shared" si="77"/>
        <v>0.93921998764687076</v>
      </c>
      <c r="U334">
        <f t="shared" si="85"/>
        <v>2.2022800123531292</v>
      </c>
      <c r="V334">
        <f t="shared" si="78"/>
        <v>0.94316456661147097</v>
      </c>
      <c r="W334">
        <f t="shared" si="86"/>
        <v>0.32175055439664219</v>
      </c>
      <c r="X334">
        <f t="shared" si="79"/>
        <v>1.8964451333612422</v>
      </c>
    </row>
    <row r="335" spans="13:24" x14ac:dyDescent="0.3">
      <c r="M335" s="13">
        <f t="shared" si="80"/>
        <v>166.5</v>
      </c>
      <c r="N335" s="8">
        <f t="shared" si="75"/>
        <v>109.10221996444788</v>
      </c>
      <c r="O335" s="14">
        <f t="shared" si="81"/>
        <v>1.135201923629763</v>
      </c>
      <c r="P335">
        <f t="shared" si="82"/>
        <v>259.07083334974402</v>
      </c>
      <c r="Q335">
        <f t="shared" si="83"/>
        <v>249.99445440918882</v>
      </c>
      <c r="R335">
        <f t="shared" si="84"/>
        <v>1.6651620497735364</v>
      </c>
      <c r="S335" s="11">
        <f t="shared" si="76"/>
        <v>2.9058875000000004</v>
      </c>
      <c r="T335" s="11">
        <f t="shared" si="77"/>
        <v>0.93426379038406915</v>
      </c>
      <c r="U335">
        <f t="shared" si="85"/>
        <v>2.2072362096159308</v>
      </c>
      <c r="V335">
        <f t="shared" si="78"/>
        <v>0.94590003608916617</v>
      </c>
      <c r="W335">
        <f t="shared" si="86"/>
        <v>0.32175055439664219</v>
      </c>
      <c r="X335">
        <f t="shared" si="79"/>
        <v>1.9041368001017391</v>
      </c>
    </row>
    <row r="336" spans="13:24" x14ac:dyDescent="0.3">
      <c r="M336" s="13">
        <f t="shared" si="80"/>
        <v>167</v>
      </c>
      <c r="N336" s="8">
        <f t="shared" si="75"/>
        <v>109.54267023993832</v>
      </c>
      <c r="O336" s="14">
        <f t="shared" si="81"/>
        <v>1.135908932818765</v>
      </c>
      <c r="P336">
        <f t="shared" si="82"/>
        <v>257.30546413519579</v>
      </c>
      <c r="Q336">
        <f t="shared" si="83"/>
        <v>249.97040528066987</v>
      </c>
      <c r="R336">
        <f t="shared" si="84"/>
        <v>3.8466197911496938</v>
      </c>
      <c r="S336" s="11">
        <f t="shared" si="76"/>
        <v>2.9146138888888893</v>
      </c>
      <c r="T336" s="11">
        <f t="shared" si="77"/>
        <v>0.92929946710597056</v>
      </c>
      <c r="U336">
        <f t="shared" si="85"/>
        <v>2.2122005328940295</v>
      </c>
      <c r="V336">
        <f t="shared" si="78"/>
        <v>0.94862279359136314</v>
      </c>
      <c r="W336">
        <f t="shared" si="86"/>
        <v>0.32175055439664219</v>
      </c>
      <c r="X336">
        <f t="shared" si="79"/>
        <v>1.9118238808820347</v>
      </c>
    </row>
    <row r="337" spans="13:24" x14ac:dyDescent="0.3">
      <c r="M337" s="13">
        <f t="shared" si="80"/>
        <v>167.5</v>
      </c>
      <c r="N337" s="8">
        <f t="shared" si="75"/>
        <v>109.98284637162807</v>
      </c>
      <c r="O337" s="14">
        <f t="shared" si="81"/>
        <v>1.1366469595959732</v>
      </c>
      <c r="P337">
        <f t="shared" si="82"/>
        <v>255.53529074885293</v>
      </c>
      <c r="Q337">
        <f t="shared" si="83"/>
        <v>249.9273210608184</v>
      </c>
      <c r="R337">
        <f t="shared" si="84"/>
        <v>6.027784614814399</v>
      </c>
      <c r="S337" s="11">
        <f t="shared" si="76"/>
        <v>2.9233402777777782</v>
      </c>
      <c r="T337" s="11">
        <f t="shared" si="77"/>
        <v>0.92432682671106581</v>
      </c>
      <c r="U337">
        <f t="shared" si="85"/>
        <v>2.2171731732889342</v>
      </c>
      <c r="V337">
        <f t="shared" si="78"/>
        <v>0.95133244940592154</v>
      </c>
      <c r="W337">
        <f t="shared" si="86"/>
        <v>0.32175055439664219</v>
      </c>
      <c r="X337">
        <f t="shared" si="79"/>
        <v>1.9195061770914978</v>
      </c>
    </row>
    <row r="338" spans="13:24" x14ac:dyDescent="0.3">
      <c r="M338" s="13">
        <f t="shared" si="80"/>
        <v>168</v>
      </c>
      <c r="N338" s="8">
        <f t="shared" si="75"/>
        <v>110.42273669621727</v>
      </c>
      <c r="O338" s="14">
        <f t="shared" si="81"/>
        <v>1.1374168893033454</v>
      </c>
      <c r="P338">
        <f t="shared" si="82"/>
        <v>253.76034886296466</v>
      </c>
      <c r="Q338">
        <f t="shared" si="83"/>
        <v>249.86520503047117</v>
      </c>
      <c r="R338">
        <f t="shared" si="84"/>
        <v>8.2084904264190701</v>
      </c>
      <c r="S338" s="11">
        <f t="shared" si="76"/>
        <v>2.932066666666667</v>
      </c>
      <c r="T338" s="11">
        <f t="shared" si="77"/>
        <v>0.91934567215534169</v>
      </c>
      <c r="U338">
        <f t="shared" si="85"/>
        <v>2.2221543278446587</v>
      </c>
      <c r="V338">
        <f t="shared" si="78"/>
        <v>0.95402860293184666</v>
      </c>
      <c r="W338">
        <f t="shared" si="86"/>
        <v>0.32175055439664219</v>
      </c>
      <c r="X338">
        <f t="shared" si="79"/>
        <v>1.9271834851731475</v>
      </c>
    </row>
    <row r="339" spans="13:24" x14ac:dyDescent="0.3">
      <c r="M339" s="13">
        <f t="shared" si="80"/>
        <v>168.5</v>
      </c>
      <c r="N339" s="8">
        <f t="shared" si="75"/>
        <v>110.86232925432166</v>
      </c>
      <c r="O339" s="14">
        <f t="shared" si="81"/>
        <v>1.1382196512562321</v>
      </c>
      <c r="P339">
        <f t="shared" si="82"/>
        <v>251.98067430153037</v>
      </c>
      <c r="Q339">
        <f t="shared" si="83"/>
        <v>249.78406191972525</v>
      </c>
      <c r="R339">
        <f t="shared" si="84"/>
        <v>10.38857116656861</v>
      </c>
      <c r="S339" s="11">
        <f t="shared" si="76"/>
        <v>2.9407930555555559</v>
      </c>
      <c r="T339" s="11">
        <f t="shared" si="77"/>
        <v>0.91435580021894181</v>
      </c>
      <c r="U339">
        <f t="shared" si="85"/>
        <v>2.2271441997810584</v>
      </c>
      <c r="V339">
        <f t="shared" si="78"/>
        <v>0.95671084222480829</v>
      </c>
      <c r="W339">
        <f t="shared" si="86"/>
        <v>0.32175055439664219</v>
      </c>
      <c r="X339">
        <f t="shared" si="79"/>
        <v>1.9348555964025087</v>
      </c>
    </row>
    <row r="340" spans="13:24" x14ac:dyDescent="0.3">
      <c r="M340" s="13">
        <f t="shared" si="80"/>
        <v>169</v>
      </c>
      <c r="N340" s="8">
        <f t="shared" si="75"/>
        <v>111.30161177720568</v>
      </c>
      <c r="O340" s="14">
        <f t="shared" si="81"/>
        <v>1.1390562211343014</v>
      </c>
      <c r="P340">
        <f t="shared" si="82"/>
        <v>250.19630304200928</v>
      </c>
      <c r="Q340">
        <f t="shared" si="83"/>
        <v>249.68389790757828</v>
      </c>
      <c r="R340">
        <f t="shared" si="84"/>
        <v>12.567860823466727</v>
      </c>
      <c r="S340" s="11">
        <f t="shared" si="76"/>
        <v>2.9495194444444448</v>
      </c>
      <c r="T340" s="11">
        <f t="shared" si="77"/>
        <v>0.90935700126176755</v>
      </c>
      <c r="U340">
        <f t="shared" si="85"/>
        <v>2.2321429987382326</v>
      </c>
      <c r="V340">
        <f t="shared" si="78"/>
        <v>0.95937874352119012</v>
      </c>
      <c r="W340">
        <f t="shared" si="86"/>
        <v>0.32175055439664219</v>
      </c>
      <c r="X340">
        <f t="shared" si="79"/>
        <v>1.9425222966560647</v>
      </c>
    </row>
    <row r="341" spans="13:24" x14ac:dyDescent="0.3">
      <c r="M341" s="13">
        <f t="shared" si="80"/>
        <v>169.5</v>
      </c>
      <c r="N341" s="8">
        <f t="shared" si="75"/>
        <v>111.74057167288325</v>
      </c>
      <c r="O341" s="14">
        <f t="shared" si="81"/>
        <v>1.1399276235311921</v>
      </c>
      <c r="P341">
        <f t="shared" si="82"/>
        <v>248.40727121714048</v>
      </c>
      <c r="Q341">
        <f t="shared" si="83"/>
        <v>249.56472062145764</v>
      </c>
      <c r="R341">
        <f t="shared" si="84"/>
        <v>14.746193445557514</v>
      </c>
      <c r="S341" s="11">
        <f t="shared" si="76"/>
        <v>2.9582458333333332</v>
      </c>
      <c r="T341" s="11">
        <f t="shared" si="77"/>
        <v>0.90434905896741313</v>
      </c>
      <c r="U341">
        <f t="shared" si="85"/>
        <v>2.2371509410325872</v>
      </c>
      <c r="V341">
        <f t="shared" si="78"/>
        <v>0.96203187073945273</v>
      </c>
      <c r="W341">
        <f t="shared" si="86"/>
        <v>0.32175055439664219</v>
      </c>
      <c r="X341">
        <f t="shared" si="79"/>
        <v>1.9501833661686818</v>
      </c>
    </row>
    <row r="342" spans="13:24" x14ac:dyDescent="0.3">
      <c r="M342" s="13">
        <f t="shared" si="80"/>
        <v>170</v>
      </c>
      <c r="N342" s="8">
        <f t="shared" si="75"/>
        <v>112.17919601155059</v>
      </c>
      <c r="O342" s="14">
        <f t="shared" si="81"/>
        <v>1.1408349346819415</v>
      </c>
      <c r="P342">
        <f t="shared" si="82"/>
        <v>246.61361511688017</v>
      </c>
      <c r="Q342">
        <f t="shared" si="83"/>
        <v>249.42653913663972</v>
      </c>
      <c r="R342">
        <f t="shared" si="84"/>
        <v>16.923403154163005</v>
      </c>
      <c r="S342" s="11">
        <f t="shared" si="76"/>
        <v>2.9669722222222221</v>
      </c>
      <c r="T342" s="11">
        <f t="shared" si="77"/>
        <v>0.89933175007477661</v>
      </c>
      <c r="U342">
        <f t="shared" si="85"/>
        <v>2.2421682499252236</v>
      </c>
      <c r="V342">
        <f t="shared" si="78"/>
        <v>0.96466977495750206</v>
      </c>
      <c r="W342">
        <f t="shared" si="86"/>
        <v>0.32175055439664219</v>
      </c>
      <c r="X342">
        <f t="shared" si="79"/>
        <v>1.9578385792793676</v>
      </c>
    </row>
    <row r="343" spans="13:24" x14ac:dyDescent="0.3">
      <c r="M343" s="13">
        <f t="shared" si="80"/>
        <v>170.5</v>
      </c>
      <c r="N343" s="8">
        <f t="shared" si="75"/>
        <v>112.6174715103101</v>
      </c>
      <c r="O343" s="14">
        <f t="shared" si="81"/>
        <v>1.1417792853774056</v>
      </c>
      <c r="P343">
        <f t="shared" si="82"/>
        <v>244.81537119046422</v>
      </c>
      <c r="Q343">
        <f t="shared" si="83"/>
        <v>249.26936397555895</v>
      </c>
      <c r="R343">
        <f t="shared" si="84"/>
        <v>19.099324156114069</v>
      </c>
      <c r="S343" s="11">
        <f t="shared" si="76"/>
        <v>2.975698611111111</v>
      </c>
      <c r="T343" s="11">
        <f t="shared" si="77"/>
        <v>0.89430484409665045</v>
      </c>
      <c r="U343">
        <f t="shared" si="85"/>
        <v>2.2471951559033498</v>
      </c>
      <c r="V343">
        <f t="shared" si="78"/>
        <v>0.96729199386467068</v>
      </c>
      <c r="W343">
        <f t="shared" si="86"/>
        <v>0.32175055439664219</v>
      </c>
      <c r="X343">
        <f t="shared" si="79"/>
        <v>1.9654877041646623</v>
      </c>
    </row>
    <row r="344" spans="13:24" x14ac:dyDescent="0.3">
      <c r="M344" s="13">
        <f t="shared" si="80"/>
        <v>171</v>
      </c>
      <c r="N344" s="8">
        <f t="shared" si="75"/>
        <v>113.05538451714375</v>
      </c>
      <c r="O344" s="14">
        <f t="shared" si="81"/>
        <v>1.1427618640844726</v>
      </c>
      <c r="P344">
        <f t="shared" si="82"/>
        <v>243.01257604860064</v>
      </c>
      <c r="Q344">
        <f t="shared" si="83"/>
        <v>249.09320710700629</v>
      </c>
      <c r="R344">
        <f t="shared" si="84"/>
        <v>21.273790756375892</v>
      </c>
      <c r="S344" s="11">
        <f t="shared" si="76"/>
        <v>2.9844249999999999</v>
      </c>
      <c r="T344" s="11">
        <f t="shared" si="77"/>
        <v>0.88926810302455328</v>
      </c>
      <c r="U344">
        <f t="shared" si="85"/>
        <v>2.2522318969754469</v>
      </c>
      <c r="V344">
        <f t="shared" si="78"/>
        <v>0.96989805118683958</v>
      </c>
      <c r="W344">
        <f t="shared" si="86"/>
        <v>0.32175055439664219</v>
      </c>
      <c r="X344">
        <f t="shared" si="79"/>
        <v>1.9731305025589283</v>
      </c>
    </row>
    <row r="345" spans="13:24" x14ac:dyDescent="0.3">
      <c r="M345" s="13">
        <f t="shared" si="80"/>
        <v>171.5</v>
      </c>
      <c r="N345" s="8">
        <f t="shared" si="75"/>
        <v>113.49292099408996</v>
      </c>
      <c r="O345" s="14">
        <f t="shared" si="81"/>
        <v>1.1437839202852094</v>
      </c>
      <c r="P345">
        <f t="shared" si="82"/>
        <v>241.20526646580217</v>
      </c>
      <c r="Q345">
        <f t="shared" si="83"/>
        <v>248.89808194521811</v>
      </c>
      <c r="R345">
        <f t="shared" si="84"/>
        <v>23.44663737066546</v>
      </c>
      <c r="S345" s="11">
        <f t="shared" si="76"/>
        <v>2.9931513888888888</v>
      </c>
      <c r="T345" s="11">
        <f t="shared" si="77"/>
        <v>0.88422128101900699</v>
      </c>
      <c r="U345">
        <f t="shared" si="85"/>
        <v>2.2572787189809933</v>
      </c>
      <c r="V345">
        <f t="shared" si="78"/>
        <v>0.97248745608310694</v>
      </c>
      <c r="W345">
        <f t="shared" si="86"/>
        <v>0.32175055439664219</v>
      </c>
      <c r="X345">
        <f t="shared" si="79"/>
        <v>1.9807667294607423</v>
      </c>
    </row>
    <row r="346" spans="13:24" x14ac:dyDescent="0.3">
      <c r="M346" s="13">
        <f t="shared" si="80"/>
        <v>172</v>
      </c>
      <c r="N346" s="8">
        <f t="shared" si="75"/>
        <v>113.9300664995761</v>
      </c>
      <c r="O346" s="14">
        <f t="shared" si="81"/>
        <v>1.1448467680560297</v>
      </c>
      <c r="P346">
        <f t="shared" si="82"/>
        <v>239.39347938286545</v>
      </c>
      <c r="Q346">
        <f t="shared" si="83"/>
        <v>248.68400334885445</v>
      </c>
      <c r="R346">
        <f t="shared" si="84"/>
        <v>25.617698538060779</v>
      </c>
      <c r="S346" s="11">
        <f t="shared" si="76"/>
        <v>3.0018777777777781</v>
      </c>
      <c r="T346" s="11">
        <f t="shared" si="77"/>
        <v>0.87916412408442413</v>
      </c>
      <c r="U346">
        <f t="shared" si="85"/>
        <v>2.2623358759155758</v>
      </c>
      <c r="V346">
        <f t="shared" si="78"/>
        <v>0.97505970251232854</v>
      </c>
      <c r="W346">
        <f t="shared" si="86"/>
        <v>0.32175055439664219</v>
      </c>
      <c r="X346">
        <f t="shared" si="79"/>
        <v>1.9883961328245465</v>
      </c>
    </row>
    <row r="347" spans="13:24" x14ac:dyDescent="0.3">
      <c r="M347" s="13">
        <f t="shared" si="80"/>
        <v>172.5</v>
      </c>
      <c r="N347" s="8">
        <f t="shared" si="75"/>
        <v>114.36680616985443</v>
      </c>
      <c r="O347" s="14">
        <f t="shared" si="81"/>
        <v>1.1459517899047578</v>
      </c>
      <c r="P347">
        <f t="shared" si="82"/>
        <v>237.57725190950697</v>
      </c>
      <c r="Q347">
        <f t="shared" si="83"/>
        <v>248.45098761986759</v>
      </c>
      <c r="R347">
        <f t="shared" si="84"/>
        <v>27.786808933600206</v>
      </c>
      <c r="S347" s="11">
        <f t="shared" si="76"/>
        <v>3.010604166666667</v>
      </c>
      <c r="T347" s="11">
        <f t="shared" si="77"/>
        <v>0.8740963697277021</v>
      </c>
      <c r="U347">
        <f t="shared" si="85"/>
        <v>2.2674036302722982</v>
      </c>
      <c r="V347">
        <f t="shared" si="78"/>
        <v>0.97761426856771361</v>
      </c>
      <c r="W347">
        <f t="shared" si="86"/>
        <v>0.32175055439664219</v>
      </c>
      <c r="X347">
        <f t="shared" si="79"/>
        <v>1.9960184532366541</v>
      </c>
    </row>
    <row r="348" spans="13:24" x14ac:dyDescent="0.3">
      <c r="M348" s="13">
        <f t="shared" si="80"/>
        <v>173</v>
      </c>
      <c r="N348" s="8">
        <f t="shared" si="75"/>
        <v>114.80312469948608</v>
      </c>
      <c r="O348" s="14">
        <f t="shared" si="81"/>
        <v>1.147100440887757</v>
      </c>
      <c r="P348">
        <f t="shared" si="82"/>
        <v>235.75662132716332</v>
      </c>
      <c r="Q348">
        <f t="shared" si="83"/>
        <v>248.19905250226086</v>
      </c>
      <c r="R348">
        <f t="shared" si="84"/>
        <v>29.9538033808725</v>
      </c>
      <c r="S348" s="11">
        <f t="shared" si="76"/>
        <v>3.0193305555555559</v>
      </c>
      <c r="T348" s="11">
        <f t="shared" si="77"/>
        <v>0.86901774659956599</v>
      </c>
      <c r="U348">
        <f t="shared" si="85"/>
        <v>2.2724822534004341</v>
      </c>
      <c r="V348">
        <f t="shared" si="78"/>
        <v>0.98015061577756535</v>
      </c>
      <c r="W348">
        <f t="shared" si="86"/>
        <v>0.32175055439664219</v>
      </c>
      <c r="X348">
        <f t="shared" si="79"/>
        <v>2.0036334235746418</v>
      </c>
    </row>
    <row r="349" spans="13:24" x14ac:dyDescent="0.3">
      <c r="M349" s="13">
        <f t="shared" si="80"/>
        <v>173.5</v>
      </c>
      <c r="N349" s="8">
        <f t="shared" si="75"/>
        <v>115.23900632081389</v>
      </c>
      <c r="O349" s="14">
        <f t="shared" si="81"/>
        <v>1.1482942530316353</v>
      </c>
      <c r="P349">
        <f t="shared" si="82"/>
        <v>233.93162509196739</v>
      </c>
      <c r="Q349">
        <f t="shared" si="83"/>
        <v>247.92821718073714</v>
      </c>
      <c r="R349">
        <f t="shared" si="84"/>
        <v>32.118516864594461</v>
      </c>
      <c r="S349" s="11">
        <f t="shared" si="76"/>
        <v>3.0280569444444447</v>
      </c>
      <c r="T349" s="11">
        <f t="shared" si="77"/>
        <v>0.86392797411764033</v>
      </c>
      <c r="U349">
        <f t="shared" si="85"/>
        <v>2.27757202588236</v>
      </c>
      <c r="V349">
        <f t="shared" si="78"/>
        <v>0.98266818837009151</v>
      </c>
      <c r="W349">
        <f t="shared" si="86"/>
        <v>0.32175055439664219</v>
      </c>
      <c r="X349">
        <f t="shared" si="79"/>
        <v>2.0112407686490936</v>
      </c>
    </row>
    <row r="350" spans="13:24" x14ac:dyDescent="0.3">
      <c r="M350" s="13">
        <f t="shared" si="80"/>
        <v>174</v>
      </c>
      <c r="N350" s="8">
        <f t="shared" si="75"/>
        <v>115.67443478236017</v>
      </c>
      <c r="O350" s="14">
        <f t="shared" si="81"/>
        <v>1.1495348400842103</v>
      </c>
      <c r="P350">
        <f t="shared" si="82"/>
        <v>232.10230083791066</v>
      </c>
      <c r="Q350">
        <f t="shared" si="83"/>
        <v>247.63850227923825</v>
      </c>
      <c r="R350">
        <f t="shared" si="84"/>
        <v>34.280784543176821</v>
      </c>
      <c r="S350" s="11">
        <f t="shared" si="76"/>
        <v>3.0367833333333336</v>
      </c>
      <c r="T350" s="11">
        <f t="shared" si="77"/>
        <v>0.85882676207015174</v>
      </c>
      <c r="U350">
        <f t="shared" si="85"/>
        <v>2.2826732379298482</v>
      </c>
      <c r="V350">
        <f t="shared" si="78"/>
        <v>0.98516641250009052</v>
      </c>
      <c r="W350">
        <f t="shared" si="86"/>
        <v>0.32175055439664219</v>
      </c>
      <c r="X350">
        <f t="shared" si="79"/>
        <v>2.0188402048265806</v>
      </c>
    </row>
    <row r="351" spans="13:24" x14ac:dyDescent="0.3">
      <c r="M351" s="13">
        <f t="shared" si="80"/>
        <v>174.5</v>
      </c>
      <c r="N351" s="8">
        <f t="shared" si="75"/>
        <v>116.10939332608153</v>
      </c>
      <c r="O351" s="14">
        <f t="shared" si="81"/>
        <v>1.1508239026263929</v>
      </c>
      <c r="P351">
        <f t="shared" si="82"/>
        <v>230.26868638020204</v>
      </c>
      <c r="Q351">
        <f t="shared" si="83"/>
        <v>247.32992985937423</v>
      </c>
      <c r="R351">
        <f t="shared" si="84"/>
        <v>36.440441761276901</v>
      </c>
      <c r="S351" s="11">
        <f t="shared" si="76"/>
        <v>3.0455097222222225</v>
      </c>
      <c r="T351" s="11">
        <f t="shared" si="77"/>
        <v>0.85371381019909742</v>
      </c>
      <c r="U351">
        <f t="shared" si="85"/>
        <v>2.2877861898009026</v>
      </c>
      <c r="V351">
        <f t="shared" si="78"/>
        <v>0.98764469543515065</v>
      </c>
      <c r="W351">
        <f t="shared" si="86"/>
        <v>0.32175055439664219</v>
      </c>
      <c r="X351">
        <f t="shared" si="79"/>
        <v>2.0264314396326952</v>
      </c>
    </row>
    <row r="352" spans="13:24" x14ac:dyDescent="0.3">
      <c r="M352" s="13">
        <f t="shared" si="80"/>
        <v>175</v>
      </c>
      <c r="N352" s="8">
        <f t="shared" si="75"/>
        <v>116.54386466340682</v>
      </c>
      <c r="O352" s="14">
        <f t="shared" si="81"/>
        <v>1.1521632335710299</v>
      </c>
      <c r="P352">
        <f t="shared" si="82"/>
        <v>228.43081971883686</v>
      </c>
      <c r="Q352">
        <f t="shared" si="83"/>
        <v>247.00252341874355</v>
      </c>
      <c r="R352">
        <f t="shared" si="84"/>
        <v>38.597324062336931</v>
      </c>
      <c r="S352" s="11">
        <f t="shared" si="76"/>
        <v>3.0542361111111114</v>
      </c>
      <c r="T352" s="11">
        <f t="shared" si="77"/>
        <v>0.84858880776162959</v>
      </c>
      <c r="U352">
        <f t="shared" si="85"/>
        <v>2.2929111922383707</v>
      </c>
      <c r="V352">
        <f t="shared" si="78"/>
        <v>0.99010242469883525</v>
      </c>
      <c r="W352">
        <f t="shared" si="86"/>
        <v>0.32175055439664219</v>
      </c>
      <c r="X352">
        <f t="shared" si="79"/>
        <v>2.0340141713338475</v>
      </c>
    </row>
    <row r="353" spans="13:24" x14ac:dyDescent="0.3">
      <c r="M353" s="13">
        <f t="shared" si="80"/>
        <v>175.5</v>
      </c>
      <c r="N353" s="8">
        <f t="shared" si="75"/>
        <v>116.9778309499809</v>
      </c>
      <c r="O353" s="14">
        <f t="shared" si="81"/>
        <v>1.1535547240909458</v>
      </c>
      <c r="P353">
        <f t="shared" si="82"/>
        <v>226.58873904238789</v>
      </c>
      <c r="Q353">
        <f t="shared" si="83"/>
        <v>246.65630788914351</v>
      </c>
      <c r="R353">
        <f t="shared" si="84"/>
        <v>40.751267201107375</v>
      </c>
      <c r="S353" s="11">
        <f t="shared" si="76"/>
        <v>3.0629625000000003</v>
      </c>
      <c r="T353" s="11">
        <f t="shared" si="77"/>
        <v>0.84345143306831483</v>
      </c>
      <c r="U353">
        <f t="shared" si="85"/>
        <v>2.2980485669316852</v>
      </c>
      <c r="V353">
        <f t="shared" si="78"/>
        <v>0.99253896716814549</v>
      </c>
      <c r="W353">
        <f t="shared" si="86"/>
        <v>0.32175055439664219</v>
      </c>
      <c r="X353">
        <f t="shared" si="79"/>
        <v>2.0415880884964723</v>
      </c>
    </row>
    <row r="354" spans="13:24" x14ac:dyDescent="0.3">
      <c r="M354" s="13">
        <f t="shared" si="80"/>
        <v>176</v>
      </c>
      <c r="N354" s="8">
        <f t="shared" si="75"/>
        <v>117.4112737590284</v>
      </c>
      <c r="O354" s="14">
        <f t="shared" si="81"/>
        <v>1.1550003700087852</v>
      </c>
      <c r="P354">
        <f t="shared" si="82"/>
        <v>224.74248273203327</v>
      </c>
      <c r="Q354">
        <f t="shared" si="83"/>
        <v>246.29130963467199</v>
      </c>
      <c r="R354">
        <f t="shared" si="84"/>
        <v>42.902107156154067</v>
      </c>
      <c r="S354" s="11">
        <f t="shared" si="76"/>
        <v>3.0716888888888891</v>
      </c>
      <c r="T354" s="11">
        <f t="shared" si="77"/>
        <v>0.83830135299684372</v>
      </c>
      <c r="U354">
        <f t="shared" si="85"/>
        <v>2.3031986470031565</v>
      </c>
      <c r="V354">
        <f t="shared" si="78"/>
        <v>0.99495366812235553</v>
      </c>
      <c r="W354">
        <f t="shared" si="86"/>
        <v>0.32175055439664219</v>
      </c>
      <c r="X354">
        <f t="shared" si="79"/>
        <v>2.0491528695221541</v>
      </c>
    </row>
    <row r="355" spans="13:24" x14ac:dyDescent="0.3">
      <c r="M355" s="13">
        <f t="shared" si="80"/>
        <v>176.5</v>
      </c>
      <c r="N355" s="8">
        <f t="shared" si="75"/>
        <v>117.84417405324753</v>
      </c>
      <c r="O355" s="14">
        <f t="shared" si="81"/>
        <v>1.1565022786921413</v>
      </c>
      <c r="P355">
        <f t="shared" si="82"/>
        <v>222.89208936583526</v>
      </c>
      <c r="Q355">
        <f t="shared" si="83"/>
        <v>245.90755644971972</v>
      </c>
      <c r="R355">
        <f t="shared" si="84"/>
        <v>45.049680142348365</v>
      </c>
      <c r="S355" s="11">
        <f t="shared" si="76"/>
        <v>3.080415277777778</v>
      </c>
      <c r="T355" s="11">
        <f t="shared" si="77"/>
        <v>0.83313822247965097</v>
      </c>
      <c r="U355">
        <f t="shared" si="85"/>
        <v>2.3083617775203491</v>
      </c>
      <c r="V355">
        <f t="shared" si="78"/>
        <v>0.99734585024010447</v>
      </c>
      <c r="W355">
        <f t="shared" si="86"/>
        <v>0.32175055439664219</v>
      </c>
      <c r="X355">
        <f t="shared" si="79"/>
        <v>2.0567081821570952</v>
      </c>
    </row>
    <row r="356" spans="13:24" x14ac:dyDescent="0.3">
      <c r="M356" s="13">
        <f t="shared" si="80"/>
        <v>177</v>
      </c>
      <c r="N356" s="8">
        <f t="shared" si="75"/>
        <v>118.27651215513647</v>
      </c>
      <c r="O356" s="14">
        <f t="shared" si="81"/>
        <v>1.1580626765057394</v>
      </c>
      <c r="P356">
        <f t="shared" si="82"/>
        <v>221.03759772328681</v>
      </c>
      <c r="Q356">
        <f t="shared" si="83"/>
        <v>245.50507755685376</v>
      </c>
      <c r="R356">
        <f t="shared" si="84"/>
        <v>47.19382262333928</v>
      </c>
      <c r="S356" s="11">
        <f t="shared" si="76"/>
        <v>3.0891416666666669</v>
      </c>
      <c r="T356" s="11">
        <f t="shared" si="77"/>
        <v>0.82796168396380743</v>
      </c>
      <c r="U356">
        <f t="shared" si="85"/>
        <v>2.3135383160361926</v>
      </c>
      <c r="V356">
        <f t="shared" si="78"/>
        <v>0.9997148125413946</v>
      </c>
      <c r="W356">
        <f t="shared" si="86"/>
        <v>0.32175055439664219</v>
      </c>
      <c r="X356">
        <f t="shared" si="79"/>
        <v>2.0642536829742291</v>
      </c>
    </row>
    <row r="357" spans="13:24" x14ac:dyDescent="0.3">
      <c r="M357" s="13">
        <f t="shared" si="80"/>
        <v>177.5</v>
      </c>
      <c r="N357" s="8">
        <f t="shared" si="75"/>
        <v>118.70826771564609</v>
      </c>
      <c r="O357" s="14">
        <f t="shared" si="81"/>
        <v>1.1596839168638282</v>
      </c>
      <c r="P357">
        <f t="shared" si="82"/>
        <v>219.17904679014256</v>
      </c>
      <c r="Q357">
        <f t="shared" si="83"/>
        <v>245.08390360459217</v>
      </c>
      <c r="R357">
        <f t="shared" si="84"/>
        <v>49.334371324006661</v>
      </c>
      <c r="S357" s="11">
        <f t="shared" si="76"/>
        <v>3.0978680555555558</v>
      </c>
      <c r="T357" s="11">
        <f t="shared" si="77"/>
        <v>0.82277136684141838</v>
      </c>
      <c r="U357">
        <f t="shared" si="85"/>
        <v>2.3187286331585817</v>
      </c>
      <c r="V357">
        <f t="shared" si="78"/>
        <v>1.0020598292708998</v>
      </c>
      <c r="W357">
        <f t="shared" si="86"/>
        <v>0.32175055439664219</v>
      </c>
      <c r="X357">
        <f t="shared" si="79"/>
        <v>2.0717890168261235</v>
      </c>
    </row>
    <row r="358" spans="13:24" x14ac:dyDescent="0.3">
      <c r="M358" s="13">
        <f t="shared" si="80"/>
        <v>178</v>
      </c>
      <c r="N358" s="8">
        <f t="shared" si="75"/>
        <v>119.13941968104729</v>
      </c>
      <c r="O358" s="14"/>
      <c r="P358">
        <f t="shared" si="82"/>
        <v>217.3164757635528</v>
      </c>
      <c r="Q358">
        <f t="shared" si="83"/>
        <v>244.6440666650702</v>
      </c>
      <c r="R358">
        <f t="shared" si="84"/>
        <v>51.471163242894512</v>
      </c>
      <c r="S358" s="11">
        <f t="shared" si="76"/>
        <v>3.1065944444444447</v>
      </c>
      <c r="T358" s="11">
        <f t="shared" si="77"/>
        <v>0.81756688684863743</v>
      </c>
      <c r="U358">
        <f t="shared" si="85"/>
        <v>2.3239331131513628</v>
      </c>
      <c r="V358">
        <f t="shared" si="78"/>
        <v>1.0043801487187181</v>
      </c>
      <c r="W358">
        <f t="shared" si="86"/>
        <v>0.32175055439664219</v>
      </c>
      <c r="X358">
        <f t="shared" si="79"/>
        <v>2.0793138162667226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V358"/>
  <sheetViews>
    <sheetView zoomScale="85" zoomScaleNormal="85" workbookViewId="0">
      <selection activeCell="M20" sqref="M20"/>
    </sheetView>
  </sheetViews>
  <sheetFormatPr defaultRowHeight="14.4" x14ac:dyDescent="0.3"/>
  <cols>
    <col min="13" max="13" width="12" style="12" bestFit="1" customWidth="1"/>
    <col min="14" max="14" width="12" style="10" bestFit="1" customWidth="1"/>
    <col min="15" max="15" width="9.109375" style="10"/>
    <col min="19" max="19" width="12" style="11" bestFit="1" customWidth="1"/>
    <col min="20" max="20" width="12" style="11" customWidth="1"/>
    <col min="22" max="22" width="12" bestFit="1" customWidth="1"/>
  </cols>
  <sheetData>
    <row r="1" spans="1:22" x14ac:dyDescent="0.3">
      <c r="A1" s="9" t="s">
        <v>74</v>
      </c>
      <c r="B1" s="9">
        <v>16.5</v>
      </c>
      <c r="C1" s="9" t="s">
        <v>14</v>
      </c>
      <c r="M1" s="13" t="s">
        <v>85</v>
      </c>
      <c r="N1" s="8" t="s">
        <v>80</v>
      </c>
      <c r="O1" s="14" t="s">
        <v>86</v>
      </c>
      <c r="P1" t="s">
        <v>84</v>
      </c>
      <c r="Q1" t="s">
        <v>91</v>
      </c>
      <c r="R1" t="s">
        <v>92</v>
      </c>
      <c r="S1" s="11" t="s">
        <v>89</v>
      </c>
      <c r="T1" s="11">
        <v>1</v>
      </c>
      <c r="U1">
        <v>2</v>
      </c>
      <c r="V1" t="s">
        <v>80</v>
      </c>
    </row>
    <row r="2" spans="1:22" x14ac:dyDescent="0.3">
      <c r="A2" s="9" t="s">
        <v>79</v>
      </c>
      <c r="B2" s="9">
        <v>14</v>
      </c>
      <c r="C2" s="9" t="s">
        <v>14</v>
      </c>
      <c r="M2" s="13">
        <f>(ROW()-2)*0.5+0</f>
        <v>0</v>
      </c>
      <c r="N2" s="8">
        <f t="shared" ref="N2:N33" si="0">V2/3.1415*180</f>
        <v>-8.6478850501114672E-13</v>
      </c>
      <c r="O2" s="14">
        <f>1/(N3-N2)/2</f>
        <v>1.5290775709101556</v>
      </c>
      <c r="P2">
        <f>SQRT((R2-$B$11)*(R2-$B$11)+(Q2-$B$12)*(Q2-$B$12))</f>
        <v>607.63279538941174</v>
      </c>
      <c r="Q2">
        <f>-$B$8*SIN(S2+$B$15)</f>
        <v>43.499999999999908</v>
      </c>
      <c r="R2">
        <f>$B$8*COS(S2+$B$15)</f>
        <v>397.62765245893047</v>
      </c>
      <c r="S2" s="11">
        <f t="shared" ref="S2:S33" si="1">M2/180*3.1415</f>
        <v>0</v>
      </c>
      <c r="T2" s="11">
        <f>ACOS((R2-$B$11)/P2)</f>
        <v>4.1143385811575062E-3</v>
      </c>
      <c r="U2">
        <f>ASIN((($B$1-$B$2)/SQRT(($B$6+$B$14)*($B$6+$B$14)+(($B$1-$B$2)*($B$1-$B$2)))))</f>
        <v>4.1143385811725991E-3</v>
      </c>
      <c r="V2">
        <f>T2-U2</f>
        <v>-1.509296160273621E-14</v>
      </c>
    </row>
    <row r="3" spans="1:22" x14ac:dyDescent="0.3">
      <c r="A3" s="9" t="s">
        <v>3</v>
      </c>
      <c r="B3" s="9">
        <v>35</v>
      </c>
      <c r="C3" s="9" t="s">
        <v>14</v>
      </c>
      <c r="M3" s="13">
        <f t="shared" ref="M3:M66" si="2">(ROW()-2)*0.5+0</f>
        <v>0.5</v>
      </c>
      <c r="N3" s="8">
        <f t="shared" si="0"/>
        <v>0.32699452893096964</v>
      </c>
      <c r="O3" s="14">
        <f t="shared" ref="O3:O66" si="3">1/(N4-N3)/2</f>
        <v>1.5295314769295387</v>
      </c>
      <c r="P3">
        <f t="shared" ref="P3:P66" si="4">SQRT((R3-$B$11)*(R3-$B$11)+(Q3-$B$12)*(Q3-$B$12))</f>
        <v>608.021430026541</v>
      </c>
      <c r="Q3">
        <f t="shared" ref="Q3:Q66" si="5">-$B$8*SIN(S3+$B$15)</f>
        <v>40.028534260633982</v>
      </c>
      <c r="R3">
        <f t="shared" ref="R3:R66" si="6">$B$8*COS(S3+$B$15)</f>
        <v>397.99210600832936</v>
      </c>
      <c r="S3" s="11">
        <f t="shared" si="1"/>
        <v>8.7263888888888894E-3</v>
      </c>
      <c r="T3" s="11">
        <f t="shared" ref="T3:T66" si="7">ACOS((R3-$B$11)/P3)</f>
        <v>9.8213014291539391E-3</v>
      </c>
      <c r="U3">
        <f t="shared" ref="U3:U66" si="8">ASIN((($B$1-$B$2)/SQRT(($B$6+$B$14)*($B$6+$B$14)+(($B$1-$B$2)*($B$1-$B$2)))))</f>
        <v>4.1143385811725991E-3</v>
      </c>
      <c r="V3">
        <f t="shared" ref="V3:V66" si="9">T3-U3</f>
        <v>5.70696284798134E-3</v>
      </c>
    </row>
    <row r="4" spans="1:22" x14ac:dyDescent="0.3">
      <c r="A4" s="9" t="s">
        <v>69</v>
      </c>
      <c r="B4" s="9">
        <v>25</v>
      </c>
      <c r="C4" s="9" t="s">
        <v>14</v>
      </c>
      <c r="M4" s="13">
        <f t="shared" si="2"/>
        <v>1</v>
      </c>
      <c r="N4" s="8">
        <f t="shared" si="0"/>
        <v>0.65389201848360445</v>
      </c>
      <c r="O4" s="14">
        <f t="shared" si="3"/>
        <v>1.5299724068387572</v>
      </c>
      <c r="P4">
        <f>SQRT((R4-$B$11)*(R4-$B$11)+(Q4-$B$12)*(Q4-$B$12))</f>
        <v>608.3995860140385</v>
      </c>
      <c r="Q4">
        <f t="shared" si="5"/>
        <v>36.554020373209497</v>
      </c>
      <c r="R4">
        <f t="shared" si="6"/>
        <v>398.32625270568724</v>
      </c>
      <c r="S4" s="11">
        <f t="shared" si="1"/>
        <v>1.7452777777777779E-2</v>
      </c>
      <c r="T4" s="11">
        <f t="shared" si="7"/>
        <v>1.5526570670429507E-2</v>
      </c>
      <c r="U4">
        <f t="shared" si="8"/>
        <v>4.1143385811725991E-3</v>
      </c>
      <c r="V4">
        <f t="shared" si="9"/>
        <v>1.1412232089256909E-2</v>
      </c>
    </row>
    <row r="5" spans="1:22" x14ac:dyDescent="0.3">
      <c r="A5" s="9"/>
      <c r="B5" s="9"/>
      <c r="C5" s="9"/>
      <c r="M5" s="13">
        <f t="shared" si="2"/>
        <v>1.5</v>
      </c>
      <c r="N5" s="8">
        <f t="shared" si="0"/>
        <v>0.98069529791862675</v>
      </c>
      <c r="O5" s="14">
        <f t="shared" si="3"/>
        <v>1.53040039761925</v>
      </c>
      <c r="P5">
        <f t="shared" si="4"/>
        <v>608.76725410937877</v>
      </c>
      <c r="Q5">
        <f t="shared" si="5"/>
        <v>33.076722919804105</v>
      </c>
      <c r="R5">
        <f t="shared" si="6"/>
        <v>398.63006710594038</v>
      </c>
      <c r="S5" s="11">
        <f t="shared" si="1"/>
        <v>2.6179166666666667E-2</v>
      </c>
      <c r="T5" s="11">
        <f t="shared" si="7"/>
        <v>2.1230195683457964E-2</v>
      </c>
      <c r="U5">
        <f t="shared" si="8"/>
        <v>4.1143385811725991E-3</v>
      </c>
      <c r="V5">
        <f t="shared" si="9"/>
        <v>1.7115857102285366E-2</v>
      </c>
    </row>
    <row r="6" spans="1:22" x14ac:dyDescent="0.3">
      <c r="A6" s="9" t="s">
        <v>71</v>
      </c>
      <c r="B6" s="9">
        <v>210</v>
      </c>
      <c r="C6" s="9" t="s">
        <v>14</v>
      </c>
      <c r="M6" s="13">
        <f t="shared" si="2"/>
        <v>2</v>
      </c>
      <c r="N6" s="8">
        <f t="shared" si="0"/>
        <v>1.3074071837609327</v>
      </c>
      <c r="O6" s="14">
        <f t="shared" si="3"/>
        <v>1.5308154851831151</v>
      </c>
      <c r="P6">
        <f t="shared" si="4"/>
        <v>609.12442533123715</v>
      </c>
      <c r="Q6">
        <f t="shared" si="5"/>
        <v>29.596906694462294</v>
      </c>
      <c r="R6">
        <f t="shared" si="6"/>
        <v>398.90352607381061</v>
      </c>
      <c r="S6" s="11">
        <f t="shared" si="1"/>
        <v>3.4905555555555558E-2</v>
      </c>
      <c r="T6" s="11">
        <f t="shared" si="7"/>
        <v>2.6932225624422435E-2</v>
      </c>
      <c r="U6">
        <f t="shared" si="8"/>
        <v>4.1143385811725991E-3</v>
      </c>
      <c r="V6">
        <f t="shared" si="9"/>
        <v>2.2817887043249836E-2</v>
      </c>
    </row>
    <row r="7" spans="1:22" x14ac:dyDescent="0.3">
      <c r="A7" s="9" t="s">
        <v>72</v>
      </c>
      <c r="B7" s="9">
        <v>0</v>
      </c>
      <c r="C7" s="9" t="s">
        <v>14</v>
      </c>
      <c r="M7" s="13">
        <f t="shared" si="2"/>
        <v>2.5</v>
      </c>
      <c r="N7" s="8">
        <f t="shared" si="0"/>
        <v>1.6340304801931544</v>
      </c>
      <c r="O7" s="14">
        <f t="shared" si="3"/>
        <v>1.5312177043391104</v>
      </c>
      <c r="P7">
        <f t="shared" si="4"/>
        <v>609.47109095928363</v>
      </c>
      <c r="Q7">
        <f t="shared" si="5"/>
        <v>26.114836683031466</v>
      </c>
      <c r="R7">
        <f t="shared" si="6"/>
        <v>399.14660878556714</v>
      </c>
      <c r="S7" s="11">
        <f t="shared" si="1"/>
        <v>4.3631944444444445E-2</v>
      </c>
      <c r="T7" s="11">
        <f t="shared" si="7"/>
        <v>3.2632709434099239E-2</v>
      </c>
      <c r="U7">
        <f t="shared" si="8"/>
        <v>4.1143385811725991E-3</v>
      </c>
      <c r="V7">
        <f t="shared" si="9"/>
        <v>2.851837085292664E-2</v>
      </c>
    </row>
    <row r="8" spans="1:22" x14ac:dyDescent="0.3">
      <c r="A8" s="9" t="s">
        <v>76</v>
      </c>
      <c r="B8" s="9">
        <v>400</v>
      </c>
      <c r="C8" s="9" t="s">
        <v>14</v>
      </c>
      <c r="M8" s="13">
        <f t="shared" si="2"/>
        <v>3</v>
      </c>
      <c r="N8" s="8">
        <f t="shared" si="0"/>
        <v>1.9605679794547668</v>
      </c>
      <c r="O8" s="14">
        <f t="shared" si="3"/>
        <v>1.531607088815593</v>
      </c>
      <c r="P8">
        <f t="shared" si="4"/>
        <v>609.80724253398523</v>
      </c>
      <c r="Q8">
        <f t="shared" si="5"/>
        <v>22.630778042983444</v>
      </c>
      <c r="R8">
        <f t="shared" si="6"/>
        <v>399.3592967306123</v>
      </c>
      <c r="S8" s="11">
        <f t="shared" si="1"/>
        <v>5.2358333333333333E-2</v>
      </c>
      <c r="T8" s="11">
        <f t="shared" si="7"/>
        <v>3.8331695844823432E-2</v>
      </c>
      <c r="U8">
        <f t="shared" si="8"/>
        <v>4.1143385811725991E-3</v>
      </c>
      <c r="V8">
        <f t="shared" si="9"/>
        <v>3.4217357263650834E-2</v>
      </c>
    </row>
    <row r="9" spans="1:22" x14ac:dyDescent="0.3">
      <c r="A9" t="s">
        <v>73</v>
      </c>
      <c r="B9">
        <f>SQRT((B3+B4-B1)*(B3+B4-B1)+B5*B5)</f>
        <v>43.5</v>
      </c>
      <c r="C9" t="s">
        <v>14</v>
      </c>
      <c r="M9" s="13">
        <f t="shared" si="2"/>
        <v>3.5</v>
      </c>
      <c r="N9" s="8">
        <f t="shared" si="0"/>
        <v>2.2870224622338031</v>
      </c>
      <c r="O9" s="14">
        <f t="shared" si="3"/>
        <v>1.5319836712603019</v>
      </c>
      <c r="P9">
        <f t="shared" si="4"/>
        <v>610.13287185641593</v>
      </c>
      <c r="Q9">
        <f t="shared" si="5"/>
        <v>19.144996083222875</v>
      </c>
      <c r="R9">
        <f t="shared" si="6"/>
        <v>399.54157371289085</v>
      </c>
      <c r="S9" s="11">
        <f t="shared" si="1"/>
        <v>6.1084722222222228E-2</v>
      </c>
      <c r="T9" s="11">
        <f t="shared" si="7"/>
        <v>4.4029233387325339E-2</v>
      </c>
      <c r="U9">
        <f t="shared" si="8"/>
        <v>4.1143385811725991E-3</v>
      </c>
      <c r="V9">
        <f t="shared" si="9"/>
        <v>3.9914894806152741E-2</v>
      </c>
    </row>
    <row r="10" spans="1:22" x14ac:dyDescent="0.3">
      <c r="M10" s="13">
        <f t="shared" si="2"/>
        <v>4</v>
      </c>
      <c r="N10" s="8">
        <f t="shared" si="0"/>
        <v>2.6133966980562189</v>
      </c>
      <c r="O10" s="14">
        <f t="shared" si="3"/>
        <v>1.5323474832327908</v>
      </c>
      <c r="P10">
        <f t="shared" si="4"/>
        <v>610.44797098807248</v>
      </c>
      <c r="Q10">
        <f t="shared" si="5"/>
        <v>15.657756243884148</v>
      </c>
      <c r="R10">
        <f t="shared" si="6"/>
        <v>399.69342585212371</v>
      </c>
      <c r="S10" s="11">
        <f t="shared" si="1"/>
        <v>6.9811111111111115E-2</v>
      </c>
      <c r="T10" s="11">
        <f t="shared" si="7"/>
        <v>4.9725370397526003E-2</v>
      </c>
      <c r="U10">
        <f t="shared" si="8"/>
        <v>4.1143385811725991E-3</v>
      </c>
      <c r="V10">
        <f t="shared" si="9"/>
        <v>4.5611031816353405E-2</v>
      </c>
    </row>
    <row r="11" spans="1:22" x14ac:dyDescent="0.3">
      <c r="A11" s="10" t="s">
        <v>77</v>
      </c>
      <c r="B11" s="10">
        <f>-B6</f>
        <v>-210</v>
      </c>
      <c r="C11" s="10" t="s">
        <v>14</v>
      </c>
      <c r="M11" s="13">
        <f t="shared" si="2"/>
        <v>4.5</v>
      </c>
      <c r="N11" s="8">
        <f t="shared" si="0"/>
        <v>2.9396934456745534</v>
      </c>
      <c r="O11" s="14">
        <f t="shared" si="3"/>
        <v>1.5326985552279093</v>
      </c>
      <c r="P11">
        <f t="shared" si="4"/>
        <v>610.75253225069821</v>
      </c>
      <c r="Q11">
        <f t="shared" si="5"/>
        <v>12.169324076118262</v>
      </c>
      <c r="R11">
        <f t="shared" si="6"/>
        <v>399.81484158486461</v>
      </c>
      <c r="S11" s="11">
        <f t="shared" si="1"/>
        <v>7.853750000000001E-2</v>
      </c>
      <c r="T11" s="11">
        <f t="shared" si="7"/>
        <v>5.5420155023320428E-2</v>
      </c>
      <c r="U11">
        <f t="shared" si="8"/>
        <v>4.1143385811725991E-3</v>
      </c>
      <c r="V11">
        <f t="shared" si="9"/>
        <v>5.1305816442147829E-2</v>
      </c>
    </row>
    <row r="12" spans="1:22" x14ac:dyDescent="0.3">
      <c r="A12" s="10" t="s">
        <v>78</v>
      </c>
      <c r="B12" s="10">
        <f>B3+B4-B2</f>
        <v>46</v>
      </c>
      <c r="C12" s="10" t="s">
        <v>14</v>
      </c>
      <c r="M12" s="13">
        <f t="shared" si="2"/>
        <v>5</v>
      </c>
      <c r="N12" s="8">
        <f t="shared" si="0"/>
        <v>3.265915453449364</v>
      </c>
      <c r="O12" s="14">
        <f t="shared" si="3"/>
        <v>1.5330369166620346</v>
      </c>
      <c r="P12">
        <f t="shared" si="4"/>
        <v>611.04654822611337</v>
      </c>
      <c r="Q12">
        <f t="shared" si="5"/>
        <v>8.6799652218713046</v>
      </c>
      <c r="R12">
        <f t="shared" si="6"/>
        <v>399.9058116653809</v>
      </c>
      <c r="S12" s="11">
        <f t="shared" si="1"/>
        <v>8.7263888888888891E-2</v>
      </c>
      <c r="T12" s="11">
        <f t="shared" si="7"/>
        <v>6.1113635231234698E-2</v>
      </c>
      <c r="U12">
        <f t="shared" si="8"/>
        <v>4.1143385811725991E-3</v>
      </c>
      <c r="V12">
        <f t="shared" si="9"/>
        <v>5.6999296650062099E-2</v>
      </c>
    </row>
    <row r="13" spans="1:22" x14ac:dyDescent="0.3">
      <c r="A13" s="10" t="s">
        <v>90</v>
      </c>
      <c r="B13" s="10">
        <f>SQRT((B6+B14)*(B6+B14)+(B2-B1)*(B2-B1))</f>
        <v>607.63279538941174</v>
      </c>
      <c r="C13" s="10" t="s">
        <v>14</v>
      </c>
      <c r="M13" s="13">
        <f t="shared" si="2"/>
        <v>5.5</v>
      </c>
      <c r="N13" s="8">
        <f t="shared" si="0"/>
        <v>3.592065459731455</v>
      </c>
      <c r="O13" s="14">
        <f t="shared" si="3"/>
        <v>1.5333625958794033</v>
      </c>
      <c r="P13">
        <f t="shared" si="4"/>
        <v>611.33001175605125</v>
      </c>
      <c r="Q13">
        <f t="shared" si="5"/>
        <v>5.1899453936559414</v>
      </c>
      <c r="R13">
        <f t="shared" si="6"/>
        <v>399.9663291663573</v>
      </c>
      <c r="S13" s="11">
        <f t="shared" si="1"/>
        <v>9.5990277777777785E-2</v>
      </c>
      <c r="T13" s="11">
        <f t="shared" si="7"/>
        <v>6.6805858813096863E-2</v>
      </c>
      <c r="U13">
        <f t="shared" si="8"/>
        <v>4.1143385811725991E-3</v>
      </c>
      <c r="V13">
        <f t="shared" si="9"/>
        <v>6.2691520231924258E-2</v>
      </c>
    </row>
    <row r="14" spans="1:22" x14ac:dyDescent="0.3">
      <c r="A14" s="10" t="s">
        <v>70</v>
      </c>
      <c r="B14" s="10">
        <f>SQRT((B8*B8-(B3+B4-B1)*(B3+B4-B1)))</f>
        <v>397.62765245893047</v>
      </c>
      <c r="C14" s="10" t="s">
        <v>14</v>
      </c>
      <c r="M14" s="13">
        <f t="shared" si="2"/>
        <v>6</v>
      </c>
      <c r="N14" s="8">
        <f t="shared" si="0"/>
        <v>3.9181461932407027</v>
      </c>
      <c r="O14" s="14">
        <f t="shared" si="3"/>
        <v>1.5336756201628696</v>
      </c>
      <c r="P14">
        <f t="shared" si="4"/>
        <v>611.60291594200294</v>
      </c>
      <c r="Q14">
        <f t="shared" si="5"/>
        <v>1.6995303543176212</v>
      </c>
      <c r="R14">
        <f t="shared" si="6"/>
        <v>399.99638947942361</v>
      </c>
      <c r="S14" s="11">
        <f t="shared" si="1"/>
        <v>0.10471666666666667</v>
      </c>
      <c r="T14" s="11">
        <f t="shared" si="7"/>
        <v>7.2496873392648542E-2</v>
      </c>
      <c r="U14">
        <f t="shared" si="8"/>
        <v>4.1143385811725991E-3</v>
      </c>
      <c r="V14">
        <f t="shared" si="9"/>
        <v>6.8382534811475937E-2</v>
      </c>
    </row>
    <row r="15" spans="1:22" x14ac:dyDescent="0.3">
      <c r="A15" s="10" t="s">
        <v>75</v>
      </c>
      <c r="B15" s="10">
        <f>-ACOS(B14/B8)</f>
        <v>-0.10896550533623461</v>
      </c>
      <c r="C15" s="10"/>
      <c r="M15" s="13">
        <f t="shared" si="2"/>
        <v>6.5</v>
      </c>
      <c r="N15" s="8">
        <f t="shared" si="0"/>
        <v>4.2441603734406215</v>
      </c>
      <c r="O15" s="14">
        <f t="shared" si="3"/>
        <v>1.5339760157253788</v>
      </c>
      <c r="P15">
        <f t="shared" si="4"/>
        <v>611.86525414506661</v>
      </c>
      <c r="Q15">
        <f t="shared" si="5"/>
        <v>-1.7910141032031452</v>
      </c>
      <c r="R15">
        <f t="shared" si="6"/>
        <v>399.99599031550571</v>
      </c>
      <c r="S15" s="11">
        <f t="shared" si="1"/>
        <v>0.11344305555555555</v>
      </c>
      <c r="T15" s="11">
        <f t="shared" si="7"/>
        <v>7.8186726432082132E-2</v>
      </c>
      <c r="U15">
        <f t="shared" si="8"/>
        <v>4.1143385811725991E-3</v>
      </c>
      <c r="V15">
        <f t="shared" si="9"/>
        <v>7.4072387850909527E-2</v>
      </c>
    </row>
    <row r="16" spans="1:22" x14ac:dyDescent="0.3">
      <c r="A16" s="10" t="s">
        <v>93</v>
      </c>
      <c r="B16" s="10">
        <f>B15*180/3.1415</f>
        <v>-6.2434477034926719</v>
      </c>
      <c r="C16" s="10"/>
      <c r="M16" s="13">
        <f>(ROW()-2)*0.5</f>
        <v>7</v>
      </c>
      <c r="N16" s="8">
        <f t="shared" si="0"/>
        <v>4.5701107109128554</v>
      </c>
      <c r="O16" s="14">
        <f t="shared" si="3"/>
        <v>1.5342638077238737</v>
      </c>
      <c r="P16">
        <f t="shared" si="4"/>
        <v>612.11701998580475</v>
      </c>
      <c r="Q16">
        <f t="shared" si="5"/>
        <v>-5.2814221761107358</v>
      </c>
      <c r="R16">
        <f t="shared" si="6"/>
        <v>399.96513170499964</v>
      </c>
      <c r="S16" s="11">
        <f t="shared" si="1"/>
        <v>0.12216944444444446</v>
      </c>
      <c r="T16" s="11">
        <f t="shared" si="7"/>
        <v>8.3875465238576696E-2</v>
      </c>
      <c r="U16">
        <f t="shared" si="8"/>
        <v>4.1143385811725991E-3</v>
      </c>
      <c r="V16">
        <f t="shared" si="9"/>
        <v>7.9761126657404091E-2</v>
      </c>
    </row>
    <row r="17" spans="1:22" x14ac:dyDescent="0.3">
      <c r="A17" s="10"/>
      <c r="B17" s="10"/>
      <c r="C17" s="10"/>
      <c r="M17" s="13">
        <f t="shared" si="2"/>
        <v>7.5</v>
      </c>
      <c r="N17" s="8">
        <f t="shared" si="0"/>
        <v>4.8959999077269059</v>
      </c>
      <c r="O17" s="14">
        <f t="shared" si="3"/>
        <v>1.5345390202505433</v>
      </c>
      <c r="P17">
        <f t="shared" si="4"/>
        <v>612.35820734410572</v>
      </c>
      <c r="Q17">
        <f t="shared" si="5"/>
        <v>-8.7714280719950963</v>
      </c>
      <c r="R17">
        <f t="shared" si="6"/>
        <v>399.90381599776941</v>
      </c>
      <c r="S17" s="11">
        <f t="shared" si="1"/>
        <v>0.13089583333333332</v>
      </c>
      <c r="T17" s="11">
        <f t="shared" si="7"/>
        <v>8.9563136970750801E-2</v>
      </c>
      <c r="U17">
        <f t="shared" si="8"/>
        <v>4.1143385811725991E-3</v>
      </c>
      <c r="V17">
        <f t="shared" si="9"/>
        <v>8.5448798389578196E-2</v>
      </c>
    </row>
    <row r="18" spans="1:22" x14ac:dyDescent="0.3">
      <c r="A18" s="10"/>
      <c r="B18" s="10"/>
      <c r="C18" s="10"/>
      <c r="M18" s="13">
        <f t="shared" si="2"/>
        <v>8</v>
      </c>
      <c r="N18" s="8">
        <f t="shared" si="0"/>
        <v>5.2218306578099929</v>
      </c>
      <c r="O18" s="14">
        <f t="shared" si="3"/>
        <v>1.5348016763445356</v>
      </c>
      <c r="P18">
        <f t="shared" si="4"/>
        <v>612.58881035905426</v>
      </c>
      <c r="Q18">
        <f t="shared" si="5"/>
        <v>-12.26076602907176</v>
      </c>
      <c r="R18">
        <f t="shared" si="6"/>
        <v>399.8120478629682</v>
      </c>
      <c r="S18" s="11">
        <f t="shared" si="1"/>
        <v>0.13962222222222223</v>
      </c>
      <c r="T18" s="11">
        <f t="shared" si="7"/>
        <v>9.5249788645117572E-2</v>
      </c>
      <c r="U18">
        <f t="shared" si="8"/>
        <v>4.1143385811725991E-3</v>
      </c>
      <c r="V18">
        <f t="shared" si="9"/>
        <v>9.1135450063944967E-2</v>
      </c>
    </row>
    <row r="19" spans="1:22" x14ac:dyDescent="0.3">
      <c r="A19" s="10"/>
      <c r="B19" s="10"/>
      <c r="C19" s="10"/>
      <c r="M19" s="13">
        <f t="shared" si="2"/>
        <v>8.5</v>
      </c>
      <c r="N19" s="8">
        <f t="shared" si="0"/>
        <v>5.5476056473127793</v>
      </c>
      <c r="O19" s="14">
        <f t="shared" si="3"/>
        <v>1.5350517979902698</v>
      </c>
      <c r="P19">
        <f t="shared" si="4"/>
        <v>612.80882342880579</v>
      </c>
      <c r="Q19">
        <f t="shared" si="5"/>
        <v>-15.749170336419333</v>
      </c>
      <c r="R19">
        <f t="shared" si="6"/>
        <v>399.68983428868245</v>
      </c>
      <c r="S19" s="11">
        <f t="shared" si="1"/>
        <v>0.14834861111111111</v>
      </c>
      <c r="T19" s="11">
        <f t="shared" si="7"/>
        <v>0.10093546714246759</v>
      </c>
      <c r="U19">
        <f t="shared" si="8"/>
        <v>4.1143385811725991E-3</v>
      </c>
      <c r="V19">
        <f t="shared" si="9"/>
        <v>9.6821128561294989E-2</v>
      </c>
    </row>
    <row r="20" spans="1:22" x14ac:dyDescent="0.3">
      <c r="A20" s="10"/>
      <c r="B20" s="10"/>
      <c r="C20" s="10"/>
      <c r="M20" s="13">
        <f t="shared" si="2"/>
        <v>9</v>
      </c>
      <c r="N20" s="8">
        <f t="shared" si="0"/>
        <v>5.8733275549738844</v>
      </c>
      <c r="O20" s="14">
        <f t="shared" si="3"/>
        <v>1.5352894061190352</v>
      </c>
      <c r="P20">
        <f t="shared" si="4"/>
        <v>613.01824121046809</v>
      </c>
      <c r="Q20">
        <f t="shared" si="5"/>
        <v>-19.236375354213305</v>
      </c>
      <c r="R20">
        <f t="shared" si="6"/>
        <v>399.53718458140014</v>
      </c>
      <c r="S20" s="11">
        <f t="shared" si="1"/>
        <v>0.15707500000000002</v>
      </c>
      <c r="T20" s="11">
        <f t="shared" si="7"/>
        <v>0.1066202192142307</v>
      </c>
      <c r="U20">
        <f t="shared" si="8"/>
        <v>4.1143385811725991E-3</v>
      </c>
      <c r="V20">
        <f t="shared" si="9"/>
        <v>0.1025058806330581</v>
      </c>
    </row>
    <row r="21" spans="1:22" x14ac:dyDescent="0.3">
      <c r="A21" s="10"/>
      <c r="B21" s="10"/>
      <c r="C21" s="10"/>
      <c r="M21" s="13">
        <f t="shared" si="2"/>
        <v>9.5</v>
      </c>
      <c r="N21" s="8">
        <f t="shared" si="0"/>
        <v>6.1989990524825656</v>
      </c>
      <c r="O21" s="14">
        <f t="shared" si="3"/>
        <v>1.5355145206139269</v>
      </c>
      <c r="P21">
        <f t="shared" si="4"/>
        <v>613.21705861998851</v>
      </c>
      <c r="Q21">
        <f t="shared" si="5"/>
        <v>-22.722115533954295</v>
      </c>
      <c r="R21">
        <f t="shared" si="6"/>
        <v>399.35411036530178</v>
      </c>
      <c r="S21" s="11">
        <f t="shared" si="1"/>
        <v>0.1658013888888889</v>
      </c>
      <c r="T21" s="11">
        <f t="shared" si="7"/>
        <v>0.11230409148880582</v>
      </c>
      <c r="U21">
        <f t="shared" si="8"/>
        <v>4.1143385811725991E-3</v>
      </c>
      <c r="V21">
        <f t="shared" si="9"/>
        <v>0.10818975290763322</v>
      </c>
    </row>
    <row r="22" spans="1:22" x14ac:dyDescent="0.3">
      <c r="A22" s="10"/>
      <c r="B22" s="10"/>
      <c r="C22" s="10"/>
      <c r="M22" s="13">
        <f t="shared" si="2"/>
        <v>10</v>
      </c>
      <c r="N22" s="8">
        <f t="shared" si="0"/>
        <v>6.5246228048389359</v>
      </c>
      <c r="O22" s="14">
        <f t="shared" si="3"/>
        <v>1.53572716030828</v>
      </c>
      <c r="P22">
        <f t="shared" si="4"/>
        <v>613.40527083204711</v>
      </c>
      <c r="Q22">
        <f t="shared" si="5"/>
        <v>-26.206125438689448</v>
      </c>
      <c r="R22">
        <f t="shared" si="6"/>
        <v>399.14062558137539</v>
      </c>
      <c r="S22" s="11">
        <f t="shared" si="1"/>
        <v>0.17452777777777778</v>
      </c>
      <c r="T22" s="11">
        <f t="shared" si="7"/>
        <v>0.1179871304778477</v>
      </c>
      <c r="U22">
        <f t="shared" si="8"/>
        <v>4.1143385811725991E-3</v>
      </c>
      <c r="V22">
        <f t="shared" si="9"/>
        <v>0.1138727918966751</v>
      </c>
    </row>
    <row r="23" spans="1:22" x14ac:dyDescent="0.3">
      <c r="A23" s="10"/>
      <c r="B23" s="10"/>
      <c r="C23" s="10"/>
      <c r="M23" s="13">
        <f t="shared" si="2"/>
        <v>10.5</v>
      </c>
      <c r="N23" s="8">
        <f t="shared" si="0"/>
        <v>6.8502014707131726</v>
      </c>
      <c r="O23" s="14">
        <f t="shared" si="3"/>
        <v>1.5359273429918689</v>
      </c>
      <c r="P23">
        <f t="shared" si="4"/>
        <v>613.58287327995538</v>
      </c>
      <c r="Q23">
        <f t="shared" si="5"/>
        <v>-29.688139763225291</v>
      </c>
      <c r="R23">
        <f t="shared" si="6"/>
        <v>398.8967464863548</v>
      </c>
      <c r="S23" s="11">
        <f t="shared" si="1"/>
        <v>0.18325416666666669</v>
      </c>
      <c r="T23" s="11">
        <f t="shared" si="7"/>
        <v>0.12366938258253612</v>
      </c>
      <c r="U23">
        <f t="shared" si="8"/>
        <v>4.1143385811725991E-3</v>
      </c>
      <c r="V23">
        <f t="shared" si="9"/>
        <v>0.11955504400136352</v>
      </c>
    </row>
    <row r="24" spans="1:22" x14ac:dyDescent="0.3">
      <c r="A24" s="10"/>
      <c r="B24" s="10"/>
      <c r="C24" s="10"/>
      <c r="M24" s="13">
        <f t="shared" si="2"/>
        <v>11</v>
      </c>
      <c r="N24" s="8">
        <f t="shared" si="0"/>
        <v>7.1757377028021452</v>
      </c>
      <c r="O24" s="14">
        <f t="shared" si="3"/>
        <v>1.5361150854087167</v>
      </c>
      <c r="P24">
        <f t="shared" si="4"/>
        <v>613.74986165556152</v>
      </c>
      <c r="Q24">
        <f t="shared" si="5"/>
        <v>-33.167893354330502</v>
      </c>
      <c r="R24">
        <f t="shared" si="6"/>
        <v>398.62249165148194</v>
      </c>
      <c r="S24" s="11">
        <f t="shared" si="1"/>
        <v>0.19198055555555557</v>
      </c>
      <c r="T24" s="11">
        <f t="shared" si="7"/>
        <v>0.12935089409980005</v>
      </c>
      <c r="U24">
        <f t="shared" si="8"/>
        <v>4.1143385811725991E-3</v>
      </c>
      <c r="V24">
        <f t="shared" si="9"/>
        <v>0.12523655551862745</v>
      </c>
    </row>
    <row r="25" spans="1:22" x14ac:dyDescent="0.3">
      <c r="A25" s="10"/>
      <c r="B25" s="10"/>
      <c r="C25" s="10"/>
      <c r="M25" s="13">
        <f t="shared" si="2"/>
        <v>11.5</v>
      </c>
      <c r="N25" s="8">
        <f t="shared" si="0"/>
        <v>7.501234148185314</v>
      </c>
      <c r="O25" s="14">
        <f t="shared" si="3"/>
        <v>1.536290403260665</v>
      </c>
      <c r="P25">
        <f t="shared" si="4"/>
        <v>613.90623190916062</v>
      </c>
      <c r="Q25">
        <f t="shared" si="5"/>
        <v>-36.645121230927252</v>
      </c>
      <c r="R25">
        <f t="shared" si="6"/>
        <v>398.31788196109227</v>
      </c>
      <c r="S25" s="11">
        <f t="shared" si="1"/>
        <v>0.20070694444444445</v>
      </c>
      <c r="T25" s="11">
        <f t="shared" si="7"/>
        <v>0.13503171122852908</v>
      </c>
      <c r="U25">
        <f t="shared" si="8"/>
        <v>4.1143385811725991E-3</v>
      </c>
      <c r="V25">
        <f t="shared" si="9"/>
        <v>0.13091737264735648</v>
      </c>
    </row>
    <row r="26" spans="1:22" x14ac:dyDescent="0.3">
      <c r="A26" s="10"/>
      <c r="B26" s="10"/>
      <c r="C26" s="10"/>
      <c r="M26" s="13">
        <f t="shared" si="2"/>
        <v>12</v>
      </c>
      <c r="N26" s="8">
        <f t="shared" si="0"/>
        <v>7.8266934486787534</v>
      </c>
      <c r="O26" s="14">
        <f t="shared" si="3"/>
        <v>1.5364533112097316</v>
      </c>
      <c r="P26">
        <f t="shared" si="4"/>
        <v>614.05198024941126</v>
      </c>
      <c r="Q26">
        <f t="shared" si="5"/>
        <v>-40.11955860426928</v>
      </c>
      <c r="R26">
        <f t="shared" si="6"/>
        <v>397.98294061102496</v>
      </c>
      <c r="S26" s="11">
        <f t="shared" si="1"/>
        <v>0.20943333333333333</v>
      </c>
      <c r="T26" s="11">
        <f t="shared" si="7"/>
        <v>0.14071188007575208</v>
      </c>
      <c r="U26">
        <f t="shared" si="8"/>
        <v>4.1143385811725991E-3</v>
      </c>
      <c r="V26">
        <f t="shared" si="9"/>
        <v>0.13659754149457948</v>
      </c>
    </row>
    <row r="27" spans="1:22" x14ac:dyDescent="0.3">
      <c r="A27" s="10"/>
      <c r="B27" s="10"/>
      <c r="C27" s="10"/>
      <c r="M27" s="13">
        <f t="shared" si="2"/>
        <v>12.5</v>
      </c>
      <c r="N27" s="8">
        <f t="shared" si="0"/>
        <v>8.1521182411876278</v>
      </c>
      <c r="O27" s="14">
        <f t="shared" si="3"/>
        <v>1.5366038228787608</v>
      </c>
      <c r="P27">
        <f t="shared" si="4"/>
        <v>614.18710314325654</v>
      </c>
      <c r="Q27">
        <f t="shared" si="5"/>
        <v>-43.590940898105437</v>
      </c>
      <c r="R27">
        <f t="shared" si="6"/>
        <v>397.61769310685594</v>
      </c>
      <c r="S27" s="11">
        <f t="shared" si="1"/>
        <v>0.21815972222222224</v>
      </c>
      <c r="T27" s="11">
        <f t="shared" si="7"/>
        <v>0.14639144666278892</v>
      </c>
      <c r="U27">
        <f t="shared" si="8"/>
        <v>4.1143385811725991E-3</v>
      </c>
      <c r="V27">
        <f t="shared" si="9"/>
        <v>0.14227710808161631</v>
      </c>
    </row>
    <row r="28" spans="1:22" x14ac:dyDescent="0.3">
      <c r="M28" s="13">
        <f t="shared" si="2"/>
        <v>13</v>
      </c>
      <c r="N28" s="8">
        <f t="shared" si="0"/>
        <v>8.4775111580575544</v>
      </c>
      <c r="O28" s="14">
        <f t="shared" si="3"/>
        <v>1.53674195085223</v>
      </c>
      <c r="P28">
        <f t="shared" si="4"/>
        <v>614.31159731585217</v>
      </c>
      <c r="Q28">
        <f t="shared" si="5"/>
        <v>-47.059003768826933</v>
      </c>
      <c r="R28">
        <f t="shared" si="6"/>
        <v>397.22216726195626</v>
      </c>
      <c r="S28" s="11">
        <f t="shared" si="1"/>
        <v>0.22688611111111109</v>
      </c>
      <c r="T28" s="11">
        <f t="shared" si="7"/>
        <v>0.15207045693138266</v>
      </c>
      <c r="U28">
        <f t="shared" si="8"/>
        <v>4.1143385811725991E-3</v>
      </c>
      <c r="V28">
        <f t="shared" si="9"/>
        <v>0.14795611835021005</v>
      </c>
    </row>
    <row r="29" spans="1:22" x14ac:dyDescent="0.3">
      <c r="M29" s="13">
        <f t="shared" si="2"/>
        <v>13.5</v>
      </c>
      <c r="N29" s="8">
        <f t="shared" si="0"/>
        <v>8.8028748274248905</v>
      </c>
      <c r="O29" s="14">
        <f t="shared" si="3"/>
        <v>1.5368677066792307</v>
      </c>
      <c r="P29">
        <f t="shared" si="4"/>
        <v>614.42545975049893</v>
      </c>
      <c r="Q29">
        <f t="shared" si="5"/>
        <v>-50.523483125597082</v>
      </c>
      <c r="R29">
        <f t="shared" si="6"/>
        <v>396.79639319537358</v>
      </c>
      <c r="S29" s="11">
        <f t="shared" si="1"/>
        <v>0.2356125</v>
      </c>
      <c r="T29" s="11">
        <f t="shared" si="7"/>
        <v>0.15774895674981315</v>
      </c>
      <c r="U29">
        <f t="shared" si="8"/>
        <v>4.1143385811725991E-3</v>
      </c>
      <c r="V29">
        <f t="shared" si="9"/>
        <v>0.15363461816864055</v>
      </c>
    </row>
    <row r="30" spans="1:22" x14ac:dyDescent="0.3">
      <c r="M30" s="13">
        <f t="shared" si="2"/>
        <v>14</v>
      </c>
      <c r="N30" s="8">
        <f t="shared" si="0"/>
        <v>9.1282118735655562</v>
      </c>
      <c r="O30" s="14">
        <f t="shared" si="3"/>
        <v>1.5369811008723007</v>
      </c>
      <c r="P30">
        <f t="shared" si="4"/>
        <v>614.52868768858059</v>
      </c>
      <c r="Q30">
        <f t="shared" si="5"/>
        <v>-53.984115150461484</v>
      </c>
      <c r="R30">
        <f t="shared" si="6"/>
        <v>396.34040332953913</v>
      </c>
      <c r="S30" s="11">
        <f t="shared" si="1"/>
        <v>0.24433888888888891</v>
      </c>
      <c r="T30" s="11">
        <f t="shared" si="7"/>
        <v>0.1634269919189848</v>
      </c>
      <c r="U30">
        <f t="shared" si="8"/>
        <v>4.1143385811725991E-3</v>
      </c>
      <c r="V30">
        <f t="shared" si="9"/>
        <v>0.15931265333781219</v>
      </c>
    </row>
    <row r="31" spans="1:22" x14ac:dyDescent="0.3">
      <c r="M31" s="13">
        <f t="shared" si="2"/>
        <v>14.5</v>
      </c>
      <c r="N31" s="8">
        <f t="shared" si="0"/>
        <v>9.4535249172433407</v>
      </c>
      <c r="O31" s="14">
        <f t="shared" si="3"/>
        <v>1.5370821429103796</v>
      </c>
      <c r="P31">
        <f t="shared" si="4"/>
        <v>614.62127862950808</v>
      </c>
      <c r="Q31">
        <f t="shared" si="5"/>
        <v>-57.440636318437711</v>
      </c>
      <c r="R31">
        <f t="shared" si="6"/>
        <v>395.85423238779822</v>
      </c>
      <c r="S31" s="11">
        <f t="shared" si="1"/>
        <v>0.25306527777777782</v>
      </c>
      <c r="T31" s="11">
        <f t="shared" si="7"/>
        <v>0.1691046081785057</v>
      </c>
      <c r="U31">
        <f t="shared" si="8"/>
        <v>4.1143385811725991E-3</v>
      </c>
      <c r="V31">
        <f t="shared" si="9"/>
        <v>0.16499026959733309</v>
      </c>
    </row>
    <row r="32" spans="1:22" x14ac:dyDescent="0.3">
      <c r="M32" s="13">
        <f t="shared" si="2"/>
        <v>15</v>
      </c>
      <c r="N32" s="8">
        <f t="shared" si="0"/>
        <v>9.7788165760568884</v>
      </c>
      <c r="O32" s="14">
        <f t="shared" si="3"/>
        <v>1.5371708412409195</v>
      </c>
      <c r="P32">
        <f t="shared" si="4"/>
        <v>614.70323033066904</v>
      </c>
      <c r="Q32">
        <f t="shared" si="5"/>
        <v>-60.892783417582471</v>
      </c>
      <c r="R32">
        <f t="shared" si="6"/>
        <v>395.33791739176672</v>
      </c>
      <c r="S32" s="11">
        <f t="shared" si="1"/>
        <v>0.26179166666666664</v>
      </c>
      <c r="T32" s="11">
        <f t="shared" si="7"/>
        <v>0.17478185121274326</v>
      </c>
      <c r="U32">
        <f t="shared" si="8"/>
        <v>4.1143385811725991E-3</v>
      </c>
      <c r="V32">
        <f t="shared" si="9"/>
        <v>0.17066751263157065</v>
      </c>
    </row>
    <row r="33" spans="13:22" x14ac:dyDescent="0.3">
      <c r="M33" s="13">
        <f t="shared" si="2"/>
        <v>15.5</v>
      </c>
      <c r="N33" s="8">
        <f t="shared" si="0"/>
        <v>10.104089464785615</v>
      </c>
      <c r="O33" s="14">
        <f t="shared" si="3"/>
        <v>1.5372472032769304</v>
      </c>
      <c r="P33">
        <f t="shared" si="4"/>
        <v>614.77454080738096</v>
      </c>
      <c r="Q33">
        <f t="shared" si="5"/>
        <v>-64.340293569035254</v>
      </c>
      <c r="R33">
        <f t="shared" si="6"/>
        <v>394.79149765851133</v>
      </c>
      <c r="S33" s="11">
        <f t="shared" si="1"/>
        <v>0.27051805555555558</v>
      </c>
      <c r="T33" s="11">
        <f t="shared" si="7"/>
        <v>0.18045876665686156</v>
      </c>
      <c r="U33">
        <f t="shared" si="8"/>
        <v>4.1143385811725991E-3</v>
      </c>
      <c r="V33">
        <f t="shared" si="9"/>
        <v>0.17634442807568895</v>
      </c>
    </row>
    <row r="34" spans="13:22" x14ac:dyDescent="0.3">
      <c r="M34" s="13">
        <f t="shared" si="2"/>
        <v>16</v>
      </c>
      <c r="N34" s="8">
        <f t="shared" ref="N34:N65" si="10">V34/3.1415*180</f>
        <v>10.42934619573569</v>
      </c>
      <c r="O34" s="14">
        <f t="shared" si="3"/>
        <v>1.5373112354006802</v>
      </c>
      <c r="P34">
        <f t="shared" si="4"/>
        <v>614.83520833285138</v>
      </c>
      <c r="Q34">
        <f t="shared" si="5"/>
        <v>-67.782904247036086</v>
      </c>
      <c r="R34">
        <f t="shared" si="6"/>
        <v>394.2150147975558</v>
      </c>
      <c r="S34" s="11">
        <f t="shared" ref="S34:S65" si="11">M34/180*3.1415</f>
        <v>0.27924444444444446</v>
      </c>
      <c r="T34" s="11">
        <f t="shared" si="7"/>
        <v>0.18613540010285967</v>
      </c>
      <c r="U34">
        <f t="shared" si="8"/>
        <v>4.1143385811725991E-3</v>
      </c>
      <c r="V34">
        <f t="shared" si="9"/>
        <v>0.18202106152168707</v>
      </c>
    </row>
    <row r="35" spans="13:22" x14ac:dyDescent="0.3">
      <c r="M35" s="13">
        <f t="shared" si="2"/>
        <v>16.5</v>
      </c>
      <c r="N35" s="8">
        <f t="shared" si="10"/>
        <v>10.754589379084754</v>
      </c>
      <c r="O35" s="14">
        <f t="shared" si="3"/>
        <v>1.5373629429644926</v>
      </c>
      <c r="P35">
        <f t="shared" si="4"/>
        <v>614.88523143814371</v>
      </c>
      <c r="Q35">
        <f t="shared" si="5"/>
        <v>-71.220353298916919</v>
      </c>
      <c r="R35">
        <f t="shared" si="6"/>
        <v>393.60851270771246</v>
      </c>
      <c r="S35" s="11">
        <f t="shared" si="11"/>
        <v>0.28797083333333334</v>
      </c>
      <c r="T35" s="11">
        <f t="shared" si="7"/>
        <v>0.19181179710558793</v>
      </c>
      <c r="U35">
        <f t="shared" si="8"/>
        <v>4.1143385811725991E-3</v>
      </c>
      <c r="V35">
        <f t="shared" si="9"/>
        <v>0.18769745852441533</v>
      </c>
    </row>
    <row r="36" spans="13:22" x14ac:dyDescent="0.3">
      <c r="M36" s="13">
        <f t="shared" si="2"/>
        <v>17</v>
      </c>
      <c r="N36" s="8">
        <f t="shared" si="10"/>
        <v>11.079821623226044</v>
      </c>
      <c r="O36" s="14">
        <f t="shared" si="3"/>
        <v>1.5374023302894666</v>
      </c>
      <c r="P36">
        <f t="shared" si="4"/>
        <v>614.9246089121466</v>
      </c>
      <c r="Q36">
        <f t="shared" si="5"/>
        <v>-74.652378965064344</v>
      </c>
      <c r="R36">
        <f t="shared" si="6"/>
        <v>392.97203757373939</v>
      </c>
      <c r="S36" s="11">
        <f t="shared" si="11"/>
        <v>0.29669722222222222</v>
      </c>
      <c r="T36" s="11">
        <f t="shared" si="7"/>
        <v>0.19748800318875381</v>
      </c>
      <c r="U36">
        <f t="shared" si="8"/>
        <v>4.1143385811725991E-3</v>
      </c>
      <c r="V36">
        <f t="shared" si="9"/>
        <v>0.19337366460758121</v>
      </c>
    </row>
    <row r="37" spans="13:22" x14ac:dyDescent="0.3">
      <c r="M37" s="13">
        <f t="shared" si="2"/>
        <v>17.5</v>
      </c>
      <c r="N37" s="8">
        <f t="shared" si="10"/>
        <v>11.405045535112439</v>
      </c>
      <c r="O37" s="14">
        <f t="shared" si="3"/>
        <v>1.5374294006670848</v>
      </c>
      <c r="P37">
        <f t="shared" si="4"/>
        <v>614.95333980154965</v>
      </c>
      <c r="Q37">
        <f t="shared" si="5"/>
        <v>-78.078719898852412</v>
      </c>
      <c r="R37">
        <f t="shared" si="6"/>
        <v>392.30563786282318</v>
      </c>
      <c r="S37" s="11">
        <f t="shared" si="11"/>
        <v>0.30542361111111116</v>
      </c>
      <c r="T37" s="11">
        <f t="shared" si="7"/>
        <v>0.20316406385092667</v>
      </c>
      <c r="U37">
        <f t="shared" si="8"/>
        <v>4.1143385811725991E-3</v>
      </c>
      <c r="V37">
        <f t="shared" si="9"/>
        <v>0.19904972526975406</v>
      </c>
    </row>
    <row r="38" spans="13:22" x14ac:dyDescent="0.3">
      <c r="M38" s="13">
        <f t="shared" si="2"/>
        <v>18</v>
      </c>
      <c r="N38" s="8">
        <f t="shared" si="10"/>
        <v>11.730263720599885</v>
      </c>
      <c r="O38" s="14">
        <f t="shared" si="3"/>
        <v>1.5374441563605448</v>
      </c>
      <c r="P38">
        <f t="shared" si="4"/>
        <v>614.97142341082417</v>
      </c>
      <c r="Q38">
        <f t="shared" si="5"/>
        <v>-81.499115186543975</v>
      </c>
      <c r="R38">
        <f t="shared" si="6"/>
        <v>391.60936432088857</v>
      </c>
      <c r="S38" s="11">
        <f t="shared" si="11"/>
        <v>0.31415000000000004</v>
      </c>
      <c r="T38" s="11">
        <f t="shared" si="7"/>
        <v>0.20884002457153117</v>
      </c>
      <c r="U38">
        <f t="shared" si="8"/>
        <v>4.1143385811725991E-3</v>
      </c>
      <c r="V38">
        <f t="shared" si="9"/>
        <v>0.20472568599035856</v>
      </c>
    </row>
    <row r="39" spans="13:22" x14ac:dyDescent="0.3">
      <c r="M39" s="13">
        <f t="shared" si="2"/>
        <v>18.5</v>
      </c>
      <c r="N39" s="8">
        <f t="shared" si="10"/>
        <v>12.055478784790317</v>
      </c>
      <c r="O39" s="14">
        <f t="shared" si="3"/>
        <v>1.5374465986018262</v>
      </c>
      <c r="P39">
        <f t="shared" si="4"/>
        <v>614.97885930220957</v>
      </c>
      <c r="Q39">
        <f t="shared" si="5"/>
        <v>-84.913304367159199</v>
      </c>
      <c r="R39">
        <f t="shared" si="6"/>
        <v>390.883269968734</v>
      </c>
      <c r="S39" s="11">
        <f t="shared" si="11"/>
        <v>0.32287638888888892</v>
      </c>
      <c r="T39" s="11">
        <f t="shared" si="7"/>
        <v>0.21451593081683251</v>
      </c>
      <c r="U39">
        <f t="shared" si="8"/>
        <v>4.1143385811725991E-3</v>
      </c>
      <c r="V39">
        <f t="shared" si="9"/>
        <v>0.21040159223565991</v>
      </c>
    </row>
    <row r="40" spans="13:22" x14ac:dyDescent="0.3">
      <c r="M40" s="13">
        <f t="shared" si="2"/>
        <v>19</v>
      </c>
      <c r="N40" s="8">
        <f t="shared" si="10"/>
        <v>12.380693332375063</v>
      </c>
      <c r="O40" s="14">
        <f t="shared" si="3"/>
        <v>1.5374367275959946</v>
      </c>
      <c r="P40">
        <f t="shared" si="4"/>
        <v>614.97564729570388</v>
      </c>
      <c r="Q40">
        <f t="shared" si="5"/>
        <v>-88.321027452309409</v>
      </c>
      <c r="R40">
        <f t="shared" si="6"/>
        <v>390.12741009799402</v>
      </c>
      <c r="S40" s="11">
        <f t="shared" si="11"/>
        <v>0.3316027777777778</v>
      </c>
      <c r="T40" s="11">
        <f t="shared" si="7"/>
        <v>0.22019182804592963</v>
      </c>
      <c r="U40">
        <f t="shared" si="8"/>
        <v>4.1143385811725991E-3</v>
      </c>
      <c r="V40">
        <f t="shared" si="9"/>
        <v>0.21607748946475702</v>
      </c>
    </row>
    <row r="41" spans="13:22" x14ac:dyDescent="0.3">
      <c r="M41" s="13">
        <f t="shared" si="2"/>
        <v>19.5</v>
      </c>
      <c r="N41" s="8">
        <f t="shared" si="10"/>
        <v>12.705909967977247</v>
      </c>
      <c r="O41" s="14">
        <f t="shared" si="3"/>
        <v>1.5374145425178711</v>
      </c>
      <c r="P41">
        <f t="shared" si="4"/>
        <v>614.96178746906037</v>
      </c>
      <c r="Q41">
        <f t="shared" si="5"/>
        <v>-91.722024945995145</v>
      </c>
      <c r="R41">
        <f t="shared" si="6"/>
        <v>389.34184226692901</v>
      </c>
      <c r="S41" s="11">
        <f t="shared" si="11"/>
        <v>0.34032916666666668</v>
      </c>
      <c r="T41" s="11">
        <f t="shared" si="7"/>
        <v>0.22586776171673106</v>
      </c>
      <c r="U41">
        <f t="shared" si="8"/>
        <v>4.1143385811725991E-3</v>
      </c>
      <c r="V41">
        <f t="shared" si="9"/>
        <v>0.22175342313555846</v>
      </c>
    </row>
    <row r="42" spans="13:22" x14ac:dyDescent="0.3">
      <c r="M42" s="13">
        <f t="shared" si="2"/>
        <v>20</v>
      </c>
      <c r="N42" s="8">
        <f t="shared" si="10"/>
        <v>13.031131296494886</v>
      </c>
      <c r="O42" s="14">
        <f t="shared" si="3"/>
        <v>1.5373800415129606</v>
      </c>
      <c r="P42">
        <f t="shared" si="4"/>
        <v>614.93728015778936</v>
      </c>
      <c r="Q42">
        <f t="shared" si="5"/>
        <v>-95.116037864366504</v>
      </c>
      <c r="R42">
        <f t="shared" si="6"/>
        <v>388.52662629604214</v>
      </c>
      <c r="S42" s="11">
        <f t="shared" si="11"/>
        <v>0.34905555555555556</v>
      </c>
      <c r="T42" s="11">
        <f t="shared" si="7"/>
        <v>0.23154377729194309</v>
      </c>
      <c r="U42">
        <f t="shared" si="8"/>
        <v>4.1143385811725991E-3</v>
      </c>
      <c r="V42">
        <f t="shared" si="9"/>
        <v>0.22742943871077048</v>
      </c>
    </row>
    <row r="43" spans="13:22" x14ac:dyDescent="0.3">
      <c r="M43" s="13">
        <f t="shared" si="2"/>
        <v>20.5</v>
      </c>
      <c r="N43" s="8">
        <f t="shared" si="10"/>
        <v>13.356359923443849</v>
      </c>
      <c r="O43" s="14">
        <f t="shared" si="3"/>
        <v>1.537333221698814</v>
      </c>
      <c r="P43">
        <f t="shared" si="4"/>
        <v>614.90212595516459</v>
      </c>
      <c r="Q43">
        <f t="shared" si="5"/>
        <v>-98.502807755444721</v>
      </c>
      <c r="R43">
        <f t="shared" si="6"/>
        <v>387.68182426352399</v>
      </c>
      <c r="S43" s="11">
        <f t="shared" si="11"/>
        <v>0.35778194444444444</v>
      </c>
      <c r="T43" s="11">
        <f t="shared" si="7"/>
        <v>0.23721992024505512</v>
      </c>
      <c r="U43">
        <f t="shared" si="8"/>
        <v>4.1143385811725991E-3</v>
      </c>
      <c r="V43">
        <f t="shared" si="9"/>
        <v>0.23310558166388251</v>
      </c>
    </row>
    <row r="44" spans="13:22" x14ac:dyDescent="0.3">
      <c r="M44" s="13">
        <f t="shared" si="2"/>
        <v>21</v>
      </c>
      <c r="N44" s="8">
        <f t="shared" si="10"/>
        <v>13.681598455300644</v>
      </c>
      <c r="O44" s="14">
        <f t="shared" si="3"/>
        <v>1.5372740791609498</v>
      </c>
      <c r="P44">
        <f t="shared" si="4"/>
        <v>614.85632571223528</v>
      </c>
      <c r="Q44">
        <f t="shared" si="5"/>
        <v>-101.88207671880305</v>
      </c>
      <c r="R44">
        <f t="shared" si="6"/>
        <v>386.80750050052535</v>
      </c>
      <c r="S44" s="11">
        <f t="shared" si="11"/>
        <v>0.36650833333333338</v>
      </c>
      <c r="T44" s="11">
        <f t="shared" si="7"/>
        <v>0.24289623606632249</v>
      </c>
      <c r="U44">
        <f t="shared" si="8"/>
        <v>4.1143385811725991E-3</v>
      </c>
      <c r="V44">
        <f t="shared" si="9"/>
        <v>0.23878189748514989</v>
      </c>
    </row>
    <row r="45" spans="13:22" x14ac:dyDescent="0.3">
      <c r="M45" s="13">
        <f t="shared" si="2"/>
        <v>21.5</v>
      </c>
      <c r="N45" s="8">
        <f t="shared" si="10"/>
        <v>14.006849499846261</v>
      </c>
      <c r="O45" s="14">
        <f t="shared" si="3"/>
        <v>1.5372026089585247</v>
      </c>
      <c r="P45">
        <f t="shared" si="4"/>
        <v>614.79988053784427</v>
      </c>
      <c r="Q45">
        <f t="shared" si="5"/>
        <v>-105.25358742520568</v>
      </c>
      <c r="R45">
        <f t="shared" si="6"/>
        <v>385.9037215862586</v>
      </c>
      <c r="S45" s="11">
        <f t="shared" si="11"/>
        <v>0.37523472222222226</v>
      </c>
      <c r="T45" s="11">
        <f t="shared" si="7"/>
        <v>0.24857277026876723</v>
      </c>
      <c r="U45">
        <f t="shared" si="8"/>
        <v>4.1143385811725991E-3</v>
      </c>
      <c r="V45">
        <f t="shared" si="9"/>
        <v>0.24445843168759462</v>
      </c>
    </row>
    <row r="46" spans="13:22" x14ac:dyDescent="0.3">
      <c r="M46" s="13">
        <f t="shared" si="2"/>
        <v>22</v>
      </c>
      <c r="N46" s="8">
        <f t="shared" si="10"/>
        <v>14.332115666509065</v>
      </c>
      <c r="O46" s="14">
        <f t="shared" si="3"/>
        <v>1.5371188051161591</v>
      </c>
      <c r="P46">
        <f t="shared" si="4"/>
        <v>614.73279179864824</v>
      </c>
      <c r="Q46">
        <f t="shared" si="5"/>
        <v>-108.61708313620333</v>
      </c>
      <c r="R46">
        <f t="shared" si="6"/>
        <v>384.97055634292747</v>
      </c>
      <c r="S46" s="11">
        <f t="shared" si="11"/>
        <v>0.38396111111111114</v>
      </c>
      <c r="T46" s="11">
        <f t="shared" si="7"/>
        <v>0.25424956839416279</v>
      </c>
      <c r="U46">
        <f t="shared" si="8"/>
        <v>4.1143385811725991E-3</v>
      </c>
      <c r="V46">
        <f t="shared" si="9"/>
        <v>0.25013522981299019</v>
      </c>
    </row>
    <row r="47" spans="13:22" x14ac:dyDescent="0.3">
      <c r="M47" s="13">
        <f t="shared" si="2"/>
        <v>22.5</v>
      </c>
      <c r="N47" s="8">
        <f t="shared" si="10"/>
        <v>14.657399566709749</v>
      </c>
      <c r="O47" s="14">
        <f t="shared" si="3"/>
        <v>1.537022660630442</v>
      </c>
      <c r="P47">
        <f t="shared" si="4"/>
        <v>614.65506111914783</v>
      </c>
      <c r="Q47">
        <f t="shared" si="5"/>
        <v>-111.9723077236836</v>
      </c>
      <c r="R47">
        <f t="shared" si="6"/>
        <v>384.00807583048658</v>
      </c>
      <c r="S47" s="11">
        <f t="shared" si="11"/>
        <v>0.39268750000000002</v>
      </c>
      <c r="T47" s="11">
        <f t="shared" si="7"/>
        <v>0.25992667601905417</v>
      </c>
      <c r="U47">
        <f t="shared" si="8"/>
        <v>4.1143385811725991E-3</v>
      </c>
      <c r="V47">
        <f t="shared" si="9"/>
        <v>0.25581233743788157</v>
      </c>
    </row>
    <row r="48" spans="13:22" x14ac:dyDescent="0.3">
      <c r="M48" s="13">
        <f t="shared" si="2"/>
        <v>23</v>
      </c>
      <c r="N48" s="8">
        <f t="shared" si="10"/>
        <v>14.982703814205303</v>
      </c>
      <c r="O48" s="14">
        <f t="shared" si="3"/>
        <v>1.536914167463886</v>
      </c>
      <c r="P48">
        <f t="shared" si="4"/>
        <v>614.56669038171844</v>
      </c>
      <c r="Q48">
        <f t="shared" si="5"/>
        <v>-115.31900568937508</v>
      </c>
      <c r="R48">
        <f t="shared" si="6"/>
        <v>383.01635334122989</v>
      </c>
      <c r="S48" s="11">
        <f t="shared" si="11"/>
        <v>0.4014138888888889</v>
      </c>
      <c r="T48" s="11">
        <f t="shared" si="7"/>
        <v>0.26560413876076128</v>
      </c>
      <c r="U48">
        <f t="shared" si="8"/>
        <v>4.1143385811725991E-3</v>
      </c>
      <c r="V48">
        <f t="shared" si="9"/>
        <v>0.26148980017958867</v>
      </c>
    </row>
    <row r="49" spans="13:22" x14ac:dyDescent="0.3">
      <c r="M49" s="13">
        <f t="shared" si="2"/>
        <v>23.5</v>
      </c>
      <c r="N49" s="8">
        <f t="shared" si="10"/>
        <v>15.308031025434715</v>
      </c>
      <c r="O49" s="14">
        <f t="shared" si="3"/>
        <v>1.5367933165480632</v>
      </c>
      <c r="P49">
        <f t="shared" si="4"/>
        <v>614.46768172665043</v>
      </c>
      <c r="Q49">
        <f t="shared" si="5"/>
        <v>-118.65692218430326</v>
      </c>
      <c r="R49">
        <f t="shared" si="6"/>
        <v>381.99546439421005</v>
      </c>
      <c r="S49" s="11">
        <f t="shared" si="11"/>
        <v>0.41014027777777784</v>
      </c>
      <c r="T49" s="11">
        <f t="shared" si="7"/>
        <v>0.27128200228341237</v>
      </c>
      <c r="U49">
        <f t="shared" si="8"/>
        <v>4.1143385811725991E-3</v>
      </c>
      <c r="V49">
        <f t="shared" si="9"/>
        <v>0.26716766370223977</v>
      </c>
    </row>
    <row r="50" spans="13:22" x14ac:dyDescent="0.3">
      <c r="M50" s="13">
        <f t="shared" si="2"/>
        <v>24</v>
      </c>
      <c r="N50" s="8">
        <f t="shared" si="10"/>
        <v>15.633383819864546</v>
      </c>
      <c r="O50" s="14">
        <f t="shared" si="3"/>
        <v>1.5366600977795286</v>
      </c>
      <c r="P50">
        <f t="shared" si="4"/>
        <v>614.35803755219047</v>
      </c>
      <c r="Q50">
        <f t="shared" si="5"/>
        <v>-121.98580302819715</v>
      </c>
      <c r="R50">
        <f t="shared" si="6"/>
        <v>380.94548672948719</v>
      </c>
      <c r="S50" s="11">
        <f t="shared" si="11"/>
        <v>0.41886666666666666</v>
      </c>
      <c r="T50" s="11">
        <f t="shared" si="7"/>
        <v>0.27696031230397522</v>
      </c>
      <c r="U50">
        <f t="shared" si="8"/>
        <v>4.1143385811725991E-3</v>
      </c>
      <c r="V50">
        <f t="shared" si="9"/>
        <v>0.27284597372280261</v>
      </c>
    </row>
    <row r="51" spans="13:22" x14ac:dyDescent="0.3">
      <c r="M51" s="13">
        <f t="shared" si="2"/>
        <v>24.5</v>
      </c>
      <c r="N51" s="8">
        <f t="shared" si="10"/>
        <v>15.958764820335958</v>
      </c>
      <c r="O51" s="14">
        <f t="shared" si="3"/>
        <v>1.5365145000205014</v>
      </c>
      <c r="P51">
        <f t="shared" si="4"/>
        <v>614.23776051459231</v>
      </c>
      <c r="Q51">
        <f t="shared" si="5"/>
        <v>-125.3053947288451</v>
      </c>
      <c r="R51">
        <f t="shared" si="6"/>
        <v>379.8665003022092</v>
      </c>
      <c r="S51" s="11">
        <f t="shared" si="11"/>
        <v>0.42759305555555555</v>
      </c>
      <c r="T51" s="11">
        <f t="shared" si="7"/>
        <v>0.28263911459831381</v>
      </c>
      <c r="U51">
        <f t="shared" si="8"/>
        <v>4.1143385811725991E-3</v>
      </c>
      <c r="V51">
        <f t="shared" si="9"/>
        <v>0.27852477601714121</v>
      </c>
    </row>
    <row r="52" spans="13:22" x14ac:dyDescent="0.3">
      <c r="M52" s="13">
        <f t="shared" si="2"/>
        <v>25</v>
      </c>
      <c r="N52" s="8">
        <f t="shared" si="10"/>
        <v>16.284176653412267</v>
      </c>
      <c r="O52" s="14">
        <f t="shared" si="3"/>
        <v>1.5363565110976416</v>
      </c>
      <c r="P52">
        <f t="shared" si="4"/>
        <v>614.10685352816938</v>
      </c>
      <c r="Q52">
        <f t="shared" si="5"/>
        <v>-128.61544450139789</v>
      </c>
      <c r="R52">
        <f t="shared" si="6"/>
        <v>378.75858727652349</v>
      </c>
      <c r="S52" s="11">
        <f t="shared" si="11"/>
        <v>0.43631944444444448</v>
      </c>
      <c r="T52" s="11">
        <f t="shared" si="7"/>
        <v>0.28831845500725395</v>
      </c>
      <c r="U52">
        <f t="shared" si="8"/>
        <v>4.1143385811725991E-3</v>
      </c>
      <c r="V52">
        <f t="shared" si="9"/>
        <v>0.28420411642608134</v>
      </c>
    </row>
    <row r="53" spans="13:22" x14ac:dyDescent="0.3">
      <c r="M53" s="13">
        <f t="shared" si="2"/>
        <v>25.5</v>
      </c>
      <c r="N53" s="8">
        <f t="shared" si="10"/>
        <v>16.609621949727494</v>
      </c>
      <c r="O53" s="14">
        <f t="shared" si="3"/>
        <v>1.5361861178002696</v>
      </c>
      <c r="P53">
        <f t="shared" si="4"/>
        <v>613.9653197653555</v>
      </c>
      <c r="Q53">
        <f t="shared" si="5"/>
        <v>-131.91570028761814</v>
      </c>
      <c r="R53">
        <f t="shared" si="6"/>
        <v>377.6218320193197</v>
      </c>
      <c r="S53" s="11">
        <f t="shared" si="11"/>
        <v>0.44504583333333336</v>
      </c>
      <c r="T53" s="11">
        <f t="shared" si="7"/>
        <v>0.2939983794426666</v>
      </c>
      <c r="U53">
        <f t="shared" si="8"/>
        <v>4.1143385811725991E-3</v>
      </c>
      <c r="V53">
        <f t="shared" si="9"/>
        <v>0.289884040861494</v>
      </c>
    </row>
    <row r="54" spans="13:22" x14ac:dyDescent="0.3">
      <c r="M54" s="13">
        <f t="shared" si="2"/>
        <v>26</v>
      </c>
      <c r="N54" s="8">
        <f t="shared" si="10"/>
        <v>16.935103344336092</v>
      </c>
      <c r="O54" s="14">
        <f t="shared" si="3"/>
        <v>1.5360033058788831</v>
      </c>
      <c r="P54">
        <f t="shared" si="4"/>
        <v>613.81316265676912</v>
      </c>
      <c r="Q54">
        <f t="shared" si="5"/>
        <v>-135.20591077507459</v>
      </c>
      <c r="R54">
        <f t="shared" si="6"/>
        <v>376.45632109380574</v>
      </c>
      <c r="S54" s="11">
        <f t="shared" si="11"/>
        <v>0.45377222222222219</v>
      </c>
      <c r="T54" s="11">
        <f t="shared" si="7"/>
        <v>0.2996789338935717</v>
      </c>
      <c r="U54">
        <f t="shared" si="8"/>
        <v>4.1143385811725991E-3</v>
      </c>
      <c r="V54">
        <f t="shared" si="9"/>
        <v>0.29556459531239909</v>
      </c>
    </row>
    <row r="55" spans="13:22" x14ac:dyDescent="0.3">
      <c r="M55" s="13">
        <f t="shared" si="2"/>
        <v>26.5</v>
      </c>
      <c r="N55" s="8">
        <f t="shared" si="10"/>
        <v>17.26062347706387</v>
      </c>
      <c r="O55" s="14">
        <f t="shared" si="3"/>
        <v>1.53580806004412</v>
      </c>
      <c r="P55">
        <f t="shared" si="4"/>
        <v>613.65038589128437</v>
      </c>
      <c r="Q55">
        <f t="shared" si="5"/>
        <v>-138.48582541627917</v>
      </c>
      <c r="R55">
        <f t="shared" si="6"/>
        <v>375.26214325291573</v>
      </c>
      <c r="S55" s="11">
        <f t="shared" si="11"/>
        <v>0.46249861111111112</v>
      </c>
      <c r="T55" s="11">
        <f t="shared" si="7"/>
        <v>0.30536016443226233</v>
      </c>
      <c r="U55">
        <f t="shared" si="8"/>
        <v>4.1143385811725991E-3</v>
      </c>
      <c r="V55">
        <f t="shared" si="9"/>
        <v>0.30124582585108972</v>
      </c>
    </row>
    <row r="56" spans="13:22" x14ac:dyDescent="0.3">
      <c r="M56" s="13">
        <f t="shared" si="2"/>
        <v>27</v>
      </c>
      <c r="N56" s="8">
        <f t="shared" si="10"/>
        <v>17.58618499286008</v>
      </c>
      <c r="O56" s="14">
        <f t="shared" si="3"/>
        <v>1.5356003639652955</v>
      </c>
      <c r="P56">
        <f t="shared" si="4"/>
        <v>613.47699341610701</v>
      </c>
      <c r="Q56">
        <f t="shared" si="5"/>
        <v>-141.75519444776609</v>
      </c>
      <c r="R56">
        <f t="shared" si="6"/>
        <v>374.03938943255162</v>
      </c>
      <c r="S56" s="11">
        <f t="shared" si="11"/>
        <v>0.471225</v>
      </c>
      <c r="T56" s="11">
        <f t="shared" si="7"/>
        <v>0.31104211722045005</v>
      </c>
      <c r="U56">
        <f t="shared" si="8"/>
        <v>4.1143385811725991E-3</v>
      </c>
      <c r="V56">
        <f t="shared" si="9"/>
        <v>0.30692777863927745</v>
      </c>
    </row>
    <row r="57" spans="13:22" x14ac:dyDescent="0.3">
      <c r="M57" s="13">
        <f t="shared" si="2"/>
        <v>27.5</v>
      </c>
      <c r="N57" s="8">
        <f t="shared" si="10"/>
        <v>17.911790542150833</v>
      </c>
      <c r="O57" s="14">
        <f t="shared" si="3"/>
        <v>1.5353802002681063</v>
      </c>
      <c r="P57">
        <f t="shared" si="4"/>
        <v>613.29298943685546</v>
      </c>
      <c r="Q57">
        <f t="shared" si="5"/>
        <v>-145.01376890911129</v>
      </c>
      <c r="R57">
        <f t="shared" si="6"/>
        <v>372.78815274465853</v>
      </c>
      <c r="S57" s="11">
        <f t="shared" si="11"/>
        <v>0.47995138888888894</v>
      </c>
      <c r="T57" s="11">
        <f t="shared" si="7"/>
        <v>0.31672483851543287</v>
      </c>
      <c r="U57">
        <f t="shared" si="8"/>
        <v>4.1143385811725991E-3</v>
      </c>
      <c r="V57">
        <f t="shared" si="9"/>
        <v>0.31261049993426027</v>
      </c>
    </row>
    <row r="58" spans="13:22" x14ac:dyDescent="0.3">
      <c r="M58" s="13">
        <f t="shared" si="2"/>
        <v>28</v>
      </c>
      <c r="N58" s="8">
        <f t="shared" si="10"/>
        <v>18.237442781194094</v>
      </c>
      <c r="O58" s="14">
        <f t="shared" si="3"/>
        <v>1.5351475505333152</v>
      </c>
      <c r="P58">
        <f t="shared" si="4"/>
        <v>613.09837841764875</v>
      </c>
      <c r="Q58">
        <f t="shared" si="5"/>
        <v>-148.26130066189046</v>
      </c>
      <c r="R58">
        <f t="shared" si="6"/>
        <v>371.50852847013425</v>
      </c>
      <c r="S58" s="11">
        <f t="shared" si="11"/>
        <v>0.48867777777777782</v>
      </c>
      <c r="T58" s="11">
        <f t="shared" si="7"/>
        <v>0.32240837467629069</v>
      </c>
      <c r="U58">
        <f t="shared" si="8"/>
        <v>4.1143385811725991E-3</v>
      </c>
      <c r="V58">
        <f t="shared" si="9"/>
        <v>0.31829403609511808</v>
      </c>
    </row>
    <row r="59" spans="13:22" x14ac:dyDescent="0.3">
      <c r="M59" s="13">
        <f t="shared" si="2"/>
        <v>28.5</v>
      </c>
      <c r="N59" s="8">
        <f t="shared" si="10"/>
        <v>18.56314437243612</v>
      </c>
      <c r="O59" s="14">
        <f t="shared" si="3"/>
        <v>1.5349023952941259</v>
      </c>
      <c r="P59">
        <f t="shared" si="4"/>
        <v>612.89316508119896</v>
      </c>
      <c r="Q59">
        <f t="shared" si="5"/>
        <v>-151.49754240857467</v>
      </c>
      <c r="R59">
        <f t="shared" si="6"/>
        <v>370.20061405157355</v>
      </c>
      <c r="S59" s="11">
        <f t="shared" si="11"/>
        <v>0.49740416666666665</v>
      </c>
      <c r="T59" s="11">
        <f t="shared" si="7"/>
        <v>0.32809277217010635</v>
      </c>
      <c r="U59">
        <f t="shared" si="8"/>
        <v>4.1143385811725991E-3</v>
      </c>
      <c r="V59">
        <f t="shared" si="9"/>
        <v>0.32397843358893375</v>
      </c>
    </row>
    <row r="60" spans="13:22" x14ac:dyDescent="0.3">
      <c r="M60" s="13">
        <f t="shared" si="2"/>
        <v>29</v>
      </c>
      <c r="N60" s="8">
        <f t="shared" si="10"/>
        <v>18.88889798486969</v>
      </c>
      <c r="O60" s="14">
        <f t="shared" si="3"/>
        <v>1.53464471403605</v>
      </c>
      <c r="P60">
        <f t="shared" si="4"/>
        <v>612.67735440891045</v>
      </c>
      <c r="Q60">
        <f t="shared" si="5"/>
        <v>-154.72224771136214</v>
      </c>
      <c r="R60">
        <f t="shared" si="6"/>
        <v>368.86450908584834</v>
      </c>
      <c r="S60" s="11">
        <f t="shared" si="11"/>
        <v>0.50613055555555564</v>
      </c>
      <c r="T60" s="11">
        <f t="shared" si="7"/>
        <v>0.33377807757821776</v>
      </c>
      <c r="U60">
        <f t="shared" si="8"/>
        <v>4.1143385811725991E-3</v>
      </c>
      <c r="V60">
        <f t="shared" si="9"/>
        <v>0.32966373899704515</v>
      </c>
    </row>
    <row r="61" spans="13:22" x14ac:dyDescent="0.3">
      <c r="M61" s="13">
        <f t="shared" si="2"/>
        <v>29.5</v>
      </c>
      <c r="N61" s="8">
        <f t="shared" si="10"/>
        <v>19.214706294393672</v>
      </c>
      <c r="O61" s="14">
        <f t="shared" si="3"/>
        <v>1.5343744851918542</v>
      </c>
      <c r="P61">
        <f t="shared" si="4"/>
        <v>612.4509516409837</v>
      </c>
      <c r="Q61">
        <f t="shared" si="5"/>
        <v>-157.93517101094383</v>
      </c>
      <c r="R61">
        <f t="shared" si="6"/>
        <v>367.50031531652314</v>
      </c>
      <c r="S61" s="11">
        <f t="shared" si="11"/>
        <v>0.51485694444444452</v>
      </c>
      <c r="T61" s="11">
        <f t="shared" si="7"/>
        <v>0.33946433760249328</v>
      </c>
      <c r="U61">
        <f t="shared" si="8"/>
        <v>4.1143385811725991E-3</v>
      </c>
      <c r="V61">
        <f t="shared" si="9"/>
        <v>0.33534999902132068</v>
      </c>
    </row>
    <row r="62" spans="13:22" x14ac:dyDescent="0.3">
      <c r="M62" s="13">
        <f t="shared" si="2"/>
        <v>30</v>
      </c>
      <c r="N62" s="8">
        <f t="shared" si="10"/>
        <v>19.540571984175056</v>
      </c>
      <c r="O62" s="14">
        <f t="shared" si="3"/>
        <v>1.534091686142258</v>
      </c>
      <c r="P62">
        <f t="shared" si="4"/>
        <v>612.2139622765261</v>
      </c>
      <c r="Q62">
        <f t="shared" si="5"/>
        <v>-161.13606764520318</v>
      </c>
      <c r="R62">
        <f t="shared" si="6"/>
        <v>366.10813662610735</v>
      </c>
      <c r="S62" s="11">
        <f t="shared" si="11"/>
        <v>0.52358333333333329</v>
      </c>
      <c r="T62" s="11">
        <f t="shared" si="7"/>
        <v>0.34515159907165005</v>
      </c>
      <c r="U62">
        <f t="shared" si="8"/>
        <v>4.1143385811725991E-3</v>
      </c>
      <c r="V62">
        <f t="shared" si="9"/>
        <v>0.34103726049047745</v>
      </c>
    </row>
    <row r="63" spans="13:22" x14ac:dyDescent="0.3">
      <c r="M63" s="13">
        <f t="shared" si="2"/>
        <v>30.5</v>
      </c>
      <c r="N63" s="8">
        <f t="shared" si="10"/>
        <v>19.866497745012296</v>
      </c>
      <c r="O63" s="14">
        <f t="shared" si="3"/>
        <v>1.533796293211702</v>
      </c>
      <c r="P63">
        <f t="shared" si="4"/>
        <v>611.96639207366832</v>
      </c>
      <c r="Q63">
        <f t="shared" si="5"/>
        <v>-164.32469386784675</v>
      </c>
      <c r="R63">
        <f t="shared" si="6"/>
        <v>364.6880790281449</v>
      </c>
      <c r="S63" s="11">
        <f t="shared" si="11"/>
        <v>0.53230972222222228</v>
      </c>
      <c r="T63" s="11">
        <f t="shared" si="7"/>
        <v>0.35083990894759554</v>
      </c>
      <c r="U63">
        <f t="shared" si="8"/>
        <v>4.1143385811725991E-3</v>
      </c>
      <c r="V63">
        <f t="shared" si="9"/>
        <v>0.34672557036642293</v>
      </c>
    </row>
    <row r="64" spans="13:22" x14ac:dyDescent="0.3">
      <c r="M64" s="13">
        <f t="shared" si="2"/>
        <v>31</v>
      </c>
      <c r="N64" s="8">
        <f t="shared" si="10"/>
        <v>20.192486275701089</v>
      </c>
      <c r="O64" s="14">
        <f t="shared" si="3"/>
        <v>1.5334882816665107</v>
      </c>
      <c r="P64">
        <f t="shared" si="4"/>
        <v>611.70824704968629</v>
      </c>
      <c r="Q64">
        <f t="shared" si="5"/>
        <v>-167.50080686696509</v>
      </c>
      <c r="R64">
        <f t="shared" si="6"/>
        <v>363.24025065914111</v>
      </c>
      <c r="S64" s="11">
        <f t="shared" si="11"/>
        <v>0.54103611111111116</v>
      </c>
      <c r="T64" s="11">
        <f t="shared" si="7"/>
        <v>0.35652931433181134</v>
      </c>
      <c r="U64">
        <f t="shared" si="8"/>
        <v>4.1143385811725991E-3</v>
      </c>
      <c r="V64">
        <f t="shared" si="9"/>
        <v>0.35241497575063874</v>
      </c>
    </row>
    <row r="65" spans="13:22" x14ac:dyDescent="0.3">
      <c r="M65" s="13">
        <f t="shared" si="2"/>
        <v>31.5</v>
      </c>
      <c r="N65" s="8">
        <f t="shared" si="10"/>
        <v>20.518540283402164</v>
      </c>
      <c r="O65" s="14">
        <f t="shared" si="3"/>
        <v>1.5331676257129383</v>
      </c>
      <c r="P65">
        <f t="shared" si="4"/>
        <v>611.43953348113007</v>
      </c>
      <c r="Q65">
        <f t="shared" si="5"/>
        <v>-170.6641647835232</v>
      </c>
      <c r="R65">
        <f t="shared" si="6"/>
        <v>361.76476177032833</v>
      </c>
      <c r="S65" s="11">
        <f t="shared" si="11"/>
        <v>0.54976250000000004</v>
      </c>
      <c r="T65" s="11">
        <f t="shared" si="7"/>
        <v>0.36221986247177207</v>
      </c>
      <c r="U65">
        <f t="shared" si="8"/>
        <v>4.1143385811725991E-3</v>
      </c>
      <c r="V65">
        <f t="shared" si="9"/>
        <v>0.35810552389059946</v>
      </c>
    </row>
    <row r="66" spans="13:22" x14ac:dyDescent="0.3">
      <c r="M66" s="13">
        <f t="shared" si="2"/>
        <v>32</v>
      </c>
      <c r="N66" s="8">
        <f t="shared" ref="N66:N97" si="12">V66/3.1415*180</f>
        <v>20.844662484011177</v>
      </c>
      <c r="O66" s="14">
        <f t="shared" si="3"/>
        <v>1.5328342984931858</v>
      </c>
      <c r="P66">
        <f t="shared" si="4"/>
        <v>611.1602579039585</v>
      </c>
      <c r="Q66">
        <f t="shared" si="5"/>
        <v>-173.81452672977761</v>
      </c>
      <c r="R66">
        <f t="shared" si="6"/>
        <v>360.26172471927049</v>
      </c>
      <c r="S66" s="11">
        <f t="shared" ref="S66:S97" si="13">M66/180*3.1415</f>
        <v>0.55848888888888892</v>
      </c>
      <c r="T66" s="11">
        <f t="shared" si="7"/>
        <v>0.36791160076740104</v>
      </c>
      <c r="U66">
        <f t="shared" si="8"/>
        <v>4.1143385811725991E-3</v>
      </c>
      <c r="V66">
        <f t="shared" si="9"/>
        <v>0.36379726218622843</v>
      </c>
    </row>
    <row r="67" spans="13:22" x14ac:dyDescent="0.3">
      <c r="M67" s="13">
        <f t="shared" ref="M67:M130" si="14">(ROW()-2)*0.5+0</f>
        <v>32.5</v>
      </c>
      <c r="N67" s="8">
        <f t="shared" si="12"/>
        <v>21.170855602531237</v>
      </c>
      <c r="O67" s="14">
        <f t="shared" ref="O67:O130" si="15">1/(N68-N67)/2</f>
        <v>1.5324882720844379</v>
      </c>
      <c r="P67">
        <f t="shared" ref="P67:P130" si="16">SQRT((R67-$B$11)*(R67-$B$11)+(Q67-$B$12)*(Q67-$B$12))</f>
        <v>610.87042711368008</v>
      </c>
      <c r="Q67">
        <f t="shared" ref="Q67:Q130" si="17">-$B$8*SIN(S67+$B$15)</f>
        <v>-176.95165280761998</v>
      </c>
      <c r="R67">
        <f t="shared" ref="R67:R130" si="18">$B$8*COS(S67+$B$15)</f>
        <v>358.73125396130672</v>
      </c>
      <c r="S67" s="11">
        <f t="shared" si="13"/>
        <v>0.5672152777777778</v>
      </c>
      <c r="T67" s="11">
        <f t="shared" ref="T67:T130" si="19">ACOS((R67-$B$11)/P67)</f>
        <v>0.37360457677757197</v>
      </c>
      <c r="U67">
        <f t="shared" ref="U67:U130" si="20">ASIN((($B$1-$B$2)/SQRT(($B$6+$B$14)*($B$6+$B$14)+(($B$1-$B$2)*($B$1-$B$2)))))</f>
        <v>4.1143385811725991E-3</v>
      </c>
      <c r="V67">
        <f t="shared" ref="V67:V130" si="21">T67-U67</f>
        <v>0.36949023819639937</v>
      </c>
    </row>
    <row r="68" spans="13:22" x14ac:dyDescent="0.3">
      <c r="M68" s="13">
        <f t="shared" si="14"/>
        <v>33</v>
      </c>
      <c r="N68" s="8">
        <f t="shared" si="12"/>
        <v>21.497122373447478</v>
      </c>
      <c r="O68" s="14">
        <f t="shared" si="15"/>
        <v>1.5321295174941945</v>
      </c>
      <c r="P68">
        <f t="shared" si="16"/>
        <v>610.57004816549988</v>
      </c>
      <c r="Q68">
        <f t="shared" si="17"/>
        <v>-180.07530412684505</v>
      </c>
      <c r="R68">
        <f t="shared" si="18"/>
        <v>357.17346604083605</v>
      </c>
      <c r="S68" s="11">
        <f t="shared" si="13"/>
        <v>0.57594166666666669</v>
      </c>
      <c r="T68" s="11">
        <f t="shared" si="19"/>
        <v>0.37929883822664623</v>
      </c>
      <c r="U68">
        <f t="shared" si="20"/>
        <v>4.1143385811725991E-3</v>
      </c>
      <c r="V68">
        <f t="shared" si="21"/>
        <v>0.37518449964547362</v>
      </c>
    </row>
    <row r="69" spans="13:22" x14ac:dyDescent="0.3">
      <c r="M69" s="13">
        <f t="shared" si="14"/>
        <v>33.5</v>
      </c>
      <c r="N69" s="8">
        <f t="shared" si="12"/>
        <v>21.823465541104579</v>
      </c>
      <c r="O69" s="14">
        <f t="shared" si="15"/>
        <v>1.5317580046588983</v>
      </c>
      <c r="P69">
        <f t="shared" si="16"/>
        <v>610.25912837447447</v>
      </c>
      <c r="Q69">
        <f t="shared" si="17"/>
        <v>-183.18524282334215</v>
      </c>
      <c r="R69">
        <f t="shared" si="18"/>
        <v>355.58847958244257</v>
      </c>
      <c r="S69" s="11">
        <f t="shared" si="13"/>
        <v>0.58466805555555557</v>
      </c>
      <c r="T69" s="11">
        <f t="shared" si="19"/>
        <v>0.38499443301106173</v>
      </c>
      <c r="U69">
        <f t="shared" si="20"/>
        <v>4.1143385811725991E-3</v>
      </c>
      <c r="V69">
        <f t="shared" si="21"/>
        <v>0.38088009442988913</v>
      </c>
    </row>
    <row r="70" spans="13:22" x14ac:dyDescent="0.3">
      <c r="M70" s="13">
        <f t="shared" si="14"/>
        <v>34</v>
      </c>
      <c r="N70" s="8">
        <f t="shared" si="12"/>
        <v>22.149887860086579</v>
      </c>
      <c r="O70" s="14">
        <f t="shared" si="15"/>
        <v>1.5313737024399072</v>
      </c>
      <c r="P70">
        <f t="shared" si="16"/>
        <v>609.9376753156713</v>
      </c>
      <c r="Q70">
        <f t="shared" si="17"/>
        <v>-186.28123207720827</v>
      </c>
      <c r="R70">
        <f t="shared" si="18"/>
        <v>353.97641528186205</v>
      </c>
      <c r="S70" s="11">
        <f t="shared" si="13"/>
        <v>0.59339444444444445</v>
      </c>
      <c r="T70" s="11">
        <f t="shared" si="19"/>
        <v>0.39069140920596146</v>
      </c>
      <c r="U70">
        <f t="shared" si="20"/>
        <v>4.1143385811725991E-3</v>
      </c>
      <c r="V70">
        <f t="shared" si="21"/>
        <v>0.38657707062478885</v>
      </c>
    </row>
    <row r="71" spans="13:22" x14ac:dyDescent="0.3">
      <c r="M71" s="13">
        <f t="shared" si="14"/>
        <v>34.5</v>
      </c>
      <c r="N71" s="8">
        <f t="shared" si="12"/>
        <v>22.476392095599675</v>
      </c>
      <c r="O71" s="14">
        <f t="shared" si="15"/>
        <v>1.5309765786207858</v>
      </c>
      <c r="P71">
        <f t="shared" si="16"/>
        <v>609.60569682433595</v>
      </c>
      <c r="Q71">
        <f t="shared" si="17"/>
        <v>-189.36303613078195</v>
      </c>
      <c r="R71">
        <f t="shared" si="18"/>
        <v>352.33739589679118</v>
      </c>
      <c r="S71" s="11">
        <f t="shared" si="13"/>
        <v>0.60212083333333344</v>
      </c>
      <c r="T71" s="11">
        <f t="shared" si="19"/>
        <v>0.39638981507187476</v>
      </c>
      <c r="U71">
        <f t="shared" si="20"/>
        <v>4.1143385811725991E-3</v>
      </c>
      <c r="V71">
        <f t="shared" si="21"/>
        <v>0.39227547649070216</v>
      </c>
    </row>
    <row r="72" spans="13:22" x14ac:dyDescent="0.3">
      <c r="M72" s="13">
        <f t="shared" si="14"/>
        <v>35</v>
      </c>
      <c r="N72" s="8">
        <f t="shared" si="12"/>
        <v>22.802981023857765</v>
      </c>
      <c r="O72" s="14">
        <f t="shared" si="15"/>
        <v>1.5305665999042901</v>
      </c>
      <c r="P72">
        <f t="shared" si="16"/>
        <v>609.26320099606664</v>
      </c>
      <c r="Q72">
        <f t="shared" si="17"/>
        <v>-192.43042030659566</v>
      </c>
      <c r="R72">
        <f t="shared" si="18"/>
        <v>350.6715462375397</v>
      </c>
      <c r="S72" s="11">
        <f t="shared" si="13"/>
        <v>0.61084722222222232</v>
      </c>
      <c r="T72" s="11">
        <f t="shared" si="19"/>
        <v>0.40208969906144576</v>
      </c>
      <c r="U72">
        <f t="shared" si="20"/>
        <v>4.1143385811725991E-3</v>
      </c>
      <c r="V72">
        <f t="shared" si="21"/>
        <v>0.39797536048027315</v>
      </c>
    </row>
    <row r="73" spans="13:22" x14ac:dyDescent="0.3">
      <c r="M73" s="13">
        <f t="shared" si="14"/>
        <v>35.5</v>
      </c>
      <c r="N73" s="8">
        <f t="shared" si="12"/>
        <v>23.129657432470932</v>
      </c>
      <c r="O73" s="14">
        <f t="shared" si="15"/>
        <v>1.5301437319078868</v>
      </c>
      <c r="P73">
        <f t="shared" si="16"/>
        <v>608.91019618699409</v>
      </c>
      <c r="Q73">
        <f t="shared" si="17"/>
        <v>-195.48315102524683</v>
      </c>
      <c r="R73">
        <f t="shared" si="18"/>
        <v>348.97899315752596</v>
      </c>
      <c r="S73" s="11">
        <f t="shared" si="13"/>
        <v>0.61957361111111109</v>
      </c>
      <c r="T73" s="11">
        <f t="shared" si="19"/>
        <v>0.40779110982621392</v>
      </c>
      <c r="U73">
        <f t="shared" si="20"/>
        <v>4.1143385811725991E-3</v>
      </c>
      <c r="V73">
        <f t="shared" si="21"/>
        <v>0.40367677124504131</v>
      </c>
    </row>
    <row r="74" spans="13:22" x14ac:dyDescent="0.3">
      <c r="M74" s="13">
        <f t="shared" si="14"/>
        <v>36</v>
      </c>
      <c r="N74" s="8">
        <f t="shared" si="12"/>
        <v>23.456424120837237</v>
      </c>
      <c r="O74" s="14">
        <f t="shared" si="15"/>
        <v>1.5297079391623742</v>
      </c>
      <c r="P74">
        <f t="shared" si="16"/>
        <v>608.54669101396996</v>
      </c>
      <c r="Q74">
        <f t="shared" si="17"/>
        <v>-198.52099582318462</v>
      </c>
      <c r="R74">
        <f t="shared" si="18"/>
        <v>347.25986554361725</v>
      </c>
      <c r="S74" s="11">
        <f t="shared" si="13"/>
        <v>0.62830000000000008</v>
      </c>
      <c r="T74" s="11">
        <f t="shared" si="19"/>
        <v>0.41349409622345146</v>
      </c>
      <c r="U74">
        <f t="shared" si="20"/>
        <v>4.1143385811725991E-3</v>
      </c>
      <c r="V74">
        <f t="shared" si="21"/>
        <v>0.40937975764227885</v>
      </c>
    </row>
    <row r="75" spans="13:22" x14ac:dyDescent="0.3">
      <c r="M75" s="13">
        <f t="shared" si="14"/>
        <v>36.5</v>
      </c>
      <c r="N75" s="8">
        <f t="shared" si="12"/>
        <v>23.783283900537267</v>
      </c>
      <c r="O75" s="14">
        <f t="shared" si="15"/>
        <v>1.5292591851061901</v>
      </c>
      <c r="P75">
        <f t="shared" si="16"/>
        <v>608.17269435476157</v>
      </c>
      <c r="Q75">
        <f t="shared" si="17"/>
        <v>-201.54372337041156</v>
      </c>
      <c r="R75">
        <f t="shared" si="18"/>
        <v>345.51429430631526</v>
      </c>
      <c r="S75" s="11">
        <f t="shared" si="13"/>
        <v>0.63702638888888896</v>
      </c>
      <c r="T75" s="11">
        <f t="shared" si="19"/>
        <v>0.41919870732304942</v>
      </c>
      <c r="U75">
        <f t="shared" si="20"/>
        <v>4.1143385811725991E-3</v>
      </c>
      <c r="V75">
        <f t="shared" si="21"/>
        <v>0.41508436874187682</v>
      </c>
    </row>
    <row r="76" spans="13:22" x14ac:dyDescent="0.3">
      <c r="M76" s="13">
        <f t="shared" si="14"/>
        <v>37</v>
      </c>
      <c r="N76" s="8">
        <f t="shared" si="12"/>
        <v>24.110239595732441</v>
      </c>
      <c r="O76" s="14">
        <f t="shared" si="15"/>
        <v>1.5287974320835009</v>
      </c>
      <c r="P76">
        <f t="shared" si="16"/>
        <v>607.78821534825408</v>
      </c>
      <c r="Q76">
        <f t="shared" si="17"/>
        <v>-204.5511034880997</v>
      </c>
      <c r="R76">
        <f t="shared" si="18"/>
        <v>343.74241236978702</v>
      </c>
      <c r="S76" s="11">
        <f t="shared" si="13"/>
        <v>0.64575277777777784</v>
      </c>
      <c r="T76" s="11">
        <f t="shared" si="19"/>
        <v>0.42490499241446966</v>
      </c>
      <c r="U76">
        <f t="shared" si="20"/>
        <v>4.1143385811725991E-3</v>
      </c>
      <c r="V76">
        <f t="shared" si="21"/>
        <v>0.42079065383329706</v>
      </c>
    </row>
    <row r="77" spans="13:22" x14ac:dyDescent="0.3">
      <c r="M77" s="13">
        <f t="shared" si="14"/>
        <v>37.5</v>
      </c>
      <c r="N77" s="8">
        <f t="shared" si="12"/>
        <v>24.437294043566371</v>
      </c>
      <c r="O77" s="14">
        <f t="shared" si="15"/>
        <v>1.5283226413393078</v>
      </c>
      <c r="P77">
        <f t="shared" si="16"/>
        <v>607.39326339466027</v>
      </c>
      <c r="Q77">
        <f t="shared" si="17"/>
        <v>-207.5429071661182</v>
      </c>
      <c r="R77">
        <f t="shared" si="18"/>
        <v>341.94435466174326</v>
      </c>
      <c r="S77" s="11">
        <f t="shared" si="13"/>
        <v>0.65447916666666672</v>
      </c>
      <c r="T77" s="11">
        <f t="shared" si="19"/>
        <v>0.430613001013749</v>
      </c>
      <c r="U77">
        <f t="shared" si="20"/>
        <v>4.1143385811725991E-3</v>
      </c>
      <c r="V77">
        <f t="shared" si="21"/>
        <v>0.42649866243257639</v>
      </c>
    </row>
    <row r="78" spans="13:22" x14ac:dyDescent="0.3">
      <c r="M78" s="13">
        <f t="shared" si="14"/>
        <v>38</v>
      </c>
      <c r="N78" s="8">
        <f t="shared" si="12"/>
        <v>24.764450094569998</v>
      </c>
      <c r="O78" s="14">
        <f t="shared" si="15"/>
        <v>1.5278347730165864</v>
      </c>
      <c r="P78">
        <f t="shared" si="16"/>
        <v>606.98784815573697</v>
      </c>
      <c r="Q78">
        <f t="shared" si="17"/>
        <v>-210.5189065804725</v>
      </c>
      <c r="R78">
        <f t="shared" si="18"/>
        <v>340.12025810316311</v>
      </c>
      <c r="S78" s="11">
        <f t="shared" si="13"/>
        <v>0.6632055555555556</v>
      </c>
      <c r="T78" s="11">
        <f t="shared" si="19"/>
        <v>0.43632278287057069</v>
      </c>
      <c r="U78">
        <f t="shared" si="20"/>
        <v>4.1143385811725991E-3</v>
      </c>
      <c r="V78">
        <f t="shared" si="21"/>
        <v>0.43220844428939809</v>
      </c>
    </row>
    <row r="79" spans="13:22" x14ac:dyDescent="0.3">
      <c r="M79" s="13">
        <f t="shared" si="14"/>
        <v>38.5</v>
      </c>
      <c r="N79" s="8">
        <f t="shared" si="12"/>
        <v>25.09171061307017</v>
      </c>
      <c r="O79" s="14">
        <f t="shared" si="15"/>
        <v>1.5273337861512275</v>
      </c>
      <c r="P79">
        <f t="shared" si="16"/>
        <v>606.57197955501113</v>
      </c>
      <c r="Q79">
        <f t="shared" si="17"/>
        <v>-213.47887511065281</v>
      </c>
      <c r="R79">
        <f t="shared" si="18"/>
        <v>338.2702615978684</v>
      </c>
      <c r="S79" s="11">
        <f t="shared" si="13"/>
        <v>0.67193194444444448</v>
      </c>
      <c r="T79" s="11">
        <f t="shared" si="19"/>
        <v>0.44203438797539452</v>
      </c>
      <c r="U79">
        <f t="shared" si="20"/>
        <v>4.1143385811725991E-3</v>
      </c>
      <c r="V79">
        <f t="shared" si="21"/>
        <v>0.43792004939422191</v>
      </c>
    </row>
    <row r="80" spans="13:22" x14ac:dyDescent="0.3">
      <c r="M80" s="13">
        <f t="shared" si="14"/>
        <v>39</v>
      </c>
      <c r="N80" s="8">
        <f t="shared" si="12"/>
        <v>25.419078477602234</v>
      </c>
      <c r="O80" s="14">
        <f t="shared" si="15"/>
        <v>1.5268196386696216</v>
      </c>
      <c r="P80">
        <f t="shared" si="16"/>
        <v>606.14566777801122</v>
      </c>
      <c r="Q80">
        <f t="shared" si="17"/>
        <v>-216.42258735689143</v>
      </c>
      <c r="R80">
        <f t="shared" si="18"/>
        <v>336.39450602194552</v>
      </c>
      <c r="S80" s="11">
        <f t="shared" si="13"/>
        <v>0.68065833333333337</v>
      </c>
      <c r="T80" s="11">
        <f t="shared" si="19"/>
        <v>0.44774786656665833</v>
      </c>
      <c r="U80">
        <f t="shared" si="20"/>
        <v>4.1143385811725991E-3</v>
      </c>
      <c r="V80">
        <f t="shared" si="21"/>
        <v>0.44363352798548572</v>
      </c>
    </row>
    <row r="81" spans="13:22" x14ac:dyDescent="0.3">
      <c r="M81" s="13">
        <f t="shared" si="14"/>
        <v>39.5</v>
      </c>
      <c r="N81" s="8">
        <f t="shared" si="12"/>
        <v>25.746556581326175</v>
      </c>
      <c r="O81" s="14">
        <f t="shared" si="15"/>
        <v>1.526292287383086</v>
      </c>
      <c r="P81">
        <f t="shared" si="16"/>
        <v>605.70892327250863</v>
      </c>
      <c r="Q81">
        <f t="shared" si="17"/>
        <v>-219.34981915732635</v>
      </c>
      <c r="R81">
        <f t="shared" si="18"/>
        <v>334.49313421301821</v>
      </c>
      <c r="S81" s="11">
        <f t="shared" si="13"/>
        <v>0.68938472222222225</v>
      </c>
      <c r="T81" s="11">
        <f t="shared" si="19"/>
        <v>0.45346326913804025</v>
      </c>
      <c r="U81">
        <f t="shared" si="20"/>
        <v>4.1143385811725991E-3</v>
      </c>
      <c r="V81">
        <f t="shared" si="21"/>
        <v>0.44934893055686764</v>
      </c>
    </row>
    <row r="82" spans="13:22" x14ac:dyDescent="0.3">
      <c r="M82" s="13">
        <f t="shared" si="14"/>
        <v>40</v>
      </c>
      <c r="N82" s="8">
        <f t="shared" si="12"/>
        <v>26.074147832447071</v>
      </c>
      <c r="O82" s="14">
        <f t="shared" si="15"/>
        <v>1.5257516879850339</v>
      </c>
      <c r="P82">
        <f t="shared" si="16"/>
        <v>605.26175674876595</v>
      </c>
      <c r="Q82">
        <f t="shared" si="17"/>
        <v>-222.26034760507147</v>
      </c>
      <c r="R82">
        <f t="shared" si="18"/>
        <v>332.56629095937069</v>
      </c>
      <c r="S82" s="11">
        <f t="shared" si="13"/>
        <v>0.69811111111111113</v>
      </c>
      <c r="T82" s="11">
        <f t="shared" si="19"/>
        <v>0.45918064644579748</v>
      </c>
      <c r="U82">
        <f t="shared" si="20"/>
        <v>4.1143385811725991E-3</v>
      </c>
      <c r="V82">
        <f t="shared" si="21"/>
        <v>0.45506630786462487</v>
      </c>
    </row>
    <row r="83" spans="13:22" x14ac:dyDescent="0.3">
      <c r="M83" s="13">
        <f t="shared" si="14"/>
        <v>40.5</v>
      </c>
      <c r="N83" s="8">
        <f t="shared" si="12"/>
        <v>26.401855154639399</v>
      </c>
      <c r="O83" s="14">
        <f t="shared" si="15"/>
        <v>1.5251977950450946</v>
      </c>
      <c r="P83">
        <f t="shared" si="16"/>
        <v>604.80417917979412</v>
      </c>
      <c r="Q83">
        <f t="shared" si="17"/>
        <v>-225.1539510651906</v>
      </c>
      <c r="R83">
        <f t="shared" si="18"/>
        <v>330.61412298892157</v>
      </c>
      <c r="S83" s="11">
        <f t="shared" si="13"/>
        <v>0.70683750000000001</v>
      </c>
      <c r="T83" s="11">
        <f t="shared" si="19"/>
        <v>0.46490004951617081</v>
      </c>
      <c r="U83">
        <f t="shared" si="20"/>
        <v>4.1143385811725991E-3</v>
      </c>
      <c r="V83">
        <f t="shared" si="21"/>
        <v>0.4607857109349982</v>
      </c>
    </row>
    <row r="84" spans="13:22" x14ac:dyDescent="0.3">
      <c r="M84" s="13">
        <f t="shared" si="14"/>
        <v>41</v>
      </c>
      <c r="N84" s="8">
        <f t="shared" si="12"/>
        <v>26.729681487475933</v>
      </c>
      <c r="O84" s="14">
        <f t="shared" si="15"/>
        <v>1.5246305620065828</v>
      </c>
      <c r="P84">
        <f t="shared" si="16"/>
        <v>604.33620180161824</v>
      </c>
      <c r="Q84">
        <f t="shared" si="17"/>
        <v>-228.03040919157479</v>
      </c>
      <c r="R84">
        <f t="shared" si="18"/>
        <v>328.63677895805114</v>
      </c>
      <c r="S84" s="11">
        <f t="shared" si="13"/>
        <v>0.71556388888888889</v>
      </c>
      <c r="T84" s="11">
        <f t="shared" si="19"/>
        <v>0.47062152965287063</v>
      </c>
      <c r="U84">
        <f t="shared" si="20"/>
        <v>4.1143385811725991E-3</v>
      </c>
      <c r="V84">
        <f t="shared" si="21"/>
        <v>0.46650719107169802</v>
      </c>
    </row>
    <row r="85" spans="13:22" x14ac:dyDescent="0.3">
      <c r="M85" s="13">
        <f t="shared" si="14"/>
        <v>41.5</v>
      </c>
      <c r="N85" s="8">
        <f t="shared" si="12"/>
        <v>27.057629786860634</v>
      </c>
      <c r="O85" s="14">
        <f t="shared" si="15"/>
        <v>1.5240499411809609</v>
      </c>
      <c r="P85">
        <f t="shared" si="16"/>
        <v>603.85783611355112</v>
      </c>
      <c r="Q85">
        <f t="shared" si="17"/>
        <v>-230.88950294372177</v>
      </c>
      <c r="R85">
        <f t="shared" si="18"/>
        <v>326.63440944028093</v>
      </c>
      <c r="S85" s="11">
        <f t="shared" si="13"/>
        <v>0.72429027777777788</v>
      </c>
      <c r="T85" s="11">
        <f t="shared" si="19"/>
        <v>0.476345138444632</v>
      </c>
      <c r="U85">
        <f t="shared" si="20"/>
        <v>4.1143385811725991E-3</v>
      </c>
      <c r="V85">
        <f t="shared" si="21"/>
        <v>0.47223079986345939</v>
      </c>
    </row>
    <row r="86" spans="13:22" x14ac:dyDescent="0.3">
      <c r="M86" s="13">
        <f t="shared" si="14"/>
        <v>42</v>
      </c>
      <c r="N86" s="8">
        <f t="shared" si="12"/>
        <v>27.385703025466292</v>
      </c>
      <c r="O86" s="14">
        <f t="shared" si="15"/>
        <v>1.5234558837434033</v>
      </c>
      <c r="P86">
        <f t="shared" si="16"/>
        <v>603.36909387847629</v>
      </c>
      <c r="Q86">
        <f t="shared" si="17"/>
        <v>-233.73101460341542</v>
      </c>
      <c r="R86">
        <f t="shared" si="18"/>
        <v>324.60716691480798</v>
      </c>
      <c r="S86" s="11">
        <f t="shared" si="13"/>
        <v>0.73301666666666676</v>
      </c>
      <c r="T86" s="11">
        <f t="shared" si="19"/>
        <v>0.48207092777285232</v>
      </c>
      <c r="U86">
        <f t="shared" si="20"/>
        <v>4.1143385811725991E-3</v>
      </c>
      <c r="V86">
        <f t="shared" si="21"/>
        <v>0.47795658919167971</v>
      </c>
    </row>
    <row r="87" spans="13:22" x14ac:dyDescent="0.3">
      <c r="M87" s="13">
        <f t="shared" si="14"/>
        <v>42.5</v>
      </c>
      <c r="N87" s="8">
        <f t="shared" si="12"/>
        <v>27.713904193176781</v>
      </c>
      <c r="O87" s="14">
        <f t="shared" si="15"/>
        <v>1.5228483397284689</v>
      </c>
      <c r="P87">
        <f t="shared" si="16"/>
        <v>602.86998712314016</v>
      </c>
      <c r="Q87">
        <f t="shared" si="17"/>
        <v>-236.55472779130506</v>
      </c>
      <c r="R87">
        <f t="shared" si="18"/>
        <v>322.55520575489334</v>
      </c>
      <c r="S87" s="11">
        <f t="shared" si="13"/>
        <v>0.74174305555555553</v>
      </c>
      <c r="T87" s="11">
        <f t="shared" si="19"/>
        <v>0.48779894981931071</v>
      </c>
      <c r="U87">
        <f t="shared" si="20"/>
        <v>4.1143385811725991E-3</v>
      </c>
      <c r="V87">
        <f t="shared" si="21"/>
        <v>0.48368461123813811</v>
      </c>
    </row>
    <row r="88" spans="13:22" x14ac:dyDescent="0.3">
      <c r="M88" s="13">
        <f t="shared" si="14"/>
        <v>43</v>
      </c>
      <c r="N88" s="8">
        <f t="shared" si="12"/>
        <v>28.042236297534036</v>
      </c>
      <c r="O88" s="14">
        <f t="shared" si="15"/>
        <v>1.5222272580260163</v>
      </c>
      <c r="P88">
        <f t="shared" si="16"/>
        <v>602.36052813845299</v>
      </c>
      <c r="Q88">
        <f t="shared" si="17"/>
        <v>-239.36042748338289</v>
      </c>
      <c r="R88">
        <f t="shared" si="18"/>
        <v>320.47868221610656</v>
      </c>
      <c r="S88" s="11">
        <f t="shared" si="13"/>
        <v>0.75046944444444452</v>
      </c>
      <c r="T88" s="11">
        <f t="shared" si="19"/>
        <v>0.493529257073968</v>
      </c>
      <c r="U88">
        <f t="shared" si="20"/>
        <v>4.1143385811725991E-3</v>
      </c>
      <c r="V88">
        <f t="shared" si="21"/>
        <v>0.48941491849279539</v>
      </c>
    </row>
    <row r="89" spans="13:22" x14ac:dyDescent="0.3">
      <c r="M89" s="13">
        <f t="shared" si="14"/>
        <v>43.5</v>
      </c>
      <c r="N89" s="8">
        <f t="shared" si="12"/>
        <v>28.370702364189803</v>
      </c>
      <c r="O89" s="14">
        <f t="shared" si="15"/>
        <v>1.5215925863746325</v>
      </c>
      <c r="P89">
        <f t="shared" si="16"/>
        <v>601.84072947979882</v>
      </c>
      <c r="Q89">
        <f t="shared" si="17"/>
        <v>-242.14790002735725</v>
      </c>
      <c r="R89">
        <f t="shared" si="18"/>
        <v>318.37775442442739</v>
      </c>
      <c r="S89" s="11">
        <f t="shared" si="13"/>
        <v>0.7591958333333334</v>
      </c>
      <c r="T89" s="11">
        <f t="shared" si="19"/>
        <v>0.49926190234285195</v>
      </c>
      <c r="U89">
        <f t="shared" si="20"/>
        <v>4.1143385811725991E-3</v>
      </c>
      <c r="V89">
        <f t="shared" si="21"/>
        <v>0.49514756376167934</v>
      </c>
    </row>
    <row r="90" spans="13:22" x14ac:dyDescent="0.3">
      <c r="M90" s="13">
        <f t="shared" si="14"/>
        <v>44</v>
      </c>
      <c r="N90" s="8">
        <f t="shared" si="12"/>
        <v>28.699305437362831</v>
      </c>
      <c r="O90" s="14">
        <f t="shared" si="15"/>
        <v>1.5209442713590684</v>
      </c>
      <c r="P90">
        <f t="shared" si="16"/>
        <v>601.3106039673562</v>
      </c>
      <c r="Q90">
        <f t="shared" si="17"/>
        <v>-244.91693315892275</v>
      </c>
      <c r="R90">
        <f t="shared" si="18"/>
        <v>316.25258236420422</v>
      </c>
      <c r="S90" s="11">
        <f t="shared" si="13"/>
        <v>0.76792222222222228</v>
      </c>
      <c r="T90" s="11">
        <f t="shared" si="19"/>
        <v>0.50499693875603557</v>
      </c>
      <c r="U90">
        <f t="shared" si="20"/>
        <v>4.1143385811725991E-3</v>
      </c>
      <c r="V90">
        <f t="shared" si="21"/>
        <v>0.50088260017486297</v>
      </c>
    </row>
    <row r="91" spans="13:22" x14ac:dyDescent="0.3">
      <c r="M91" s="13">
        <f t="shared" si="14"/>
        <v>44.5</v>
      </c>
      <c r="N91" s="8">
        <f t="shared" si="12"/>
        <v>29.028048580300748</v>
      </c>
      <c r="O91" s="14">
        <f t="shared" si="15"/>
        <v>1.5202822584037454</v>
      </c>
      <c r="P91">
        <f t="shared" si="16"/>
        <v>600.77016468642728</v>
      </c>
      <c r="Q91">
        <f t="shared" si="17"/>
        <v>-247.66731601792378</v>
      </c>
      <c r="R91">
        <f t="shared" si="18"/>
        <v>314.10332786597132</v>
      </c>
      <c r="S91" s="11">
        <f t="shared" si="13"/>
        <v>0.77664861111111116</v>
      </c>
      <c r="T91" s="11">
        <f t="shared" si="19"/>
        <v>0.51073441977569933</v>
      </c>
      <c r="U91">
        <f t="shared" si="20"/>
        <v>4.1143385811725991E-3</v>
      </c>
      <c r="V91">
        <f t="shared" si="21"/>
        <v>0.50662008119452673</v>
      </c>
    </row>
    <row r="92" spans="13:22" x14ac:dyDescent="0.3">
      <c r="M92" s="13">
        <f t="shared" si="14"/>
        <v>45</v>
      </c>
      <c r="N92" s="8">
        <f t="shared" si="12"/>
        <v>29.356934875747612</v>
      </c>
      <c r="O92" s="14">
        <f t="shared" si="15"/>
        <v>1.5196064917686627</v>
      </c>
      <c r="P92">
        <f t="shared" si="16"/>
        <v>600.21942498777787</v>
      </c>
      <c r="Q92">
        <f t="shared" si="17"/>
        <v>-250.39883916441133</v>
      </c>
      <c r="R92">
        <f t="shared" si="18"/>
        <v>311.93015459412584</v>
      </c>
      <c r="S92" s="11">
        <f t="shared" si="13"/>
        <v>0.78537500000000005</v>
      </c>
      <c r="T92" s="11">
        <f t="shared" si="19"/>
        <v>0.51647439920428995</v>
      </c>
      <c r="U92">
        <f t="shared" si="20"/>
        <v>4.1143385811725991E-3</v>
      </c>
      <c r="V92">
        <f t="shared" si="21"/>
        <v>0.51236006062311734</v>
      </c>
    </row>
    <row r="93" spans="13:22" x14ac:dyDescent="0.3">
      <c r="M93" s="13">
        <f t="shared" si="14"/>
        <v>45.5</v>
      </c>
      <c r="N93" s="8">
        <f t="shared" si="12"/>
        <v>29.685967426416735</v>
      </c>
      <c r="O93" s="14">
        <f t="shared" si="15"/>
        <v>1.5189169145433143</v>
      </c>
      <c r="P93">
        <f t="shared" si="16"/>
        <v>599.65839848798714</v>
      </c>
      <c r="Q93">
        <f t="shared" si="17"/>
        <v>-253.11129459459193</v>
      </c>
      <c r="R93">
        <f t="shared" si="18"/>
        <v>309.73322803446467</v>
      </c>
      <c r="S93" s="11">
        <f t="shared" si="13"/>
        <v>0.79410138888888893</v>
      </c>
      <c r="T93" s="11">
        <f t="shared" si="19"/>
        <v>0.52221693119277357</v>
      </c>
      <c r="U93">
        <f t="shared" si="20"/>
        <v>4.1143385811725991E-3</v>
      </c>
      <c r="V93">
        <f t="shared" si="21"/>
        <v>0.51810259261160097</v>
      </c>
    </row>
    <row r="94" spans="13:22" x14ac:dyDescent="0.3">
      <c r="M94" s="13">
        <f t="shared" si="14"/>
        <v>46</v>
      </c>
      <c r="N94" s="8">
        <f t="shared" si="12"/>
        <v>30.01514935546934</v>
      </c>
      <c r="O94" s="14">
        <f t="shared" si="15"/>
        <v>1.5182134686434714</v>
      </c>
      <c r="P94">
        <f t="shared" si="16"/>
        <v>599.08709906980812</v>
      </c>
      <c r="Q94">
        <f t="shared" si="17"/>
        <v>-255.80447575666673</v>
      </c>
      <c r="R94">
        <f t="shared" si="18"/>
        <v>307.5127154815828</v>
      </c>
      <c r="S94" s="11">
        <f t="shared" si="13"/>
        <v>0.80282777777777781</v>
      </c>
      <c r="T94" s="11">
        <f t="shared" si="19"/>
        <v>0.52796207024898889</v>
      </c>
      <c r="U94">
        <f t="shared" si="20"/>
        <v>4.1143385811725991E-3</v>
      </c>
      <c r="V94">
        <f t="shared" si="21"/>
        <v>0.52384773166781629</v>
      </c>
    </row>
    <row r="95" spans="13:22" x14ac:dyDescent="0.3">
      <c r="M95" s="13">
        <f t="shared" si="14"/>
        <v>46.5</v>
      </c>
      <c r="N95" s="8">
        <f t="shared" si="12"/>
        <v>30.344483806998579</v>
      </c>
      <c r="O95" s="14">
        <f t="shared" si="15"/>
        <v>1.5174960948033309</v>
      </c>
      <c r="P95">
        <f t="shared" si="16"/>
        <v>598.50554088253841</v>
      </c>
      <c r="Q95">
        <f t="shared" si="17"/>
        <v>-258.47817756656065</v>
      </c>
      <c r="R95">
        <f t="shared" si="18"/>
        <v>305.26878602613391</v>
      </c>
      <c r="S95" s="11">
        <f t="shared" si="13"/>
        <v>0.8115541666666668</v>
      </c>
      <c r="T95" s="11">
        <f t="shared" si="19"/>
        <v>0.53370987124609504</v>
      </c>
      <c r="U95">
        <f t="shared" si="20"/>
        <v>4.1143385811725991E-3</v>
      </c>
      <c r="V95">
        <f t="shared" si="21"/>
        <v>0.52959553266492243</v>
      </c>
    </row>
    <row r="96" spans="13:22" x14ac:dyDescent="0.3">
      <c r="M96" s="13">
        <f t="shared" si="14"/>
        <v>47</v>
      </c>
      <c r="N96" s="8">
        <f t="shared" si="12"/>
        <v>30.673973946520025</v>
      </c>
      <c r="O96" s="14">
        <f t="shared" si="15"/>
        <v>1.5167647325731275</v>
      </c>
      <c r="P96">
        <f t="shared" si="16"/>
        <v>597.9137383424021</v>
      </c>
      <c r="Q96">
        <f t="shared" si="17"/>
        <v>-261.13219642353897</v>
      </c>
      <c r="R96">
        <f t="shared" si="18"/>
        <v>303.00161054195451</v>
      </c>
      <c r="S96" s="11">
        <f t="shared" si="13"/>
        <v>0.82028055555555568</v>
      </c>
      <c r="T96" s="11">
        <f t="shared" si="19"/>
        <v>0.53946038943113184</v>
      </c>
      <c r="U96">
        <f t="shared" si="20"/>
        <v>4.1143385811725991E-3</v>
      </c>
      <c r="V96">
        <f t="shared" si="21"/>
        <v>0.53534605084995923</v>
      </c>
    </row>
    <row r="97" spans="13:22" x14ac:dyDescent="0.3">
      <c r="M97" s="13">
        <f t="shared" si="14"/>
        <v>47.5</v>
      </c>
      <c r="N97" s="8">
        <f t="shared" si="12"/>
        <v>31.003622961467631</v>
      </c>
      <c r="O97" s="14">
        <f t="shared" si="15"/>
        <v>1.5160193203112942</v>
      </c>
      <c r="P97">
        <f t="shared" si="16"/>
        <v>597.31170613294285</v>
      </c>
      <c r="Q97">
        <f t="shared" si="17"/>
        <v>-263.76633022571173</v>
      </c>
      <c r="R97">
        <f t="shared" si="18"/>
        <v>300.7113616730515</v>
      </c>
      <c r="S97" s="11">
        <f t="shared" si="13"/>
        <v>0.82900694444444456</v>
      </c>
      <c r="T97" s="11">
        <f t="shared" si="19"/>
        <v>0.5452136804336758</v>
      </c>
      <c r="U97">
        <f t="shared" si="20"/>
        <v>4.1143385811725991E-3</v>
      </c>
      <c r="V97">
        <f t="shared" si="21"/>
        <v>0.54109934185250319</v>
      </c>
    </row>
    <row r="98" spans="13:22" x14ac:dyDescent="0.3">
      <c r="M98" s="13">
        <f t="shared" si="14"/>
        <v>48</v>
      </c>
      <c r="N98" s="8">
        <f t="shared" ref="N98:N129" si="22">V98/3.1415*180</f>
        <v>31.33343406169644</v>
      </c>
      <c r="O98" s="14">
        <f t="shared" si="15"/>
        <v>1.5152597951812596</v>
      </c>
      <c r="P98">
        <f t="shared" si="16"/>
        <v>596.69945920542818</v>
      </c>
      <c r="Q98">
        <f t="shared" si="17"/>
        <v>-266.38037838542363</v>
      </c>
      <c r="R98">
        <f t="shared" si="18"/>
        <v>298.39821382045591</v>
      </c>
      <c r="S98" s="11">
        <f t="shared" ref="S98:S129" si="23">M98/180*3.1415</f>
        <v>0.83773333333333333</v>
      </c>
      <c r="T98" s="11">
        <f t="shared" si="19"/>
        <v>0.55096980027461351</v>
      </c>
      <c r="U98">
        <f t="shared" si="20"/>
        <v>4.1143385811725991E-3</v>
      </c>
      <c r="V98">
        <f t="shared" si="21"/>
        <v>0.5468554616934409</v>
      </c>
    </row>
    <row r="99" spans="13:22" x14ac:dyDescent="0.3">
      <c r="M99" s="13">
        <f t="shared" si="14"/>
        <v>48.5</v>
      </c>
      <c r="N99" s="8">
        <f t="shared" si="22"/>
        <v>31.663410479991224</v>
      </c>
      <c r="O99" s="14">
        <f t="shared" si="15"/>
        <v>1.5144860931443023</v>
      </c>
      <c r="P99">
        <f t="shared" si="16"/>
        <v>596.07701277926526</v>
      </c>
      <c r="Q99">
        <f t="shared" si="17"/>
        <v>-268.9741418445285</v>
      </c>
      <c r="R99">
        <f t="shared" si="18"/>
        <v>296.06234312894213</v>
      </c>
      <c r="S99" s="11">
        <f t="shared" si="23"/>
        <v>0.84645972222222221</v>
      </c>
      <c r="T99" s="11">
        <f t="shared" si="19"/>
        <v>0.55672880537501945</v>
      </c>
      <c r="U99">
        <f t="shared" si="20"/>
        <v>4.1143385811725991E-3</v>
      </c>
      <c r="V99">
        <f t="shared" si="21"/>
        <v>0.55261446679384685</v>
      </c>
    </row>
    <row r="100" spans="13:22" x14ac:dyDescent="0.3">
      <c r="M100" s="13">
        <f t="shared" si="14"/>
        <v>49</v>
      </c>
      <c r="N100" s="8">
        <f t="shared" si="22"/>
        <v>31.993555472582027</v>
      </c>
      <c r="O100" s="14">
        <f t="shared" si="15"/>
        <v>1.5136981489548458</v>
      </c>
      <c r="P100">
        <f t="shared" si="16"/>
        <v>595.44438234242875</v>
      </c>
      <c r="Q100">
        <f t="shared" si="17"/>
        <v>-271.54742308954758</v>
      </c>
      <c r="R100">
        <f t="shared" si="18"/>
        <v>293.70392747361456</v>
      </c>
      <c r="S100" s="11">
        <f t="shared" si="23"/>
        <v>0.85518611111111109</v>
      </c>
      <c r="T100" s="11">
        <f t="shared" si="19"/>
        <v>0.5624907525651528</v>
      </c>
      <c r="U100">
        <f t="shared" si="20"/>
        <v>4.1143385811725991E-3</v>
      </c>
      <c r="V100">
        <f t="shared" si="21"/>
        <v>0.55837641398398019</v>
      </c>
    </row>
    <row r="101" spans="13:22" x14ac:dyDescent="0.3">
      <c r="M101" s="13">
        <f t="shared" si="14"/>
        <v>49.5</v>
      </c>
      <c r="N101" s="8">
        <f t="shared" si="22"/>
        <v>32.323872319666258</v>
      </c>
      <c r="O101" s="14">
        <f t="shared" si="15"/>
        <v>1.5128958961550658</v>
      </c>
      <c r="P101">
        <f t="shared" si="16"/>
        <v>594.8015836519013</v>
      </c>
      <c r="Q101">
        <f t="shared" si="17"/>
        <v>-274.10002616670994</v>
      </c>
      <c r="R101">
        <f t="shared" si="18"/>
        <v>291.32314644636278</v>
      </c>
      <c r="S101" s="11">
        <f t="shared" si="23"/>
        <v>0.86391250000000008</v>
      </c>
      <c r="T101" s="11">
        <f t="shared" si="19"/>
        <v>0.5682556990935701</v>
      </c>
      <c r="U101">
        <f t="shared" si="20"/>
        <v>4.1143385811725991E-3</v>
      </c>
      <c r="V101">
        <f t="shared" si="21"/>
        <v>0.56414136051239749</v>
      </c>
    </row>
    <row r="102" spans="13:22" x14ac:dyDescent="0.3">
      <c r="M102" s="13">
        <f t="shared" si="14"/>
        <v>50</v>
      </c>
      <c r="N102" s="8">
        <f t="shared" si="22"/>
        <v>32.654364325937621</v>
      </c>
      <c r="O102" s="14">
        <f t="shared" si="15"/>
        <v>1.5120792670692718</v>
      </c>
      <c r="P102">
        <f t="shared" si="16"/>
        <v>594.14863273412516</v>
      </c>
      <c r="Q102">
        <f t="shared" si="17"/>
        <v>-276.63175669687433</v>
      </c>
      <c r="R102">
        <f t="shared" si="18"/>
        <v>288.9201813421854</v>
      </c>
      <c r="S102" s="11">
        <f t="shared" si="23"/>
        <v>0.87263888888888896</v>
      </c>
      <c r="T102" s="11">
        <f t="shared" si="19"/>
        <v>0.57402370263635616</v>
      </c>
      <c r="U102">
        <f t="shared" si="20"/>
        <v>4.1143385811725991E-3</v>
      </c>
      <c r="V102">
        <f t="shared" si="21"/>
        <v>0.56990936405518355</v>
      </c>
    </row>
    <row r="103" spans="13:22" x14ac:dyDescent="0.3">
      <c r="M103" s="13">
        <f t="shared" si="14"/>
        <v>50.5</v>
      </c>
      <c r="N103" s="8">
        <f t="shared" si="22"/>
        <v>32.985034821122113</v>
      </c>
      <c r="O103" s="14">
        <f t="shared" si="15"/>
        <v>1.5112481927971886</v>
      </c>
      <c r="P103">
        <f t="shared" si="16"/>
        <v>593.48554588546813</v>
      </c>
      <c r="Q103">
        <f t="shared" si="17"/>
        <v>-279.14242189033115</v>
      </c>
      <c r="R103">
        <f t="shared" si="18"/>
        <v>286.49521514538486</v>
      </c>
      <c r="S103" s="11">
        <f t="shared" si="23"/>
        <v>0.88136527777777784</v>
      </c>
      <c r="T103" s="11">
        <f t="shared" si="19"/>
        <v>0.57979482130647886</v>
      </c>
      <c r="U103">
        <f t="shared" si="20"/>
        <v>4.1143385811725991E-3</v>
      </c>
      <c r="V103">
        <f t="shared" si="21"/>
        <v>0.57568048272530625</v>
      </c>
    </row>
    <row r="104" spans="13:22" x14ac:dyDescent="0.3">
      <c r="M104" s="13">
        <f t="shared" si="14"/>
        <v>51</v>
      </c>
      <c r="N104" s="8">
        <f t="shared" si="22"/>
        <v>33.31588716052147</v>
      </c>
      <c r="O104" s="14">
        <f t="shared" si="15"/>
        <v>1.5104026032104592</v>
      </c>
      <c r="P104">
        <f t="shared" si="16"/>
        <v>592.81233967270146</v>
      </c>
      <c r="Q104">
        <f t="shared" si="17"/>
        <v>-281.63183056148296</v>
      </c>
      <c r="R104">
        <f t="shared" si="18"/>
        <v>284.04843251563307</v>
      </c>
      <c r="S104" s="11">
        <f t="shared" si="23"/>
        <v>0.89009166666666673</v>
      </c>
      <c r="T104" s="11">
        <f t="shared" si="19"/>
        <v>0.58556911366327369</v>
      </c>
      <c r="U104">
        <f t="shared" si="20"/>
        <v>4.1143385811725991E-3</v>
      </c>
      <c r="V104">
        <f t="shared" si="21"/>
        <v>0.58145477508210108</v>
      </c>
    </row>
    <row r="105" spans="13:22" x14ac:dyDescent="0.3">
      <c r="M105" s="13">
        <f t="shared" si="14"/>
        <v>51.5</v>
      </c>
      <c r="N105" s="8">
        <f t="shared" si="22"/>
        <v>33.646924725563544</v>
      </c>
      <c r="O105" s="14">
        <f t="shared" si="15"/>
        <v>1.5095424269444133</v>
      </c>
      <c r="P105">
        <f t="shared" si="16"/>
        <v>592.12903093349109</v>
      </c>
      <c r="Q105">
        <f t="shared" si="17"/>
        <v>-284.0997931434033</v>
      </c>
      <c r="R105">
        <f t="shared" si="18"/>
        <v>281.58001977390984</v>
      </c>
      <c r="S105" s="11">
        <f t="shared" si="23"/>
        <v>0.89881805555555561</v>
      </c>
      <c r="T105" s="11">
        <f t="shared" si="19"/>
        <v>0.59134663872204962</v>
      </c>
      <c r="U105">
        <f t="shared" si="20"/>
        <v>4.1143385811725991E-3</v>
      </c>
      <c r="V105">
        <f t="shared" si="21"/>
        <v>0.58723230014087702</v>
      </c>
    </row>
    <row r="106" spans="13:22" x14ac:dyDescent="0.3">
      <c r="M106" s="13">
        <f t="shared" si="14"/>
        <v>52</v>
      </c>
      <c r="N106" s="8">
        <f t="shared" si="22"/>
        <v>33.978150924360811</v>
      </c>
      <c r="O106" s="14">
        <f t="shared" si="15"/>
        <v>1.5086675913943917</v>
      </c>
      <c r="P106">
        <f t="shared" si="16"/>
        <v>591.43563677690338</v>
      </c>
      <c r="Q106">
        <f t="shared" si="17"/>
        <v>-286.54612170227222</v>
      </c>
      <c r="R106">
        <f t="shared" si="18"/>
        <v>279.09016488831452</v>
      </c>
      <c r="S106" s="11">
        <f t="shared" si="23"/>
        <v>0.90754444444444438</v>
      </c>
      <c r="T106" s="11">
        <f t="shared" si="19"/>
        <v>0.59712745596383643</v>
      </c>
      <c r="U106">
        <f t="shared" si="20"/>
        <v>4.1143385811725991E-3</v>
      </c>
      <c r="V106">
        <f t="shared" si="21"/>
        <v>0.59301311738266382</v>
      </c>
    </row>
    <row r="107" spans="13:22" x14ac:dyDescent="0.3">
      <c r="M107" s="13">
        <f t="shared" si="14"/>
        <v>52.5</v>
      </c>
      <c r="N107" s="8">
        <f t="shared" si="22"/>
        <v>34.309569192276193</v>
      </c>
      <c r="O107" s="14">
        <f t="shared" si="15"/>
        <v>1.5077780227086754</v>
      </c>
      <c r="P107">
        <f t="shared" si="16"/>
        <v>590.73217458392367</v>
      </c>
      <c r="Q107">
        <f t="shared" si="17"/>
        <v>-288.97062995168727</v>
      </c>
      <c r="R107">
        <f t="shared" si="18"/>
        <v>276.57905745975245</v>
      </c>
      <c r="S107" s="11">
        <f t="shared" si="23"/>
        <v>0.91627083333333348</v>
      </c>
      <c r="T107" s="11">
        <f t="shared" si="19"/>
        <v>0.60291162534525966</v>
      </c>
      <c r="U107">
        <f t="shared" si="20"/>
        <v>4.1143385811725991E-3</v>
      </c>
      <c r="V107">
        <f t="shared" si="21"/>
        <v>0.59879728676408706</v>
      </c>
    </row>
    <row r="108" spans="13:22" x14ac:dyDescent="0.3">
      <c r="M108" s="13">
        <f t="shared" si="14"/>
        <v>53</v>
      </c>
      <c r="N108" s="8">
        <f t="shared" si="22"/>
        <v>34.641182992497107</v>
      </c>
      <c r="O108" s="14">
        <f t="shared" si="15"/>
        <v>1.5068736457831071</v>
      </c>
      <c r="P108">
        <f t="shared" si="16"/>
        <v>590.01866200799009</v>
      </c>
      <c r="Q108">
        <f t="shared" si="17"/>
        <v>-291.3731332668487</v>
      </c>
      <c r="R108">
        <f t="shared" si="18"/>
        <v>274.04688870749698</v>
      </c>
      <c r="S108" s="11">
        <f t="shared" si="23"/>
        <v>0.92499722222222225</v>
      </c>
      <c r="T108" s="11">
        <f t="shared" si="19"/>
        <v>0.60869920730855964</v>
      </c>
      <c r="U108">
        <f t="shared" si="20"/>
        <v>4.1143385811725991E-3</v>
      </c>
      <c r="V108">
        <f t="shared" si="21"/>
        <v>0.60458486872738704</v>
      </c>
    </row>
    <row r="109" spans="13:22" x14ac:dyDescent="0.3">
      <c r="M109" s="13">
        <f t="shared" si="14"/>
        <v>53.5</v>
      </c>
      <c r="N109" s="8">
        <f t="shared" si="22"/>
        <v>34.972995816617576</v>
      </c>
      <c r="O109" s="14">
        <f t="shared" si="15"/>
        <v>1.5059543842553398</v>
      </c>
      <c r="P109">
        <f t="shared" si="16"/>
        <v>589.29511697554119</v>
      </c>
      <c r="Q109">
        <f t="shared" si="17"/>
        <v>-293.7534486986192</v>
      </c>
      <c r="R109">
        <f t="shared" si="18"/>
        <v>271.49385145462816</v>
      </c>
      <c r="S109" s="11">
        <f t="shared" si="23"/>
        <v>0.93372361111111113</v>
      </c>
      <c r="T109" s="11">
        <f t="shared" si="19"/>
        <v>0.61449026279175112</v>
      </c>
      <c r="U109">
        <f t="shared" si="20"/>
        <v>4.1143385811725991E-3</v>
      </c>
      <c r="V109">
        <f t="shared" si="21"/>
        <v>0.61037592421057851</v>
      </c>
    </row>
    <row r="110" spans="13:22" x14ac:dyDescent="0.3">
      <c r="M110" s="13">
        <f t="shared" si="14"/>
        <v>54</v>
      </c>
      <c r="N110" s="8">
        <f t="shared" si="22"/>
        <v>35.305011185228651</v>
      </c>
      <c r="O110" s="14">
        <f t="shared" si="15"/>
        <v>1.5050201604988092</v>
      </c>
      <c r="P110">
        <f t="shared" si="16"/>
        <v>588.56155768657936</v>
      </c>
      <c r="Q110">
        <f t="shared" si="17"/>
        <v>-296.1113949874549</v>
      </c>
      <c r="R110">
        <f t="shared" si="18"/>
        <v>268.92014011334942</v>
      </c>
      <c r="S110" s="11">
        <f t="shared" si="23"/>
        <v>0.94245000000000001</v>
      </c>
      <c r="T110" s="11">
        <f t="shared" si="19"/>
        <v>0.62028485323892713</v>
      </c>
      <c r="U110">
        <f t="shared" si="20"/>
        <v>4.1143385811725991E-3</v>
      </c>
      <c r="V110">
        <f t="shared" si="21"/>
        <v>0.61617051465775452</v>
      </c>
    </row>
    <row r="111" spans="13:22" x14ac:dyDescent="0.3">
      <c r="M111" s="13">
        <f t="shared" si="14"/>
        <v>54.5</v>
      </c>
      <c r="N111" s="8">
        <f t="shared" si="22"/>
        <v>35.637232648517411</v>
      </c>
      <c r="O111" s="14">
        <f t="shared" si="15"/>
        <v>1.5040708956167399</v>
      </c>
      <c r="P111">
        <f t="shared" si="16"/>
        <v>587.81800261524836</v>
      </c>
      <c r="Q111">
        <f t="shared" si="17"/>
        <v>-298.44679257720821</v>
      </c>
      <c r="R111">
        <f t="shared" si="18"/>
        <v>266.3259506701832</v>
      </c>
      <c r="S111" s="11">
        <f t="shared" si="23"/>
        <v>0.95117638888888889</v>
      </c>
      <c r="T111" s="11">
        <f t="shared" si="19"/>
        <v>0.62608304061071396</v>
      </c>
      <c r="U111">
        <f t="shared" si="20"/>
        <v>4.1143385811725991E-3</v>
      </c>
      <c r="V111">
        <f t="shared" si="21"/>
        <v>0.62196870202954135</v>
      </c>
    </row>
    <row r="112" spans="13:22" x14ac:dyDescent="0.3">
      <c r="M112" s="13">
        <f t="shared" si="14"/>
        <v>55</v>
      </c>
      <c r="N112" s="8">
        <f t="shared" si="22"/>
        <v>35.96966378687474</v>
      </c>
      <c r="O112" s="14">
        <f t="shared" si="15"/>
        <v>1.5031065094364306</v>
      </c>
      <c r="P112">
        <f t="shared" si="16"/>
        <v>587.06447051042812</v>
      </c>
      <c r="Q112">
        <f t="shared" si="17"/>
        <v>-300.7594636288012</v>
      </c>
      <c r="R112">
        <f t="shared" si="18"/>
        <v>263.71148067104667</v>
      </c>
      <c r="S112" s="11">
        <f t="shared" si="23"/>
        <v>0.95990277777777788</v>
      </c>
      <c r="T112" s="11">
        <f t="shared" si="19"/>
        <v>0.63188488739487814</v>
      </c>
      <c r="U112">
        <f t="shared" si="20"/>
        <v>4.1143385811725991E-3</v>
      </c>
      <c r="V112">
        <f t="shared" si="21"/>
        <v>0.62777054881370553</v>
      </c>
    </row>
    <row r="113" spans="13:22" x14ac:dyDescent="0.3">
      <c r="M113" s="13">
        <f t="shared" si="14"/>
        <v>55.5</v>
      </c>
      <c r="N113" s="8">
        <f t="shared" si="22"/>
        <v>36.302308211511999</v>
      </c>
      <c r="O113" s="14">
        <f t="shared" si="15"/>
        <v>1.5021269205033287</v>
      </c>
      <c r="P113">
        <f t="shared" si="16"/>
        <v>586.30098039634424</v>
      </c>
      <c r="Q113">
        <f t="shared" si="17"/>
        <v>-303.04923203376745</v>
      </c>
      <c r="R113">
        <f t="shared" si="18"/>
        <v>261.07692920620889</v>
      </c>
      <c r="S113" s="11">
        <f t="shared" si="23"/>
        <v>0.96862916666666676</v>
      </c>
      <c r="T113" s="11">
        <f t="shared" si="19"/>
        <v>0.63769045661708901</v>
      </c>
      <c r="U113">
        <f t="shared" si="20"/>
        <v>4.1143385811725991E-3</v>
      </c>
      <c r="V113">
        <f t="shared" si="21"/>
        <v>0.6335761180359164</v>
      </c>
    </row>
    <row r="114" spans="13:22" x14ac:dyDescent="0.3">
      <c r="M114" s="13">
        <f t="shared" si="14"/>
        <v>56</v>
      </c>
      <c r="N114" s="8">
        <f t="shared" si="22"/>
        <v>36.635169565086876</v>
      </c>
      <c r="O114" s="14">
        <f t="shared" si="15"/>
        <v>1.5011320460748532</v>
      </c>
      <c r="P114">
        <f t="shared" si="16"/>
        <v>585.52755157319416</v>
      </c>
      <c r="Q114">
        <f t="shared" si="17"/>
        <v>-305.31592342766305</v>
      </c>
      <c r="R114">
        <f t="shared" si="18"/>
        <v>258.42249689512988</v>
      </c>
      <c r="S114" s="11">
        <f t="shared" si="23"/>
        <v>0.97735555555555564</v>
      </c>
      <c r="T114" s="11">
        <f t="shared" si="19"/>
        <v>0.64349981185184169</v>
      </c>
      <c r="U114">
        <f t="shared" si="20"/>
        <v>4.1143385811725991E-3</v>
      </c>
      <c r="V114">
        <f t="shared" si="21"/>
        <v>0.63938547327066908</v>
      </c>
    </row>
    <row r="115" spans="13:22" x14ac:dyDescent="0.3">
      <c r="M115" s="13">
        <f t="shared" si="14"/>
        <v>56.5</v>
      </c>
      <c r="N115" s="8">
        <f t="shared" si="22"/>
        <v>36.968251522338669</v>
      </c>
      <c r="O115" s="14">
        <f t="shared" si="15"/>
        <v>1.5001218021148588</v>
      </c>
      <c r="P115">
        <f t="shared" si="16"/>
        <v>584.74420361779119</v>
      </c>
      <c r="Q115">
        <f t="shared" si="17"/>
        <v>-307.55936520334421</v>
      </c>
      <c r="R115">
        <f t="shared" si="18"/>
        <v>255.74838587118384</v>
      </c>
      <c r="S115" s="11">
        <f t="shared" si="23"/>
        <v>0.98608194444444452</v>
      </c>
      <c r="T115" s="11">
        <f t="shared" si="19"/>
        <v>0.6493130172335444</v>
      </c>
      <c r="U115">
        <f t="shared" si="20"/>
        <v>4.1143385811725991E-3</v>
      </c>
      <c r="V115">
        <f t="shared" si="21"/>
        <v>0.64519867865237179</v>
      </c>
    </row>
    <row r="116" spans="13:22" x14ac:dyDescent="0.3">
      <c r="M116" s="13">
        <f t="shared" si="14"/>
        <v>57</v>
      </c>
      <c r="N116" s="8">
        <f t="shared" si="22"/>
        <v>37.301557790733078</v>
      </c>
      <c r="O116" s="14">
        <f t="shared" si="15"/>
        <v>1.4990961032871286</v>
      </c>
      <c r="P116">
        <f t="shared" si="16"/>
        <v>583.95095638422436</v>
      </c>
      <c r="Q116">
        <f t="shared" si="17"/>
        <v>-309.77938652411098</v>
      </c>
      <c r="R116">
        <f t="shared" si="18"/>
        <v>253.05479976626697</v>
      </c>
      <c r="S116" s="11">
        <f t="shared" si="23"/>
        <v>0.99480833333333329</v>
      </c>
      <c r="T116" s="11">
        <f t="shared" si="19"/>
        <v>0.65513013746777249</v>
      </c>
      <c r="U116">
        <f t="shared" si="20"/>
        <v>4.1143385811725991E-3</v>
      </c>
      <c r="V116">
        <f t="shared" si="21"/>
        <v>0.65101579888659988</v>
      </c>
    </row>
    <row r="117" spans="13:22" x14ac:dyDescent="0.3">
      <c r="M117" s="13">
        <f t="shared" si="14"/>
        <v>57.5</v>
      </c>
      <c r="N117" s="8">
        <f t="shared" si="22"/>
        <v>37.635092111116961</v>
      </c>
      <c r="O117" s="14">
        <f t="shared" si="15"/>
        <v>1.4980548629503236</v>
      </c>
      <c r="P117">
        <f t="shared" si="16"/>
        <v>583.14783000453656</v>
      </c>
      <c r="Q117">
        <f t="shared" si="17"/>
        <v>-311.97581833671666</v>
      </c>
      <c r="R117">
        <f t="shared" si="18"/>
        <v>250.34194369529041</v>
      </c>
      <c r="S117" s="11">
        <f t="shared" si="23"/>
        <v>1.0035347222222222</v>
      </c>
      <c r="T117" s="11">
        <f t="shared" si="19"/>
        <v>0.66095123784269449</v>
      </c>
      <c r="U117">
        <f t="shared" si="20"/>
        <v>4.1143385811725991E-3</v>
      </c>
      <c r="V117">
        <f t="shared" si="21"/>
        <v>0.65683689926152189</v>
      </c>
    </row>
    <row r="118" spans="13:22" x14ac:dyDescent="0.3">
      <c r="M118" s="13">
        <f t="shared" si="14"/>
        <v>58</v>
      </c>
      <c r="N118" s="8">
        <f t="shared" si="22"/>
        <v>37.968858258382944</v>
      </c>
      <c r="O118" s="14">
        <f t="shared" si="15"/>
        <v>1.4969979931512176</v>
      </c>
      <c r="P118">
        <f t="shared" si="16"/>
        <v>582.33484488942099</v>
      </c>
      <c r="Q118">
        <f t="shared" si="17"/>
        <v>-314.14849338424108</v>
      </c>
      <c r="R118">
        <f t="shared" si="18"/>
        <v>247.6100242405615</v>
      </c>
      <c r="S118" s="11">
        <f t="shared" si="23"/>
        <v>1.0122611111111113</v>
      </c>
      <c r="T118" s="11">
        <f t="shared" si="19"/>
        <v>0.66677638424067276</v>
      </c>
      <c r="U118">
        <f t="shared" si="20"/>
        <v>4.1143385811725991E-3</v>
      </c>
      <c r="V118">
        <f t="shared" si="21"/>
        <v>0.66266204565950015</v>
      </c>
    </row>
    <row r="119" spans="13:22" x14ac:dyDescent="0.3">
      <c r="M119" s="13">
        <f t="shared" si="14"/>
        <v>58.5</v>
      </c>
      <c r="N119" s="8">
        <f t="shared" si="22"/>
        <v>38.302860042144516</v>
      </c>
      <c r="O119" s="14">
        <f t="shared" si="15"/>
        <v>1.4959254046191208</v>
      </c>
      <c r="P119">
        <f t="shared" si="16"/>
        <v>581.51202172893557</v>
      </c>
      <c r="Q119">
        <f t="shared" si="17"/>
        <v>-316.29724621882656</v>
      </c>
      <c r="R119">
        <f t="shared" si="18"/>
        <v>244.85924943605249</v>
      </c>
      <c r="S119" s="11">
        <f t="shared" si="23"/>
        <v>1.0209875000000002</v>
      </c>
      <c r="T119" s="11">
        <f t="shared" si="19"/>
        <v>0.6726056431500449</v>
      </c>
      <c r="U119">
        <f t="shared" si="20"/>
        <v>4.1143385811725991E-3</v>
      </c>
      <c r="V119">
        <f t="shared" si="21"/>
        <v>0.66849130456887229</v>
      </c>
    </row>
    <row r="120" spans="13:22" x14ac:dyDescent="0.3">
      <c r="M120" s="13">
        <f t="shared" si="14"/>
        <v>59</v>
      </c>
      <c r="N120" s="8">
        <f t="shared" si="22"/>
        <v>38.637101307421581</v>
      </c>
      <c r="O120" s="14">
        <f t="shared" si="15"/>
        <v>1.4948370067603693</v>
      </c>
      <c r="P120">
        <f t="shared" si="16"/>
        <v>580.67938149323697</v>
      </c>
      <c r="Q120">
        <f t="shared" si="17"/>
        <v>-318.42191321427765</v>
      </c>
      <c r="R120">
        <f t="shared" si="18"/>
        <v>242.08982875155874</v>
      </c>
      <c r="S120" s="11">
        <f t="shared" si="23"/>
        <v>1.029713888888889</v>
      </c>
      <c r="T120" s="11">
        <f t="shared" si="19"/>
        <v>0.67843908167708877</v>
      </c>
      <c r="U120">
        <f t="shared" si="20"/>
        <v>4.1143385811725991E-3</v>
      </c>
      <c r="V120">
        <f t="shared" si="21"/>
        <v>0.67432474309591617</v>
      </c>
    </row>
    <row r="121" spans="13:22" x14ac:dyDescent="0.3">
      <c r="M121" s="13">
        <f t="shared" si="14"/>
        <v>59.5</v>
      </c>
      <c r="N121" s="8">
        <f t="shared" si="22"/>
        <v>38.971585935336705</v>
      </c>
      <c r="O121" s="14">
        <f t="shared" si="15"/>
        <v>1.493732707651795</v>
      </c>
      <c r="P121">
        <f t="shared" si="16"/>
        <v>579.83694543333297</v>
      </c>
      <c r="Q121">
        <f t="shared" si="17"/>
        <v>-320.52233257852015</v>
      </c>
      <c r="R121">
        <f t="shared" si="18"/>
        <v>239.3019730767478</v>
      </c>
      <c r="S121" s="11">
        <f t="shared" si="23"/>
        <v>1.0384402777777779</v>
      </c>
      <c r="T121" s="11">
        <f t="shared" si="19"/>
        <v>0.68427676755817413</v>
      </c>
      <c r="U121">
        <f t="shared" si="20"/>
        <v>4.1143385811725991E-3</v>
      </c>
      <c r="V121">
        <f t="shared" si="21"/>
        <v>0.68016242897700152</v>
      </c>
    </row>
    <row r="122" spans="13:22" x14ac:dyDescent="0.3">
      <c r="M122" s="13">
        <f t="shared" si="14"/>
        <v>60</v>
      </c>
      <c r="N122" s="8">
        <f t="shared" si="22"/>
        <v>39.306317843822541</v>
      </c>
      <c r="O122" s="14">
        <f t="shared" si="15"/>
        <v>1.4926124140354979</v>
      </c>
      <c r="P122">
        <f t="shared" si="16"/>
        <v>578.984735081856</v>
      </c>
      <c r="Q122">
        <f t="shared" si="17"/>
        <v>-322.59834436592223</v>
      </c>
      <c r="R122">
        <f t="shared" si="18"/>
        <v>236.49589470510026</v>
      </c>
      <c r="S122" s="11">
        <f t="shared" si="23"/>
        <v>1.0471666666666666</v>
      </c>
      <c r="T122" s="11">
        <f t="shared" si="19"/>
        <v>0.6901187691721089</v>
      </c>
      <c r="U122">
        <f t="shared" si="20"/>
        <v>4.1143385811725991E-3</v>
      </c>
      <c r="V122">
        <f t="shared" si="21"/>
        <v>0.6860044305909363</v>
      </c>
    </row>
    <row r="123" spans="13:22" x14ac:dyDescent="0.3">
      <c r="M123" s="13">
        <f t="shared" si="14"/>
        <v>60.5</v>
      </c>
      <c r="N123" s="8">
        <f t="shared" si="22"/>
        <v>39.641300988340397</v>
      </c>
      <c r="O123" s="14">
        <f t="shared" si="15"/>
        <v>1.4914760313128508</v>
      </c>
      <c r="P123">
        <f t="shared" si="16"/>
        <v>578.12277225385606</v>
      </c>
      <c r="Q123">
        <f t="shared" si="17"/>
        <v>-324.64979048947384</v>
      </c>
      <c r="R123">
        <f t="shared" si="18"/>
        <v>233.67180731774374</v>
      </c>
      <c r="S123" s="11">
        <f t="shared" si="23"/>
        <v>1.0558930555555557</v>
      </c>
      <c r="T123" s="11">
        <f t="shared" si="19"/>
        <v>0.69596515555268024</v>
      </c>
      <c r="U123">
        <f t="shared" si="20"/>
        <v>4.1143385811725991E-3</v>
      </c>
      <c r="V123">
        <f t="shared" si="21"/>
        <v>0.69185081697150763</v>
      </c>
    </row>
    <row r="124" spans="13:22" x14ac:dyDescent="0.3">
      <c r="M124" s="13">
        <f t="shared" si="14"/>
        <v>61</v>
      </c>
      <c r="N124" s="8">
        <f t="shared" si="22"/>
        <v>39.976539362610403</v>
      </c>
      <c r="O124" s="14">
        <f t="shared" si="15"/>
        <v>1.4903234635389431</v>
      </c>
      <c r="P124">
        <f t="shared" si="16"/>
        <v>577.25107904761512</v>
      </c>
      <c r="Q124">
        <f t="shared" si="17"/>
        <v>-326.67651473282484</v>
      </c>
      <c r="R124">
        <f t="shared" si="18"/>
        <v>230.82992596718142</v>
      </c>
      <c r="S124" s="11">
        <f t="shared" si="23"/>
        <v>1.0646194444444446</v>
      </c>
      <c r="T124" s="11">
        <f t="shared" si="19"/>
        <v>0.70181599640139802</v>
      </c>
      <c r="U124">
        <f t="shared" si="20"/>
        <v>4.1143385811725991E-3</v>
      </c>
      <c r="V124">
        <f t="shared" si="21"/>
        <v>0.69770165782022542</v>
      </c>
    </row>
    <row r="125" spans="13:22" x14ac:dyDescent="0.3">
      <c r="M125" s="13">
        <f t="shared" si="14"/>
        <v>61.5</v>
      </c>
      <c r="N125" s="8">
        <f t="shared" si="22"/>
        <v>40.312036999353431</v>
      </c>
      <c r="O125" s="14">
        <f t="shared" si="15"/>
        <v>1.4891546134168312</v>
      </c>
      <c r="P125">
        <f t="shared" si="16"/>
        <v>576.36967784548244</v>
      </c>
      <c r="Q125">
        <f t="shared" si="17"/>
        <v>-328.67836276218122</v>
      </c>
      <c r="R125">
        <f t="shared" si="18"/>
        <v>227.97046706091558</v>
      </c>
      <c r="S125" s="11">
        <f t="shared" si="23"/>
        <v>1.0733458333333334</v>
      </c>
      <c r="T125" s="11">
        <f t="shared" si="19"/>
        <v>0.70767136210044379</v>
      </c>
      <c r="U125">
        <f t="shared" si="20"/>
        <v>4.1143385811725991E-3</v>
      </c>
      <c r="V125">
        <f t="shared" si="21"/>
        <v>0.70355702351927119</v>
      </c>
    </row>
    <row r="126" spans="13:22" x14ac:dyDescent="0.3">
      <c r="M126" s="13">
        <f t="shared" si="14"/>
        <v>62</v>
      </c>
      <c r="N126" s="8">
        <f t="shared" si="22"/>
        <v>40.647797971045122</v>
      </c>
      <c r="O126" s="14">
        <f t="shared" si="15"/>
        <v>1.4879693822916293</v>
      </c>
      <c r="P126">
        <f t="shared" si="16"/>
        <v>575.47859131473172</v>
      </c>
      <c r="Q126">
        <f t="shared" si="17"/>
        <v>-330.65518213805694</v>
      </c>
      <c r="R126">
        <f t="shared" si="18"/>
        <v>225.09364834496859</v>
      </c>
      <c r="S126" s="11">
        <f t="shared" si="23"/>
        <v>1.0820722222222223</v>
      </c>
      <c r="T126" s="11">
        <f t="shared" si="19"/>
        <v>0.71353132372582961</v>
      </c>
      <c r="U126">
        <f t="shared" si="20"/>
        <v>4.1143385811725991E-3</v>
      </c>
      <c r="V126">
        <f t="shared" si="21"/>
        <v>0.70941698514465701</v>
      </c>
    </row>
    <row r="127" spans="13:22" x14ac:dyDescent="0.3">
      <c r="M127" s="13">
        <f t="shared" si="14"/>
        <v>62.5</v>
      </c>
      <c r="N127" s="8">
        <f t="shared" si="22"/>
        <v>40.983826390682324</v>
      </c>
      <c r="O127" s="14">
        <f t="shared" si="15"/>
        <v>1.4867676701455754</v>
      </c>
      <c r="P127">
        <f t="shared" si="16"/>
        <v>574.57784240844148</v>
      </c>
      <c r="Q127">
        <f t="shared" si="17"/>
        <v>-332.60682232688265</v>
      </c>
      <c r="R127">
        <f t="shared" si="18"/>
        <v>222.19968888730142</v>
      </c>
      <c r="S127" s="11">
        <f t="shared" si="23"/>
        <v>1.0907986111111112</v>
      </c>
      <c r="T127" s="11">
        <f t="shared" si="19"/>
        <v>0.71939595306077564</v>
      </c>
      <c r="U127">
        <f t="shared" si="20"/>
        <v>4.1143385811725991E-3</v>
      </c>
      <c r="V127">
        <f t="shared" si="21"/>
        <v>0.71528161447960303</v>
      </c>
    </row>
    <row r="128" spans="13:22" x14ac:dyDescent="0.3">
      <c r="M128" s="13">
        <f t="shared" si="14"/>
        <v>63</v>
      </c>
      <c r="N128" s="8">
        <f t="shared" si="22"/>
        <v>41.320126412562033</v>
      </c>
      <c r="O128" s="14">
        <f t="shared" si="15"/>
        <v>1.4855493755925326</v>
      </c>
      <c r="P128">
        <f t="shared" si="16"/>
        <v>573.66745436639724</v>
      </c>
      <c r="Q128">
        <f t="shared" si="17"/>
        <v>-334.53313471246821</v>
      </c>
      <c r="R128">
        <f t="shared" si="18"/>
        <v>219.28880906113193</v>
      </c>
      <c r="S128" s="11">
        <f t="shared" si="23"/>
        <v>1.0995250000000001</v>
      </c>
      <c r="T128" s="11">
        <f t="shared" si="19"/>
        <v>0.72526532260930388</v>
      </c>
      <c r="U128">
        <f t="shared" si="20"/>
        <v>4.1143385811725991E-3</v>
      </c>
      <c r="V128">
        <f t="shared" si="21"/>
        <v>0.72115098402813127</v>
      </c>
    </row>
    <row r="129" spans="13:22" x14ac:dyDescent="0.3">
      <c r="M129" s="13">
        <f t="shared" si="14"/>
        <v>63.5</v>
      </c>
      <c r="N129" s="8">
        <f t="shared" si="22"/>
        <v>41.656702233073261</v>
      </c>
      <c r="O129" s="14">
        <f t="shared" si="15"/>
        <v>1.4843143958718377</v>
      </c>
      <c r="P129">
        <f t="shared" si="16"/>
        <v>572.74745071601842</v>
      </c>
      <c r="Q129">
        <f t="shared" si="17"/>
        <v>-336.4339726073203</v>
      </c>
      <c r="R129">
        <f t="shared" si="18"/>
        <v>216.3612305281537</v>
      </c>
      <c r="S129" s="11">
        <f t="shared" si="23"/>
        <v>1.108251388888889</v>
      </c>
      <c r="T129" s="11">
        <f t="shared" si="19"/>
        <v>0.73113950561005958</v>
      </c>
      <c r="U129">
        <f t="shared" si="20"/>
        <v>4.1143385811725991E-3</v>
      </c>
      <c r="V129">
        <f t="shared" si="21"/>
        <v>0.72702516702888698</v>
      </c>
    </row>
    <row r="130" spans="13:22" x14ac:dyDescent="0.3">
      <c r="M130" s="13">
        <f t="shared" si="14"/>
        <v>64</v>
      </c>
      <c r="N130" s="8">
        <f t="shared" ref="N130:N161" si="24">V130/3.1415*180</f>
        <v>41.993558091502308</v>
      </c>
      <c r="O130" s="14">
        <f t="shared" si="15"/>
        <v>1.48306262684414</v>
      </c>
      <c r="P130">
        <f t="shared" si="16"/>
        <v>571.8178552733084</v>
      </c>
      <c r="Q130">
        <f t="shared" si="17"/>
        <v>-338.30919126381201</v>
      </c>
      <c r="R130">
        <f t="shared" si="18"/>
        <v>213.41717622165621</v>
      </c>
      <c r="S130" s="11">
        <f t="shared" ref="S130:S161" si="25">M130/180*3.1415</f>
        <v>1.1169777777777778</v>
      </c>
      <c r="T130" s="11">
        <f t="shared" si="19"/>
        <v>0.73701857605036436</v>
      </c>
      <c r="U130">
        <f t="shared" si="20"/>
        <v>4.1143385811725991E-3</v>
      </c>
      <c r="V130">
        <f t="shared" si="21"/>
        <v>0.73290423746919175</v>
      </c>
    </row>
    <row r="131" spans="13:22" x14ac:dyDescent="0.3">
      <c r="M131" s="13">
        <f t="shared" ref="M131:M194" si="26">(ROW()-2)*0.5+0</f>
        <v>64.5</v>
      </c>
      <c r="N131" s="8">
        <f t="shared" si="24"/>
        <v>42.330698270851286</v>
      </c>
      <c r="O131" s="14">
        <f t="shared" ref="O131:O194" si="27">1/(N132-N131)/2</f>
        <v>1.4817939629855008</v>
      </c>
      <c r="P131">
        <f t="shared" ref="P131:P194" si="28">SQRT((R131-$B$11)*(R131-$B$11)+(Q131-$B$12)*(Q131-$B$12))</f>
        <v>570.87869214382977</v>
      </c>
      <c r="Q131">
        <f t="shared" ref="Q131:Q194" si="29">-$B$8*SIN(S131+$B$15)</f>
        <v>-340.15864788520565</v>
      </c>
      <c r="R131">
        <f t="shared" ref="R131:R194" si="30">$B$8*COS(S131+$B$15)</f>
        <v>210.45687032954916</v>
      </c>
      <c r="S131" s="11">
        <f t="shared" si="25"/>
        <v>1.1257041666666667</v>
      </c>
      <c r="T131" s="11">
        <f t="shared" ref="T131:T194" si="31">ACOS((R131-$B$11)/P131)</f>
        <v>0.74290260868050217</v>
      </c>
      <c r="U131">
        <f t="shared" ref="U131:U194" si="32">ASIN((($B$1-$B$2)/SQRT(($B$6+$B$14)*($B$6+$B$14)+(($B$1-$B$2)*($B$1-$B$2)))))</f>
        <v>4.1143385811725991E-3</v>
      </c>
      <c r="V131">
        <f t="shared" ref="V131:V194" si="33">T131-U131</f>
        <v>0.73878827009932957</v>
      </c>
    </row>
    <row r="132" spans="13:22" x14ac:dyDescent="0.3">
      <c r="M132" s="13">
        <f t="shared" si="26"/>
        <v>65</v>
      </c>
      <c r="N132" s="8">
        <f t="shared" si="24"/>
        <v>42.668127098670645</v>
      </c>
      <c r="O132" s="14">
        <f t="shared" si="27"/>
        <v>1.480508297382551</v>
      </c>
      <c r="P132">
        <f t="shared" si="28"/>
        <v>569.92998572370482</v>
      </c>
      <c r="Q132">
        <f t="shared" si="29"/>
        <v>-341.98220163652661</v>
      </c>
      <c r="R132">
        <f t="shared" si="30"/>
        <v>207.48053827729018</v>
      </c>
      <c r="S132" s="11">
        <f t="shared" si="25"/>
        <v>1.1344305555555556</v>
      </c>
      <c r="T132" s="11">
        <f t="shared" si="31"/>
        <v>0.7487916790282495</v>
      </c>
      <c r="U132">
        <f t="shared" si="32"/>
        <v>4.1143385811725991E-3</v>
      </c>
      <c r="V132">
        <f t="shared" si="33"/>
        <v>0.7446773404470769</v>
      </c>
    </row>
    <row r="133" spans="13:22" x14ac:dyDescent="0.3">
      <c r="M133" s="13">
        <f t="shared" si="26"/>
        <v>65.5</v>
      </c>
      <c r="N133" s="8">
        <f t="shared" si="24"/>
        <v>43.005848947905783</v>
      </c>
      <c r="O133" s="14">
        <f t="shared" si="27"/>
        <v>1.4792055217278397</v>
      </c>
      <c r="P133">
        <f t="shared" si="28"/>
        <v>568.97176070064188</v>
      </c>
      <c r="Q133">
        <f t="shared" si="29"/>
        <v>-343.77971365528754</v>
      </c>
      <c r="R133">
        <f t="shared" si="30"/>
        <v>204.48840671071915</v>
      </c>
      <c r="S133" s="11">
        <f t="shared" si="25"/>
        <v>1.1431569444444445</v>
      </c>
      <c r="T133" s="11">
        <f t="shared" si="31"/>
        <v>0.75468586341365052</v>
      </c>
      <c r="U133">
        <f t="shared" si="32"/>
        <v>4.1143385811725991E-3</v>
      </c>
      <c r="V133">
        <f t="shared" si="33"/>
        <v>0.75057152483247791</v>
      </c>
    </row>
    <row r="134" spans="13:22" x14ac:dyDescent="0.3">
      <c r="M134" s="13">
        <f t="shared" si="26"/>
        <v>66</v>
      </c>
      <c r="N134" s="8">
        <f t="shared" si="24"/>
        <v>43.343868237758052</v>
      </c>
      <c r="O134" s="14">
        <f t="shared" si="27"/>
        <v>1.4778855263142567</v>
      </c>
      <c r="P134">
        <f t="shared" si="28"/>
        <v>568.00404205498876</v>
      </c>
      <c r="Q134">
        <f t="shared" si="29"/>
        <v>-345.55104706206311</v>
      </c>
      <c r="R134">
        <f t="shared" si="30"/>
        <v>201.48070347879923</v>
      </c>
      <c r="S134" s="11">
        <f t="shared" si="25"/>
        <v>1.1518833333333334</v>
      </c>
      <c r="T134" s="11">
        <f t="shared" si="31"/>
        <v>0.76058523896404451</v>
      </c>
      <c r="U134">
        <f t="shared" si="32"/>
        <v>4.1143385811725991E-3</v>
      </c>
      <c r="V134">
        <f t="shared" si="33"/>
        <v>0.7564709003828719</v>
      </c>
    </row>
    <row r="135" spans="13:22" x14ac:dyDescent="0.3">
      <c r="M135" s="13">
        <f t="shared" si="26"/>
        <v>66.5</v>
      </c>
      <c r="N135" s="8">
        <f t="shared" si="24"/>
        <v>43.682189434560733</v>
      </c>
      <c r="O135" s="14">
        <f t="shared" si="27"/>
        <v>1.4765482000315027</v>
      </c>
      <c r="P135">
        <f t="shared" si="28"/>
        <v>567.02685506081264</v>
      </c>
      <c r="Q135">
        <f t="shared" si="29"/>
        <v>-347.29606697091299</v>
      </c>
      <c r="R135">
        <f t="shared" si="30"/>
        <v>198.45765761626615</v>
      </c>
      <c r="S135" s="11">
        <f t="shared" si="25"/>
        <v>1.1606097222222223</v>
      </c>
      <c r="T135" s="11">
        <f t="shared" si="31"/>
        <v>0.76648988362935344</v>
      </c>
      <c r="U135">
        <f t="shared" si="32"/>
        <v>4.1143385811725991E-3</v>
      </c>
      <c r="V135">
        <f t="shared" si="33"/>
        <v>0.76237554504818084</v>
      </c>
    </row>
    <row r="136" spans="13:22" x14ac:dyDescent="0.3">
      <c r="M136" s="13">
        <f t="shared" si="26"/>
        <v>67</v>
      </c>
      <c r="N136" s="8">
        <f t="shared" si="24"/>
        <v>44.020817052669869</v>
      </c>
      <c r="O136" s="14">
        <f t="shared" si="27"/>
        <v>1.4751934303606618</v>
      </c>
      <c r="P136">
        <f t="shared" si="28"/>
        <v>566.04022528700807</v>
      </c>
      <c r="Q136">
        <f t="shared" si="29"/>
        <v>-349.0146404996533</v>
      </c>
      <c r="R136">
        <f t="shared" si="30"/>
        <v>195.41949932618746</v>
      </c>
      <c r="S136" s="11">
        <f t="shared" si="25"/>
        <v>1.1693361111111111</v>
      </c>
      <c r="T136" s="11">
        <f t="shared" si="31"/>
        <v>0.7723998761976304</v>
      </c>
      <c r="U136">
        <f t="shared" si="32"/>
        <v>4.1143385811725991E-3</v>
      </c>
      <c r="V136">
        <f t="shared" si="33"/>
        <v>0.76828553761645779</v>
      </c>
    </row>
    <row r="137" spans="13:22" x14ac:dyDescent="0.3">
      <c r="M137" s="13">
        <f t="shared" si="26"/>
        <v>67.5</v>
      </c>
      <c r="N137" s="8">
        <f t="shared" si="24"/>
        <v>44.359755655370776</v>
      </c>
      <c r="O137" s="14">
        <f t="shared" si="27"/>
        <v>1.4738211033700368</v>
      </c>
      <c r="P137">
        <f t="shared" si="28"/>
        <v>565.04417859843443</v>
      </c>
      <c r="Q137">
        <f t="shared" si="29"/>
        <v>-350.70663677997567</v>
      </c>
      <c r="R137">
        <f t="shared" si="30"/>
        <v>192.36645996243269</v>
      </c>
      <c r="S137" s="11">
        <f t="shared" si="25"/>
        <v>1.1780625</v>
      </c>
      <c r="T137" s="11">
        <f t="shared" si="31"/>
        <v>0.77831529631087981</v>
      </c>
      <c r="U137">
        <f t="shared" si="32"/>
        <v>4.1143385811725991E-3</v>
      </c>
      <c r="V137">
        <f t="shared" si="33"/>
        <v>0.77420095772970721</v>
      </c>
    </row>
    <row r="138" spans="13:22" x14ac:dyDescent="0.3">
      <c r="M138" s="13">
        <f t="shared" si="26"/>
        <v>68</v>
      </c>
      <c r="N138" s="8">
        <f t="shared" si="24"/>
        <v>44.699009855800327</v>
      </c>
      <c r="O138" s="14">
        <f t="shared" si="27"/>
        <v>1.4724311037112892</v>
      </c>
      <c r="P138">
        <f t="shared" si="28"/>
        <v>564.03874115708174</v>
      </c>
      <c r="Q138">
        <f t="shared" si="29"/>
        <v>-352.37192696741272</v>
      </c>
      <c r="R138">
        <f t="shared" si="30"/>
        <v>189.29877201205599</v>
      </c>
      <c r="S138" s="11">
        <f t="shared" si="25"/>
        <v>1.1867888888888889</v>
      </c>
      <c r="T138" s="11">
        <f t="shared" si="31"/>
        <v>0.78423622448115449</v>
      </c>
      <c r="U138">
        <f t="shared" si="32"/>
        <v>4.1143385811725991E-3</v>
      </c>
      <c r="V138">
        <f t="shared" si="33"/>
        <v>0.78012188589998188</v>
      </c>
    </row>
    <row r="139" spans="13:22" x14ac:dyDescent="0.3">
      <c r="M139" s="13">
        <f t="shared" si="26"/>
        <v>68.5</v>
      </c>
      <c r="N139" s="8">
        <f t="shared" si="24"/>
        <v>45.038584317885338</v>
      </c>
      <c r="O139" s="14">
        <f t="shared" si="27"/>
        <v>1.4710233146155585</v>
      </c>
      <c r="P139">
        <f t="shared" si="28"/>
        <v>563.02393942326694</v>
      </c>
      <c r="Q139">
        <f t="shared" si="29"/>
        <v>-354.01038425114956</v>
      </c>
      <c r="R139">
        <f t="shared" si="30"/>
        <v>186.21666907759214</v>
      </c>
      <c r="S139" s="11">
        <f t="shared" si="25"/>
        <v>1.1955152777777778</v>
      </c>
      <c r="T139" s="11">
        <f t="shared" si="31"/>
        <v>0.79016274210693249</v>
      </c>
      <c r="U139">
        <f t="shared" si="32"/>
        <v>4.1143385811725991E-3</v>
      </c>
      <c r="V139">
        <f t="shared" si="33"/>
        <v>0.78604840352575989</v>
      </c>
    </row>
    <row r="140" spans="13:22" x14ac:dyDescent="0.3">
      <c r="M140" s="13">
        <f t="shared" si="26"/>
        <v>69</v>
      </c>
      <c r="N140" s="8">
        <f t="shared" si="24"/>
        <v>45.378483757297467</v>
      </c>
      <c r="O140" s="14">
        <f t="shared" si="27"/>
        <v>1.4695976178886008</v>
      </c>
      <c r="P140">
        <f t="shared" si="28"/>
        <v>561.99980015686049</v>
      </c>
      <c r="Q140">
        <f t="shared" si="29"/>
        <v>-355.62188386368007</v>
      </c>
      <c r="R140">
        <f t="shared" si="30"/>
        <v>183.12038585926805</v>
      </c>
      <c r="S140" s="11">
        <f t="shared" si="25"/>
        <v>1.2042416666666669</v>
      </c>
      <c r="T140" s="11">
        <f t="shared" si="31"/>
        <v>0.79609493148978372</v>
      </c>
      <c r="U140">
        <f t="shared" si="32"/>
        <v>4.1143385811725991E-3</v>
      </c>
      <c r="V140">
        <f t="shared" si="33"/>
        <v>0.79198059290861111</v>
      </c>
    </row>
    <row r="141" spans="13:22" x14ac:dyDescent="0.3">
      <c r="M141" s="13">
        <f t="shared" si="26"/>
        <v>69.5</v>
      </c>
      <c r="N141" s="8">
        <f t="shared" si="24"/>
        <v>45.71871294242527</v>
      </c>
      <c r="O141" s="14">
        <f t="shared" si="27"/>
        <v>1.4681538939084369</v>
      </c>
      <c r="P141">
        <f t="shared" si="28"/>
        <v>560.9663504185462</v>
      </c>
      <c r="Q141">
        <f t="shared" si="29"/>
        <v>-357.20630309030827</v>
      </c>
      <c r="R141">
        <f t="shared" si="30"/>
        <v>180.01015813713073</v>
      </c>
      <c r="S141" s="11">
        <f t="shared" si="25"/>
        <v>1.2129680555555558</v>
      </c>
      <c r="T141" s="11">
        <f t="shared" si="31"/>
        <v>0.80203287585133376</v>
      </c>
      <c r="U141">
        <f t="shared" si="32"/>
        <v>4.1143385811725991E-3</v>
      </c>
      <c r="V141">
        <f t="shared" si="33"/>
        <v>0.79791853727016115</v>
      </c>
    </row>
    <row r="142" spans="13:22" x14ac:dyDescent="0.3">
      <c r="M142" s="13">
        <f t="shared" si="26"/>
        <v>70</v>
      </c>
      <c r="N142" s="8">
        <f t="shared" si="24"/>
        <v>46.059276695363273</v>
      </c>
      <c r="O142" s="14">
        <f t="shared" si="27"/>
        <v>1.4666920216215278</v>
      </c>
      <c r="P142">
        <f t="shared" si="28"/>
        <v>559.92361757111121</v>
      </c>
      <c r="Q142">
        <f t="shared" si="29"/>
        <v>-358.7635212784927</v>
      </c>
      <c r="R142">
        <f t="shared" si="30"/>
        <v>176.88622275309211</v>
      </c>
      <c r="S142" s="11">
        <f t="shared" si="25"/>
        <v>1.2216944444444446</v>
      </c>
      <c r="T142" s="11">
        <f t="shared" si="31"/>
        <v>0.80797665935052676</v>
      </c>
      <c r="U142">
        <f t="shared" si="32"/>
        <v>4.1143385811725991E-3</v>
      </c>
      <c r="V142">
        <f t="shared" si="33"/>
        <v>0.80386232076935416</v>
      </c>
    </row>
    <row r="143" spans="13:22" x14ac:dyDescent="0.3">
      <c r="M143" s="13">
        <f t="shared" si="26"/>
        <v>70.5</v>
      </c>
      <c r="N143" s="8">
        <f t="shared" si="24"/>
        <v>46.400179892918828</v>
      </c>
      <c r="O143" s="14">
        <f t="shared" si="27"/>
        <v>1.4652118785393471</v>
      </c>
      <c r="P143">
        <f t="shared" si="28"/>
        <v>558.87162928077032</v>
      </c>
      <c r="Q143">
        <f t="shared" si="29"/>
        <v>-360.29341984703399</v>
      </c>
      <c r="R143">
        <f t="shared" si="30"/>
        <v>173.74881759289437</v>
      </c>
      <c r="S143" s="11">
        <f t="shared" si="25"/>
        <v>1.2304208333333333</v>
      </c>
      <c r="T143" s="11">
        <f t="shared" si="31"/>
        <v>0.8139263671011977</v>
      </c>
      <c r="U143">
        <f t="shared" si="32"/>
        <v>4.1143385811725991E-3</v>
      </c>
      <c r="V143">
        <f t="shared" si="33"/>
        <v>0.8098120285200251</v>
      </c>
    </row>
    <row r="144" spans="13:22" x14ac:dyDescent="0.3">
      <c r="M144" s="13">
        <f t="shared" si="26"/>
        <v>71</v>
      </c>
      <c r="N144" s="8">
        <f t="shared" si="24"/>
        <v>46.741427467637131</v>
      </c>
      <c r="O144" s="14">
        <f t="shared" si="27"/>
        <v>1.4637133407358607</v>
      </c>
      <c r="P144">
        <f t="shared" si="28"/>
        <v>557.81041351852457</v>
      </c>
      <c r="Q144">
        <f t="shared" si="29"/>
        <v>-361.79588229510517</v>
      </c>
      <c r="R144">
        <f t="shared" si="30"/>
        <v>170.59818156799452</v>
      </c>
      <c r="S144" s="11">
        <f t="shared" si="25"/>
        <v>1.2391472222222222</v>
      </c>
      <c r="T144" s="11">
        <f t="shared" si="31"/>
        <v>0.81988208518996175</v>
      </c>
      <c r="U144">
        <f t="shared" si="32"/>
        <v>4.1143385811725991E-3</v>
      </c>
      <c r="V144">
        <f t="shared" si="33"/>
        <v>0.81576774660878915</v>
      </c>
    </row>
    <row r="145" spans="13:22" x14ac:dyDescent="0.3">
      <c r="M145" s="13">
        <f t="shared" si="26"/>
        <v>71.5</v>
      </c>
      <c r="N145" s="8">
        <f t="shared" si="24"/>
        <v>47.083024408844643</v>
      </c>
      <c r="O145" s="14">
        <f t="shared" si="27"/>
        <v>1.4621962828446484</v>
      </c>
      <c r="P145">
        <f t="shared" si="28"/>
        <v>556.73999856155433</v>
      </c>
      <c r="Q145">
        <f t="shared" si="29"/>
        <v>-363.27079421112251</v>
      </c>
      <c r="R145">
        <f t="shared" si="30"/>
        <v>167.43455459737189</v>
      </c>
      <c r="S145" s="11">
        <f t="shared" si="25"/>
        <v>1.2478736111111111</v>
      </c>
      <c r="T145" s="11">
        <f t="shared" si="31"/>
        <v>0.82584390069442515</v>
      </c>
      <c r="U145">
        <f t="shared" si="32"/>
        <v>4.1143385811725991E-3</v>
      </c>
      <c r="V145">
        <f t="shared" si="33"/>
        <v>0.82172956211325254</v>
      </c>
    </row>
    <row r="146" spans="13:22" x14ac:dyDescent="0.3">
      <c r="M146" s="13">
        <f t="shared" si="26"/>
        <v>72</v>
      </c>
      <c r="N146" s="8">
        <f t="shared" si="24"/>
        <v>47.424975763711494</v>
      </c>
      <c r="O146" s="14">
        <f t="shared" si="27"/>
        <v>1.4606605780566715</v>
      </c>
      <c r="P146">
        <f t="shared" si="28"/>
        <v>555.6604129946478</v>
      </c>
      <c r="Q146">
        <f t="shared" si="29"/>
        <v>-364.71804328145834</v>
      </c>
      <c r="R146">
        <f t="shared" si="30"/>
        <v>164.25817758925817</v>
      </c>
      <c r="S146" s="11">
        <f t="shared" si="25"/>
        <v>1.2566000000000002</v>
      </c>
      <c r="T146" s="11">
        <f t="shared" si="31"/>
        <v>0.83181190170172625</v>
      </c>
      <c r="U146">
        <f t="shared" si="32"/>
        <v>4.1143385811725991E-3</v>
      </c>
      <c r="V146">
        <f t="shared" si="33"/>
        <v>0.82769756312055365</v>
      </c>
    </row>
    <row r="147" spans="13:22" x14ac:dyDescent="0.3">
      <c r="M147" s="13">
        <f t="shared" si="26"/>
        <v>72.5</v>
      </c>
      <c r="N147" s="8">
        <f t="shared" si="24"/>
        <v>47.767286638333182</v>
      </c>
      <c r="O147" s="14">
        <f t="shared" si="27"/>
        <v>1.4591060981181327</v>
      </c>
      <c r="P147">
        <f t="shared" si="28"/>
        <v>554.57168571166733</v>
      </c>
      <c r="Q147">
        <f t="shared" si="29"/>
        <v>-366.13751929899354</v>
      </c>
      <c r="R147">
        <f t="shared" si="30"/>
        <v>161.06929242279276</v>
      </c>
      <c r="S147" s="11">
        <f t="shared" si="25"/>
        <v>1.265326388888889</v>
      </c>
      <c r="T147" s="11">
        <f t="shared" si="31"/>
        <v>0.83778617732741534</v>
      </c>
      <c r="U147">
        <f t="shared" si="32"/>
        <v>4.1143385811725991E-3</v>
      </c>
      <c r="V147">
        <f t="shared" si="33"/>
        <v>0.83367183874624273</v>
      </c>
    </row>
    <row r="148" spans="13:22" x14ac:dyDescent="0.3">
      <c r="M148" s="13">
        <f t="shared" si="26"/>
        <v>73</v>
      </c>
      <c r="N148" s="8">
        <f t="shared" si="24"/>
        <v>48.109962198832086</v>
      </c>
      <c r="O148" s="14">
        <f t="shared" si="27"/>
        <v>1.4575327133285489</v>
      </c>
      <c r="P148">
        <f t="shared" si="28"/>
        <v>553.47384591705168</v>
      </c>
      <c r="Q148">
        <f t="shared" si="29"/>
        <v>-367.52911417150978</v>
      </c>
      <c r="R148">
        <f t="shared" si="30"/>
        <v>157.86814192960327</v>
      </c>
      <c r="S148" s="11">
        <f t="shared" si="25"/>
        <v>1.2740527777777779</v>
      </c>
      <c r="T148" s="11">
        <f t="shared" si="31"/>
        <v>0.84376681773467821</v>
      </c>
      <c r="U148">
        <f t="shared" si="32"/>
        <v>4.1143385811725991E-3</v>
      </c>
      <c r="V148">
        <f t="shared" si="33"/>
        <v>0.8396524791535056</v>
      </c>
    </row>
    <row r="149" spans="13:22" x14ac:dyDescent="0.3">
      <c r="M149" s="13">
        <f t="shared" si="26"/>
        <v>73.5</v>
      </c>
      <c r="N149" s="8">
        <f t="shared" si="24"/>
        <v>48.453007672479231</v>
      </c>
      <c r="O149" s="14">
        <f t="shared" si="27"/>
        <v>1.4559402925394562</v>
      </c>
      <c r="P149">
        <f t="shared" si="28"/>
        <v>552.36692312735806</v>
      </c>
      <c r="Q149">
        <f t="shared" si="29"/>
        <v>-368.89272192992041</v>
      </c>
      <c r="R149">
        <f t="shared" si="30"/>
        <v>154.65496987531441</v>
      </c>
      <c r="S149" s="11">
        <f t="shared" si="25"/>
        <v>1.2827791666666668</v>
      </c>
      <c r="T149" s="11">
        <f t="shared" si="31"/>
        <v>0.84975391415391444</v>
      </c>
      <c r="U149">
        <f t="shared" si="32"/>
        <v>4.1143385811725991E-3</v>
      </c>
      <c r="V149">
        <f t="shared" si="33"/>
        <v>0.84563957557274183</v>
      </c>
    </row>
    <row r="150" spans="13:22" x14ac:dyDescent="0.3">
      <c r="M150" s="13">
        <f t="shared" si="26"/>
        <v>74</v>
      </c>
      <c r="N150" s="8">
        <f t="shared" si="24"/>
        <v>48.796428348836706</v>
      </c>
      <c r="O150" s="14">
        <f t="shared" si="27"/>
        <v>1.4543287031537462</v>
      </c>
      <c r="P150">
        <f t="shared" si="28"/>
        <v>551.25094717284355</v>
      </c>
      <c r="Q150">
        <f t="shared" si="29"/>
        <v>-370.22823873634053</v>
      </c>
      <c r="R150">
        <f t="shared" si="30"/>
        <v>151.43002094098529</v>
      </c>
      <c r="S150" s="11">
        <f t="shared" si="25"/>
        <v>1.2915055555555557</v>
      </c>
      <c r="T150" s="11">
        <f t="shared" si="31"/>
        <v>0.85574755890267551</v>
      </c>
      <c r="U150">
        <f t="shared" si="32"/>
        <v>4.1143385811725991E-3</v>
      </c>
      <c r="V150">
        <f t="shared" si="33"/>
        <v>0.8516332203215029</v>
      </c>
    </row>
    <row r="151" spans="13:22" x14ac:dyDescent="0.3">
      <c r="M151" s="13">
        <f t="shared" si="26"/>
        <v>74.5</v>
      </c>
      <c r="N151" s="8">
        <f t="shared" si="24"/>
        <v>49.14022958092113</v>
      </c>
      <c r="O151" s="14">
        <f t="shared" si="27"/>
        <v>1.4526978111234696</v>
      </c>
      <c r="P151">
        <f t="shared" si="28"/>
        <v>550.12594819908645</v>
      </c>
      <c r="Q151">
        <f t="shared" si="29"/>
        <v>-371.53556289199344</v>
      </c>
      <c r="R151">
        <f t="shared" si="30"/>
        <v>148.19354070447736</v>
      </c>
      <c r="S151" s="11">
        <f t="shared" si="25"/>
        <v>1.3002319444444443</v>
      </c>
      <c r="T151" s="11">
        <f t="shared" si="31"/>
        <v>0.86174784540597116</v>
      </c>
      <c r="U151">
        <f t="shared" si="32"/>
        <v>4.1143385811725991E-3</v>
      </c>
      <c r="V151">
        <f t="shared" si="33"/>
        <v>0.85763350682479855</v>
      </c>
    </row>
    <row r="152" spans="13:22" x14ac:dyDescent="0.3">
      <c r="M152" s="13">
        <f t="shared" si="26"/>
        <v>75</v>
      </c>
      <c r="N152" s="8">
        <f t="shared" si="24"/>
        <v>49.484416786389083</v>
      </c>
      <c r="O152" s="14">
        <f t="shared" si="27"/>
        <v>1.4510474809514062</v>
      </c>
      <c r="P152">
        <f t="shared" si="28"/>
        <v>548.99195666864944</v>
      </c>
      <c r="Q152">
        <f t="shared" si="29"/>
        <v>-372.81459484495565</v>
      </c>
      <c r="R152">
        <f t="shared" si="30"/>
        <v>144.94577562175306</v>
      </c>
      <c r="S152" s="11">
        <f t="shared" si="25"/>
        <v>1.3089583333333334</v>
      </c>
      <c r="T152" s="11">
        <f t="shared" si="31"/>
        <v>0.86775486821695758</v>
      </c>
      <c r="U152">
        <f t="shared" si="32"/>
        <v>4.1143385811725991E-3</v>
      </c>
      <c r="V152">
        <f t="shared" si="33"/>
        <v>0.86364052963578497</v>
      </c>
    </row>
    <row r="153" spans="13:22" x14ac:dyDescent="0.3">
      <c r="M153" s="13">
        <f t="shared" si="26"/>
        <v>75.5</v>
      </c>
      <c r="N153" s="8">
        <f t="shared" si="24"/>
        <v>49.828995448744202</v>
      </c>
      <c r="O153" s="14">
        <f t="shared" si="27"/>
        <v>1.4493775756889804</v>
      </c>
      <c r="P153">
        <f t="shared" si="28"/>
        <v>547.84900336278588</v>
      </c>
      <c r="Q153">
        <f t="shared" si="29"/>
        <v>-374.06523719773702</v>
      </c>
      <c r="R153">
        <f t="shared" si="30"/>
        <v>141.68697300810948</v>
      </c>
      <c r="S153" s="11">
        <f t="shared" si="25"/>
        <v>1.3176847222222223</v>
      </c>
      <c r="T153" s="11">
        <f t="shared" si="31"/>
        <v>0.87376872303800546</v>
      </c>
      <c r="U153">
        <f t="shared" si="32"/>
        <v>4.1143385811725991E-3</v>
      </c>
      <c r="V153">
        <f t="shared" si="33"/>
        <v>0.86965438445683285</v>
      </c>
    </row>
    <row r="154" spans="13:22" x14ac:dyDescent="0.3">
      <c r="M154" s="13">
        <f t="shared" si="26"/>
        <v>76</v>
      </c>
      <c r="N154" s="8">
        <f t="shared" si="24"/>
        <v>50.17397111856738</v>
      </c>
      <c r="O154" s="14">
        <f t="shared" si="27"/>
        <v>1.4476879569386032</v>
      </c>
      <c r="P154">
        <f t="shared" si="28"/>
        <v>546.69711938318915</v>
      </c>
      <c r="Q154">
        <f t="shared" si="29"/>
        <v>-375.28739471469811</v>
      </c>
      <c r="R154">
        <f t="shared" si="30"/>
        <v>138.41738101934448</v>
      </c>
      <c r="S154" s="11">
        <f t="shared" si="25"/>
        <v>1.3264111111111112</v>
      </c>
      <c r="T154" s="11">
        <f t="shared" si="31"/>
        <v>0.87978950674216938</v>
      </c>
      <c r="U154">
        <f t="shared" si="32"/>
        <v>4.1143385811725991E-3</v>
      </c>
      <c r="V154">
        <f t="shared" si="33"/>
        <v>0.87567516816099678</v>
      </c>
    </row>
    <row r="155" spans="13:22" x14ac:dyDescent="0.3">
      <c r="M155" s="13">
        <f t="shared" si="26"/>
        <v>76.5</v>
      </c>
      <c r="N155" s="8">
        <f t="shared" si="24"/>
        <v>50.51934941476965</v>
      </c>
      <c r="O155" s="14">
        <f t="shared" si="27"/>
        <v>1.4459784848527517</v>
      </c>
      <c r="P155">
        <f t="shared" si="28"/>
        <v>545.53633615378646</v>
      </c>
      <c r="Q155">
        <f t="shared" si="29"/>
        <v>-376.48097432930194</v>
      </c>
      <c r="R155">
        <f t="shared" si="30"/>
        <v>135.13724863286023</v>
      </c>
      <c r="S155" s="11">
        <f t="shared" si="25"/>
        <v>1.3351375000000001</v>
      </c>
      <c r="T155" s="11">
        <f t="shared" si="31"/>
        <v>0.8858173173950552</v>
      </c>
      <c r="U155">
        <f t="shared" si="32"/>
        <v>4.1143385811725991E-3</v>
      </c>
      <c r="V155">
        <f t="shared" si="33"/>
        <v>0.8817029788138826</v>
      </c>
    </row>
    <row r="156" spans="13:22" x14ac:dyDescent="0.3">
      <c r="M156" s="13">
        <f t="shared" si="26"/>
        <v>77</v>
      </c>
      <c r="N156" s="8">
        <f t="shared" si="24"/>
        <v>50.865136025869134</v>
      </c>
      <c r="O156" s="14">
        <f t="shared" si="27"/>
        <v>1.4442490181366134</v>
      </c>
      <c r="P156">
        <f t="shared" si="28"/>
        <v>544.36668542257985</v>
      </c>
      <c r="Q156">
        <f t="shared" si="29"/>
        <v>-377.64588515120113</v>
      </c>
      <c r="R156">
        <f t="shared" si="30"/>
        <v>131.84682562870364</v>
      </c>
      <c r="S156" s="11">
        <f t="shared" si="25"/>
        <v>1.343863888888889</v>
      </c>
      <c r="T156" s="11">
        <f t="shared" si="31"/>
        <v>0.89185225427710524</v>
      </c>
      <c r="U156">
        <f t="shared" si="32"/>
        <v>4.1143385811725991E-3</v>
      </c>
      <c r="V156">
        <f t="shared" si="33"/>
        <v>0.88773791569593263</v>
      </c>
    </row>
    <row r="157" spans="13:22" x14ac:dyDescent="0.3">
      <c r="M157" s="13">
        <f t="shared" si="26"/>
        <v>77.5</v>
      </c>
      <c r="N157" s="8">
        <f t="shared" si="24"/>
        <v>51.211336711291864</v>
      </c>
      <c r="O157" s="14">
        <f t="shared" si="27"/>
        <v>1.4424994140488727</v>
      </c>
      <c r="P157">
        <f t="shared" si="28"/>
        <v>543.18819926353319</v>
      </c>
      <c r="Q157">
        <f t="shared" si="29"/>
        <v>-378.7820384731591</v>
      </c>
      <c r="R157">
        <f t="shared" si="30"/>
        <v>128.5463625705458</v>
      </c>
      <c r="S157" s="11">
        <f t="shared" si="25"/>
        <v>1.3525902777777778</v>
      </c>
      <c r="T157" s="11">
        <f t="shared" si="31"/>
        <v>0.89789441790630253</v>
      </c>
      <c r="U157">
        <f t="shared" si="32"/>
        <v>4.1143385811725991E-3</v>
      </c>
      <c r="V157">
        <f t="shared" si="33"/>
        <v>0.89378007932512993</v>
      </c>
    </row>
    <row r="158" spans="13:22" x14ac:dyDescent="0.3">
      <c r="M158" s="13">
        <f t="shared" si="26"/>
        <v>78</v>
      </c>
      <c r="N158" s="8">
        <f t="shared" si="24"/>
        <v>51.557957302697567</v>
      </c>
      <c r="O158" s="14">
        <f t="shared" si="27"/>
        <v>1.4407295284046207</v>
      </c>
      <c r="P158">
        <f t="shared" si="28"/>
        <v>542.0009100785079</v>
      </c>
      <c r="Q158">
        <f t="shared" si="29"/>
        <v>-379.88934777780497</v>
      </c>
      <c r="R158">
        <f t="shared" si="30"/>
        <v>125.23611078660161</v>
      </c>
      <c r="S158" s="11">
        <f t="shared" si="25"/>
        <v>1.3613166666666667</v>
      </c>
      <c r="T158" s="11">
        <f t="shared" si="31"/>
        <v>0.90394391006130825</v>
      </c>
      <c r="U158">
        <f t="shared" si="32"/>
        <v>4.1143385811725991E-3</v>
      </c>
      <c r="V158">
        <f t="shared" si="33"/>
        <v>0.89982957148013565</v>
      </c>
    </row>
    <row r="159" spans="13:22" x14ac:dyDescent="0.3">
      <c r="M159" s="13">
        <f t="shared" si="26"/>
        <v>78.5</v>
      </c>
      <c r="N159" s="8">
        <f t="shared" si="24"/>
        <v>51.905003705330593</v>
      </c>
      <c r="O159" s="14">
        <f t="shared" si="27"/>
        <v>1.4389392155771941</v>
      </c>
      <c r="P159">
        <f t="shared" si="28"/>
        <v>540.80485059924797</v>
      </c>
      <c r="Q159">
        <f t="shared" si="29"/>
        <v>-380.96772874422192</v>
      </c>
      <c r="R159">
        <f t="shared" si="30"/>
        <v>121.91632235049153</v>
      </c>
      <c r="S159" s="11">
        <f t="shared" si="25"/>
        <v>1.3700430555555556</v>
      </c>
      <c r="T159" s="11">
        <f t="shared" si="31"/>
        <v>0.9100008338050396</v>
      </c>
      <c r="U159">
        <f t="shared" si="32"/>
        <v>4.1143385811725991E-3</v>
      </c>
      <c r="V159">
        <f t="shared" si="33"/>
        <v>0.90588649522386699</v>
      </c>
    </row>
    <row r="160" spans="13:22" x14ac:dyDescent="0.3">
      <c r="M160" s="13">
        <f t="shared" si="26"/>
        <v>79</v>
      </c>
      <c r="N160" s="8">
        <f t="shared" si="24"/>
        <v>52.252481899396933</v>
      </c>
      <c r="O160" s="14">
        <f t="shared" si="27"/>
        <v>1.4371283285024838</v>
      </c>
      <c r="P160">
        <f t="shared" si="28"/>
        <v>539.60005388941647</v>
      </c>
      <c r="Q160">
        <f t="shared" si="29"/>
        <v>-382.01709925436813</v>
      </c>
      <c r="R160">
        <f t="shared" si="30"/>
        <v>118.58725006204595</v>
      </c>
      <c r="S160" s="11">
        <f t="shared" si="25"/>
        <v>1.3787694444444445</v>
      </c>
      <c r="T160" s="11">
        <f t="shared" si="31"/>
        <v>0.91606529350870303</v>
      </c>
      <c r="U160">
        <f t="shared" si="32"/>
        <v>4.1143385811725991E-3</v>
      </c>
      <c r="V160">
        <f t="shared" si="33"/>
        <v>0.91195095492753042</v>
      </c>
    </row>
    <row r="161" spans="13:22" x14ac:dyDescent="0.3">
      <c r="M161" s="13">
        <f t="shared" si="26"/>
        <v>79.5</v>
      </c>
      <c r="N161" s="8">
        <f t="shared" si="24"/>
        <v>52.600397941467449</v>
      </c>
      <c r="O161" s="14">
        <f t="shared" si="27"/>
        <v>1.4352967186820422</v>
      </c>
      <c r="P161">
        <f t="shared" si="28"/>
        <v>538.38655334668374</v>
      </c>
      <c r="Q161">
        <f t="shared" si="29"/>
        <v>-383.03737939933018</v>
      </c>
      <c r="R161">
        <f t="shared" si="30"/>
        <v>115.24914742805505</v>
      </c>
      <c r="S161" s="11">
        <f t="shared" si="25"/>
        <v>1.3874958333333334</v>
      </c>
      <c r="T161" s="11">
        <f t="shared" si="31"/>
        <v>0.92213739487628377</v>
      </c>
      <c r="U161">
        <f t="shared" si="32"/>
        <v>4.1143385811725991E-3</v>
      </c>
      <c r="V161">
        <f t="shared" si="33"/>
        <v>0.91802305629511116</v>
      </c>
    </row>
    <row r="162" spans="13:22" x14ac:dyDescent="0.3">
      <c r="M162" s="13">
        <f t="shared" si="26"/>
        <v>80</v>
      </c>
      <c r="N162" s="8">
        <f t="shared" ref="N162:N181" si="34">V162/3.1415*180</f>
        <v>52.948757965908335</v>
      </c>
      <c r="O162" s="14">
        <f t="shared" si="27"/>
        <v>1.4334442361874598</v>
      </c>
      <c r="P162">
        <f t="shared" si="28"/>
        <v>537.16438270486856</v>
      </c>
      <c r="Q162">
        <f t="shared" si="29"/>
        <v>-384.02849148540776</v>
      </c>
      <c r="R162">
        <f t="shared" si="30"/>
        <v>111.9022686429641</v>
      </c>
      <c r="S162" s="11">
        <f t="shared" ref="S162:S181" si="35">M162/180*3.1415</f>
        <v>1.3962222222222223</v>
      </c>
      <c r="T162" s="11">
        <f t="shared" si="31"/>
        <v>0.92821724496951186</v>
      </c>
      <c r="U162">
        <f t="shared" si="32"/>
        <v>4.1143385811725991E-3</v>
      </c>
      <c r="V162">
        <f t="shared" si="33"/>
        <v>0.92410290638833925</v>
      </c>
    </row>
    <row r="163" spans="13:22" x14ac:dyDescent="0.3">
      <c r="M163" s="13">
        <f t="shared" si="26"/>
        <v>80.5</v>
      </c>
      <c r="N163" s="8">
        <f t="shared" si="34"/>
        <v>53.297568186339269</v>
      </c>
      <c r="O163" s="14">
        <f t="shared" si="27"/>
        <v>1.4315707296660598</v>
      </c>
      <c r="P163">
        <f t="shared" si="28"/>
        <v>535.93357603613515</v>
      </c>
      <c r="Q163">
        <f t="shared" si="29"/>
        <v>-384.99036004003011</v>
      </c>
      <c r="R163">
        <f t="shared" si="30"/>
        <v>108.54686856951683</v>
      </c>
      <c r="S163" s="11">
        <f t="shared" si="35"/>
        <v>1.4049486111111114</v>
      </c>
      <c r="T163" s="11">
        <f t="shared" si="31"/>
        <v>0.93430495223331056</v>
      </c>
      <c r="U163">
        <f t="shared" si="32"/>
        <v>4.1143385811725991E-3</v>
      </c>
      <c r="V163">
        <f t="shared" si="33"/>
        <v>0.93019061365213795</v>
      </c>
    </row>
    <row r="164" spans="13:22" x14ac:dyDescent="0.3">
      <c r="M164" s="13">
        <f t="shared" si="26"/>
        <v>81</v>
      </c>
      <c r="N164" s="8">
        <f t="shared" si="34"/>
        <v>53.646834897119696</v>
      </c>
      <c r="O164" s="14">
        <f t="shared" si="27"/>
        <v>1.4296760463452474</v>
      </c>
      <c r="P164">
        <f t="shared" si="28"/>
        <v>534.69416775324601</v>
      </c>
      <c r="Q164">
        <f t="shared" si="29"/>
        <v>-385.9229118175034</v>
      </c>
      <c r="R164">
        <f t="shared" si="30"/>
        <v>105.18320271934807</v>
      </c>
      <c r="S164" s="11">
        <f t="shared" si="35"/>
        <v>1.413675</v>
      </c>
      <c r="T164" s="11">
        <f t="shared" si="31"/>
        <v>0.94040062652173662</v>
      </c>
      <c r="U164">
        <f t="shared" si="32"/>
        <v>4.1143385811725991E-3</v>
      </c>
      <c r="V164">
        <f t="shared" si="33"/>
        <v>0.93628628794056401</v>
      </c>
    </row>
    <row r="165" spans="13:22" x14ac:dyDescent="0.3">
      <c r="M165" s="13">
        <f t="shared" si="26"/>
        <v>81.5</v>
      </c>
      <c r="N165" s="8">
        <f t="shared" si="34"/>
        <v>53.996564474864371</v>
      </c>
      <c r="O165" s="14">
        <f t="shared" si="27"/>
        <v>1.4277600320405897</v>
      </c>
      <c r="P165">
        <f t="shared" si="28"/>
        <v>533.44619261187256</v>
      </c>
      <c r="Q165">
        <f t="shared" si="29"/>
        <v>-386.82607580458819</v>
      </c>
      <c r="R165">
        <f t="shared" si="30"/>
        <v>101.81152723352594</v>
      </c>
      <c r="S165" s="11">
        <f t="shared" si="35"/>
        <v>1.4224013888888889</v>
      </c>
      <c r="T165" s="11">
        <f t="shared" si="31"/>
        <v>0.94650437912443053</v>
      </c>
      <c r="U165">
        <f t="shared" si="32"/>
        <v>4.1143385811725991E-3</v>
      </c>
      <c r="V165">
        <f t="shared" si="33"/>
        <v>0.94239004054325792</v>
      </c>
    </row>
    <row r="166" spans="13:22" x14ac:dyDescent="0.3">
      <c r="M166" s="13">
        <f t="shared" si="26"/>
        <v>82</v>
      </c>
      <c r="N166" s="8">
        <f t="shared" si="34"/>
        <v>54.346763379988076</v>
      </c>
      <c r="O166" s="14">
        <f t="shared" si="27"/>
        <v>1.4258225311606996</v>
      </c>
      <c r="P166">
        <f t="shared" si="28"/>
        <v>532.18968571296409</v>
      </c>
      <c r="Q166">
        <f t="shared" si="29"/>
        <v>-387.69978322590691</v>
      </c>
      <c r="R166">
        <f t="shared" si="30"/>
        <v>98.432098863047671</v>
      </c>
      <c r="S166" s="11">
        <f t="shared" si="35"/>
        <v>1.4311277777777778</v>
      </c>
      <c r="T166" s="11">
        <f t="shared" si="31"/>
        <v>0.95261632279357578</v>
      </c>
      <c r="U166">
        <f t="shared" si="32"/>
        <v>4.1143385811725991E-3</v>
      </c>
      <c r="V166">
        <f t="shared" si="33"/>
        <v>0.94850198421240317</v>
      </c>
    </row>
    <row r="167" spans="13:22" x14ac:dyDescent="0.3">
      <c r="M167" s="13">
        <f t="shared" si="26"/>
        <v>82.5</v>
      </c>
      <c r="N167" s="8">
        <f t="shared" si="34"/>
        <v>54.697438158281116</v>
      </c>
      <c r="O167" s="14">
        <f t="shared" si="27"/>
        <v>1.423863386716659</v>
      </c>
      <c r="P167">
        <f t="shared" si="28"/>
        <v>530.92468250517936</v>
      </c>
      <c r="Q167">
        <f t="shared" si="29"/>
        <v>-388.54396754918133</v>
      </c>
      <c r="R167">
        <f t="shared" si="30"/>
        <v>95.045174949287798</v>
      </c>
      <c r="S167" s="11">
        <f t="shared" si="35"/>
        <v>1.4398541666666667</v>
      </c>
      <c r="T167" s="11">
        <f t="shared" si="31"/>
        <v>0.95873657177139548</v>
      </c>
      <c r="U167">
        <f t="shared" si="32"/>
        <v>4.1143385811725991E-3</v>
      </c>
      <c r="V167">
        <f t="shared" si="33"/>
        <v>0.95462223319022288</v>
      </c>
    </row>
    <row r="168" spans="13:22" x14ac:dyDescent="0.3">
      <c r="M168" s="13">
        <f t="shared" si="26"/>
        <v>83</v>
      </c>
      <c r="N168" s="8">
        <f t="shared" si="34"/>
        <v>55.048595442515364</v>
      </c>
      <c r="O168" s="14">
        <f t="shared" si="27"/>
        <v>1.4218824403297716</v>
      </c>
      <c r="P168">
        <f t="shared" si="28"/>
        <v>529.65121878737921</v>
      </c>
      <c r="Q168">
        <f t="shared" si="29"/>
        <v>-389.35856449029882</v>
      </c>
      <c r="R168">
        <f t="shared" si="30"/>
        <v>91.651013404401709</v>
      </c>
      <c r="S168" s="11">
        <f t="shared" si="35"/>
        <v>1.4485805555555558</v>
      </c>
      <c r="T168" s="11">
        <f t="shared" si="31"/>
        <v>0.96486524181818378</v>
      </c>
      <c r="U168">
        <f t="shared" si="32"/>
        <v>4.1143385811725991E-3</v>
      </c>
      <c r="V168">
        <f t="shared" si="33"/>
        <v>0.96075090323701118</v>
      </c>
    </row>
    <row r="169" spans="13:22" x14ac:dyDescent="0.3">
      <c r="M169" s="13">
        <f t="shared" si="26"/>
        <v>83.5</v>
      </c>
      <c r="N169" s="8">
        <f t="shared" si="34"/>
        <v>55.400241954082126</v>
      </c>
      <c r="O169" s="14">
        <f t="shared" si="27"/>
        <v>1.4198795322402455</v>
      </c>
      <c r="P169">
        <f t="shared" si="28"/>
        <v>528.36933071118278</v>
      </c>
      <c r="Q169">
        <f t="shared" si="29"/>
        <v>-390.14351201820745</v>
      </c>
      <c r="R169">
        <f t="shared" si="30"/>
        <v>88.249872691686221</v>
      </c>
      <c r="S169" s="11">
        <f t="shared" si="35"/>
        <v>1.4573069444444446</v>
      </c>
      <c r="T169" s="11">
        <f t="shared" si="31"/>
        <v>0.97100245024088927</v>
      </c>
      <c r="U169">
        <f t="shared" si="32"/>
        <v>4.1143385811725991E-3</v>
      </c>
      <c r="V169">
        <f t="shared" si="33"/>
        <v>0.96688811165971666</v>
      </c>
    </row>
    <row r="170" spans="13:22" x14ac:dyDescent="0.3">
      <c r="M170" s="13">
        <f t="shared" si="26"/>
        <v>84</v>
      </c>
      <c r="N170" s="8">
        <f t="shared" si="34"/>
        <v>55.752384504662537</v>
      </c>
      <c r="O170" s="14">
        <f t="shared" si="27"/>
        <v>1.4178545013180481</v>
      </c>
      <c r="P170">
        <f t="shared" si="28"/>
        <v>527.07905478359089</v>
      </c>
      <c r="Q170">
        <f t="shared" si="29"/>
        <v>-390.89875035963979</v>
      </c>
      <c r="R170">
        <f t="shared" si="30"/>
        <v>84.842011805897116</v>
      </c>
      <c r="S170" s="11">
        <f t="shared" si="35"/>
        <v>1.4660333333333335</v>
      </c>
      <c r="T170" s="11">
        <f t="shared" si="31"/>
        <v>0.97714831592226903</v>
      </c>
      <c r="U170">
        <f t="shared" si="32"/>
        <v>4.1143385811725991E-3</v>
      </c>
      <c r="V170">
        <f t="shared" si="33"/>
        <v>0.97303397734109642</v>
      </c>
    </row>
    <row r="171" spans="13:22" x14ac:dyDescent="0.3">
      <c r="M171" s="13">
        <f t="shared" si="26"/>
        <v>84.5</v>
      </c>
      <c r="N171" s="8">
        <f t="shared" si="34"/>
        <v>56.105029997930849</v>
      </c>
      <c r="O171" s="14">
        <f t="shared" si="27"/>
        <v>1.415807185073664</v>
      </c>
      <c r="P171">
        <f t="shared" si="28"/>
        <v>525.78042786967512</v>
      </c>
      <c r="Q171">
        <f t="shared" si="29"/>
        <v>-391.62422200366461</v>
      </c>
      <c r="R171">
        <f t="shared" si="30"/>
        <v>81.427690253527345</v>
      </c>
      <c r="S171" s="11">
        <f t="shared" si="35"/>
        <v>1.4747597222222224</v>
      </c>
      <c r="T171" s="11">
        <f t="shared" si="31"/>
        <v>0.98330295935061574</v>
      </c>
      <c r="U171">
        <f t="shared" si="32"/>
        <v>4.1143385811725991E-3</v>
      </c>
      <c r="V171">
        <f t="shared" si="33"/>
        <v>0.97918862076944313</v>
      </c>
    </row>
    <row r="172" spans="13:22" x14ac:dyDescent="0.3">
      <c r="M172" s="13">
        <f t="shared" si="26"/>
        <v>85</v>
      </c>
      <c r="N172" s="8">
        <f t="shared" si="34"/>
        <v>56.458185431291632</v>
      </c>
      <c r="O172" s="14">
        <f t="shared" si="27"/>
        <v>1.4137374196685104</v>
      </c>
      <c r="P172">
        <f t="shared" si="28"/>
        <v>524.47348719533693</v>
      </c>
      <c r="Q172">
        <f t="shared" si="29"/>
        <v>-392.31987170606612</v>
      </c>
      <c r="R172">
        <f t="shared" si="30"/>
        <v>78.007168033045687</v>
      </c>
      <c r="S172" s="11">
        <f t="shared" si="35"/>
        <v>1.4834861111111111</v>
      </c>
      <c r="T172" s="11">
        <f t="shared" si="31"/>
        <v>0.98946650265007641</v>
      </c>
      <c r="U172">
        <f t="shared" si="32"/>
        <v>4.1143385811725991E-3</v>
      </c>
      <c r="V172">
        <f t="shared" si="33"/>
        <v>0.9853521640689038</v>
      </c>
    </row>
    <row r="173" spans="13:22" x14ac:dyDescent="0.3">
      <c r="M173" s="13">
        <f t="shared" si="26"/>
        <v>85.5</v>
      </c>
      <c r="N173" s="8">
        <f t="shared" si="34"/>
        <v>56.811857897651926</v>
      </c>
      <c r="O173" s="14">
        <f t="shared" si="27"/>
        <v>1.4116450399298377</v>
      </c>
      <c r="P173">
        <f t="shared" si="28"/>
        <v>523.15827035013763</v>
      </c>
      <c r="Q173">
        <f t="shared" si="29"/>
        <v>-392.98564649355086</v>
      </c>
      <c r="R173">
        <f t="shared" si="30"/>
        <v>74.580705615097628</v>
      </c>
      <c r="S173" s="11">
        <f t="shared" si="35"/>
        <v>1.4922124999999999</v>
      </c>
      <c r="T173" s="11">
        <f t="shared" si="31"/>
        <v>0.99563906961158111</v>
      </c>
      <c r="U173">
        <f t="shared" si="32"/>
        <v>4.1143385811725991E-3</v>
      </c>
      <c r="V173">
        <f t="shared" si="33"/>
        <v>0.9915247310304085</v>
      </c>
    </row>
    <row r="174" spans="13:22" x14ac:dyDescent="0.3">
      <c r="M174" s="13">
        <f t="shared" si="26"/>
        <v>86</v>
      </c>
      <c r="N174" s="8">
        <f t="shared" si="34"/>
        <v>57.16605458722826</v>
      </c>
      <c r="O174" s="14">
        <f t="shared" si="27"/>
        <v>1.4095298793621853</v>
      </c>
      <c r="P174">
        <f t="shared" si="28"/>
        <v>521.83481529020071</v>
      </c>
      <c r="Q174">
        <f t="shared" si="29"/>
        <v>-393.6214956677818</v>
      </c>
      <c r="R174">
        <f t="shared" si="30"/>
        <v>71.148563922671272</v>
      </c>
      <c r="S174" s="11">
        <f t="shared" si="35"/>
        <v>1.500938888888889</v>
      </c>
      <c r="T174" s="11">
        <f t="shared" si="31"/>
        <v>1.0018207857243815</v>
      </c>
      <c r="U174">
        <f t="shared" si="32"/>
        <v>4.1143385811725991E-3</v>
      </c>
      <c r="V174">
        <f t="shared" si="33"/>
        <v>0.99770644714320889</v>
      </c>
    </row>
    <row r="175" spans="13:22" x14ac:dyDescent="0.3">
      <c r="M175" s="13">
        <f t="shared" si="26"/>
        <v>86.5</v>
      </c>
      <c r="N175" s="8">
        <f t="shared" si="34"/>
        <v>57.520782789390424</v>
      </c>
      <c r="O175" s="14">
        <f t="shared" si="27"/>
        <v>1.4073917701626875</v>
      </c>
      <c r="P175">
        <f t="shared" si="28"/>
        <v>520.50316034118919</v>
      </c>
      <c r="Q175">
        <f t="shared" si="29"/>
        <v>-394.22737080923855</v>
      </c>
      <c r="R175">
        <f t="shared" si="30"/>
        <v>67.711004311228066</v>
      </c>
      <c r="S175" s="11">
        <f t="shared" si="35"/>
        <v>1.5096652777777779</v>
      </c>
      <c r="T175" s="11">
        <f t="shared" si="31"/>
        <v>1.0080117782082283</v>
      </c>
      <c r="U175">
        <f t="shared" si="32"/>
        <v>4.1143385811725991E-3</v>
      </c>
      <c r="V175">
        <f t="shared" si="33"/>
        <v>1.0038974396270557</v>
      </c>
    </row>
    <row r="176" spans="13:22" x14ac:dyDescent="0.3">
      <c r="M176" s="13">
        <f t="shared" si="26"/>
        <v>87</v>
      </c>
      <c r="N176" s="8">
        <f t="shared" si="34"/>
        <v>57.876049894542106</v>
      </c>
      <c r="O176" s="14">
        <f t="shared" si="27"/>
        <v>1.4052305432367116</v>
      </c>
      <c r="P176">
        <f t="shared" si="28"/>
        <v>519.16334420135956</v>
      </c>
      <c r="Q176">
        <f t="shared" si="29"/>
        <v>-394.80322578090482</v>
      </c>
      <c r="R176">
        <f t="shared" si="30"/>
        <v>64.268288548800399</v>
      </c>
      <c r="S176" s="11">
        <f t="shared" si="35"/>
        <v>1.5183916666666668</v>
      </c>
      <c r="T176" s="11">
        <f t="shared" si="31"/>
        <v>1.0142121760461951</v>
      </c>
      <c r="U176">
        <f t="shared" si="32"/>
        <v>4.1143385811725991E-3</v>
      </c>
      <c r="V176">
        <f t="shared" si="33"/>
        <v>1.0100978374650225</v>
      </c>
    </row>
    <row r="177" spans="13:22" x14ac:dyDescent="0.3">
      <c r="M177" s="13">
        <f t="shared" si="26"/>
        <v>87.5</v>
      </c>
      <c r="N177" s="8">
        <f t="shared" si="34"/>
        <v>58.231863396039401</v>
      </c>
      <c r="O177" s="14">
        <f t="shared" si="27"/>
        <v>1.4030460282148571</v>
      </c>
      <c r="P177">
        <f t="shared" si="28"/>
        <v>517.81540594469425</v>
      </c>
      <c r="Q177">
        <f t="shared" si="29"/>
        <v>-395.34901673178183</v>
      </c>
      <c r="R177">
        <f t="shared" si="30"/>
        <v>60.820678796058424</v>
      </c>
      <c r="S177" s="11">
        <f t="shared" si="35"/>
        <v>1.5271180555555557</v>
      </c>
      <c r="T177" s="11">
        <f t="shared" si="31"/>
        <v>1.0204221100181603</v>
      </c>
      <c r="U177">
        <f t="shared" si="32"/>
        <v>4.1143385811725991E-3</v>
      </c>
      <c r="V177">
        <f t="shared" si="33"/>
        <v>1.0163077714369877</v>
      </c>
    </row>
    <row r="178" spans="13:22" x14ac:dyDescent="0.3">
      <c r="M178" s="13">
        <f t="shared" si="26"/>
        <v>88</v>
      </c>
      <c r="N178" s="8">
        <f t="shared" si="34"/>
        <v>58.588230892147969</v>
      </c>
      <c r="O178" s="14">
        <f t="shared" si="27"/>
        <v>1.4008380534689067</v>
      </c>
      <c r="P178">
        <f t="shared" si="28"/>
        <v>516.45938502411445</v>
      </c>
      <c r="Q178">
        <f t="shared" si="29"/>
        <v>-395.86470210022696</v>
      </c>
      <c r="R178">
        <f t="shared" si="30"/>
        <v>57.36843758634663</v>
      </c>
      <c r="S178" s="11">
        <f t="shared" si="35"/>
        <v>1.5358444444444446</v>
      </c>
      <c r="T178" s="11">
        <f t="shared" si="31"/>
        <v>1.0266417127349663</v>
      </c>
      <c r="U178">
        <f t="shared" si="32"/>
        <v>4.1143385811725991E-3</v>
      </c>
      <c r="V178">
        <f t="shared" si="33"/>
        <v>1.0225273741537937</v>
      </c>
    </row>
    <row r="179" spans="13:22" x14ac:dyDescent="0.3">
      <c r="M179" s="13">
        <f t="shared" si="26"/>
        <v>88.5</v>
      </c>
      <c r="N179" s="8">
        <f t="shared" si="34"/>
        <v>58.945160088040275</v>
      </c>
      <c r="O179" s="14">
        <f t="shared" si="27"/>
        <v>1.3986064461330174</v>
      </c>
      <c r="P179">
        <f t="shared" si="28"/>
        <v>515.09532127477701</v>
      </c>
      <c r="Q179">
        <f t="shared" si="29"/>
        <v>-396.35024261711942</v>
      </c>
      <c r="R179">
        <f t="shared" si="30"/>
        <v>53.911827805692091</v>
      </c>
      <c r="S179" s="11">
        <f t="shared" si="35"/>
        <v>1.5445708333333334</v>
      </c>
      <c r="T179" s="11">
        <f t="shared" si="31"/>
        <v>1.0328711186732755</v>
      </c>
      <c r="U179">
        <f t="shared" si="32"/>
        <v>4.1143385811725991E-3</v>
      </c>
      <c r="V179">
        <f t="shared" si="33"/>
        <v>1.0287567800921029</v>
      </c>
    </row>
    <row r="180" spans="13:22" x14ac:dyDescent="0.3">
      <c r="M180" s="13">
        <f t="shared" si="26"/>
        <v>89</v>
      </c>
      <c r="N180" s="8">
        <f t="shared" si="34"/>
        <v>59.302658797832756</v>
      </c>
      <c r="O180" s="14">
        <f t="shared" si="27"/>
        <v>1.3963510321215296</v>
      </c>
      <c r="P180">
        <f t="shared" si="28"/>
        <v>513.72325491745482</v>
      </c>
      <c r="Q180">
        <f t="shared" si="29"/>
        <v>-396.80560130884982</v>
      </c>
      <c r="R180">
        <f t="shared" si="30"/>
        <v>50.45111267278584</v>
      </c>
      <c r="S180" s="11">
        <f t="shared" si="35"/>
        <v>1.5532972222222223</v>
      </c>
      <c r="T180" s="11">
        <f t="shared" si="31"/>
        <v>1.039110464211126</v>
      </c>
      <c r="U180">
        <f t="shared" si="32"/>
        <v>4.1143385811725991E-3</v>
      </c>
      <c r="V180">
        <f t="shared" si="33"/>
        <v>1.0349961256299534</v>
      </c>
    </row>
    <row r="181" spans="13:22" x14ac:dyDescent="0.3">
      <c r="M181" s="13">
        <f t="shared" si="26"/>
        <v>89.5</v>
      </c>
      <c r="N181" s="8">
        <f t="shared" si="34"/>
        <v>59.660734946664995</v>
      </c>
      <c r="O181" s="14">
        <f t="shared" si="27"/>
        <v>1.3940716361514103</v>
      </c>
      <c r="P181">
        <f t="shared" si="28"/>
        <v>512.34322656200584</v>
      </c>
      <c r="Q181">
        <f t="shared" si="29"/>
        <v>-397.23074350013627</v>
      </c>
      <c r="R181">
        <f t="shared" si="30"/>
        <v>46.986555718938931</v>
      </c>
      <c r="S181" s="11">
        <f t="shared" si="35"/>
        <v>1.5620236111111112</v>
      </c>
      <c r="T181" s="11">
        <f t="shared" si="31"/>
        <v>1.0453598876642176</v>
      </c>
      <c r="U181">
        <f t="shared" si="32"/>
        <v>4.1143385811725991E-3</v>
      </c>
      <c r="V181">
        <f t="shared" si="33"/>
        <v>1.041245549083045</v>
      </c>
    </row>
    <row r="182" spans="13:22" x14ac:dyDescent="0.3">
      <c r="M182" s="13">
        <f t="shared" si="26"/>
        <v>90</v>
      </c>
      <c r="N182" s="8">
        <f t="shared" ref="N182:N245" si="36">V182/3.1415*180</f>
        <v>60.01939657282098</v>
      </c>
      <c r="O182" s="14">
        <f t="shared" si="27"/>
        <v>1.3917680817645335</v>
      </c>
      <c r="P182">
        <f t="shared" si="28"/>
        <v>510.95527721093094</v>
      </c>
      <c r="Q182">
        <f t="shared" si="29"/>
        <v>-397.62563681666455</v>
      </c>
      <c r="R182">
        <f t="shared" si="30"/>
        <v>43.518420768014728</v>
      </c>
      <c r="S182" s="11">
        <f t="shared" ref="S182:S245" si="37">M182/180*3.1415</f>
        <v>1.5707500000000001</v>
      </c>
      <c r="T182" s="11">
        <f t="shared" si="31"/>
        <v>1.0516195293229345</v>
      </c>
      <c r="U182">
        <f t="shared" si="32"/>
        <v>4.1143385811725991E-3</v>
      </c>
      <c r="V182">
        <f t="shared" si="33"/>
        <v>1.0475051907417618</v>
      </c>
    </row>
    <row r="183" spans="13:22" x14ac:dyDescent="0.3">
      <c r="M183" s="13">
        <f t="shared" si="26"/>
        <v>90.5</v>
      </c>
      <c r="N183" s="8">
        <f t="shared" si="36"/>
        <v>60.378651829893755</v>
      </c>
      <c r="O183" s="14">
        <f t="shared" si="27"/>
        <v>1.3894401913507235</v>
      </c>
      <c r="P183">
        <f t="shared" si="28"/>
        <v>509.5594482630238</v>
      </c>
      <c r="Q183">
        <f t="shared" si="29"/>
        <v>-397.99025118755355</v>
      </c>
      <c r="R183">
        <f t="shared" si="30"/>
        <v>40.046971916338819</v>
      </c>
      <c r="S183" s="11">
        <f t="shared" si="37"/>
        <v>1.579476388888889</v>
      </c>
      <c r="T183" s="11">
        <f t="shared" si="31"/>
        <v>1.057889531490124</v>
      </c>
      <c r="U183">
        <f t="shared" si="32"/>
        <v>4.1143385811725991E-3</v>
      </c>
      <c r="V183">
        <f t="shared" si="33"/>
        <v>1.0537751929089514</v>
      </c>
    </row>
    <row r="184" spans="13:22" x14ac:dyDescent="0.3">
      <c r="M184" s="13">
        <f t="shared" si="26"/>
        <v>91</v>
      </c>
      <c r="N184" s="8">
        <f t="shared" si="36"/>
        <v>60.738508988994596</v>
      </c>
      <c r="O184" s="14">
        <f t="shared" si="27"/>
        <v>1.3870877861736759</v>
      </c>
      <c r="P184">
        <f t="shared" si="28"/>
        <v>508.15578151711549</v>
      </c>
      <c r="Q184">
        <f t="shared" si="29"/>
        <v>-398.32455884764505</v>
      </c>
      <c r="R184">
        <f t="shared" si="30"/>
        <v>36.572473512588296</v>
      </c>
      <c r="S184" s="11">
        <f t="shared" si="37"/>
        <v>1.5882027777777779</v>
      </c>
      <c r="T184" s="11">
        <f t="shared" si="31"/>
        <v>1.0641700385196533</v>
      </c>
      <c r="U184">
        <f t="shared" si="32"/>
        <v>4.1143385811725991E-3</v>
      </c>
      <c r="V184">
        <f t="shared" si="33"/>
        <v>1.0600556999384807</v>
      </c>
    </row>
    <row r="185" spans="13:22" x14ac:dyDescent="0.3">
      <c r="M185" s="13">
        <f t="shared" si="26"/>
        <v>91.5</v>
      </c>
      <c r="N185" s="8">
        <f t="shared" si="36"/>
        <v>61.098976441007324</v>
      </c>
      <c r="O185" s="14">
        <f t="shared" si="27"/>
        <v>1.3847106863968528</v>
      </c>
      <c r="P185">
        <f t="shared" si="28"/>
        <v>506.74431917591613</v>
      </c>
      <c r="Q185">
        <f t="shared" si="29"/>
        <v>-398.628534339618</v>
      </c>
      <c r="R185">
        <f t="shared" si="30"/>
        <v>33.095190137661746</v>
      </c>
      <c r="S185" s="11">
        <f t="shared" si="37"/>
        <v>1.5969291666666667</v>
      </c>
      <c r="T185" s="11">
        <f t="shared" si="31"/>
        <v>1.0704611968557534</v>
      </c>
      <c r="U185">
        <f t="shared" si="32"/>
        <v>4.1143385811725991E-3</v>
      </c>
      <c r="V185">
        <f t="shared" si="33"/>
        <v>1.0663468582745808</v>
      </c>
    </row>
    <row r="186" spans="13:22" x14ac:dyDescent="0.3">
      <c r="M186" s="13">
        <f t="shared" si="26"/>
        <v>92</v>
      </c>
      <c r="N186" s="8">
        <f t="shared" si="36"/>
        <v>61.460062698889139</v>
      </c>
      <c r="O186" s="14">
        <f t="shared" si="27"/>
        <v>1.3823087111116958</v>
      </c>
      <c r="P186">
        <f t="shared" si="28"/>
        <v>505.32510384995572</v>
      </c>
      <c r="Q186">
        <f t="shared" si="29"/>
        <v>-398.90215451592729</v>
      </c>
      <c r="R186">
        <f t="shared" si="30"/>
        <v>29.615386584531596</v>
      </c>
      <c r="S186" s="11">
        <f t="shared" si="37"/>
        <v>1.6056555555555556</v>
      </c>
      <c r="T186" s="11">
        <f t="shared" si="31"/>
        <v>1.076763155073174</v>
      </c>
      <c r="U186">
        <f t="shared" si="32"/>
        <v>4.1143385811725991E-3</v>
      </c>
      <c r="V186">
        <f t="shared" si="33"/>
        <v>1.0726488164920014</v>
      </c>
    </row>
    <row r="187" spans="13:22" x14ac:dyDescent="0.3">
      <c r="M187" s="13">
        <f t="shared" si="26"/>
        <v>92.5</v>
      </c>
      <c r="N187" s="8">
        <f t="shared" si="36"/>
        <v>61.821776400018813</v>
      </c>
      <c r="O187" s="14">
        <f t="shared" si="27"/>
        <v>1.3798816783668386</v>
      </c>
      <c r="P187">
        <f t="shared" si="28"/>
        <v>503.8981785616275</v>
      </c>
      <c r="Q187">
        <f t="shared" si="29"/>
        <v>-399.14539854056619</v>
      </c>
      <c r="R187">
        <f t="shared" si="30"/>
        <v>26.133327838080344</v>
      </c>
      <c r="S187" s="11">
        <f t="shared" si="37"/>
        <v>1.6143819444444443</v>
      </c>
      <c r="T187" s="11">
        <f t="shared" si="31"/>
        <v>1.0830760639181676</v>
      </c>
      <c r="U187">
        <f t="shared" si="32"/>
        <v>4.1143385811725991E-3</v>
      </c>
      <c r="V187">
        <f t="shared" si="33"/>
        <v>1.078961725336995</v>
      </c>
    </row>
    <row r="188" spans="13:22" x14ac:dyDescent="0.3">
      <c r="M188" s="13">
        <f t="shared" si="26"/>
        <v>93</v>
      </c>
      <c r="N188" s="8">
        <f t="shared" si="36"/>
        <v>62.18412630859342</v>
      </c>
      <c r="O188" s="14">
        <f t="shared" si="27"/>
        <v>1.3774294051995479</v>
      </c>
      <c r="P188">
        <f t="shared" si="28"/>
        <v>502.46358674933566</v>
      </c>
      <c r="Q188">
        <f t="shared" si="29"/>
        <v>-399.35824789065305</v>
      </c>
      <c r="R188">
        <f t="shared" si="30"/>
        <v>22.649279054921646</v>
      </c>
      <c r="S188" s="11">
        <f t="shared" si="37"/>
        <v>1.6231083333333336</v>
      </c>
      <c r="T188" s="11">
        <f t="shared" si="31"/>
        <v>1.0894000763503184</v>
      </c>
      <c r="U188">
        <f t="shared" si="32"/>
        <v>4.1143385811725991E-3</v>
      </c>
      <c r="V188">
        <f t="shared" si="33"/>
        <v>1.0852857377691458</v>
      </c>
    </row>
    <row r="189" spans="13:22" x14ac:dyDescent="0.3">
      <c r="M189" s="13">
        <f t="shared" si="26"/>
        <v>93.5</v>
      </c>
      <c r="N189" s="8">
        <f t="shared" si="36"/>
        <v>62.547121318074552</v>
      </c>
      <c r="O189" s="14">
        <f t="shared" si="27"/>
        <v>1.3749517076673219</v>
      </c>
      <c r="P189">
        <f t="shared" si="28"/>
        <v>501.02137227175217</v>
      </c>
      <c r="Q189">
        <f t="shared" si="29"/>
        <v>-399.54068635784188</v>
      </c>
      <c r="R189">
        <f t="shared" si="30"/>
        <v>19.163505543209997</v>
      </c>
      <c r="S189" s="11">
        <f t="shared" si="37"/>
        <v>1.6318347222222225</v>
      </c>
      <c r="T189" s="11">
        <f t="shared" si="31"/>
        <v>1.0957353475852349</v>
      </c>
      <c r="U189">
        <f t="shared" si="32"/>
        <v>4.1143385811725991E-3</v>
      </c>
      <c r="V189">
        <f t="shared" si="33"/>
        <v>1.0916210090040623</v>
      </c>
    </row>
    <row r="190" spans="13:22" x14ac:dyDescent="0.3">
      <c r="M190" s="13">
        <f t="shared" si="26"/>
        <v>94</v>
      </c>
      <c r="N190" s="8">
        <f t="shared" si="36"/>
        <v>62.910770453685487</v>
      </c>
      <c r="O190" s="14">
        <f t="shared" si="27"/>
        <v>1.3724484008832449</v>
      </c>
      <c r="P190">
        <f t="shared" si="28"/>
        <v>499.57157941218242</v>
      </c>
      <c r="Q190">
        <f t="shared" si="29"/>
        <v>-399.69270004955655</v>
      </c>
      <c r="R190">
        <f t="shared" si="30"/>
        <v>15.676272742436284</v>
      </c>
      <c r="S190" s="11">
        <f t="shared" si="37"/>
        <v>1.6405611111111114</v>
      </c>
      <c r="T190" s="11">
        <f t="shared" si="31"/>
        <v>1.1020820351381335</v>
      </c>
      <c r="U190">
        <f t="shared" si="32"/>
        <v>4.1143385811725991E-3</v>
      </c>
      <c r="V190">
        <f t="shared" si="33"/>
        <v>1.0979676965569609</v>
      </c>
    </row>
    <row r="191" spans="13:22" x14ac:dyDescent="0.3">
      <c r="M191" s="13">
        <f t="shared" si="26"/>
        <v>94.5</v>
      </c>
      <c r="N191" s="8">
        <f t="shared" si="36"/>
        <v>63.275082874959921</v>
      </c>
      <c r="O191" s="14">
        <f t="shared" si="27"/>
        <v>1.3699192990510696</v>
      </c>
      <c r="P191">
        <f t="shared" si="28"/>
        <v>498.11425288304588</v>
      </c>
      <c r="Q191">
        <f t="shared" si="29"/>
        <v>-399.81427739004863</v>
      </c>
      <c r="R191">
        <f t="shared" si="30"/>
        <v>12.187846203215539</v>
      </c>
      <c r="S191" s="11">
        <f t="shared" si="37"/>
        <v>1.6492875000000002</v>
      </c>
      <c r="T191" s="11">
        <f t="shared" si="31"/>
        <v>1.1084402988683204</v>
      </c>
      <c r="U191">
        <f t="shared" si="32"/>
        <v>4.1143385811725991E-3</v>
      </c>
      <c r="V191">
        <f t="shared" si="33"/>
        <v>1.1043259602871478</v>
      </c>
    </row>
    <row r="192" spans="13:22" x14ac:dyDescent="0.3">
      <c r="M192" s="13">
        <f t="shared" si="26"/>
        <v>95</v>
      </c>
      <c r="N192" s="8">
        <f t="shared" si="36"/>
        <v>63.640067878343949</v>
      </c>
      <c r="O192" s="14">
        <f t="shared" si="27"/>
        <v>1.3673642155034589</v>
      </c>
      <c r="P192">
        <f t="shared" si="28"/>
        <v>496.64943783047323</v>
      </c>
      <c r="Q192">
        <f t="shared" si="29"/>
        <v>-399.90540912127921</v>
      </c>
      <c r="R192">
        <f t="shared" si="30"/>
        <v>8.6984915670652239</v>
      </c>
      <c r="S192" s="11">
        <f t="shared" si="37"/>
        <v>1.6580138888888891</v>
      </c>
      <c r="T192" s="11">
        <f t="shared" si="31"/>
        <v>1.1148103010246033</v>
      </c>
      <c r="U192">
        <f t="shared" si="32"/>
        <v>4.1143385811725991E-3</v>
      </c>
      <c r="V192">
        <f t="shared" si="33"/>
        <v>1.1106959624434307</v>
      </c>
    </row>
    <row r="193" spans="13:22" x14ac:dyDescent="0.3">
      <c r="M193" s="13">
        <f t="shared" si="26"/>
        <v>95.5</v>
      </c>
      <c r="N193" s="8">
        <f t="shared" si="36"/>
        <v>64.005734899852115</v>
      </c>
      <c r="O193" s="14">
        <f t="shared" si="27"/>
        <v>1.3647829627411052</v>
      </c>
      <c r="P193">
        <f t="shared" si="28"/>
        <v>495.17717983902253</v>
      </c>
      <c r="Q193">
        <f t="shared" si="29"/>
        <v>-399.96608830362334</v>
      </c>
      <c r="R193">
        <f t="shared" si="30"/>
        <v>5.2084745461769018</v>
      </c>
      <c r="S193" s="11">
        <f t="shared" si="37"/>
        <v>1.6667402777777778</v>
      </c>
      <c r="T193" s="11">
        <f t="shared" si="31"/>
        <v>1.1211922062916473</v>
      </c>
      <c r="U193">
        <f t="shared" si="32"/>
        <v>4.1143385811725991E-3</v>
      </c>
      <c r="V193">
        <f t="shared" si="33"/>
        <v>1.1170778677104747</v>
      </c>
    </row>
    <row r="194" spans="13:22" x14ac:dyDescent="0.3">
      <c r="M194" s="13">
        <f t="shared" si="26"/>
        <v>96</v>
      </c>
      <c r="N194" s="8">
        <f t="shared" si="36"/>
        <v>64.372093517779007</v>
      </c>
      <c r="O194" s="14">
        <f t="shared" si="27"/>
        <v>1.3621753524746136</v>
      </c>
      <c r="P194">
        <f t="shared" si="28"/>
        <v>493.69752493651936</v>
      </c>
      <c r="Q194">
        <f t="shared" si="29"/>
        <v>-399.99631031639899</v>
      </c>
      <c r="R194">
        <f t="shared" si="30"/>
        <v>1.7180609031820548</v>
      </c>
      <c r="S194" s="11">
        <f t="shared" si="37"/>
        <v>1.6754666666666667</v>
      </c>
      <c r="T194" s="11">
        <f t="shared" si="31"/>
        <v>1.127586181837299</v>
      </c>
      <c r="U194">
        <f t="shared" si="32"/>
        <v>4.1143385811725991E-3</v>
      </c>
      <c r="V194">
        <f t="shared" si="33"/>
        <v>1.1234718432561264</v>
      </c>
    </row>
    <row r="195" spans="13:22" x14ac:dyDescent="0.3">
      <c r="M195" s="13">
        <f t="shared" ref="M195:M258" si="38">(ROW()-2)*0.5+0</f>
        <v>96.5</v>
      </c>
      <c r="N195" s="8">
        <f t="shared" si="36"/>
        <v>64.739153455467402</v>
      </c>
      <c r="O195" s="14">
        <f t="shared" ref="O195:O258" si="39">1/(N196-N195)/2</f>
        <v>1.3595411956672403</v>
      </c>
      <c r="P195">
        <f t="shared" ref="P195:P258" si="40">SQRT((R195-$B$11)*(R195-$B$11)+(Q195-$B$12)*(Q195-$B$12))</f>
        <v>492.2105195990232</v>
      </c>
      <c r="Q195">
        <f t="shared" ref="Q195:Q258" si="41">-$B$8*SIN(S195+$B$15)</f>
        <v>-399.99607285821861</v>
      </c>
      <c r="R195">
        <f t="shared" ref="R195:R258" si="42">$B$8*COS(S195+$B$15)</f>
        <v>-1.772483569085042</v>
      </c>
      <c r="S195" s="11">
        <f t="shared" si="37"/>
        <v>1.6841930555555555</v>
      </c>
      <c r="T195" s="11">
        <f t="shared" ref="T195:T258" si="43">ACOS((R195-$B$11)/P195)</f>
        <v>1.1339923973608996</v>
      </c>
      <c r="U195">
        <f t="shared" ref="U195:U258" si="44">ASIN((($B$1-$B$2)/SQRT(($B$6+$B$14)*($B$6+$B$14)+(($B$1-$B$2)*($B$1-$B$2)))))</f>
        <v>4.1143385811725991E-3</v>
      </c>
      <c r="V195">
        <f t="shared" ref="V195:V258" si="45">T195-U195</f>
        <v>1.129878058779727</v>
      </c>
    </row>
    <row r="196" spans="13:22" x14ac:dyDescent="0.3">
      <c r="M196" s="13">
        <f t="shared" si="38"/>
        <v>97</v>
      </c>
      <c r="N196" s="8">
        <f t="shared" si="36"/>
        <v>65.106924584134532</v>
      </c>
      <c r="O196" s="14">
        <f t="shared" si="39"/>
        <v>1.3568803025810532</v>
      </c>
      <c r="P196">
        <f t="shared" si="40"/>
        <v>490.71621075592304</v>
      </c>
      <c r="Q196">
        <f t="shared" si="41"/>
        <v>-399.96537594716443</v>
      </c>
      <c r="R196">
        <f t="shared" si="42"/>
        <v>-5.2628930678276333</v>
      </c>
      <c r="S196" s="11">
        <f t="shared" si="37"/>
        <v>1.6929194444444444</v>
      </c>
      <c r="T196" s="11">
        <f t="shared" si="43"/>
        <v>1.1404110251426096</v>
      </c>
      <c r="U196">
        <f t="shared" si="44"/>
        <v>4.1143385811725991E-3</v>
      </c>
      <c r="V196">
        <f t="shared" si="45"/>
        <v>1.136296686561437</v>
      </c>
    </row>
    <row r="197" spans="13:22" x14ac:dyDescent="0.3">
      <c r="M197" s="13">
        <f t="shared" si="38"/>
        <v>97.5</v>
      </c>
      <c r="N197" s="8">
        <f t="shared" si="36"/>
        <v>65.475416925757372</v>
      </c>
      <c r="O197" s="14">
        <f t="shared" si="39"/>
        <v>1.3541924828236678</v>
      </c>
      <c r="P197">
        <f t="shared" si="40"/>
        <v>489.21464579516731</v>
      </c>
      <c r="Q197">
        <f t="shared" si="41"/>
        <v>-399.90422192078734</v>
      </c>
      <c r="R197">
        <f t="shared" si="42"/>
        <v>-8.7529018005271144</v>
      </c>
      <c r="S197" s="11">
        <f t="shared" si="37"/>
        <v>1.7016458333333333</v>
      </c>
      <c r="T197" s="11">
        <f t="shared" si="43"/>
        <v>1.1468422400937659</v>
      </c>
      <c r="U197">
        <f t="shared" si="44"/>
        <v>4.1143385811725991E-3</v>
      </c>
      <c r="V197">
        <f t="shared" si="45"/>
        <v>1.1427279015125933</v>
      </c>
    </row>
    <row r="198" spans="13:22" x14ac:dyDescent="0.3">
      <c r="M198" s="13">
        <f t="shared" si="38"/>
        <v>98</v>
      </c>
      <c r="N198" s="8">
        <f t="shared" si="36"/>
        <v>65.844640656018697</v>
      </c>
      <c r="O198" s="14">
        <f t="shared" si="39"/>
        <v>1.3514775453985726</v>
      </c>
      <c r="P198">
        <f t="shared" si="40"/>
        <v>487.70587256862979</v>
      </c>
      <c r="Q198">
        <f t="shared" si="41"/>
        <v>-399.81261543592836</v>
      </c>
      <c r="R198">
        <f t="shared" si="42"/>
        <v>-12.242244005182966</v>
      </c>
      <c r="S198" s="11">
        <f t="shared" si="37"/>
        <v>1.7103722222222222</v>
      </c>
      <c r="T198" s="11">
        <f t="shared" si="43"/>
        <v>1.1532862198082989</v>
      </c>
      <c r="U198">
        <f t="shared" si="44"/>
        <v>4.1143385811725991E-3</v>
      </c>
      <c r="V198">
        <f t="shared" si="45"/>
        <v>1.1491718812271263</v>
      </c>
    </row>
    <row r="199" spans="13:22" x14ac:dyDescent="0.3">
      <c r="M199" s="13">
        <f t="shared" si="38"/>
        <v>98.5</v>
      </c>
      <c r="N199" s="8">
        <f t="shared" si="36"/>
        <v>66.21460610731485</v>
      </c>
      <c r="O199" s="14">
        <f t="shared" si="39"/>
        <v>1.3487352987562411</v>
      </c>
      <c r="P199">
        <f t="shared" si="40"/>
        <v>486.18993939761685</v>
      </c>
      <c r="Q199">
        <f t="shared" si="41"/>
        <v>-399.69056346836459</v>
      </c>
      <c r="R199">
        <f t="shared" si="42"/>
        <v>-15.730653970550456</v>
      </c>
      <c r="S199" s="11">
        <f t="shared" si="37"/>
        <v>1.7190986111111113</v>
      </c>
      <c r="T199" s="11">
        <f t="shared" si="43"/>
        <v>1.159743144615226</v>
      </c>
      <c r="U199">
        <f t="shared" si="44"/>
        <v>4.1143385811725991E-3</v>
      </c>
      <c r="V199">
        <f t="shared" si="45"/>
        <v>1.1556288060340534</v>
      </c>
    </row>
    <row r="200" spans="13:22" x14ac:dyDescent="0.3">
      <c r="M200" s="13">
        <f t="shared" si="38"/>
        <v>99</v>
      </c>
      <c r="N200" s="8">
        <f t="shared" si="36"/>
        <v>66.585323771826992</v>
      </c>
      <c r="O200" s="14">
        <f t="shared" si="39"/>
        <v>1.3459655508489254</v>
      </c>
      <c r="P200">
        <f t="shared" si="40"/>
        <v>484.6668950785193</v>
      </c>
      <c r="Q200">
        <f t="shared" si="41"/>
        <v>-399.53807531227767</v>
      </c>
      <c r="R200">
        <f t="shared" si="42"/>
        <v>-19.217866056374024</v>
      </c>
      <c r="S200" s="11">
        <f t="shared" si="37"/>
        <v>1.7278250000000002</v>
      </c>
      <c r="T200" s="11">
        <f t="shared" si="43"/>
        <v>1.1662131976322532</v>
      </c>
      <c r="U200">
        <f t="shared" si="44"/>
        <v>4.1143385811725991E-3</v>
      </c>
      <c r="V200">
        <f t="shared" si="45"/>
        <v>1.1620988590510806</v>
      </c>
    </row>
    <row r="201" spans="13:22" x14ac:dyDescent="0.3">
      <c r="M201" s="13">
        <f t="shared" si="38"/>
        <v>99.5</v>
      </c>
      <c r="N201" s="8">
        <f t="shared" si="36"/>
        <v>66.956804304656856</v>
      </c>
      <c r="O201" s="14">
        <f t="shared" si="39"/>
        <v>1.3431681091865919</v>
      </c>
      <c r="P201">
        <f t="shared" si="40"/>
        <v>483.13678888861216</v>
      </c>
      <c r="Q201">
        <f t="shared" si="41"/>
        <v>-399.35516257954606</v>
      </c>
      <c r="R201">
        <f t="shared" si="42"/>
        <v>-22.703614713616172</v>
      </c>
      <c r="S201" s="11">
        <f t="shared" si="37"/>
        <v>1.736551388888889</v>
      </c>
      <c r="T201" s="11">
        <f t="shared" si="43"/>
        <v>1.1726965648205032</v>
      </c>
      <c r="U201">
        <f t="shared" si="44"/>
        <v>4.1143385811725991E-3</v>
      </c>
      <c r="V201">
        <f t="shared" si="45"/>
        <v>1.1685822262393306</v>
      </c>
    </row>
    <row r="202" spans="13:22" x14ac:dyDescent="0.3">
      <c r="M202" s="13">
        <f t="shared" si="38"/>
        <v>100</v>
      </c>
      <c r="N202" s="8">
        <f t="shared" si="36"/>
        <v>67.329058527028764</v>
      </c>
      <c r="O202" s="14">
        <f t="shared" si="39"/>
        <v>1.3403427808963508</v>
      </c>
      <c r="P202">
        <f t="shared" si="40"/>
        <v>481.59967059200761</v>
      </c>
      <c r="Q202">
        <f t="shared" si="41"/>
        <v>-399.14183919886096</v>
      </c>
      <c r="R202">
        <f t="shared" si="42"/>
        <v>-26.187634504678481</v>
      </c>
      <c r="S202" s="11">
        <f t="shared" si="37"/>
        <v>1.7452777777777779</v>
      </c>
      <c r="T202" s="11">
        <f t="shared" si="43"/>
        <v>1.1791934350403996</v>
      </c>
      <c r="U202">
        <f t="shared" si="44"/>
        <v>4.1143385811725991E-3</v>
      </c>
      <c r="V202">
        <f t="shared" si="45"/>
        <v>1.175079096459227</v>
      </c>
    </row>
    <row r="203" spans="13:22" x14ac:dyDescent="0.3">
      <c r="M203" s="13">
        <f t="shared" si="38"/>
        <v>100.5</v>
      </c>
      <c r="N203" s="8">
        <f t="shared" si="36"/>
        <v>67.702097429559075</v>
      </c>
      <c r="O203" s="14">
        <f t="shared" si="39"/>
        <v>1.3374893727834429</v>
      </c>
      <c r="P203">
        <f t="shared" si="40"/>
        <v>480.05559044576398</v>
      </c>
      <c r="Q203">
        <f t="shared" si="41"/>
        <v>-398.89812141466547</v>
      </c>
      <c r="R203">
        <f t="shared" si="42"/>
        <v>-29.669660123614623</v>
      </c>
      <c r="S203" s="11">
        <f t="shared" si="37"/>
        <v>1.7540041666666668</v>
      </c>
      <c r="T203" s="11">
        <f t="shared" si="43"/>
        <v>1.1857040001087273</v>
      </c>
      <c r="U203">
        <f t="shared" si="44"/>
        <v>4.1143385811725991E-3</v>
      </c>
      <c r="V203">
        <f t="shared" si="45"/>
        <v>1.1815896615275547</v>
      </c>
    </row>
    <row r="204" spans="13:22" x14ac:dyDescent="0.3">
      <c r="M204" s="13">
        <f t="shared" si="38"/>
        <v>101</v>
      </c>
      <c r="N204" s="8">
        <f t="shared" si="36"/>
        <v>68.075932175594815</v>
      </c>
      <c r="O204" s="14">
        <f t="shared" si="39"/>
        <v>1.3346076913954519</v>
      </c>
      <c r="P204">
        <f t="shared" si="40"/>
        <v>478.50459920615651</v>
      </c>
      <c r="Q204">
        <f t="shared" si="41"/>
        <v>-398.62402778591775</v>
      </c>
      <c r="R204">
        <f t="shared" si="42"/>
        <v>-33.149426416333242</v>
      </c>
      <c r="S204" s="11">
        <f t="shared" si="37"/>
        <v>1.7627305555555557</v>
      </c>
      <c r="T204" s="11">
        <f t="shared" si="43"/>
        <v>1.1922284548569011</v>
      </c>
      <c r="U204">
        <f t="shared" si="44"/>
        <v>4.1143385811725991E-3</v>
      </c>
      <c r="V204">
        <f t="shared" si="45"/>
        <v>1.1881141162757285</v>
      </c>
    </row>
    <row r="205" spans="13:22" x14ac:dyDescent="0.3">
      <c r="M205" s="13">
        <f t="shared" si="38"/>
        <v>101.5</v>
      </c>
      <c r="N205" s="8">
        <f t="shared" si="36"/>
        <v>68.450574104622817</v>
      </c>
      <c r="O205" s="14">
        <f t="shared" si="39"/>
        <v>1.3316975430891973</v>
      </c>
      <c r="P205">
        <f t="shared" si="40"/>
        <v>476.9467481351129</v>
      </c>
      <c r="Q205">
        <f t="shared" si="41"/>
        <v>-398.31957918467754</v>
      </c>
      <c r="R205">
        <f t="shared" si="42"/>
        <v>-36.626668400789264</v>
      </c>
      <c r="S205" s="11">
        <f t="shared" si="37"/>
        <v>1.7714569444444446</v>
      </c>
      <c r="T205" s="11">
        <f t="shared" si="43"/>
        <v>1.1987669971904646</v>
      </c>
      <c r="U205">
        <f t="shared" si="44"/>
        <v>4.1143385811725991E-3</v>
      </c>
      <c r="V205">
        <f t="shared" si="45"/>
        <v>1.194652658609292</v>
      </c>
    </row>
    <row r="206" spans="13:22" x14ac:dyDescent="0.3">
      <c r="M206" s="13">
        <f t="shared" si="38"/>
        <v>102</v>
      </c>
      <c r="N206" s="8">
        <f t="shared" si="36"/>
        <v>68.826034735750909</v>
      </c>
      <c r="O206" s="14">
        <f t="shared" si="39"/>
        <v>1.3287587340994349</v>
      </c>
      <c r="P206">
        <f t="shared" si="40"/>
        <v>475.38208900681934</v>
      </c>
      <c r="Q206">
        <f t="shared" si="41"/>
        <v>-397.98479879451719</v>
      </c>
      <c r="R206">
        <f t="shared" si="42"/>
        <v>-40.101121287162144</v>
      </c>
      <c r="S206" s="11">
        <f t="shared" si="37"/>
        <v>1.7801833333333335</v>
      </c>
      <c r="T206" s="11">
        <f t="shared" si="43"/>
        <v>1.2053198281498476</v>
      </c>
      <c r="U206">
        <f t="shared" si="44"/>
        <v>4.1143385811725991E-3</v>
      </c>
      <c r="V206">
        <f t="shared" si="45"/>
        <v>1.201205489568675</v>
      </c>
    </row>
    <row r="207" spans="13:22" x14ac:dyDescent="0.3">
      <c r="M207" s="13">
        <f t="shared" si="38"/>
        <v>102.5</v>
      </c>
      <c r="N207" s="8">
        <f t="shared" si="36"/>
        <v>69.202325771262991</v>
      </c>
      <c r="O207" s="14">
        <f t="shared" si="39"/>
        <v>1.3257910706121681</v>
      </c>
      <c r="P207">
        <f t="shared" si="40"/>
        <v>473.8106741145005</v>
      </c>
      <c r="Q207">
        <f t="shared" si="41"/>
        <v>-397.61971210875561</v>
      </c>
      <c r="R207">
        <f t="shared" si="42"/>
        <v>-43.572520498019401</v>
      </c>
      <c r="S207" s="11">
        <f t="shared" si="37"/>
        <v>1.7889097222222223</v>
      </c>
      <c r="T207" s="11">
        <f t="shared" si="43"/>
        <v>1.2118871519724099</v>
      </c>
      <c r="U207">
        <f t="shared" si="44"/>
        <v>4.1143385811725991E-3</v>
      </c>
      <c r="V207">
        <f t="shared" si="45"/>
        <v>1.2077728133912373</v>
      </c>
    </row>
    <row r="208" spans="13:22" x14ac:dyDescent="0.3">
      <c r="M208" s="13">
        <f t="shared" si="38"/>
        <v>103</v>
      </c>
      <c r="N208" s="8">
        <f t="shared" si="36"/>
        <v>69.579459100249082</v>
      </c>
      <c r="O208" s="14">
        <f t="shared" si="39"/>
        <v>1.3227943588389712</v>
      </c>
      <c r="P208">
        <f t="shared" si="40"/>
        <v>472.23255627737984</v>
      </c>
      <c r="Q208">
        <f t="shared" si="41"/>
        <v>-397.22434692851755</v>
      </c>
      <c r="R208">
        <f t="shared" si="42"/>
        <v>-47.040601688464072</v>
      </c>
      <c r="S208" s="11">
        <f t="shared" si="37"/>
        <v>1.7976361111111112</v>
      </c>
      <c r="T208" s="11">
        <f t="shared" si="43"/>
        <v>1.2184691761557975</v>
      </c>
      <c r="U208">
        <f t="shared" si="44"/>
        <v>4.1143385811725991E-3</v>
      </c>
      <c r="V208">
        <f t="shared" si="45"/>
        <v>1.2143548375746249</v>
      </c>
    </row>
    <row r="209" spans="13:22" x14ac:dyDescent="0.3">
      <c r="M209" s="13">
        <f t="shared" si="38"/>
        <v>103.5</v>
      </c>
      <c r="N209" s="8">
        <f t="shared" si="36"/>
        <v>69.957446802312504</v>
      </c>
      <c r="O209" s="14">
        <f t="shared" si="39"/>
        <v>1.319768405095187</v>
      </c>
      <c r="P209">
        <f t="shared" si="40"/>
        <v>470.64778884782373</v>
      </c>
      <c r="Q209">
        <f t="shared" si="41"/>
        <v>-396.79873336061632</v>
      </c>
      <c r="R209">
        <f t="shared" si="42"/>
        <v>-50.505100766264292</v>
      </c>
      <c r="S209" s="11">
        <f t="shared" si="37"/>
        <v>1.8063624999999999</v>
      </c>
      <c r="T209" s="11">
        <f t="shared" si="43"/>
        <v>1.2250661115226433</v>
      </c>
      <c r="U209">
        <f t="shared" si="44"/>
        <v>4.1143385811725991E-3</v>
      </c>
      <c r="V209">
        <f t="shared" si="45"/>
        <v>1.2209517729414707</v>
      </c>
    </row>
    <row r="210" spans="13:22" x14ac:dyDescent="0.3">
      <c r="M210" s="13">
        <f t="shared" si="38"/>
        <v>104</v>
      </c>
      <c r="N210" s="8">
        <f t="shared" si="36"/>
        <v>70.336301151355613</v>
      </c>
      <c r="O210" s="14">
        <f t="shared" si="39"/>
        <v>1.316713015881714</v>
      </c>
      <c r="P210">
        <f t="shared" si="40"/>
        <v>469.05642571867526</v>
      </c>
      <c r="Q210">
        <f t="shared" si="41"/>
        <v>-396.34290381526114</v>
      </c>
      <c r="R210">
        <f t="shared" si="42"/>
        <v>-53.965753911964107</v>
      </c>
      <c r="S210" s="11">
        <f t="shared" si="37"/>
        <v>1.8150888888888888</v>
      </c>
      <c r="T210" s="11">
        <f t="shared" si="43"/>
        <v>1.2316781722866375</v>
      </c>
      <c r="U210">
        <f t="shared" si="44"/>
        <v>4.1143385811725991E-3</v>
      </c>
      <c r="V210">
        <f t="shared" si="45"/>
        <v>1.2275638337054648</v>
      </c>
    </row>
    <row r="211" spans="13:22" x14ac:dyDescent="0.3">
      <c r="M211" s="13">
        <f t="shared" si="38"/>
        <v>104.5</v>
      </c>
      <c r="N211" s="8">
        <f t="shared" si="36"/>
        <v>70.716034619445608</v>
      </c>
      <c r="O211" s="14">
        <f t="shared" si="39"/>
        <v>1.3136279979691265</v>
      </c>
      <c r="P211">
        <f t="shared" si="40"/>
        <v>467.45852133078245</v>
      </c>
      <c r="Q211">
        <f t="shared" si="41"/>
        <v>-395.85689300358911</v>
      </c>
      <c r="R211">
        <f t="shared" si="42"/>
        <v>-57.42229759897284</v>
      </c>
      <c r="S211" s="11">
        <f t="shared" si="37"/>
        <v>1.8238152777777781</v>
      </c>
      <c r="T211" s="11">
        <f t="shared" si="43"/>
        <v>1.238305576119997</v>
      </c>
      <c r="U211">
        <f t="shared" si="44"/>
        <v>4.1143385811725991E-3</v>
      </c>
      <c r="V211">
        <f t="shared" si="45"/>
        <v>1.2341912375388244</v>
      </c>
    </row>
    <row r="212" spans="13:22" x14ac:dyDescent="0.3">
      <c r="M212" s="13">
        <f t="shared" si="38"/>
        <v>105</v>
      </c>
      <c r="N212" s="8">
        <f t="shared" si="36"/>
        <v>71.09665988076236</v>
      </c>
      <c r="O212" s="14">
        <f t="shared" si="39"/>
        <v>1.310513158484977</v>
      </c>
      <c r="P212">
        <f t="shared" si="40"/>
        <v>465.85413068072774</v>
      </c>
      <c r="Q212">
        <f t="shared" si="41"/>
        <v>-395.34073793502222</v>
      </c>
      <c r="R212">
        <f t="shared" si="42"/>
        <v>-60.874468613632096</v>
      </c>
      <c r="S212" s="11">
        <f t="shared" si="37"/>
        <v>1.832541666666667</v>
      </c>
      <c r="T212" s="11">
        <f t="shared" si="43"/>
        <v>1.2449485442223669</v>
      </c>
      <c r="U212">
        <f t="shared" si="44"/>
        <v>4.1143385811725991E-3</v>
      </c>
      <c r="V212">
        <f t="shared" si="45"/>
        <v>1.2408342056411943</v>
      </c>
    </row>
    <row r="213" spans="13:22" x14ac:dyDescent="0.3">
      <c r="M213" s="13">
        <f t="shared" si="38"/>
        <v>105.5</v>
      </c>
      <c r="N213" s="8">
        <f t="shared" si="36"/>
        <v>71.478189815630031</v>
      </c>
      <c r="O213" s="14">
        <f t="shared" si="39"/>
        <v>1.3073683050054334</v>
      </c>
      <c r="P213">
        <f t="shared" si="40"/>
        <v>464.24330932876137</v>
      </c>
      <c r="Q213">
        <f t="shared" si="41"/>
        <v>-394.79447791444881</v>
      </c>
      <c r="R213">
        <f t="shared" si="42"/>
        <v>-64.322004075260281</v>
      </c>
      <c r="S213" s="11">
        <f t="shared" si="37"/>
        <v>1.8412680555555558</v>
      </c>
      <c r="T213" s="11">
        <f t="shared" si="43"/>
        <v>1.2516073013911824</v>
      </c>
      <c r="U213">
        <f t="shared" si="44"/>
        <v>4.1143385811725991E-3</v>
      </c>
      <c r="V213">
        <f t="shared" si="45"/>
        <v>1.2474929628100098</v>
      </c>
    </row>
    <row r="214" spans="13:22" x14ac:dyDescent="0.3">
      <c r="M214" s="13">
        <f t="shared" si="38"/>
        <v>106</v>
      </c>
      <c r="N214" s="8">
        <f t="shared" si="36"/>
        <v>71.860637514633964</v>
      </c>
      <c r="O214" s="14">
        <f t="shared" si="39"/>
        <v>1.3041932456491878</v>
      </c>
      <c r="P214">
        <f t="shared" si="40"/>
        <v>462.62611340694741</v>
      </c>
      <c r="Q214">
        <f t="shared" si="41"/>
        <v>-394.21815453923062</v>
      </c>
      <c r="R214">
        <f t="shared" si="42"/>
        <v>-67.764641456170054</v>
      </c>
      <c r="S214" s="11">
        <f t="shared" si="37"/>
        <v>1.8499944444444445</v>
      </c>
      <c r="T214" s="11">
        <f t="shared" si="43"/>
        <v>1.2582820760935205</v>
      </c>
      <c r="U214">
        <f t="shared" si="44"/>
        <v>4.1143385811725991E-3</v>
      </c>
      <c r="V214">
        <f t="shared" si="45"/>
        <v>1.2541677375123479</v>
      </c>
    </row>
    <row r="215" spans="13:22" x14ac:dyDescent="0.3">
      <c r="M215" s="13">
        <f t="shared" si="38"/>
        <v>106.5</v>
      </c>
      <c r="N215" s="8">
        <f t="shared" si="36"/>
        <v>72.244016282824958</v>
      </c>
      <c r="O215" s="14">
        <f t="shared" si="39"/>
        <v>1.3009877891762569</v>
      </c>
      <c r="P215">
        <f t="shared" si="40"/>
        <v>461.00259962752705</v>
      </c>
      <c r="Q215">
        <f t="shared" si="41"/>
        <v>-393.61181169603526</v>
      </c>
      <c r="R215">
        <f t="shared" si="42"/>
        <v>-71.202118601660118</v>
      </c>
      <c r="S215" s="11">
        <f t="shared" si="37"/>
        <v>1.8587208333333334</v>
      </c>
      <c r="T215" s="11">
        <f t="shared" si="43"/>
        <v>1.264973100539476</v>
      </c>
      <c r="U215">
        <f t="shared" si="44"/>
        <v>4.1143385811725991E-3</v>
      </c>
      <c r="V215">
        <f t="shared" si="45"/>
        <v>1.2608587619583034</v>
      </c>
    </row>
    <row r="216" spans="13:22" x14ac:dyDescent="0.3">
      <c r="M216" s="13">
        <f t="shared" si="38"/>
        <v>107</v>
      </c>
      <c r="N216" s="8">
        <f t="shared" si="36"/>
        <v>72.628339644012371</v>
      </c>
      <c r="O216" s="14">
        <f t="shared" si="39"/>
        <v>1.2977517450884648</v>
      </c>
      <c r="P216">
        <f t="shared" si="40"/>
        <v>459.37282529150417</v>
      </c>
      <c r="Q216">
        <f t="shared" si="41"/>
        <v>-392.97549555749418</v>
      </c>
      <c r="R216">
        <f t="shared" si="42"/>
        <v>-74.634173749977663</v>
      </c>
      <c r="S216" s="11">
        <f t="shared" si="37"/>
        <v>1.8674472222222223</v>
      </c>
      <c r="T216" s="11">
        <f t="shared" si="43"/>
        <v>1.2716806107570886</v>
      </c>
      <c r="U216">
        <f t="shared" si="44"/>
        <v>4.1143385811725991E-3</v>
      </c>
      <c r="V216">
        <f t="shared" si="45"/>
        <v>1.267566272175916</v>
      </c>
    </row>
    <row r="217" spans="13:22" x14ac:dyDescent="0.3">
      <c r="M217" s="13">
        <f t="shared" si="38"/>
        <v>107.5</v>
      </c>
      <c r="N217" s="8">
        <f t="shared" si="36"/>
        <v>73.013621345148451</v>
      </c>
      <c r="O217" s="14">
        <f t="shared" si="39"/>
        <v>1.2944849237361435</v>
      </c>
      <c r="P217">
        <f t="shared" si="40"/>
        <v>457.73684829746168</v>
      </c>
      <c r="Q217">
        <f t="shared" si="41"/>
        <v>-392.3092545786867</v>
      </c>
      <c r="R217">
        <f t="shared" si="42"/>
        <v>-78.060545552251668</v>
      </c>
      <c r="S217" s="11">
        <f t="shared" si="37"/>
        <v>1.8761736111111111</v>
      </c>
      <c r="T217" s="11">
        <f t="shared" si="43"/>
        <v>1.2784048466688607</v>
      </c>
      <c r="U217">
        <f t="shared" si="44"/>
        <v>4.1143385811725991E-3</v>
      </c>
      <c r="V217">
        <f t="shared" si="45"/>
        <v>1.2742905080876881</v>
      </c>
    </row>
    <row r="218" spans="13:22" x14ac:dyDescent="0.3">
      <c r="M218" s="13">
        <f t="shared" si="38"/>
        <v>108</v>
      </c>
      <c r="N218" s="8">
        <f t="shared" si="36"/>
        <v>73.399875360805041</v>
      </c>
      <c r="O218" s="14">
        <f t="shared" si="39"/>
        <v>1.2911871364265464</v>
      </c>
      <c r="P218">
        <f t="shared" si="40"/>
        <v>456.09472715061258</v>
      </c>
      <c r="Q218">
        <f t="shared" si="41"/>
        <v>-391.61313949345021</v>
      </c>
      <c r="R218">
        <f t="shared" si="42"/>
        <v>-81.480973092394422</v>
      </c>
      <c r="S218" s="11">
        <f t="shared" si="37"/>
        <v>1.8849</v>
      </c>
      <c r="T218" s="11">
        <f t="shared" si="43"/>
        <v>1.2851460521698894</v>
      </c>
      <c r="U218">
        <f t="shared" si="44"/>
        <v>4.1143385811725991E-3</v>
      </c>
      <c r="V218">
        <f t="shared" si="45"/>
        <v>1.2810317135887168</v>
      </c>
    </row>
    <row r="219" spans="13:22" x14ac:dyDescent="0.3">
      <c r="M219" s="13">
        <f t="shared" si="38"/>
        <v>108.5</v>
      </c>
      <c r="N219" s="8">
        <f t="shared" si="36"/>
        <v>73.787115897745167</v>
      </c>
      <c r="O219" s="14">
        <f t="shared" si="39"/>
        <v>1.2878581955369144</v>
      </c>
      <c r="P219">
        <f t="shared" si="40"/>
        <v>454.44652097209428</v>
      </c>
      <c r="Q219">
        <f t="shared" si="41"/>
        <v>-390.88720331051667</v>
      </c>
      <c r="R219">
        <f t="shared" si="42"/>
        <v>-84.895195906970017</v>
      </c>
      <c r="S219" s="11">
        <f t="shared" si="37"/>
        <v>1.8936263888888889</v>
      </c>
      <c r="T219" s="11">
        <f t="shared" si="43"/>
        <v>1.2919044752076529</v>
      </c>
      <c r="U219">
        <f t="shared" si="44"/>
        <v>4.1143385811725991E-3</v>
      </c>
      <c r="V219">
        <f t="shared" si="45"/>
        <v>1.2877901366264803</v>
      </c>
    </row>
    <row r="220" spans="13:22" x14ac:dyDescent="0.3">
      <c r="M220" s="13">
        <f t="shared" si="38"/>
        <v>109</v>
      </c>
      <c r="N220" s="8">
        <f t="shared" si="36"/>
        <v>74.175357399591221</v>
      </c>
      <c r="O220" s="14">
        <f t="shared" si="39"/>
        <v>1.284497914632537</v>
      </c>
      <c r="P220">
        <f t="shared" si="40"/>
        <v>452.79228950851154</v>
      </c>
      <c r="Q220">
        <f t="shared" si="41"/>
        <v>-390.13150130947616</v>
      </c>
      <c r="R220">
        <f t="shared" si="42"/>
        <v>-88.302954005028653</v>
      </c>
      <c r="S220" s="11">
        <f t="shared" si="37"/>
        <v>1.9023527777777778</v>
      </c>
      <c r="T220" s="11">
        <f t="shared" si="43"/>
        <v>1.2986803678634828</v>
      </c>
      <c r="U220">
        <f t="shared" si="44"/>
        <v>4.1143385811725991E-3</v>
      </c>
      <c r="V220">
        <f t="shared" si="45"/>
        <v>1.2945660292823102</v>
      </c>
    </row>
    <row r="221" spans="13:22" x14ac:dyDescent="0.3">
      <c r="M221" s="13">
        <f t="shared" si="38"/>
        <v>109.5</v>
      </c>
      <c r="N221" s="8">
        <f t="shared" si="36"/>
        <v>74.564614551591376</v>
      </c>
      <c r="O221" s="14">
        <f t="shared" si="39"/>
        <v>1.2811061085874669</v>
      </c>
      <c r="P221">
        <f t="shared" si="40"/>
        <v>451.13209314173633</v>
      </c>
      <c r="Q221">
        <f t="shared" si="41"/>
        <v>-389.34609103656743</v>
      </c>
      <c r="R221">
        <f t="shared" si="42"/>
        <v>-91.703987887904589</v>
      </c>
      <c r="S221" s="11">
        <f t="shared" si="37"/>
        <v>1.9110791666666667</v>
      </c>
      <c r="T221" s="11">
        <f t="shared" si="43"/>
        <v>1.3054739864357521</v>
      </c>
      <c r="U221">
        <f t="shared" si="44"/>
        <v>4.1143385811725991E-3</v>
      </c>
      <c r="V221">
        <f t="shared" si="45"/>
        <v>1.3013596478545795</v>
      </c>
    </row>
    <row r="222" spans="13:22" x14ac:dyDescent="0.3">
      <c r="M222" s="13">
        <f t="shared" si="38"/>
        <v>110</v>
      </c>
      <c r="N222" s="8">
        <f t="shared" si="36"/>
        <v>74.954902285486654</v>
      </c>
      <c r="O222" s="14">
        <f t="shared" si="39"/>
        <v>1.2776825937101577</v>
      </c>
      <c r="P222">
        <f t="shared" si="40"/>
        <v>449.46599289896983</v>
      </c>
      <c r="Q222">
        <f t="shared" si="41"/>
        <v>-388.53103230029558</v>
      </c>
      <c r="R222">
        <f t="shared" si="42"/>
        <v>-95.098038568977046</v>
      </c>
      <c r="S222" s="11">
        <f t="shared" si="37"/>
        <v>1.9198055555555558</v>
      </c>
      <c r="T222" s="11">
        <f t="shared" si="43"/>
        <v>1.3122855915248191</v>
      </c>
      <c r="U222">
        <f t="shared" si="44"/>
        <v>4.1143385811725991E-3</v>
      </c>
      <c r="V222">
        <f t="shared" si="45"/>
        <v>1.3081712529436464</v>
      </c>
    </row>
    <row r="223" spans="13:22" x14ac:dyDescent="0.3">
      <c r="M223" s="13">
        <f t="shared" si="38"/>
        <v>110.5</v>
      </c>
      <c r="N223" s="8">
        <f t="shared" si="36"/>
        <v>75.346235784480399</v>
      </c>
      <c r="O223" s="14">
        <f t="shared" si="39"/>
        <v>1.2742271878738431</v>
      </c>
      <c r="P223">
        <f t="shared" si="40"/>
        <v>447.79405046307659</v>
      </c>
      <c r="Q223">
        <f t="shared" si="41"/>
        <v>-387.68638716687803</v>
      </c>
      <c r="R223">
        <f t="shared" si="42"/>
        <v>-98.48484759339145</v>
      </c>
      <c r="S223" s="11">
        <f t="shared" si="37"/>
        <v>1.9285319444444446</v>
      </c>
      <c r="T223" s="11">
        <f t="shared" si="43"/>
        <v>1.3191154481197569</v>
      </c>
      <c r="U223">
        <f t="shared" si="44"/>
        <v>4.1143385811725991E-3</v>
      </c>
      <c r="V223">
        <f t="shared" si="45"/>
        <v>1.3150011095385843</v>
      </c>
    </row>
    <row r="224" spans="13:22" x14ac:dyDescent="0.3">
      <c r="M224" s="13">
        <f t="shared" si="38"/>
        <v>111</v>
      </c>
      <c r="N224" s="8">
        <f t="shared" si="36"/>
        <v>75.738630488312054</v>
      </c>
      <c r="O224" s="14">
        <f t="shared" si="39"/>
        <v>1.2707397106506515</v>
      </c>
      <c r="P224">
        <f t="shared" si="40"/>
        <v>446.11632818319521</v>
      </c>
      <c r="Q224">
        <f t="shared" si="41"/>
        <v>-386.81221995551772</v>
      </c>
      <c r="R224">
        <f t="shared" si="42"/>
        <v>-101.86415705774112</v>
      </c>
      <c r="S224" s="11">
        <f t="shared" si="37"/>
        <v>1.9372583333333335</v>
      </c>
      <c r="T224" s="11">
        <f t="shared" si="43"/>
        <v>1.3259638256869077</v>
      </c>
      <c r="U224">
        <f t="shared" si="44"/>
        <v>4.1143385811725991E-3</v>
      </c>
      <c r="V224">
        <f t="shared" si="45"/>
        <v>1.3218494871057351</v>
      </c>
    </row>
    <row r="225" spans="13:22" x14ac:dyDescent="0.3">
      <c r="M225" s="13">
        <f t="shared" si="38"/>
        <v>111.5</v>
      </c>
      <c r="N225" s="8">
        <f t="shared" si="36"/>
        <v>76.132102098437457</v>
      </c>
      <c r="O225" s="14">
        <f t="shared" si="39"/>
        <v>1.2672199834509212</v>
      </c>
      <c r="P225">
        <f t="shared" si="40"/>
        <v>444.43288908563682</v>
      </c>
      <c r="Q225">
        <f t="shared" si="41"/>
        <v>-385.90859723350576</v>
      </c>
      <c r="R225">
        <f t="shared" si="42"/>
        <v>-105.23570962970621</v>
      </c>
      <c r="S225" s="11">
        <f t="shared" si="37"/>
        <v>1.9459847222222224</v>
      </c>
      <c r="T225" s="11">
        <f t="shared" si="43"/>
        <v>1.3328309982602908</v>
      </c>
      <c r="U225">
        <f t="shared" si="44"/>
        <v>4.1143385811725991E-3</v>
      </c>
      <c r="V225">
        <f t="shared" si="45"/>
        <v>1.3287166596791182</v>
      </c>
    </row>
    <row r="226" spans="13:22" x14ac:dyDescent="0.3">
      <c r="M226" s="13">
        <f t="shared" si="38"/>
        <v>112</v>
      </c>
      <c r="N226" s="8">
        <f t="shared" si="36"/>
        <v>76.526666583317493</v>
      </c>
      <c r="O226" s="14">
        <f t="shared" si="39"/>
        <v>1.2636678296668882</v>
      </c>
      <c r="P226">
        <f t="shared" si="40"/>
        <v>442.74379688507577</v>
      </c>
      <c r="Q226">
        <f t="shared" si="41"/>
        <v>-384.97558781115185</v>
      </c>
      <c r="R226">
        <f t="shared" si="42"/>
        <v>-108.59924856764935</v>
      </c>
      <c r="S226" s="11">
        <f t="shared" si="37"/>
        <v>1.9547111111111113</v>
      </c>
      <c r="T226" s="11">
        <f t="shared" si="43"/>
        <v>1.3397172445339054</v>
      </c>
      <c r="U226">
        <f t="shared" si="44"/>
        <v>4.1143385811725991E-3</v>
      </c>
      <c r="V226">
        <f t="shared" si="45"/>
        <v>1.3356029059527328</v>
      </c>
    </row>
    <row r="227" spans="13:22" x14ac:dyDescent="0.3">
      <c r="M227" s="13">
        <f t="shared" si="38"/>
        <v>112.5</v>
      </c>
      <c r="N227" s="8">
        <f t="shared" si="36"/>
        <v>76.922340183817241</v>
      </c>
      <c r="O227" s="14">
        <f t="shared" si="39"/>
        <v>1.2600830748209877</v>
      </c>
      <c r="P227">
        <f t="shared" si="40"/>
        <v>441.04911599604435</v>
      </c>
      <c r="Q227">
        <f t="shared" si="41"/>
        <v>-384.01326273654502</v>
      </c>
      <c r="R227">
        <f t="shared" si="42"/>
        <v>-111.95451774016647</v>
      </c>
      <c r="S227" s="11">
        <f t="shared" si="37"/>
        <v>1.9634375000000002</v>
      </c>
      <c r="T227" s="11">
        <f t="shared" si="43"/>
        <v>1.3466228479559608</v>
      </c>
      <c r="U227">
        <f t="shared" si="44"/>
        <v>4.1143385811725991E-3</v>
      </c>
      <c r="V227">
        <f t="shared" si="45"/>
        <v>1.3425085093747882</v>
      </c>
    </row>
    <row r="228" spans="13:22" x14ac:dyDescent="0.3">
      <c r="M228" s="13">
        <f t="shared" si="38"/>
        <v>113</v>
      </c>
      <c r="N228" s="8">
        <f t="shared" si="36"/>
        <v>77.319139418717711</v>
      </c>
      <c r="O228" s="14">
        <f t="shared" si="39"/>
        <v>1.2564655467198169</v>
      </c>
      <c r="P228">
        <f t="shared" si="40"/>
        <v>439.34891154473672</v>
      </c>
      <c r="Q228">
        <f t="shared" si="41"/>
        <v>-383.02169529014276</v>
      </c>
      <c r="R228">
        <f t="shared" si="42"/>
        <v>-115.30126164559098</v>
      </c>
      <c r="S228" s="11">
        <f t="shared" si="37"/>
        <v>1.972163888888889</v>
      </c>
      <c r="T228" s="11">
        <f t="shared" si="43"/>
        <v>1.3535480968250708</v>
      </c>
      <c r="U228">
        <f t="shared" si="44"/>
        <v>4.1143385811725991E-3</v>
      </c>
      <c r="V228">
        <f t="shared" si="45"/>
        <v>1.3494337582438982</v>
      </c>
    </row>
    <row r="229" spans="13:22" x14ac:dyDescent="0.3">
      <c r="M229" s="13">
        <f t="shared" si="38"/>
        <v>113.5</v>
      </c>
      <c r="N229" s="8">
        <f t="shared" si="36"/>
        <v>77.717081090341992</v>
      </c>
      <c r="O229" s="14">
        <f t="shared" si="39"/>
        <v>1.2528150756121981</v>
      </c>
      <c r="P229">
        <f t="shared" si="40"/>
        <v>437.64324938113293</v>
      </c>
      <c r="Q229">
        <f t="shared" si="41"/>
        <v>-382.00096097919118</v>
      </c>
      <c r="R229">
        <f t="shared" si="42"/>
        <v>-118.63922543145011</v>
      </c>
      <c r="S229" s="11">
        <f t="shared" si="37"/>
        <v>1.9808902777777779</v>
      </c>
      <c r="T229" s="11">
        <f t="shared" si="43"/>
        <v>1.360493284388447</v>
      </c>
      <c r="U229">
        <f t="shared" si="44"/>
        <v>4.1143385811725991E-3</v>
      </c>
      <c r="V229">
        <f t="shared" si="45"/>
        <v>1.3563789458072744</v>
      </c>
    </row>
    <row r="230" spans="13:22" x14ac:dyDescent="0.3">
      <c r="M230" s="13">
        <f t="shared" si="38"/>
        <v>114</v>
      </c>
      <c r="N230" s="8">
        <f t="shared" si="36"/>
        <v>78.116182290298156</v>
      </c>
      <c r="O230" s="14">
        <f t="shared" si="39"/>
        <v>1.2491314943530998</v>
      </c>
      <c r="P230">
        <f t="shared" si="40"/>
        <v>435.93219609145132</v>
      </c>
      <c r="Q230">
        <f t="shared" si="41"/>
        <v>-380.95113753197506</v>
      </c>
      <c r="R230">
        <f t="shared" si="42"/>
        <v>-121.96815491387166</v>
      </c>
      <c r="S230" s="11">
        <f t="shared" si="37"/>
        <v>1.9896166666666666</v>
      </c>
      <c r="T230" s="11">
        <f t="shared" si="43"/>
        <v>1.3674587089421262</v>
      </c>
      <c r="U230">
        <f t="shared" si="44"/>
        <v>4.1143385811725991E-3</v>
      </c>
      <c r="V230">
        <f t="shared" si="45"/>
        <v>1.3633443703609536</v>
      </c>
    </row>
    <row r="231" spans="13:22" x14ac:dyDescent="0.3">
      <c r="M231" s="13">
        <f t="shared" si="38"/>
        <v>114.5</v>
      </c>
      <c r="N231" s="8">
        <f t="shared" si="36"/>
        <v>78.516460405340752</v>
      </c>
      <c r="O231" s="14">
        <f t="shared" si="39"/>
        <v>1.2454146385723472</v>
      </c>
      <c r="P231">
        <f t="shared" si="40"/>
        <v>434.21581901093811</v>
      </c>
      <c r="Q231">
        <f t="shared" si="41"/>
        <v>-379.87230489189881</v>
      </c>
      <c r="R231">
        <f t="shared" si="42"/>
        <v>-125.2877965969403</v>
      </c>
      <c r="S231" s="11">
        <f t="shared" si="37"/>
        <v>1.9983430555555555</v>
      </c>
      <c r="T231" s="11">
        <f t="shared" si="43"/>
        <v>1.3744446739332725</v>
      </c>
      <c r="U231">
        <f t="shared" si="44"/>
        <v>4.1143385811725991E-3</v>
      </c>
      <c r="V231">
        <f t="shared" si="45"/>
        <v>1.3703303353520999</v>
      </c>
    </row>
    <row r="232" spans="13:22" x14ac:dyDescent="0.3">
      <c r="M232" s="13">
        <f t="shared" si="38"/>
        <v>115</v>
      </c>
      <c r="N232" s="8">
        <f t="shared" si="36"/>
        <v>78.917933123353095</v>
      </c>
      <c r="O232" s="14">
        <f t="shared" si="39"/>
        <v>1.2416643468491131</v>
      </c>
      <c r="P232">
        <f t="shared" si="40"/>
        <v>432.49418623700421</v>
      </c>
      <c r="Q232">
        <f t="shared" si="41"/>
        <v>-378.7645452113988</v>
      </c>
      <c r="R232">
        <f t="shared" si="42"/>
        <v>-128.59789769200057</v>
      </c>
      <c r="S232" s="11">
        <f t="shared" si="37"/>
        <v>2.0070694444444444</v>
      </c>
      <c r="T232" s="11">
        <f t="shared" si="43"/>
        <v>1.3814514880645823</v>
      </c>
      <c r="U232">
        <f t="shared" si="44"/>
        <v>4.1143385811725991E-3</v>
      </c>
      <c r="V232">
        <f t="shared" si="45"/>
        <v>1.3773371494834097</v>
      </c>
    </row>
    <row r="233" spans="13:22" x14ac:dyDescent="0.3">
      <c r="M233" s="13">
        <f t="shared" si="38"/>
        <v>115.5</v>
      </c>
      <c r="N233" s="8">
        <f t="shared" si="36"/>
        <v>79.320618439452261</v>
      </c>
      <c r="O233" s="14">
        <f t="shared" si="39"/>
        <v>1.2378804608916942</v>
      </c>
      <c r="P233">
        <f t="shared" si="40"/>
        <v>430.76736664271846</v>
      </c>
      <c r="Q233">
        <f t="shared" si="41"/>
        <v>-377.62794284568764</v>
      </c>
      <c r="R233">
        <f t="shared" si="42"/>
        <v>-131.89820613690719</v>
      </c>
      <c r="S233" s="11">
        <f t="shared" si="37"/>
        <v>2.0157958333333337</v>
      </c>
      <c r="T233" s="11">
        <f t="shared" si="43"/>
        <v>1.3884794654008354</v>
      </c>
      <c r="U233">
        <f t="shared" si="44"/>
        <v>4.1143385811725991E-3</v>
      </c>
      <c r="V233">
        <f t="shared" si="45"/>
        <v>1.3843651268196628</v>
      </c>
    </row>
    <row r="234" spans="13:22" x14ac:dyDescent="0.3">
      <c r="M234" s="13">
        <f t="shared" si="38"/>
        <v>116</v>
      </c>
      <c r="N234" s="8">
        <f t="shared" si="36"/>
        <v>79.7245346622189</v>
      </c>
      <c r="O234" s="14">
        <f t="shared" si="39"/>
        <v>1.2340628257226109</v>
      </c>
      <c r="P234">
        <f t="shared" si="40"/>
        <v>429.03542989066841</v>
      </c>
      <c r="Q234">
        <f t="shared" si="41"/>
        <v>-376.46258434633074</v>
      </c>
      <c r="R234">
        <f t="shared" si="42"/>
        <v>-135.18847061521853</v>
      </c>
      <c r="S234" s="11">
        <f t="shared" si="37"/>
        <v>2.0245222222222226</v>
      </c>
      <c r="T234" s="11">
        <f t="shared" si="43"/>
        <v>1.3955289254776209</v>
      </c>
      <c r="U234">
        <f t="shared" si="44"/>
        <v>4.1143385811725991E-3</v>
      </c>
      <c r="V234">
        <f t="shared" si="45"/>
        <v>1.3914145868964483</v>
      </c>
    </row>
    <row r="235" spans="13:22" x14ac:dyDescent="0.3">
      <c r="M235" s="13">
        <f t="shared" si="38"/>
        <v>116.5</v>
      </c>
      <c r="N235" s="8">
        <f t="shared" si="36"/>
        <v>80.129700420053979</v>
      </c>
      <c r="O235" s="14">
        <f t="shared" si="39"/>
        <v>1.2302112898700845</v>
      </c>
      <c r="P235">
        <f t="shared" si="40"/>
        <v>427.29844644719617</v>
      </c>
      <c r="Q235">
        <f t="shared" si="41"/>
        <v>-375.26855845465496</v>
      </c>
      <c r="R235">
        <f t="shared" si="42"/>
        <v>-138.46844057533534</v>
      </c>
      <c r="S235" s="11">
        <f t="shared" si="37"/>
        <v>2.0332486111111114</v>
      </c>
      <c r="T235" s="11">
        <f t="shared" si="43"/>
        <v>1.4026001934122814</v>
      </c>
      <c r="U235">
        <f t="shared" si="44"/>
        <v>4.1143385811725991E-3</v>
      </c>
      <c r="V235">
        <f t="shared" si="45"/>
        <v>1.3984858548311088</v>
      </c>
    </row>
    <row r="236" spans="13:22" x14ac:dyDescent="0.3">
      <c r="M236" s="13">
        <f t="shared" si="38"/>
        <v>117</v>
      </c>
      <c r="N236" s="8">
        <f t="shared" si="36"/>
        <v>80.536134667664243</v>
      </c>
      <c r="O236" s="14">
        <f t="shared" si="39"/>
        <v>1.2263257055645476</v>
      </c>
      <c r="P236">
        <f t="shared" si="40"/>
        <v>425.55648759702382</v>
      </c>
      <c r="Q236">
        <f t="shared" si="41"/>
        <v>-374.04595609499154</v>
      </c>
      <c r="R236">
        <f t="shared" si="42"/>
        <v>-141.73786624957938</v>
      </c>
      <c r="S236" s="11">
        <f t="shared" si="37"/>
        <v>2.0419750000000003</v>
      </c>
      <c r="T236" s="11">
        <f t="shared" si="43"/>
        <v>1.4096936000171019</v>
      </c>
      <c r="U236">
        <f t="shared" si="44"/>
        <v>4.1143385811725991E-3</v>
      </c>
      <c r="V236">
        <f t="shared" si="45"/>
        <v>1.4055792614359293</v>
      </c>
    </row>
    <row r="237" spans="13:22" x14ac:dyDescent="0.3">
      <c r="M237" s="13">
        <f t="shared" si="38"/>
        <v>117.5</v>
      </c>
      <c r="N237" s="8">
        <f t="shared" si="36"/>
        <v>80.943856692678651</v>
      </c>
      <c r="O237" s="14">
        <f t="shared" si="39"/>
        <v>1.2224059289421922</v>
      </c>
      <c r="P237">
        <f t="shared" si="40"/>
        <v>423.80962545827532</v>
      </c>
      <c r="Q237">
        <f t="shared" si="41"/>
        <v>-372.7948703677518</v>
      </c>
      <c r="R237">
        <f t="shared" si="42"/>
        <v>-144.99649867321324</v>
      </c>
      <c r="S237" s="11">
        <f t="shared" si="37"/>
        <v>2.0507013888888892</v>
      </c>
      <c r="T237" s="11">
        <f t="shared" si="43"/>
        <v>1.4168094819147838</v>
      </c>
      <c r="U237">
        <f t="shared" si="44"/>
        <v>4.1143385811725991E-3</v>
      </c>
      <c r="V237">
        <f t="shared" si="45"/>
        <v>1.4126951433336112</v>
      </c>
    </row>
    <row r="238" spans="13:22" x14ac:dyDescent="0.3">
      <c r="M238" s="13">
        <f t="shared" si="38"/>
        <v>118</v>
      </c>
      <c r="N238" s="8">
        <f t="shared" si="36"/>
        <v>81.352886122397365</v>
      </c>
      <c r="O238" s="14">
        <f t="shared" si="39"/>
        <v>1.2184518202532884</v>
      </c>
      <c r="P238">
        <f t="shared" si="40"/>
        <v>422.05793299790918</v>
      </c>
      <c r="Q238">
        <f t="shared" si="41"/>
        <v>-371.51539654233801</v>
      </c>
      <c r="R238">
        <f t="shared" si="42"/>
        <v>-148.2440897033988</v>
      </c>
      <c r="S238" s="11">
        <f t="shared" si="37"/>
        <v>2.0594277777777781</v>
      </c>
      <c r="T238" s="11">
        <f t="shared" si="43"/>
        <v>1.4239481816562356</v>
      </c>
      <c r="U238">
        <f t="shared" si="44"/>
        <v>4.1143385811725991E-3</v>
      </c>
      <c r="V238">
        <f t="shared" si="45"/>
        <v>1.419833843075063</v>
      </c>
    </row>
    <row r="239" spans="13:22" x14ac:dyDescent="0.3">
      <c r="M239" s="13">
        <f t="shared" si="38"/>
        <v>118.5</v>
      </c>
      <c r="N239" s="8">
        <f t="shared" si="36"/>
        <v>81.763242930675645</v>
      </c>
      <c r="O239" s="14">
        <f t="shared" si="39"/>
        <v>1.2144632440775756</v>
      </c>
      <c r="P239">
        <f t="shared" si="40"/>
        <v>420.30148404757097</v>
      </c>
      <c r="Q239">
        <f t="shared" si="41"/>
        <v>-370.20763204988845</v>
      </c>
      <c r="R239">
        <f t="shared" si="42"/>
        <v>-151.48039203809327</v>
      </c>
      <c r="S239" s="11">
        <f t="shared" si="37"/>
        <v>2.068154166666667</v>
      </c>
      <c r="T239" s="11">
        <f t="shared" si="43"/>
        <v>1.4311100478407146</v>
      </c>
      <c r="U239">
        <f t="shared" si="44"/>
        <v>4.1143385811725991E-3</v>
      </c>
      <c r="V239">
        <f t="shared" si="45"/>
        <v>1.426995709259542</v>
      </c>
    </row>
    <row r="240" spans="13:22" x14ac:dyDescent="0.3">
      <c r="M240" s="13">
        <f t="shared" si="38"/>
        <v>119</v>
      </c>
      <c r="N240" s="8">
        <f t="shared" si="36"/>
        <v>82.174947444944223</v>
      </c>
      <c r="O240" s="14">
        <f t="shared" si="39"/>
        <v>1.2104400695456572</v>
      </c>
      <c r="P240">
        <f t="shared" si="40"/>
        <v>418.5403533198787</v>
      </c>
      <c r="Q240">
        <f t="shared" si="41"/>
        <v>-368.87167647585807</v>
      </c>
      <c r="R240">
        <f t="shared" si="42"/>
        <v>-154.70515923488097</v>
      </c>
      <c r="S240" s="11">
        <f t="shared" si="37"/>
        <v>2.0768805555555558</v>
      </c>
      <c r="T240" s="11">
        <f t="shared" si="43"/>
        <v>1.4382954352383521</v>
      </c>
      <c r="U240">
        <f t="shared" si="44"/>
        <v>4.1143385811725991E-3</v>
      </c>
      <c r="V240">
        <f t="shared" si="45"/>
        <v>1.4341810966571795</v>
      </c>
    </row>
    <row r="241" spans="13:22" x14ac:dyDescent="0.3">
      <c r="M241" s="13">
        <f t="shared" si="38"/>
        <v>119.5</v>
      </c>
      <c r="N241" s="8">
        <f t="shared" si="36"/>
        <v>82.58802035336808</v>
      </c>
      <c r="O241" s="14">
        <f t="shared" si="39"/>
        <v>1.2063821705669369</v>
      </c>
      <c r="P241">
        <f t="shared" si="40"/>
        <v>416.77461642515294</v>
      </c>
      <c r="Q241">
        <f t="shared" si="41"/>
        <v>-367.5076315524355</v>
      </c>
      <c r="R241">
        <f t="shared" si="42"/>
        <v>-157.91814572973973</v>
      </c>
      <c r="S241" s="11">
        <f t="shared" si="37"/>
        <v>2.0856069444444443</v>
      </c>
      <c r="T241" s="11">
        <f t="shared" si="43"/>
        <v>1.445504704915094</v>
      </c>
      <c r="U241">
        <f t="shared" si="44"/>
        <v>4.1143385811725991E-3</v>
      </c>
      <c r="V241">
        <f t="shared" si="45"/>
        <v>1.4413903663339214</v>
      </c>
    </row>
    <row r="242" spans="13:22" x14ac:dyDescent="0.3">
      <c r="M242" s="13">
        <f t="shared" si="38"/>
        <v>120</v>
      </c>
      <c r="N242" s="8">
        <f t="shared" si="36"/>
        <v>83.002482712145337</v>
      </c>
      <c r="O242" s="14">
        <f t="shared" si="39"/>
        <v>1.2022894260637988</v>
      </c>
      <c r="P242">
        <f t="shared" si="40"/>
        <v>415.00434988860297</v>
      </c>
      <c r="Q242">
        <f t="shared" si="41"/>
        <v>-366.11560115079544</v>
      </c>
      <c r="R242">
        <f t="shared" si="42"/>
        <v>-161.11910685574088</v>
      </c>
      <c r="S242" s="11">
        <f t="shared" si="37"/>
        <v>2.0943333333333332</v>
      </c>
      <c r="T242" s="11">
        <f t="shared" si="43"/>
        <v>1.452738224360087</v>
      </c>
      <c r="U242">
        <f t="shared" si="44"/>
        <v>4.1143385811725991E-3</v>
      </c>
      <c r="V242">
        <f t="shared" si="45"/>
        <v>1.4486238857789144</v>
      </c>
    </row>
    <row r="243" spans="13:22" x14ac:dyDescent="0.3">
      <c r="M243" s="13">
        <f t="shared" si="38"/>
        <v>120.5</v>
      </c>
      <c r="N243" s="8">
        <f t="shared" si="36"/>
        <v>83.418355952948062</v>
      </c>
      <c r="O243" s="14">
        <f t="shared" si="39"/>
        <v>1.1981617202125547</v>
      </c>
      <c r="P243">
        <f t="shared" si="40"/>
        <v>413.22963116798383</v>
      </c>
      <c r="Q243">
        <f t="shared" si="41"/>
        <v>-364.69569127318982</v>
      </c>
      <c r="R243">
        <f t="shared" si="42"/>
        <v>-164.3077988616798</v>
      </c>
      <c r="S243" s="11">
        <f t="shared" si="37"/>
        <v>2.103059722222222</v>
      </c>
      <c r="T243" s="11">
        <f t="shared" si="43"/>
        <v>1.4599963676155412</v>
      </c>
      <c r="U243">
        <f t="shared" si="44"/>
        <v>4.1143385811725991E-3</v>
      </c>
      <c r="V243">
        <f t="shared" si="45"/>
        <v>1.4558820290343686</v>
      </c>
    </row>
    <row r="244" spans="13:22" x14ac:dyDescent="0.3">
      <c r="M244" s="13">
        <f t="shared" si="38"/>
        <v>121</v>
      </c>
      <c r="N244" s="8">
        <f t="shared" si="36"/>
        <v>83.835661890506557</v>
      </c>
      <c r="O244" s="14">
        <f t="shared" si="39"/>
        <v>1.1939989426912971</v>
      </c>
      <c r="P244">
        <f t="shared" si="40"/>
        <v>411.45053867173465</v>
      </c>
      <c r="Q244">
        <f t="shared" si="41"/>
        <v>-363.24801004487506</v>
      </c>
      <c r="R244">
        <f t="shared" si="42"/>
        <v>-167.48397893063793</v>
      </c>
      <c r="S244" s="11">
        <f t="shared" si="37"/>
        <v>2.1117861111111114</v>
      </c>
      <c r="T244" s="11">
        <f t="shared" si="43"/>
        <v>1.467279515409097</v>
      </c>
      <c r="U244">
        <f t="shared" si="44"/>
        <v>4.1143385811725991E-3</v>
      </c>
      <c r="V244">
        <f t="shared" si="45"/>
        <v>1.4631651768279244</v>
      </c>
    </row>
    <row r="245" spans="13:22" x14ac:dyDescent="0.3">
      <c r="M245" s="13">
        <f t="shared" si="38"/>
        <v>121.5</v>
      </c>
      <c r="N245" s="8">
        <f t="shared" si="36"/>
        <v>84.254422730338618</v>
      </c>
      <c r="O245" s="14">
        <f t="shared" si="39"/>
        <v>1.1898009889340813</v>
      </c>
      <c r="P245">
        <f t="shared" si="40"/>
        <v>409.6671517776137</v>
      </c>
      <c r="Q245">
        <f t="shared" si="41"/>
        <v>-361.77266770587897</v>
      </c>
      <c r="R245">
        <f t="shared" si="42"/>
        <v>-170.6474051984726</v>
      </c>
      <c r="S245" s="11">
        <f t="shared" si="37"/>
        <v>2.1205125000000002</v>
      </c>
      <c r="T245" s="11">
        <f t="shared" si="43"/>
        <v>1.4745880552887214</v>
      </c>
      <c r="U245">
        <f t="shared" si="44"/>
        <v>4.1143385811725991E-3</v>
      </c>
      <c r="V245">
        <f t="shared" si="45"/>
        <v>1.4704737167075488</v>
      </c>
    </row>
    <row r="246" spans="13:22" x14ac:dyDescent="0.3">
      <c r="M246" s="13">
        <f t="shared" si="38"/>
        <v>122</v>
      </c>
      <c r="N246" s="8">
        <f t="shared" ref="N246:N309" si="46">V246/3.1415*180</f>
        <v>84.67466107662537</v>
      </c>
      <c r="O246" s="14">
        <f t="shared" si="39"/>
        <v>1.1855677603923425</v>
      </c>
      <c r="P246">
        <f t="shared" si="40"/>
        <v>407.87955085184251</v>
      </c>
      <c r="Q246">
        <f t="shared" si="41"/>
        <v>-360.26977660260565</v>
      </c>
      <c r="R246">
        <f t="shared" si="42"/>
        <v>-173.79783677223557</v>
      </c>
      <c r="S246" s="11">
        <f t="shared" ref="S246:S309" si="47">M246/180*3.1415</f>
        <v>2.1292388888888891</v>
      </c>
      <c r="T246" s="11">
        <f t="shared" si="43"/>
        <v>1.481922381760165</v>
      </c>
      <c r="U246">
        <f t="shared" si="44"/>
        <v>4.1143385811725991E-3</v>
      </c>
      <c r="V246">
        <f t="shared" si="45"/>
        <v>1.4778080431789924</v>
      </c>
    </row>
    <row r="247" spans="13:22" x14ac:dyDescent="0.3">
      <c r="M247" s="13">
        <f t="shared" si="38"/>
        <v>122.5</v>
      </c>
      <c r="N247" s="8">
        <f t="shared" si="46"/>
        <v>85.096399940234932</v>
      </c>
      <c r="O247" s="14">
        <f t="shared" si="39"/>
        <v>1.1812991648038542</v>
      </c>
      <c r="P247">
        <f t="shared" si="40"/>
        <v>406.08781726877368</v>
      </c>
      <c r="Q247">
        <f t="shared" si="41"/>
        <v>-358.73945117928048</v>
      </c>
      <c r="R247">
        <f t="shared" si="42"/>
        <v>-176.93503374851639</v>
      </c>
      <c r="S247" s="11">
        <f t="shared" si="47"/>
        <v>2.137965277777778</v>
      </c>
      <c r="T247" s="11">
        <f t="shared" si="43"/>
        <v>1.4892828964269951</v>
      </c>
      <c r="U247">
        <f t="shared" si="44"/>
        <v>4.1143385811725991E-3</v>
      </c>
      <c r="V247">
        <f t="shared" si="45"/>
        <v>1.4851685578458225</v>
      </c>
    </row>
    <row r="248" spans="13:22" x14ac:dyDescent="0.3">
      <c r="M248" s="13">
        <f t="shared" si="38"/>
        <v>123</v>
      </c>
      <c r="N248" s="8">
        <f t="shared" si="46"/>
        <v>85.519662746894937</v>
      </c>
      <c r="O248" s="14">
        <f t="shared" si="39"/>
        <v>1.1769951164673988</v>
      </c>
      <c r="P248">
        <f t="shared" si="40"/>
        <v>404.2920334310968</v>
      </c>
      <c r="Q248">
        <f t="shared" si="41"/>
        <v>-357.18180796923542</v>
      </c>
      <c r="R248">
        <f t="shared" si="42"/>
        <v>-180.05875723171096</v>
      </c>
      <c r="S248" s="11">
        <f t="shared" si="47"/>
        <v>2.1466916666666669</v>
      </c>
      <c r="T248" s="11">
        <f t="shared" si="43"/>
        <v>1.4966700081332307</v>
      </c>
      <c r="U248">
        <f t="shared" si="44"/>
        <v>4.1143385811725991E-3</v>
      </c>
      <c r="V248">
        <f t="shared" si="45"/>
        <v>1.4925556695520581</v>
      </c>
    </row>
    <row r="249" spans="13:22" x14ac:dyDescent="0.3">
      <c r="M249" s="13">
        <f t="shared" si="38"/>
        <v>123.5</v>
      </c>
      <c r="N249" s="8">
        <f t="shared" si="46"/>
        <v>85.944473345515505</v>
      </c>
      <c r="O249" s="14">
        <f t="shared" si="39"/>
        <v>1.1726555365259932</v>
      </c>
      <c r="P249">
        <f t="shared" si="40"/>
        <v>402.49228279059656</v>
      </c>
      <c r="Q249">
        <f t="shared" si="41"/>
        <v>-355.59696558603486</v>
      </c>
      <c r="R249">
        <f t="shared" si="42"/>
        <v>-183.16876935221339</v>
      </c>
      <c r="S249" s="11">
        <f t="shared" si="47"/>
        <v>2.1554180555555558</v>
      </c>
      <c r="T249" s="11">
        <f t="shared" si="43"/>
        <v>1.5040841331086003</v>
      </c>
      <c r="U249">
        <f t="shared" si="44"/>
        <v>4.1143385811725991E-3</v>
      </c>
      <c r="V249">
        <f t="shared" si="45"/>
        <v>1.4999697945274277</v>
      </c>
    </row>
    <row r="250" spans="13:22" x14ac:dyDescent="0.3">
      <c r="M250" s="13">
        <f t="shared" si="38"/>
        <v>124</v>
      </c>
      <c r="N250" s="8">
        <f t="shared" si="46"/>
        <v>86.370856016663126</v>
      </c>
      <c r="O250" s="14">
        <f t="shared" si="39"/>
        <v>1.1682803532570141</v>
      </c>
      <c r="P250">
        <f t="shared" si="40"/>
        <v>400.6886498694796</v>
      </c>
      <c r="Q250">
        <f t="shared" si="41"/>
        <v>-353.98504471444335</v>
      </c>
      <c r="R250">
        <f t="shared" si="42"/>
        <v>-186.26483328452946</v>
      </c>
      <c r="S250" s="11">
        <f t="shared" si="47"/>
        <v>2.1641444444444446</v>
      </c>
      <c r="T250" s="11">
        <f t="shared" si="43"/>
        <v>1.5115256951164349</v>
      </c>
      <c r="U250">
        <f t="shared" si="44"/>
        <v>4.1143385811725991E-3</v>
      </c>
      <c r="V250">
        <f t="shared" si="45"/>
        <v>1.5074113565352623</v>
      </c>
    </row>
    <row r="251" spans="13:22" x14ac:dyDescent="0.3">
      <c r="M251" s="13">
        <f t="shared" si="38"/>
        <v>124.5</v>
      </c>
      <c r="N251" s="8">
        <f t="shared" si="46"/>
        <v>86.798835481186401</v>
      </c>
      <c r="O251" s="14">
        <f t="shared" si="39"/>
        <v>1.1638695023688788</v>
      </c>
      <c r="P251">
        <f t="shared" si="40"/>
        <v>398.88122028228292</v>
      </c>
      <c r="Q251">
        <f t="shared" si="41"/>
        <v>-352.34616810123555</v>
      </c>
      <c r="R251">
        <f t="shared" si="42"/>
        <v>-189.34671326531088</v>
      </c>
      <c r="S251" s="11">
        <f t="shared" si="47"/>
        <v>2.1728708333333335</v>
      </c>
      <c r="T251" s="11">
        <f t="shared" si="43"/>
        <v>1.518995125604212</v>
      </c>
      <c r="U251">
        <f t="shared" si="44"/>
        <v>4.1143385811725991E-3</v>
      </c>
      <c r="V251">
        <f t="shared" si="45"/>
        <v>1.5148807870230394</v>
      </c>
    </row>
    <row r="252" spans="13:22" x14ac:dyDescent="0.3">
      <c r="M252" s="13">
        <f t="shared" si="38"/>
        <v>125</v>
      </c>
      <c r="N252" s="8">
        <f t="shared" si="46"/>
        <v>87.228436908994524</v>
      </c>
      <c r="O252" s="14">
        <f t="shared" si="39"/>
        <v>1.1594229273065573</v>
      </c>
      <c r="P252">
        <f t="shared" si="40"/>
        <v>397.07008075838269</v>
      </c>
      <c r="Q252">
        <f t="shared" si="41"/>
        <v>-350.68046054584914</v>
      </c>
      <c r="R252">
        <f t="shared" si="42"/>
        <v>-192.41417461130851</v>
      </c>
      <c r="S252" s="11">
        <f t="shared" si="47"/>
        <v>2.1815972222222224</v>
      </c>
      <c r="T252" s="11">
        <f t="shared" si="43"/>
        <v>1.5264928638567632</v>
      </c>
      <c r="U252">
        <f t="shared" si="44"/>
        <v>4.1143385811725991E-3</v>
      </c>
      <c r="V252">
        <f t="shared" si="45"/>
        <v>1.5223785252755906</v>
      </c>
    </row>
    <row r="253" spans="13:22" x14ac:dyDescent="0.3">
      <c r="M253" s="13">
        <f t="shared" si="38"/>
        <v>125.5</v>
      </c>
      <c r="N253" s="8">
        <f t="shared" si="46"/>
        <v>87.659685927988434</v>
      </c>
      <c r="O253" s="14">
        <f t="shared" si="39"/>
        <v>1.1549405795632177</v>
      </c>
      <c r="P253">
        <f t="shared" si="40"/>
        <v>395.25531916511756</v>
      </c>
      <c r="Q253">
        <f t="shared" si="41"/>
        <v>-348.98804889088149</v>
      </c>
      <c r="R253">
        <f t="shared" si="42"/>
        <v>-195.46698373724323</v>
      </c>
      <c r="S253" s="11">
        <f t="shared" si="47"/>
        <v>2.1903236111111113</v>
      </c>
      <c r="T253" s="11">
        <f t="shared" si="43"/>
        <v>1.5340193571521488</v>
      </c>
      <c r="U253">
        <f t="shared" si="44"/>
        <v>4.1143385811725991E-3</v>
      </c>
      <c r="V253">
        <f t="shared" si="45"/>
        <v>1.5299050185709762</v>
      </c>
    </row>
    <row r="254" spans="13:22" x14ac:dyDescent="0.3">
      <c r="M254" s="13">
        <f t="shared" si="38"/>
        <v>126</v>
      </c>
      <c r="N254" s="8">
        <f t="shared" si="46"/>
        <v>88.092608633145346</v>
      </c>
      <c r="O254" s="14">
        <f t="shared" si="39"/>
        <v>1.1504224190005048</v>
      </c>
      <c r="P254">
        <f t="shared" si="40"/>
        <v>393.43702453154344</v>
      </c>
      <c r="Q254">
        <f t="shared" si="41"/>
        <v>-347.26906201243037</v>
      </c>
      <c r="R254">
        <f t="shared" si="42"/>
        <v>-198.50490817359344</v>
      </c>
      <c r="S254" s="11">
        <f t="shared" si="47"/>
        <v>2.1990500000000002</v>
      </c>
      <c r="T254" s="11">
        <f t="shared" si="43"/>
        <v>1.5415750609202068</v>
      </c>
      <c r="U254">
        <f t="shared" si="44"/>
        <v>4.1143385811725991E-3</v>
      </c>
      <c r="V254">
        <f t="shared" si="45"/>
        <v>1.5374607223390342</v>
      </c>
    </row>
    <row r="255" spans="13:22" x14ac:dyDescent="0.3">
      <c r="M255" s="13">
        <f t="shared" si="38"/>
        <v>126.5</v>
      </c>
      <c r="N255" s="8">
        <f t="shared" si="46"/>
        <v>88.527231595756248</v>
      </c>
      <c r="O255" s="14">
        <f t="shared" si="39"/>
        <v>1.1458684141754747</v>
      </c>
      <c r="P255">
        <f t="shared" si="40"/>
        <v>391.61528707283748</v>
      </c>
      <c r="Q255">
        <f t="shared" si="41"/>
        <v>-345.52363081028062</v>
      </c>
      <c r="R255">
        <f t="shared" si="42"/>
        <v>-201.52771658429742</v>
      </c>
      <c r="S255" s="11">
        <f t="shared" si="47"/>
        <v>2.2077763888888891</v>
      </c>
      <c r="T255" s="11">
        <f t="shared" si="43"/>
        <v>1.5491604389037743</v>
      </c>
      <c r="U255">
        <f t="shared" si="44"/>
        <v>4.1143385811725991E-3</v>
      </c>
      <c r="V255">
        <f t="shared" si="45"/>
        <v>1.5450461003226017</v>
      </c>
    </row>
    <row r="256" spans="13:22" x14ac:dyDescent="0.3">
      <c r="M256" s="13">
        <f t="shared" si="38"/>
        <v>127</v>
      </c>
      <c r="N256" s="8">
        <f t="shared" si="46"/>
        <v>88.963581872816448</v>
      </c>
      <c r="O256" s="14">
        <f t="shared" si="39"/>
        <v>1.1412785426762755</v>
      </c>
      <c r="P256">
        <f t="shared" si="40"/>
        <v>389.79019821536679</v>
      </c>
      <c r="Q256">
        <f t="shared" si="41"/>
        <v>-343.75188819793567</v>
      </c>
      <c r="R256">
        <f t="shared" si="42"/>
        <v>-204.53517878436941</v>
      </c>
      <c r="S256" s="11">
        <f t="shared" si="47"/>
        <v>2.2165027777777779</v>
      </c>
      <c r="T256" s="11">
        <f t="shared" si="43"/>
        <v>1.5567759633225775</v>
      </c>
      <c r="U256">
        <f t="shared" si="44"/>
        <v>4.1143385811725991E-3</v>
      </c>
      <c r="V256">
        <f t="shared" si="45"/>
        <v>1.5526616247414049</v>
      </c>
    </row>
    <row r="257" spans="13:22" x14ac:dyDescent="0.3">
      <c r="M257" s="13">
        <f t="shared" si="38"/>
        <v>127.5</v>
      </c>
      <c r="N257" s="8">
        <f t="shared" si="46"/>
        <v>89.401687016568218</v>
      </c>
      <c r="O257" s="14">
        <f t="shared" si="39"/>
        <v>1.1366527914641245</v>
      </c>
      <c r="P257">
        <f t="shared" si="40"/>
        <v>387.96185062244189</v>
      </c>
      <c r="Q257">
        <f t="shared" si="41"/>
        <v>-341.95396909249661</v>
      </c>
      <c r="R257">
        <f t="shared" si="42"/>
        <v>-207.52706575742806</v>
      </c>
      <c r="S257" s="11">
        <f t="shared" si="47"/>
        <v>2.2252291666666668</v>
      </c>
      <c r="T257" s="11">
        <f t="shared" si="43"/>
        <v>1.5644221150397786</v>
      </c>
      <c r="U257">
        <f t="shared" si="44"/>
        <v>4.1143385811725991E-3</v>
      </c>
      <c r="V257">
        <f t="shared" si="45"/>
        <v>1.560307776458606</v>
      </c>
    </row>
    <row r="258" spans="13:22" x14ac:dyDescent="0.3">
      <c r="M258" s="13">
        <f t="shared" si="38"/>
        <v>128</v>
      </c>
      <c r="N258" s="8">
        <f t="shared" si="46"/>
        <v>89.841575084195227</v>
      </c>
      <c r="O258" s="14">
        <f t="shared" si="39"/>
        <v>1.1319911572244634</v>
      </c>
      <c r="P258">
        <f t="shared" si="40"/>
        <v>386.13033822077057</v>
      </c>
      <c r="Q258">
        <f t="shared" si="41"/>
        <v>-340.13001040438837</v>
      </c>
      <c r="R258">
        <f t="shared" si="42"/>
        <v>-210.50314967313594</v>
      </c>
      <c r="S258" s="11">
        <f t="shared" si="47"/>
        <v>2.2339555555555557</v>
      </c>
      <c r="T258" s="11">
        <f t="shared" si="43"/>
        <v>1.572099383731169</v>
      </c>
      <c r="U258">
        <f t="shared" si="44"/>
        <v>4.1143385811725991E-3</v>
      </c>
      <c r="V258">
        <f t="shared" si="45"/>
        <v>1.5679850451499964</v>
      </c>
    </row>
    <row r="259" spans="13:22" x14ac:dyDescent="0.3">
      <c r="M259" s="13">
        <f t="shared" ref="M259:M322" si="48">(ROW()-2)*0.5+0</f>
        <v>128.5</v>
      </c>
      <c r="N259" s="8">
        <f t="shared" si="46"/>
        <v>90.283274647667042</v>
      </c>
      <c r="O259" s="14">
        <f t="shared" ref="O259:O322" si="49">1/(N260-N259)/2</f>
        <v>1.127293646724784</v>
      </c>
      <c r="P259">
        <f t="shared" ref="P259:P322" si="50">SQRT((R259-$B$11)*(R259-$B$11)+(Q259-$B$12)*(Q259-$B$12))</f>
        <v>384.29575622763195</v>
      </c>
      <c r="Q259">
        <f t="shared" ref="Q259:Q322" si="51">-$B$8*SIN(S259+$B$15)</f>
        <v>-338.28015102693377</v>
      </c>
      <c r="R259">
        <f t="shared" ref="R259:R322" si="52">$B$8*COS(S259+$B$15)</f>
        <v>-213.46320390454858</v>
      </c>
      <c r="S259" s="11">
        <f t="shared" si="47"/>
        <v>2.2426819444444446</v>
      </c>
      <c r="T259" s="11">
        <f t="shared" ref="T259:T322" si="53">ACOS((R259-$B$11)/P259)</f>
        <v>1.5798082680569838</v>
      </c>
      <c r="U259">
        <f t="shared" ref="U259:U322" si="54">ASIN((($B$1-$B$2)/SQRT(($B$6+$B$14)*($B$6+$B$14)+(($B$1-$B$2)*($B$1-$B$2)))))</f>
        <v>4.1143385811725991E-3</v>
      </c>
      <c r="V259">
        <f t="shared" ref="V259:V322" si="55">T259-U259</f>
        <v>1.5756939294758112</v>
      </c>
    </row>
    <row r="260" spans="13:22" x14ac:dyDescent="0.3">
      <c r="M260" s="13">
        <f t="shared" si="48"/>
        <v>129</v>
      </c>
      <c r="N260" s="8">
        <f t="shared" si="46"/>
        <v>90.72681480373258</v>
      </c>
      <c r="O260" s="14">
        <f t="shared" si="49"/>
        <v>1.122560277180771</v>
      </c>
      <c r="P260">
        <f t="shared" si="50"/>
        <v>382.45820117878918</v>
      </c>
      <c r="Q260">
        <f t="shared" si="51"/>
        <v>-336.4045318257771</v>
      </c>
      <c r="R260">
        <f t="shared" si="52"/>
        <v>-216.40700304537214</v>
      </c>
      <c r="S260" s="11">
        <f t="shared" si="47"/>
        <v>2.2514083333333335</v>
      </c>
      <c r="T260" s="11">
        <f t="shared" si="53"/>
        <v>1.5875492758363166</v>
      </c>
      <c r="U260">
        <f t="shared" si="54"/>
        <v>4.1143385811725991E-3</v>
      </c>
      <c r="V260">
        <f t="shared" si="55"/>
        <v>1.5834349372551439</v>
      </c>
    </row>
    <row r="261" spans="13:22" x14ac:dyDescent="0.3">
      <c r="M261" s="13">
        <f t="shared" si="48"/>
        <v>129.5</v>
      </c>
      <c r="N261" s="8">
        <f t="shared" si="46"/>
        <v>91.172225184060409</v>
      </c>
      <c r="O261" s="14">
        <f t="shared" si="49"/>
        <v>1.1177910766299857</v>
      </c>
      <c r="P261">
        <f t="shared" si="50"/>
        <v>380.61777095715962</v>
      </c>
      <c r="Q261">
        <f t="shared" si="51"/>
        <v>-334.50329562815739</v>
      </c>
      <c r="R261">
        <f t="shared" si="52"/>
        <v>-219.33432292712766</v>
      </c>
      <c r="S261" s="11">
        <f t="shared" si="47"/>
        <v>2.2601347222222223</v>
      </c>
      <c r="T261" s="11">
        <f t="shared" si="53"/>
        <v>1.5953229242240934</v>
      </c>
      <c r="U261">
        <f t="shared" si="54"/>
        <v>4.1143385811725991E-3</v>
      </c>
      <c r="V261">
        <f t="shared" si="55"/>
        <v>1.5912085856429208</v>
      </c>
    </row>
    <row r="262" spans="13:22" x14ac:dyDescent="0.3">
      <c r="M262" s="13">
        <f t="shared" si="48"/>
        <v>130</v>
      </c>
      <c r="N262" s="8">
        <f t="shared" si="46"/>
        <v>91.619535965523653</v>
      </c>
      <c r="O262" s="14">
        <f t="shared" si="49"/>
        <v>1.112986084312928</v>
      </c>
      <c r="P262">
        <f t="shared" si="50"/>
        <v>378.77456482226182</v>
      </c>
      <c r="Q262">
        <f t="shared" si="51"/>
        <v>-332.57658721203194</v>
      </c>
      <c r="R262">
        <f t="shared" si="52"/>
        <v>-222.24494063622174</v>
      </c>
      <c r="S262" s="11">
        <f t="shared" si="47"/>
        <v>2.2688611111111112</v>
      </c>
      <c r="T262" s="11">
        <f t="shared" si="53"/>
        <v>1.6031297398905759</v>
      </c>
      <c r="U262">
        <f t="shared" si="54"/>
        <v>4.1143385811725991E-3</v>
      </c>
      <c r="V262">
        <f t="shared" si="55"/>
        <v>1.5990154013094033</v>
      </c>
    </row>
    <row r="263" spans="13:22" x14ac:dyDescent="0.3">
      <c r="M263" s="13">
        <f t="shared" si="48"/>
        <v>130.5</v>
      </c>
      <c r="N263" s="8">
        <f t="shared" si="46"/>
        <v>92.068777880626897</v>
      </c>
      <c r="O263" s="14">
        <f t="shared" si="49"/>
        <v>1.1081453510630865</v>
      </c>
      <c r="P263">
        <f t="shared" si="50"/>
        <v>376.92868344045928</v>
      </c>
      <c r="Q263">
        <f t="shared" si="51"/>
        <v>-330.62455329505161</v>
      </c>
      <c r="R263">
        <f t="shared" si="52"/>
        <v>-225.13863453092094</v>
      </c>
      <c r="S263" s="11">
        <f t="shared" si="47"/>
        <v>2.2775875000000001</v>
      </c>
      <c r="T263" s="11">
        <f t="shared" si="53"/>
        <v>1.6109702592033359</v>
      </c>
      <c r="U263">
        <f t="shared" si="54"/>
        <v>4.1143385811725991E-3</v>
      </c>
      <c r="V263">
        <f t="shared" si="55"/>
        <v>1.6068559206221633</v>
      </c>
    </row>
    <row r="264" spans="13:22" x14ac:dyDescent="0.3">
      <c r="M264" s="13">
        <f t="shared" si="48"/>
        <v>131</v>
      </c>
      <c r="N264" s="8">
        <f t="shared" si="46"/>
        <v>92.519982228071328</v>
      </c>
      <c r="O264" s="14">
        <f t="shared" si="49"/>
        <v>1.1032689397027196</v>
      </c>
      <c r="P264">
        <f t="shared" si="50"/>
        <v>375.08022891602172</v>
      </c>
      <c r="Q264">
        <f t="shared" si="51"/>
        <v>-328.6473425233886</v>
      </c>
      <c r="R264">
        <f t="shared" si="52"/>
        <v>-228.01518425822977</v>
      </c>
      <c r="S264" s="11">
        <f t="shared" si="47"/>
        <v>2.286313888888889</v>
      </c>
      <c r="T264" s="11">
        <f t="shared" si="53"/>
        <v>1.6188450284116509</v>
      </c>
      <c r="U264">
        <f t="shared" si="54"/>
        <v>4.1143385811725991E-3</v>
      </c>
      <c r="V264">
        <f t="shared" si="55"/>
        <v>1.6147306898304783</v>
      </c>
    </row>
    <row r="265" spans="13:22" x14ac:dyDescent="0.3">
      <c r="M265" s="13">
        <f t="shared" si="48"/>
        <v>131.5</v>
      </c>
      <c r="N265" s="8">
        <f t="shared" si="46"/>
        <v>92.973180883455143</v>
      </c>
      <c r="O265" s="14">
        <f t="shared" si="49"/>
        <v>1.0983569254482282</v>
      </c>
      <c r="P265">
        <f t="shared" si="50"/>
        <v>373.22930482302257</v>
      </c>
      <c r="Q265">
        <f t="shared" si="51"/>
        <v>-326.64510546041697</v>
      </c>
      <c r="R265">
        <f t="shared" si="52"/>
        <v>-230.87437077067059</v>
      </c>
      <c r="S265" s="11">
        <f t="shared" si="47"/>
        <v>2.2950402777777779</v>
      </c>
      <c r="T265" s="11">
        <f t="shared" si="53"/>
        <v>1.6267546038332523</v>
      </c>
      <c r="U265">
        <f t="shared" si="54"/>
        <v>4.1143385811725991E-3</v>
      </c>
      <c r="V265">
        <f t="shared" si="55"/>
        <v>1.6226402652520797</v>
      </c>
    </row>
    <row r="266" spans="13:22" x14ac:dyDescent="0.3">
      <c r="M266" s="13">
        <f t="shared" si="48"/>
        <v>132</v>
      </c>
      <c r="N266" s="8">
        <f t="shared" si="46"/>
        <v>93.428406310104094</v>
      </c>
      <c r="O266" s="14">
        <f t="shared" si="49"/>
        <v>1.0934093963213409</v>
      </c>
      <c r="P266">
        <f t="shared" si="50"/>
        <v>371.37601623809525</v>
      </c>
      <c r="Q266">
        <f t="shared" si="51"/>
        <v>-324.61799457524722</v>
      </c>
      <c r="R266">
        <f t="shared" si="52"/>
        <v>-233.71597634296367</v>
      </c>
      <c r="S266" s="11">
        <f t="shared" si="47"/>
        <v>2.3037666666666667</v>
      </c>
      <c r="T266" s="11">
        <f t="shared" si="53"/>
        <v>1.6346995520433505</v>
      </c>
      <c r="U266">
        <f t="shared" si="54"/>
        <v>4.1143385811725991E-3</v>
      </c>
      <c r="V266">
        <f t="shared" si="55"/>
        <v>1.6305852134621779</v>
      </c>
    </row>
    <row r="267" spans="13:22" x14ac:dyDescent="0.3">
      <c r="M267" s="13">
        <f t="shared" si="48"/>
        <v>132.5</v>
      </c>
      <c r="N267" s="8">
        <f t="shared" si="46"/>
        <v>93.885691570027959</v>
      </c>
      <c r="O267" s="14">
        <f t="shared" si="49"/>
        <v>1.0884264535697175</v>
      </c>
      <c r="P267">
        <f t="shared" si="50"/>
        <v>369.52046977406769</v>
      </c>
      <c r="Q267">
        <f t="shared" si="51"/>
        <v>-322.56616423111603</v>
      </c>
      <c r="R267">
        <f t="shared" si="52"/>
        <v>-236.5397845886072</v>
      </c>
      <c r="S267" s="11">
        <f t="shared" si="47"/>
        <v>2.3124930555555561</v>
      </c>
      <c r="T267" s="11">
        <f t="shared" si="53"/>
        <v>1.6426804500658549</v>
      </c>
      <c r="U267">
        <f t="shared" si="54"/>
        <v>4.1143385811725991E-3</v>
      </c>
      <c r="V267">
        <f t="shared" si="55"/>
        <v>1.6385661114846823</v>
      </c>
    </row>
    <row r="268" spans="13:22" x14ac:dyDescent="0.3">
      <c r="M268" s="13">
        <f t="shared" si="48"/>
        <v>133</v>
      </c>
      <c r="N268" s="8">
        <f t="shared" si="46"/>
        <v>94.345070334996549</v>
      </c>
      <c r="O268" s="14">
        <f t="shared" si="49"/>
        <v>1.0834082120923678</v>
      </c>
      <c r="P268">
        <f t="shared" si="50"/>
        <v>367.66277361449767</v>
      </c>
      <c r="Q268">
        <f t="shared" si="51"/>
        <v>-320.48977067363177</v>
      </c>
      <c r="R268">
        <f t="shared" si="52"/>
        <v>-239.34558047635412</v>
      </c>
      <c r="S268" s="11">
        <f t="shared" si="47"/>
        <v>2.3212194444444445</v>
      </c>
      <c r="T268" s="11">
        <f t="shared" si="53"/>
        <v>1.6506978855666818</v>
      </c>
      <c r="U268">
        <f t="shared" si="54"/>
        <v>4.1143385811725991E-3</v>
      </c>
      <c r="V268">
        <f t="shared" si="55"/>
        <v>1.6465835469855092</v>
      </c>
    </row>
    <row r="269" spans="13:22" x14ac:dyDescent="0.3">
      <c r="M269" s="13">
        <f t="shared" si="48"/>
        <v>133.5</v>
      </c>
      <c r="N269" s="8">
        <f t="shared" si="46"/>
        <v>94.806576897730054</v>
      </c>
      <c r="O269" s="14">
        <f t="shared" si="49"/>
        <v>1.0783548008752595</v>
      </c>
      <c r="P269">
        <f t="shared" si="50"/>
        <v>365.8030375491291</v>
      </c>
      <c r="Q269">
        <f t="shared" si="51"/>
        <v>-318.3889720188759</v>
      </c>
      <c r="R269">
        <f t="shared" si="52"/>
        <v>-242.13315034658814</v>
      </c>
      <c r="S269" s="11">
        <f t="shared" si="47"/>
        <v>2.3299458333333334</v>
      </c>
      <c r="T269" s="11">
        <f t="shared" si="53"/>
        <v>1.6587524570490559</v>
      </c>
      <c r="U269">
        <f t="shared" si="54"/>
        <v>4.1143385811725991E-3</v>
      </c>
      <c r="V269">
        <f t="shared" si="55"/>
        <v>1.6546381184678833</v>
      </c>
    </row>
    <row r="270" spans="13:22" x14ac:dyDescent="0.3">
      <c r="M270" s="13">
        <f t="shared" si="48"/>
        <v>134</v>
      </c>
      <c r="N270" s="8">
        <f t="shared" si="46"/>
        <v>95.270246183195439</v>
      </c>
      <c r="O270" s="14">
        <f t="shared" si="49"/>
        <v>1.0732663634320156</v>
      </c>
      <c r="P270">
        <f t="shared" si="50"/>
        <v>363.94137301029218</v>
      </c>
      <c r="Q270">
        <f t="shared" si="51"/>
        <v>-316.26392824136309</v>
      </c>
      <c r="R270">
        <f t="shared" si="52"/>
        <v>-244.90228192759238</v>
      </c>
      <c r="S270" s="11">
        <f t="shared" si="47"/>
        <v>2.3386722222222223</v>
      </c>
      <c r="T270" s="11">
        <f t="shared" si="53"/>
        <v>1.6668447740506642</v>
      </c>
      <c r="U270">
        <f t="shared" si="54"/>
        <v>4.1143385811725991E-3</v>
      </c>
      <c r="V270">
        <f t="shared" si="55"/>
        <v>1.6627304354694916</v>
      </c>
    </row>
    <row r="271" spans="13:22" x14ac:dyDescent="0.3">
      <c r="M271" s="13">
        <f t="shared" si="48"/>
        <v>134.5</v>
      </c>
      <c r="N271" s="8">
        <f t="shared" si="46"/>
        <v>95.736113760001942</v>
      </c>
      <c r="O271" s="14">
        <f t="shared" si="49"/>
        <v>1.0681430582518567</v>
      </c>
      <c r="P271">
        <f t="shared" si="50"/>
        <v>362.07789311026858</v>
      </c>
      <c r="Q271">
        <f t="shared" si="51"/>
        <v>-314.11480116185913</v>
      </c>
      <c r="R271">
        <f t="shared" si="52"/>
        <v>-247.65276435171427</v>
      </c>
      <c r="S271" s="11">
        <f t="shared" si="47"/>
        <v>2.3473986111111111</v>
      </c>
      <c r="T271" s="11">
        <f t="shared" si="53"/>
        <v>1.6749754573425402</v>
      </c>
      <c r="U271">
        <f t="shared" si="54"/>
        <v>4.1143385811725991E-3</v>
      </c>
      <c r="V271">
        <f t="shared" si="55"/>
        <v>1.6708611187613676</v>
      </c>
    </row>
    <row r="272" spans="13:22" x14ac:dyDescent="0.3">
      <c r="M272" s="13">
        <f t="shared" si="48"/>
        <v>135</v>
      </c>
      <c r="N272" s="8">
        <f t="shared" si="46"/>
        <v>96.204215851886815</v>
      </c>
      <c r="O272" s="14">
        <f t="shared" si="49"/>
        <v>1.0629850592555783</v>
      </c>
      <c r="P272">
        <f t="shared" si="50"/>
        <v>360.21271267964386</v>
      </c>
      <c r="Q272">
        <f t="shared" si="51"/>
        <v>-311.94175443505816</v>
      </c>
      <c r="R272">
        <f t="shared" si="52"/>
        <v>-250.38438817142307</v>
      </c>
      <c r="S272" s="11">
        <f t="shared" si="47"/>
        <v>2.356125</v>
      </c>
      <c r="T272" s="11">
        <f t="shared" si="53"/>
        <v>1.6831451391295196</v>
      </c>
      <c r="U272">
        <f t="shared" si="54"/>
        <v>4.1143385811725991E-3</v>
      </c>
      <c r="V272">
        <f t="shared" si="55"/>
        <v>1.679030800548347</v>
      </c>
    </row>
    <row r="273" spans="13:22" x14ac:dyDescent="0.3">
      <c r="M273" s="13">
        <f t="shared" si="48"/>
        <v>135.5</v>
      </c>
      <c r="N273" s="8">
        <f t="shared" si="46"/>
        <v>96.674589349281177</v>
      </c>
      <c r="O273" s="14">
        <f t="shared" si="49"/>
        <v>1.0577925562566777</v>
      </c>
      <c r="P273">
        <f t="shared" si="50"/>
        <v>358.34594830666964</v>
      </c>
      <c r="Q273">
        <f t="shared" si="51"/>
        <v>-309.74495353712086</v>
      </c>
      <c r="R273">
        <f t="shared" si="52"/>
        <v>-253.09694537525905</v>
      </c>
      <c r="S273" s="11">
        <f t="shared" si="47"/>
        <v>2.3648513888888889</v>
      </c>
      <c r="T273" s="11">
        <f t="shared" si="53"/>
        <v>1.6913544632520996</v>
      </c>
      <c r="U273">
        <f t="shared" si="54"/>
        <v>4.1143385811725991E-3</v>
      </c>
      <c r="V273">
        <f t="shared" si="55"/>
        <v>1.687240124670927</v>
      </c>
    </row>
    <row r="274" spans="13:22" x14ac:dyDescent="0.3">
      <c r="M274" s="13">
        <f t="shared" si="48"/>
        <v>136</v>
      </c>
      <c r="N274" s="8">
        <f t="shared" si="46"/>
        <v>97.147271820945946</v>
      </c>
      <c r="O274" s="14">
        <f t="shared" si="49"/>
        <v>1.0525657554299093</v>
      </c>
      <c r="P274">
        <f t="shared" si="50"/>
        <v>356.47771837765663</v>
      </c>
      <c r="Q274">
        <f t="shared" si="51"/>
        <v>-307.52456575307303</v>
      </c>
      <c r="R274">
        <f t="shared" si="52"/>
        <v>-255.79022940367341</v>
      </c>
      <c r="S274" s="11">
        <f t="shared" si="47"/>
        <v>2.3735777777777778</v>
      </c>
      <c r="T274" s="11">
        <f t="shared" si="53"/>
        <v>1.6996040853895154</v>
      </c>
      <c r="U274">
        <f t="shared" si="54"/>
        <v>4.1143385811725991E-3</v>
      </c>
      <c r="V274">
        <f t="shared" si="55"/>
        <v>1.6954897468083427</v>
      </c>
    </row>
    <row r="275" spans="13:22" x14ac:dyDescent="0.3">
      <c r="M275" s="13">
        <f t="shared" si="48"/>
        <v>136.5</v>
      </c>
      <c r="N275" s="8">
        <f t="shared" si="46"/>
        <v>97.622301525665705</v>
      </c>
      <c r="O275" s="14">
        <f t="shared" si="49"/>
        <v>1.04730487978551</v>
      </c>
      <c r="P275">
        <f t="shared" si="50"/>
        <v>354.60814311842296</v>
      </c>
      <c r="Q275">
        <f t="shared" si="51"/>
        <v>-305.28076016406743</v>
      </c>
      <c r="R275">
        <f t="shared" si="52"/>
        <v>-258.46403516475777</v>
      </c>
      <c r="S275" s="11">
        <f t="shared" si="47"/>
        <v>2.3823041666666667</v>
      </c>
      <c r="T275" s="11">
        <f t="shared" si="53"/>
        <v>1.7078946732638327</v>
      </c>
      <c r="U275">
        <f t="shared" si="54"/>
        <v>4.1143385811725991E-3</v>
      </c>
      <c r="V275">
        <f t="shared" si="55"/>
        <v>1.7037803346826601</v>
      </c>
    </row>
    <row r="276" spans="13:22" x14ac:dyDescent="0.3">
      <c r="M276" s="13">
        <f t="shared" si="48"/>
        <v>137</v>
      </c>
      <c r="N276" s="8">
        <f t="shared" si="46"/>
        <v>98.099717423987883</v>
      </c>
      <c r="O276" s="14">
        <f t="shared" si="49"/>
        <v>1.0420101696499267</v>
      </c>
      <c r="P276">
        <f t="shared" si="50"/>
        <v>352.73734463681728</v>
      </c>
      <c r="Q276">
        <f t="shared" si="51"/>
        <v>-303.01370763450802</v>
      </c>
      <c r="R276">
        <f t="shared" si="52"/>
        <v>-261.11815904986173</v>
      </c>
      <c r="S276" s="11">
        <f t="shared" si="47"/>
        <v>2.3910305555555555</v>
      </c>
      <c r="T276" s="11">
        <f t="shared" si="53"/>
        <v>1.7162269068448279</v>
      </c>
      <c r="U276">
        <f t="shared" si="54"/>
        <v>4.1143385811725991E-3</v>
      </c>
      <c r="V276">
        <f t="shared" si="55"/>
        <v>1.7121125682636553</v>
      </c>
    </row>
    <row r="277" spans="13:22" x14ac:dyDescent="0.3">
      <c r="M277" s="13">
        <f t="shared" si="48"/>
        <v>137.5</v>
      </c>
      <c r="N277" s="8">
        <f t="shared" si="46"/>
        <v>98.579559189992892</v>
      </c>
      <c r="O277" s="14">
        <f t="shared" si="49"/>
        <v>1.0366818831511007</v>
      </c>
      <c r="P277">
        <f t="shared" si="50"/>
        <v>350.86544696634161</v>
      </c>
      <c r="Q277">
        <f t="shared" si="51"/>
        <v>-300.72358079903904</v>
      </c>
      <c r="R277">
        <f t="shared" si="52"/>
        <v>-263.75239894909743</v>
      </c>
      <c r="S277" s="11">
        <f t="shared" si="47"/>
        <v>2.3997569444444444</v>
      </c>
      <c r="T277" s="11">
        <f t="shared" si="53"/>
        <v>1.72460147855541</v>
      </c>
      <c r="U277">
        <f t="shared" si="54"/>
        <v>4.1143385811725991E-3</v>
      </c>
      <c r="V277">
        <f t="shared" si="55"/>
        <v>1.7204871399742374</v>
      </c>
    </row>
    <row r="278" spans="13:22" x14ac:dyDescent="0.3">
      <c r="M278" s="13">
        <f t="shared" si="48"/>
        <v>138</v>
      </c>
      <c r="N278" s="8">
        <f t="shared" si="46"/>
        <v>99.061867223080341</v>
      </c>
      <c r="O278" s="14">
        <f t="shared" si="49"/>
        <v>1.0313202967111881</v>
      </c>
      <c r="P278">
        <f t="shared" si="50"/>
        <v>348.99257611089359</v>
      </c>
      <c r="Q278">
        <f t="shared" si="51"/>
        <v>-298.4105540493984</v>
      </c>
      <c r="R278">
        <f t="shared" si="52"/>
        <v>-266.36655426673047</v>
      </c>
      <c r="S278" s="11">
        <f t="shared" si="47"/>
        <v>2.4084833333333338</v>
      </c>
      <c r="T278" s="11">
        <f t="shared" si="53"/>
        <v>1.733019093477322</v>
      </c>
      <c r="U278">
        <f t="shared" si="54"/>
        <v>4.1143385811725991E-3</v>
      </c>
      <c r="V278">
        <f t="shared" si="55"/>
        <v>1.7289047548961494</v>
      </c>
    </row>
    <row r="279" spans="13:22" x14ac:dyDescent="0.3">
      <c r="M279" s="13">
        <f t="shared" si="48"/>
        <v>138.5</v>
      </c>
      <c r="N279" s="8">
        <f t="shared" si="46"/>
        <v>99.546682659753571</v>
      </c>
      <c r="O279" s="14">
        <f t="shared" si="49"/>
        <v>1.0259257055412081</v>
      </c>
      <c r="P279">
        <f t="shared" si="50"/>
        <v>347.11886009065245</v>
      </c>
      <c r="Q279">
        <f t="shared" si="51"/>
        <v>-296.07480352113896</v>
      </c>
      <c r="R279">
        <f t="shared" si="52"/>
        <v>-268.96042593645444</v>
      </c>
      <c r="S279" s="11">
        <f t="shared" si="47"/>
        <v>2.4172097222222226</v>
      </c>
      <c r="T279" s="11">
        <f t="shared" si="53"/>
        <v>1.7414804695568162</v>
      </c>
      <c r="U279">
        <f t="shared" si="54"/>
        <v>4.1143385811725991E-3</v>
      </c>
      <c r="V279">
        <f t="shared" si="55"/>
        <v>1.7373661309756436</v>
      </c>
    </row>
    <row r="280" spans="13:22" x14ac:dyDescent="0.3">
      <c r="M280" s="13">
        <f t="shared" si="48"/>
        <v>139</v>
      </c>
      <c r="N280" s="8">
        <f t="shared" si="46"/>
        <v>100.03404738538566</v>
      </c>
      <c r="O280" s="14">
        <f t="shared" si="49"/>
        <v>1.0204984241437329</v>
      </c>
      <c r="P280">
        <f t="shared" si="50"/>
        <v>345.2444289891273</v>
      </c>
      <c r="Q280">
        <f t="shared" si="51"/>
        <v>-293.71650708021463</v>
      </c>
      <c r="R280">
        <f t="shared" si="52"/>
        <v>-271.53381643655041</v>
      </c>
      <c r="S280" s="11">
        <f t="shared" si="47"/>
        <v>2.4259361111111115</v>
      </c>
      <c r="T280" s="11">
        <f t="shared" si="53"/>
        <v>1.7499863378100007</v>
      </c>
      <c r="U280">
        <f t="shared" si="54"/>
        <v>4.1143385811725991E-3</v>
      </c>
      <c r="V280">
        <f t="shared" si="55"/>
        <v>1.7458719992288281</v>
      </c>
    </row>
    <row r="281" spans="13:22" x14ac:dyDescent="0.3">
      <c r="M281" s="13">
        <f t="shared" si="48"/>
        <v>139.5</v>
      </c>
      <c r="N281" s="8">
        <f t="shared" si="46"/>
        <v>100.52400404594546</v>
      </c>
      <c r="O281" s="14">
        <f t="shared" si="49"/>
        <v>1.0150387868172641</v>
      </c>
      <c r="P281">
        <f t="shared" si="50"/>
        <v>343.36941500139244</v>
      </c>
      <c r="Q281">
        <f t="shared" si="51"/>
        <v>-291.33584430943677</v>
      </c>
      <c r="R281">
        <f t="shared" si="52"/>
        <v>-274.08652980492786</v>
      </c>
      <c r="S281" s="11">
        <f t="shared" si="47"/>
        <v>2.4346625000000004</v>
      </c>
      <c r="T281" s="11">
        <f t="shared" si="53"/>
        <v>1.7585374425274929</v>
      </c>
      <c r="U281">
        <f t="shared" si="54"/>
        <v>4.1143385811725991E-3</v>
      </c>
      <c r="V281">
        <f t="shared" si="55"/>
        <v>1.7544231039463203</v>
      </c>
    </row>
    <row r="282" spans="13:22" x14ac:dyDescent="0.3">
      <c r="M282" s="13">
        <f t="shared" si="48"/>
        <v>140</v>
      </c>
      <c r="N282" s="8">
        <f t="shared" si="46"/>
        <v>101.01659605966327</v>
      </c>
      <c r="O282" s="14">
        <f t="shared" si="49"/>
        <v>1.0095471481660598</v>
      </c>
      <c r="P282">
        <f t="shared" si="50"/>
        <v>341.49395248352749</v>
      </c>
      <c r="Q282">
        <f t="shared" si="51"/>
        <v>-288.93299649479894</v>
      </c>
      <c r="R282">
        <f t="shared" si="52"/>
        <v>-276.61837165404705</v>
      </c>
      <c r="S282" s="11">
        <f t="shared" si="47"/>
        <v>2.4433888888888893</v>
      </c>
      <c r="T282" s="11">
        <f t="shared" si="53"/>
        <v>1.767134541478018</v>
      </c>
      <c r="U282">
        <f t="shared" si="54"/>
        <v>4.1143385811725991E-3</v>
      </c>
      <c r="V282">
        <f t="shared" si="55"/>
        <v>1.7630202028968454</v>
      </c>
    </row>
    <row r="283" spans="13:22" x14ac:dyDescent="0.3">
      <c r="M283" s="13">
        <f t="shared" si="48"/>
        <v>140.5</v>
      </c>
      <c r="N283" s="8">
        <f t="shared" si="46"/>
        <v>101.51186762861208</v>
      </c>
      <c r="O283" s="14">
        <f t="shared" si="49"/>
        <v>1.0040238836120638</v>
      </c>
      <c r="P283">
        <f t="shared" si="50"/>
        <v>339.61817800328498</v>
      </c>
      <c r="Q283">
        <f t="shared" si="51"/>
        <v>-286.50814661167215</v>
      </c>
      <c r="R283">
        <f t="shared" si="52"/>
        <v>-279.12914918572113</v>
      </c>
      <c r="S283" s="11">
        <f t="shared" si="47"/>
        <v>2.4521152777777777</v>
      </c>
      <c r="T283" s="11">
        <f t="shared" si="53"/>
        <v>1.7757784061105331</v>
      </c>
      <c r="U283">
        <f t="shared" si="54"/>
        <v>4.1143385811725991E-3</v>
      </c>
      <c r="V283">
        <f t="shared" si="55"/>
        <v>1.7716640675293605</v>
      </c>
    </row>
    <row r="284" spans="13:22" x14ac:dyDescent="0.3">
      <c r="M284" s="13">
        <f t="shared" si="48"/>
        <v>141</v>
      </c>
      <c r="N284" s="8">
        <f t="shared" si="46"/>
        <v>102.00986375017963</v>
      </c>
      <c r="O284" s="14">
        <f t="shared" si="49"/>
        <v>0.99846938991155243</v>
      </c>
      <c r="P284">
        <f t="shared" si="50"/>
        <v>337.7422303920028</v>
      </c>
      <c r="Q284">
        <f t="shared" si="51"/>
        <v>-284.06147931087082</v>
      </c>
      <c r="R284">
        <f t="shared" si="52"/>
        <v>-281.61867120579859</v>
      </c>
      <c r="S284" s="11">
        <f t="shared" si="47"/>
        <v>2.4608416666666666</v>
      </c>
      <c r="T284" s="11">
        <f t="shared" si="53"/>
        <v>1.7844698217544468</v>
      </c>
      <c r="U284">
        <f t="shared" si="54"/>
        <v>4.1143385811725991E-3</v>
      </c>
      <c r="V284">
        <f t="shared" si="55"/>
        <v>1.7803554831732742</v>
      </c>
    </row>
    <row r="285" spans="13:22" x14ac:dyDescent="0.3">
      <c r="M285" s="13">
        <f t="shared" si="48"/>
        <v>141.5</v>
      </c>
      <c r="N285" s="8">
        <f t="shared" si="46"/>
        <v>102.51063022840316</v>
      </c>
      <c r="O285" s="14">
        <f t="shared" si="49"/>
        <v>0.99288408567218933</v>
      </c>
      <c r="P285">
        <f t="shared" si="50"/>
        <v>335.86625079778344</v>
      </c>
      <c r="Q285">
        <f t="shared" si="51"/>
        <v>-281.59318090459271</v>
      </c>
      <c r="R285">
        <f t="shared" si="52"/>
        <v>-284.08674813872142</v>
      </c>
      <c r="S285" s="11">
        <f t="shared" si="47"/>
        <v>2.4695680555555555</v>
      </c>
      <c r="T285" s="11">
        <f t="shared" si="53"/>
        <v>1.7932095878174423</v>
      </c>
      <c r="U285">
        <f t="shared" si="54"/>
        <v>4.1143385811725991E-3</v>
      </c>
      <c r="V285">
        <f t="shared" si="55"/>
        <v>1.7890952492362697</v>
      </c>
    </row>
    <row r="286" spans="13:22" x14ac:dyDescent="0.3">
      <c r="M286" s="13">
        <f t="shared" si="48"/>
        <v>142</v>
      </c>
      <c r="N286" s="8">
        <f t="shared" si="46"/>
        <v>103.01421368513819</v>
      </c>
      <c r="O286" s="14">
        <f t="shared" si="49"/>
        <v>0.98726841187320158</v>
      </c>
      <c r="P286">
        <f t="shared" si="50"/>
        <v>333.99038273995444</v>
      </c>
      <c r="Q286">
        <f t="shared" si="51"/>
        <v>-279.10343935223057</v>
      </c>
      <c r="R286">
        <f t="shared" si="52"/>
        <v>-286.5331920419618</v>
      </c>
      <c r="S286" s="11">
        <f t="shared" si="47"/>
        <v>2.4782944444444444</v>
      </c>
      <c r="T286" s="11">
        <f t="shared" si="53"/>
        <v>1.8019985179804041</v>
      </c>
      <c r="U286">
        <f t="shared" si="54"/>
        <v>4.1143385811725991E-3</v>
      </c>
      <c r="V286">
        <f t="shared" si="55"/>
        <v>1.7978841793992315</v>
      </c>
    </row>
    <row r="287" spans="13:22" x14ac:dyDescent="0.3">
      <c r="M287" s="13">
        <f t="shared" si="48"/>
        <v>142.5</v>
      </c>
      <c r="N287" s="8">
        <f t="shared" si="46"/>
        <v>103.52066157102904</v>
      </c>
      <c r="O287" s="14">
        <f t="shared" si="49"/>
        <v>0.98162283238687165</v>
      </c>
      <c r="P287">
        <f t="shared" si="50"/>
        <v>332.11477216483053</v>
      </c>
      <c r="Q287">
        <f t="shared" si="51"/>
        <v>-276.59244424605953</v>
      </c>
      <c r="R287">
        <f t="shared" si="52"/>
        <v>-288.9578166203338</v>
      </c>
      <c r="S287" s="11">
        <f t="shared" si="47"/>
        <v>2.4870208333333332</v>
      </c>
      <c r="T287" s="11">
        <f t="shared" si="53"/>
        <v>1.8108374403888823</v>
      </c>
      <c r="U287">
        <f t="shared" si="54"/>
        <v>4.1143385811725991E-3</v>
      </c>
      <c r="V287">
        <f t="shared" si="55"/>
        <v>1.8067231018077097</v>
      </c>
    </row>
    <row r="288" spans="13:22" x14ac:dyDescent="0.3">
      <c r="M288" s="13">
        <f t="shared" si="48"/>
        <v>143</v>
      </c>
      <c r="N288" s="8">
        <f t="shared" si="46"/>
        <v>104.03002217624665</v>
      </c>
      <c r="O288" s="14">
        <f t="shared" si="49"/>
        <v>0.97594783449990752</v>
      </c>
      <c r="P288">
        <f t="shared" si="50"/>
        <v>330.23956750279058</v>
      </c>
      <c r="Q288">
        <f t="shared" si="51"/>
        <v>-274.06038679679961</v>
      </c>
      <c r="R288">
        <f t="shared" si="52"/>
        <v>-291.36043724017952</v>
      </c>
      <c r="S288" s="11">
        <f t="shared" si="47"/>
        <v>2.4957472222222221</v>
      </c>
      <c r="T288" s="11">
        <f t="shared" si="53"/>
        <v>1.8197271978404996</v>
      </c>
      <c r="U288">
        <f t="shared" si="54"/>
        <v>4.1143385811725991E-3</v>
      </c>
      <c r="V288">
        <f t="shared" si="55"/>
        <v>1.815612859259327</v>
      </c>
    </row>
    <row r="289" spans="13:22" x14ac:dyDescent="0.3">
      <c r="M289" s="13">
        <f t="shared" si="48"/>
        <v>143.5</v>
      </c>
      <c r="N289" s="8">
        <f t="shared" si="46"/>
        <v>104.54234464095728</v>
      </c>
      <c r="O289" s="14">
        <f t="shared" si="49"/>
        <v>0.97024392943627391</v>
      </c>
      <c r="P289">
        <f t="shared" si="50"/>
        <v>328.36491972668586</v>
      </c>
      <c r="Q289">
        <f t="shared" si="51"/>
        <v>-271.50745981905499</v>
      </c>
      <c r="R289">
        <f t="shared" si="52"/>
        <v>-293.74087094342906</v>
      </c>
      <c r="S289" s="11">
        <f t="shared" si="47"/>
        <v>2.5044736111111114</v>
      </c>
      <c r="T289" s="11">
        <f t="shared" si="53"/>
        <v>1.8286686479676575</v>
      </c>
      <c r="U289">
        <f t="shared" si="54"/>
        <v>4.1143385811725991E-3</v>
      </c>
      <c r="V289">
        <f t="shared" si="55"/>
        <v>1.8245543093864849</v>
      </c>
    </row>
    <row r="290" spans="13:22" x14ac:dyDescent="0.3">
      <c r="M290" s="13">
        <f t="shared" si="48"/>
        <v>144</v>
      </c>
      <c r="N290" s="8">
        <f t="shared" si="46"/>
        <v>105.05767896548174</v>
      </c>
      <c r="O290" s="14">
        <f t="shared" si="49"/>
        <v>0.9645116528768829</v>
      </c>
      <c r="P290">
        <f t="shared" si="50"/>
        <v>326.49098241159248</v>
      </c>
      <c r="Q290">
        <f t="shared" si="51"/>
        <v>-268.93385771663213</v>
      </c>
      <c r="R290">
        <f t="shared" si="52"/>
        <v>-296.09893646153182</v>
      </c>
      <c r="S290" s="11">
        <f t="shared" si="47"/>
        <v>2.5132000000000003</v>
      </c>
      <c r="T290" s="11">
        <f t="shared" si="53"/>
        <v>1.8376626634148443</v>
      </c>
      <c r="U290">
        <f t="shared" si="54"/>
        <v>4.1143385811725991E-3</v>
      </c>
      <c r="V290">
        <f t="shared" si="55"/>
        <v>1.8335483248336717</v>
      </c>
    </row>
    <row r="291" spans="13:22" x14ac:dyDescent="0.3">
      <c r="M291" s="13">
        <f t="shared" si="48"/>
        <v>144.5</v>
      </c>
      <c r="N291" s="8">
        <f t="shared" si="46"/>
        <v>105.57607602010377</v>
      </c>
      <c r="O291" s="14">
        <f t="shared" si="49"/>
        <v>0.95875156548112184</v>
      </c>
      <c r="P291">
        <f t="shared" si="50"/>
        <v>324.61791179591717</v>
      </c>
      <c r="Q291">
        <f t="shared" si="51"/>
        <v>-266.33977646773479</v>
      </c>
      <c r="R291">
        <f t="shared" si="52"/>
        <v>-298.43445422926129</v>
      </c>
      <c r="S291" s="11">
        <f t="shared" si="47"/>
        <v>2.5219263888888892</v>
      </c>
      <c r="T291" s="11">
        <f t="shared" si="53"/>
        <v>1.8467101320098174</v>
      </c>
      <c r="U291">
        <f t="shared" si="54"/>
        <v>4.1143385811725991E-3</v>
      </c>
      <c r="V291">
        <f t="shared" si="55"/>
        <v>1.8425957934286448</v>
      </c>
    </row>
    <row r="292" spans="13:22" x14ac:dyDescent="0.3">
      <c r="M292" s="13">
        <f t="shared" si="48"/>
        <v>145</v>
      </c>
      <c r="N292" s="8">
        <f t="shared" si="46"/>
        <v>106.09758755448034</v>
      </c>
      <c r="O292" s="14">
        <f t="shared" si="49"/>
        <v>0.95296425340376967</v>
      </c>
      <c r="P292">
        <f t="shared" si="50"/>
        <v>322.74586684386969</v>
      </c>
      <c r="Q292">
        <f t="shared" si="51"/>
        <v>-263.72541361004124</v>
      </c>
      <c r="R292">
        <f t="shared" si="52"/>
        <v>-300.74724639838792</v>
      </c>
      <c r="S292" s="11">
        <f t="shared" si="47"/>
        <v>2.5306527777777781</v>
      </c>
      <c r="T292" s="11">
        <f t="shared" si="53"/>
        <v>1.8558119569278395</v>
      </c>
      <c r="U292">
        <f t="shared" si="54"/>
        <v>4.1143385811725991E-3</v>
      </c>
      <c r="V292">
        <f t="shared" si="55"/>
        <v>1.8516976183466669</v>
      </c>
    </row>
    <row r="293" spans="13:22" x14ac:dyDescent="0.3">
      <c r="M293" s="13">
        <f t="shared" si="48"/>
        <v>145.5</v>
      </c>
      <c r="N293" s="8">
        <f t="shared" si="46"/>
        <v>106.62226620660618</v>
      </c>
      <c r="O293" s="14">
        <f t="shared" si="49"/>
        <v>0.94715032880998951</v>
      </c>
      <c r="P293">
        <f t="shared" si="50"/>
        <v>320.87500930930639</v>
      </c>
      <c r="Q293">
        <f t="shared" si="51"/>
        <v>-261.09096822566175</v>
      </c>
      <c r="R293">
        <f t="shared" si="52"/>
        <v>-303.03713685122233</v>
      </c>
      <c r="S293" s="11">
        <f t="shared" si="47"/>
        <v>2.539379166666667</v>
      </c>
      <c r="T293" s="11">
        <f t="shared" si="53"/>
        <v>1.8649690568481354</v>
      </c>
      <c r="U293">
        <f t="shared" si="54"/>
        <v>4.1143385811725991E-3</v>
      </c>
      <c r="V293">
        <f t="shared" si="55"/>
        <v>1.8608547182669628</v>
      </c>
    </row>
    <row r="294" spans="13:22" x14ac:dyDescent="0.3">
      <c r="M294" s="13">
        <f t="shared" si="48"/>
        <v>146</v>
      </c>
      <c r="N294" s="8">
        <f t="shared" si="46"/>
        <v>107.15016551127961</v>
      </c>
      <c r="O294" s="14">
        <f t="shared" si="49"/>
        <v>0.94131043038612261</v>
      </c>
      <c r="P294">
        <f t="shared" si="50"/>
        <v>319.00550380095132</v>
      </c>
      <c r="Q294">
        <f t="shared" si="51"/>
        <v>-258.43664092597851</v>
      </c>
      <c r="R294">
        <f t="shared" si="52"/>
        <v>-305.30395121402682</v>
      </c>
      <c r="S294" s="11">
        <f t="shared" si="47"/>
        <v>2.5481055555555558</v>
      </c>
      <c r="T294" s="11">
        <f t="shared" si="53"/>
        <v>1.8741823661016443</v>
      </c>
      <c r="U294">
        <f t="shared" si="54"/>
        <v>4.1143385811725991E-3</v>
      </c>
      <c r="V294">
        <f t="shared" si="55"/>
        <v>1.8700680275204717</v>
      </c>
    </row>
    <row r="295" spans="13:22" x14ac:dyDescent="0.3">
      <c r="M295" s="13">
        <f t="shared" si="48"/>
        <v>146.5</v>
      </c>
      <c r="N295" s="8">
        <f t="shared" si="46"/>
        <v>107.68133990801385</v>
      </c>
      <c r="O295" s="14">
        <f t="shared" si="49"/>
        <v>0.93544522384634265</v>
      </c>
      <c r="P295">
        <f t="shared" si="50"/>
        <v>317.13751784899671</v>
      </c>
      <c r="Q295">
        <f t="shared" si="51"/>
        <v>-255.76263383636899</v>
      </c>
      <c r="R295">
        <f t="shared" si="52"/>
        <v>-307.54751687029341</v>
      </c>
      <c r="S295" s="11">
        <f t="shared" si="47"/>
        <v>2.5568319444444447</v>
      </c>
      <c r="T295" s="11">
        <f t="shared" si="53"/>
        <v>1.8834528348090924</v>
      </c>
      <c r="U295">
        <f t="shared" si="54"/>
        <v>4.1143385811725991E-3</v>
      </c>
      <c r="V295">
        <f t="shared" si="55"/>
        <v>1.8793384962279198</v>
      </c>
    </row>
    <row r="296" spans="13:22" x14ac:dyDescent="0.3">
      <c r="M296" s="13">
        <f t="shared" si="48"/>
        <v>147</v>
      </c>
      <c r="N296" s="8">
        <f t="shared" si="46"/>
        <v>108.21584474833375</v>
      </c>
      <c r="O296" s="14">
        <f t="shared" si="49"/>
        <v>0.9295554024334407</v>
      </c>
      <c r="P296">
        <f t="shared" si="50"/>
        <v>315.27122197308398</v>
      </c>
      <c r="Q296">
        <f t="shared" si="51"/>
        <v>-253.06915058081486</v>
      </c>
      <c r="R296">
        <f t="shared" si="52"/>
        <v>-309.76766297388895</v>
      </c>
      <c r="S296" s="11">
        <f t="shared" si="47"/>
        <v>2.5655583333333336</v>
      </c>
      <c r="T296" s="11">
        <f t="shared" si="53"/>
        <v>1.892781429008342</v>
      </c>
      <c r="U296">
        <f t="shared" si="54"/>
        <v>4.1143385811725991E-3</v>
      </c>
      <c r="V296">
        <f t="shared" si="55"/>
        <v>1.8886670904271694</v>
      </c>
    </row>
    <row r="297" spans="13:22" x14ac:dyDescent="0.3">
      <c r="M297" s="13">
        <f t="shared" si="48"/>
        <v>147.5</v>
      </c>
      <c r="N297" s="8">
        <f t="shared" si="46"/>
        <v>108.75373630239397</v>
      </c>
      <c r="O297" s="14">
        <f t="shared" si="49"/>
        <v>0.92364168741270225</v>
      </c>
      <c r="P297">
        <f t="shared" si="50"/>
        <v>313.40678975166014</v>
      </c>
      <c r="Q297">
        <f t="shared" si="51"/>
        <v>-250.35639626639551</v>
      </c>
      <c r="R297">
        <f t="shared" si="52"/>
        <v>-311.96422046206442</v>
      </c>
      <c r="S297" s="11">
        <f t="shared" si="47"/>
        <v>2.5742847222222225</v>
      </c>
      <c r="T297" s="11">
        <f t="shared" si="53"/>
        <v>1.9021691307698987</v>
      </c>
      <c r="U297">
        <f t="shared" si="54"/>
        <v>4.1143385811725991E-3</v>
      </c>
      <c r="V297">
        <f t="shared" si="55"/>
        <v>1.8980547921887261</v>
      </c>
    </row>
    <row r="298" spans="13:22" x14ac:dyDescent="0.3">
      <c r="M298" s="13">
        <f t="shared" si="48"/>
        <v>148</v>
      </c>
      <c r="N298" s="8">
        <f t="shared" si="46"/>
        <v>109.29507176485085</v>
      </c>
      <c r="O298" s="14">
        <f t="shared" si="49"/>
        <v>0.91770482855877933</v>
      </c>
      <c r="P298">
        <f t="shared" si="50"/>
        <v>311.54439789270356</v>
      </c>
      <c r="Q298">
        <f t="shared" si="51"/>
        <v>-247.62457746766952</v>
      </c>
      <c r="R298">
        <f t="shared" si="52"/>
        <v>-314.13702206832949</v>
      </c>
      <c r="S298" s="11">
        <f t="shared" si="47"/>
        <v>2.5830111111111114</v>
      </c>
      <c r="T298" s="11">
        <f t="shared" si="53"/>
        <v>1.9116169382993891</v>
      </c>
      <c r="U298">
        <f t="shared" si="54"/>
        <v>4.1143385811725991E-3</v>
      </c>
      <c r="V298">
        <f t="shared" si="55"/>
        <v>1.9075025997182165</v>
      </c>
    </row>
    <row r="299" spans="13:22" x14ac:dyDescent="0.3">
      <c r="M299" s="13">
        <f t="shared" si="48"/>
        <v>148.5</v>
      </c>
      <c r="N299" s="8">
        <f t="shared" si="46"/>
        <v>109.83990925991473</v>
      </c>
      <c r="O299" s="14">
        <f t="shared" si="49"/>
        <v>0.91174560463353671</v>
      </c>
      <c r="P299">
        <f t="shared" si="50"/>
        <v>309.68422630580875</v>
      </c>
      <c r="Q299">
        <f t="shared" si="51"/>
        <v>-244.87390221094429</v>
      </c>
      <c r="R299">
        <f t="shared" si="52"/>
        <v>-316.28590233518923</v>
      </c>
      <c r="S299" s="11">
        <f t="shared" si="47"/>
        <v>2.5917374999999998</v>
      </c>
      <c r="T299" s="11">
        <f t="shared" si="53"/>
        <v>1.9211258660257402</v>
      </c>
      <c r="U299">
        <f t="shared" si="54"/>
        <v>4.1143385811725991E-3</v>
      </c>
      <c r="V299">
        <f t="shared" si="55"/>
        <v>1.9170115274445676</v>
      </c>
    </row>
    <row r="300" spans="13:22" x14ac:dyDescent="0.3">
      <c r="M300" s="13">
        <f t="shared" si="48"/>
        <v>149</v>
      </c>
      <c r="N300" s="8">
        <f t="shared" si="46"/>
        <v>110.38830784550591</v>
      </c>
      <c r="O300" s="14">
        <f t="shared" si="49"/>
        <v>0.90576482385462909</v>
      </c>
      <c r="P300">
        <f t="shared" si="50"/>
        <v>307.8264581756145</v>
      </c>
      <c r="Q300">
        <f t="shared" si="51"/>
        <v>-242.1045799584345</v>
      </c>
      <c r="R300">
        <f t="shared" si="52"/>
        <v>-318.41069762674431</v>
      </c>
      <c r="S300" s="11">
        <f t="shared" si="47"/>
        <v>2.6004638888888887</v>
      </c>
      <c r="T300" s="11">
        <f t="shared" si="53"/>
        <v>1.9306969446737106</v>
      </c>
      <c r="U300">
        <f t="shared" si="54"/>
        <v>4.1143385811725991E-3</v>
      </c>
      <c r="V300">
        <f t="shared" si="55"/>
        <v>1.926582606092538</v>
      </c>
    </row>
    <row r="301" spans="13:22" x14ac:dyDescent="0.3">
      <c r="M301" s="13">
        <f t="shared" si="48"/>
        <v>149.5</v>
      </c>
      <c r="N301" s="8">
        <f t="shared" si="46"/>
        <v>110.94032751643127</v>
      </c>
      <c r="O301" s="14">
        <f t="shared" si="49"/>
        <v>0.89976332435276873</v>
      </c>
      <c r="P301">
        <f t="shared" si="50"/>
        <v>305.97128003655718</v>
      </c>
      <c r="Q301">
        <f t="shared" si="51"/>
        <v>-239.31682159231201</v>
      </c>
      <c r="R301">
        <f t="shared" si="52"/>
        <v>-320.51124614115105</v>
      </c>
      <c r="S301" s="11">
        <f t="shared" si="47"/>
        <v>2.609190277777778</v>
      </c>
      <c r="T301" s="11">
        <f t="shared" si="53"/>
        <v>1.9403312213193329</v>
      </c>
      <c r="U301">
        <f t="shared" si="54"/>
        <v>4.1143385811725991E-3</v>
      </c>
      <c r="V301">
        <f t="shared" si="55"/>
        <v>1.9362168827381603</v>
      </c>
    </row>
    <row r="302" spans="13:22" x14ac:dyDescent="0.3">
      <c r="M302" s="13">
        <f t="shared" si="48"/>
        <v>150</v>
      </c>
      <c r="N302" s="8">
        <f t="shared" si="46"/>
        <v>111.49602920649478</v>
      </c>
      <c r="O302" s="14">
        <f t="shared" si="49"/>
        <v>0.8937419746170201</v>
      </c>
      <c r="P302">
        <f t="shared" si="50"/>
        <v>304.11888184892388</v>
      </c>
      <c r="Q302">
        <f t="shared" si="51"/>
        <v>-236.51083939864782</v>
      </c>
      <c r="R302">
        <f t="shared" si="52"/>
        <v>-322.58738792294253</v>
      </c>
      <c r="S302" s="11">
        <f t="shared" si="47"/>
        <v>2.6179166666666669</v>
      </c>
      <c r="T302" s="11">
        <f t="shared" si="53"/>
        <v>1.9500297594267468</v>
      </c>
      <c r="U302">
        <f t="shared" si="54"/>
        <v>4.1143385811725991E-3</v>
      </c>
      <c r="V302">
        <f t="shared" si="55"/>
        <v>1.9459154208455742</v>
      </c>
    </row>
    <row r="303" spans="13:22" x14ac:dyDescent="0.3">
      <c r="M303" s="13">
        <f t="shared" si="48"/>
        <v>150.5</v>
      </c>
      <c r="N303" s="8">
        <f t="shared" si="46"/>
        <v>112.0554747894487</v>
      </c>
      <c r="O303" s="14">
        <f t="shared" si="49"/>
        <v>0.88770167392725285</v>
      </c>
      <c r="P303">
        <f t="shared" si="50"/>
        <v>302.26945707617642</v>
      </c>
      <c r="Q303">
        <f t="shared" si="51"/>
        <v>-233.68684705124559</v>
      </c>
      <c r="R303">
        <f t="shared" si="52"/>
        <v>-324.63896487520987</v>
      </c>
      <c r="S303" s="11">
        <f t="shared" si="47"/>
        <v>2.6266430555555558</v>
      </c>
      <c r="T303" s="11">
        <f t="shared" si="53"/>
        <v>1.959793638864801</v>
      </c>
      <c r="U303">
        <f t="shared" si="54"/>
        <v>4.1143385811725991E-3</v>
      </c>
      <c r="V303">
        <f t="shared" si="55"/>
        <v>1.9556793002836284</v>
      </c>
    </row>
    <row r="304" spans="13:22" x14ac:dyDescent="0.3">
      <c r="M304" s="13">
        <f t="shared" si="48"/>
        <v>151</v>
      </c>
      <c r="N304" s="8">
        <f t="shared" si="46"/>
        <v>112.61872707868677</v>
      </c>
      <c r="O304" s="14">
        <f t="shared" si="49"/>
        <v>0.881643352771878</v>
      </c>
      <c r="P304">
        <f t="shared" si="50"/>
        <v>300.42320276351018</v>
      </c>
      <c r="Q304">
        <f t="shared" si="51"/>
        <v>-230.8450595953712</v>
      </c>
      <c r="R304">
        <f t="shared" si="52"/>
        <v>-326.66582077164048</v>
      </c>
      <c r="S304" s="11">
        <f t="shared" si="47"/>
        <v>2.6353694444444447</v>
      </c>
      <c r="T304" s="11">
        <f t="shared" si="53"/>
        <v>1.9696239559016977</v>
      </c>
      <c r="U304">
        <f t="shared" si="54"/>
        <v>4.1143385811725991E-3</v>
      </c>
      <c r="V304">
        <f t="shared" si="55"/>
        <v>1.9655096173205251</v>
      </c>
    </row>
    <row r="305" spans="13:22" x14ac:dyDescent="0.3">
      <c r="M305" s="13">
        <f t="shared" si="48"/>
        <v>151.5</v>
      </c>
      <c r="N305" s="8">
        <f t="shared" si="46"/>
        <v>113.1858498255753</v>
      </c>
      <c r="O305" s="14">
        <f t="shared" si="49"/>
        <v>0.87556797324969005</v>
      </c>
      <c r="P305">
        <f t="shared" si="50"/>
        <v>298.58031961760707</v>
      </c>
      <c r="Q305">
        <f t="shared" si="51"/>
        <v>-227.98569343137683</v>
      </c>
      <c r="R305">
        <f t="shared" si="52"/>
        <v>-328.66780126841485</v>
      </c>
      <c r="S305" s="11">
        <f t="shared" si="47"/>
        <v>2.6440958333333335</v>
      </c>
      <c r="T305" s="11">
        <f t="shared" si="53"/>
        <v>1.979521823175866</v>
      </c>
      <c r="U305">
        <f t="shared" si="54"/>
        <v>4.1143385811725991E-3</v>
      </c>
      <c r="V305">
        <f t="shared" si="55"/>
        <v>1.9754074845946934</v>
      </c>
    </row>
    <row r="306" spans="13:22" x14ac:dyDescent="0.3">
      <c r="M306" s="13">
        <f t="shared" si="48"/>
        <v>152</v>
      </c>
      <c r="N306" s="8">
        <f t="shared" si="46"/>
        <v>113.75690771631135</v>
      </c>
      <c r="O306" s="14">
        <f t="shared" si="49"/>
        <v>0.86947652945452214</v>
      </c>
      <c r="P306">
        <f t="shared" si="50"/>
        <v>296.74101208753291</v>
      </c>
      <c r="Q306">
        <f t="shared" si="51"/>
        <v>-225.10896629822264</v>
      </c>
      <c r="R306">
        <f t="shared" si="52"/>
        <v>-330.64475391595988</v>
      </c>
      <c r="S306" s="11">
        <f t="shared" si="47"/>
        <v>2.6528222222222224</v>
      </c>
      <c r="T306" s="11">
        <f t="shared" si="53"/>
        <v>1.989488369641129</v>
      </c>
      <c r="U306">
        <f t="shared" si="54"/>
        <v>4.1143385811725991E-3</v>
      </c>
      <c r="V306">
        <f t="shared" si="55"/>
        <v>1.9853740310599564</v>
      </c>
    </row>
    <row r="307" spans="13:22" x14ac:dyDescent="0.3">
      <c r="M307" s="13">
        <f t="shared" si="48"/>
        <v>152.5</v>
      </c>
      <c r="N307" s="8">
        <f t="shared" si="46"/>
        <v>114.33196636719141</v>
      </c>
      <c r="O307" s="14">
        <f t="shared" si="49"/>
        <v>0.86337004784208593</v>
      </c>
      <c r="P307">
        <f t="shared" si="50"/>
        <v>294.90548844672304</v>
      </c>
      <c r="Q307">
        <f t="shared" si="51"/>
        <v>-222.21509725689566</v>
      </c>
      <c r="R307">
        <f t="shared" si="52"/>
        <v>-332.59652817055746</v>
      </c>
      <c r="S307" s="11">
        <f t="shared" si="47"/>
        <v>2.6615486111111113</v>
      </c>
      <c r="T307" s="11">
        <f t="shared" si="53"/>
        <v>1.9995247404841272</v>
      </c>
      <c r="U307">
        <f t="shared" si="54"/>
        <v>4.1143385811725991E-3</v>
      </c>
      <c r="V307">
        <f t="shared" si="55"/>
        <v>1.9954104019029546</v>
      </c>
    </row>
    <row r="308" spans="13:22" x14ac:dyDescent="0.3">
      <c r="M308" s="13">
        <f t="shared" si="48"/>
        <v>153</v>
      </c>
      <c r="N308" s="8">
        <f t="shared" si="46"/>
        <v>114.91109231816655</v>
      </c>
      <c r="O308" s="14">
        <f t="shared" si="49"/>
        <v>0.8572495875758116</v>
      </c>
      <c r="P308">
        <f t="shared" si="50"/>
        <v>293.07396087599358</v>
      </c>
      <c r="Q308">
        <f t="shared" si="51"/>
        <v>-219.30430667372858</v>
      </c>
      <c r="R308">
        <f t="shared" si="52"/>
        <v>-334.52297540580855</v>
      </c>
      <c r="S308" s="11">
        <f t="shared" si="47"/>
        <v>2.6702750000000002</v>
      </c>
      <c r="T308" s="11">
        <f t="shared" si="53"/>
        <v>2.0096320970118406</v>
      </c>
      <c r="U308">
        <f t="shared" si="54"/>
        <v>4.1143385811725991E-3</v>
      </c>
      <c r="V308">
        <f t="shared" si="55"/>
        <v>2.0055177584306683</v>
      </c>
    </row>
    <row r="309" spans="13:22" x14ac:dyDescent="0.3">
      <c r="M309" s="13">
        <f t="shared" si="48"/>
        <v>153.5</v>
      </c>
      <c r="N309" s="8">
        <f t="shared" si="46"/>
        <v>115.49435302455421</v>
      </c>
      <c r="O309" s="14">
        <f t="shared" si="49"/>
        <v>0.85111624085223192</v>
      </c>
      <c r="P309">
        <f t="shared" si="50"/>
        <v>291.24664554750416</v>
      </c>
      <c r="Q309">
        <f t="shared" si="51"/>
        <v>-216.37681620361911</v>
      </c>
      <c r="R309">
        <f t="shared" si="52"/>
        <v>-336.42394892395106</v>
      </c>
      <c r="S309" s="11">
        <f t="shared" si="47"/>
        <v>2.6790013888888891</v>
      </c>
      <c r="T309" s="11">
        <f t="shared" si="53"/>
        <v>2.0198116165069342</v>
      </c>
      <c r="U309">
        <f t="shared" si="54"/>
        <v>4.1143385811725991E-3</v>
      </c>
      <c r="V309">
        <f t="shared" si="55"/>
        <v>2.0156972779257618</v>
      </c>
    </row>
    <row r="310" spans="13:22" x14ac:dyDescent="0.3">
      <c r="M310" s="13">
        <f t="shared" si="48"/>
        <v>154</v>
      </c>
      <c r="N310" s="8">
        <f t="shared" ref="N310:N358" si="56">V310/3.1415*180</f>
        <v>116.08181684676885</v>
      </c>
      <c r="O310" s="14">
        <f t="shared" si="49"/>
        <v>0.84497113320335293</v>
      </c>
      <c r="P310">
        <f t="shared" si="50"/>
        <v>289.42376270958999</v>
      </c>
      <c r="Q310">
        <f t="shared" si="51"/>
        <v>-213.43284877315094</v>
      </c>
      <c r="R310">
        <f t="shared" si="52"/>
        <v>-338.29930396703048</v>
      </c>
      <c r="S310" s="11">
        <f t="shared" ref="S310:S358" si="57">M310/180*3.1415</f>
        <v>2.6877277777777779</v>
      </c>
      <c r="T310" s="11">
        <f t="shared" si="53"/>
        <v>2.0300644920485298</v>
      </c>
      <c r="U310">
        <f t="shared" si="54"/>
        <v>4.1143385811725991E-3</v>
      </c>
      <c r="V310">
        <f t="shared" si="55"/>
        <v>2.0259501534673574</v>
      </c>
    </row>
    <row r="311" spans="13:22" x14ac:dyDescent="0.3">
      <c r="M311" s="13">
        <f t="shared" si="48"/>
        <v>154.5</v>
      </c>
      <c r="N311" s="8">
        <f t="shared" si="56"/>
        <v>116.6735530379266</v>
      </c>
      <c r="O311" s="14">
        <f t="shared" si="49"/>
        <v>0.83881542377403429</v>
      </c>
      <c r="P311">
        <f t="shared" si="50"/>
        <v>287.60553677237345</v>
      </c>
      <c r="Q311">
        <f t="shared" si="51"/>
        <v>-210.47262856361809</v>
      </c>
      <c r="R311">
        <f t="shared" si="52"/>
        <v>-340.14889772792338</v>
      </c>
      <c r="S311" s="11">
        <f t="shared" si="57"/>
        <v>2.6964541666666668</v>
      </c>
      <c r="T311" s="11">
        <f t="shared" si="53"/>
        <v>2.0403919322958748</v>
      </c>
      <c r="U311">
        <f t="shared" si="54"/>
        <v>4.1143385811725991E-3</v>
      </c>
      <c r="V311">
        <f t="shared" si="55"/>
        <v>2.0362775937147024</v>
      </c>
    </row>
    <row r="312" spans="13:22" x14ac:dyDescent="0.3">
      <c r="M312" s="13">
        <f t="shared" si="48"/>
        <v>155</v>
      </c>
      <c r="N312" s="8">
        <f t="shared" si="56"/>
        <v>117.26963172917237</v>
      </c>
      <c r="O312" s="14">
        <f t="shared" si="49"/>
        <v>0.83265030557461372</v>
      </c>
      <c r="P312">
        <f t="shared" si="50"/>
        <v>285.79219639404909</v>
      </c>
      <c r="Q312">
        <f t="shared" si="51"/>
        <v>-207.49638099395352</v>
      </c>
      <c r="R312">
        <f t="shared" si="52"/>
        <v>-341.97258936121193</v>
      </c>
      <c r="S312" s="11">
        <f t="shared" si="57"/>
        <v>2.7051805555555557</v>
      </c>
      <c r="T312" s="11">
        <f t="shared" si="53"/>
        <v>2.0507951612322559</v>
      </c>
      <c r="U312">
        <f t="shared" si="54"/>
        <v>4.1143385811725991E-3</v>
      </c>
      <c r="V312">
        <f t="shared" si="55"/>
        <v>2.0466808226510835</v>
      </c>
    </row>
    <row r="313" spans="13:22" x14ac:dyDescent="0.3">
      <c r="M313" s="13">
        <f t="shared" si="48"/>
        <v>155.5</v>
      </c>
      <c r="N313" s="8">
        <f t="shared" si="56"/>
        <v>117.87012391256856</v>
      </c>
      <c r="O313" s="14">
        <f t="shared" si="49"/>
        <v>0.82647700570493821</v>
      </c>
      <c r="P313">
        <f t="shared" si="50"/>
        <v>283.98397456773148</v>
      </c>
      <c r="Q313">
        <f t="shared" si="51"/>
        <v>-204.50433270356393</v>
      </c>
      <c r="R313">
        <f t="shared" si="52"/>
        <v>-343.77023999390934</v>
      </c>
      <c r="S313" s="11">
        <f t="shared" si="57"/>
        <v>2.7139069444444446</v>
      </c>
      <c r="T313" s="11">
        <f t="shared" si="53"/>
        <v>2.0612754178663621</v>
      </c>
      <c r="U313">
        <f t="shared" si="54"/>
        <v>4.1143385811725991E-3</v>
      </c>
      <c r="V313">
        <f t="shared" si="55"/>
        <v>2.0571610792851898</v>
      </c>
    </row>
    <row r="314" spans="13:22" x14ac:dyDescent="0.3">
      <c r="M314" s="13">
        <f t="shared" si="48"/>
        <v>156</v>
      </c>
      <c r="N314" s="8">
        <f t="shared" si="56"/>
        <v>118.47510142137841</v>
      </c>
      <c r="O314" s="14">
        <f t="shared" si="49"/>
        <v>0.82029678555008168</v>
      </c>
      <c r="P314">
        <f t="shared" si="50"/>
        <v>282.18110870873676</v>
      </c>
      <c r="Q314">
        <f t="shared" si="51"/>
        <v>-201.49671153507094</v>
      </c>
      <c r="R314">
        <f t="shared" si="52"/>
        <v>-345.54171273603481</v>
      </c>
      <c r="S314" s="11">
        <f t="shared" si="57"/>
        <v>2.7226333333333335</v>
      </c>
      <c r="T314" s="11">
        <f t="shared" si="53"/>
        <v>2.0718339558881742</v>
      </c>
      <c r="U314">
        <f t="shared" si="54"/>
        <v>4.1143385811725991E-3</v>
      </c>
      <c r="V314">
        <f t="shared" si="55"/>
        <v>2.0677196173070018</v>
      </c>
    </row>
    <row r="315" spans="13:22" x14ac:dyDescent="0.3">
      <c r="M315" s="13">
        <f t="shared" si="48"/>
        <v>156.5</v>
      </c>
      <c r="N315" s="8">
        <f t="shared" si="56"/>
        <v>119.08463690756797</v>
      </c>
      <c r="O315" s="14">
        <f t="shared" si="49"/>
        <v>0.81411094094523118</v>
      </c>
      <c r="P315">
        <f t="shared" si="50"/>
        <v>280.38384074215935</v>
      </c>
      <c r="Q315">
        <f t="shared" si="51"/>
        <v>-198.4737465169612</v>
      </c>
      <c r="R315">
        <f t="shared" si="52"/>
        <v>-347.28687269103773</v>
      </c>
      <c r="S315" s="11">
        <f t="shared" si="57"/>
        <v>2.7313597222222223</v>
      </c>
      <c r="T315" s="11">
        <f t="shared" si="53"/>
        <v>2.0824720432763102</v>
      </c>
      <c r="U315">
        <f t="shared" si="54"/>
        <v>4.1143385811725991E-3</v>
      </c>
      <c r="V315">
        <f t="shared" si="55"/>
        <v>2.0783577046951378</v>
      </c>
    </row>
    <row r="316" spans="13:22" x14ac:dyDescent="0.3">
      <c r="M316" s="13">
        <f t="shared" si="48"/>
        <v>157</v>
      </c>
      <c r="N316" s="8">
        <f t="shared" si="56"/>
        <v>119.69880381634268</v>
      </c>
      <c r="O316" s="14">
        <f t="shared" si="49"/>
        <v>0.80792080230777596</v>
      </c>
      <c r="P316">
        <f t="shared" si="50"/>
        <v>278.59241719059071</v>
      </c>
      <c r="Q316">
        <f t="shared" si="51"/>
        <v>-195.43566784614606</v>
      </c>
      <c r="R316">
        <f t="shared" si="52"/>
        <v>-349.00558696606976</v>
      </c>
      <c r="S316" s="11">
        <f t="shared" si="57"/>
        <v>2.7400861111111112</v>
      </c>
      <c r="T316" s="11">
        <f t="shared" si="53"/>
        <v>2.0931909618536197</v>
      </c>
      <c r="U316">
        <f t="shared" si="54"/>
        <v>4.1143385811725991E-3</v>
      </c>
      <c r="V316">
        <f t="shared" si="55"/>
        <v>2.0890766232724474</v>
      </c>
    </row>
    <row r="317" spans="13:22" x14ac:dyDescent="0.3">
      <c r="M317" s="13">
        <f t="shared" si="48"/>
        <v>157.5</v>
      </c>
      <c r="N317" s="8">
        <f t="shared" si="56"/>
        <v>120.31767635752713</v>
      </c>
      <c r="O317" s="14">
        <f t="shared" si="49"/>
        <v>0.80172773473614478</v>
      </c>
      <c r="P317">
        <f t="shared" si="50"/>
        <v>276.80708926181018</v>
      </c>
      <c r="Q317">
        <f t="shared" si="51"/>
        <v>-192.38270687043212</v>
      </c>
      <c r="R317">
        <f t="shared" si="52"/>
        <v>-350.69772468210488</v>
      </c>
      <c r="S317" s="11">
        <f t="shared" si="57"/>
        <v>2.7488125000000001</v>
      </c>
      <c r="T317" s="11">
        <f t="shared" si="53"/>
        <v>2.1039920067876809</v>
      </c>
      <c r="U317">
        <f t="shared" si="54"/>
        <v>4.1143385811725991E-3</v>
      </c>
      <c r="V317">
        <f t="shared" si="55"/>
        <v>2.0998776682065086</v>
      </c>
    </row>
    <row r="318" spans="13:22" x14ac:dyDescent="0.3">
      <c r="M318" s="13">
        <f t="shared" si="48"/>
        <v>158</v>
      </c>
      <c r="N318" s="8">
        <f t="shared" si="56"/>
        <v>120.94132947358723</v>
      </c>
      <c r="O318" s="14">
        <f t="shared" si="49"/>
        <v>0.79553313807250303</v>
      </c>
      <c r="P318">
        <f t="shared" si="50"/>
        <v>275.02811293626496</v>
      </c>
      <c r="Q318">
        <f t="shared" si="51"/>
        <v>-189.31509607090419</v>
      </c>
      <c r="R318">
        <f t="shared" si="52"/>
        <v>-352.3631569839053</v>
      </c>
      <c r="S318" s="11">
        <f t="shared" si="57"/>
        <v>2.757538888888889</v>
      </c>
      <c r="T318" s="11">
        <f t="shared" si="53"/>
        <v>2.1148764860326965</v>
      </c>
      <c r="U318">
        <f t="shared" si="54"/>
        <v>4.1143385811725991E-3</v>
      </c>
      <c r="V318">
        <f t="shared" si="55"/>
        <v>2.1107621474515241</v>
      </c>
    </row>
    <row r="319" spans="13:22" x14ac:dyDescent="0.3">
      <c r="M319" s="13">
        <f t="shared" si="48"/>
        <v>158.5</v>
      </c>
      <c r="N319" s="8">
        <f t="shared" si="56"/>
        <v>121.56983880408659</v>
      </c>
      <c r="O319" s="14">
        <f t="shared" si="49"/>
        <v>0.78933844692831479</v>
      </c>
      <c r="P319">
        <f t="shared" si="50"/>
        <v>273.25574905413794</v>
      </c>
      <c r="Q319">
        <f t="shared" si="51"/>
        <v>-186.23306904422222</v>
      </c>
      <c r="R319">
        <f t="shared" si="52"/>
        <v>-354.0017570498344</v>
      </c>
      <c r="S319" s="11">
        <f t="shared" si="57"/>
        <v>2.7662652777777779</v>
      </c>
      <c r="T319" s="11">
        <f t="shared" si="53"/>
        <v>2.1258457197091616</v>
      </c>
      <c r="U319">
        <f t="shared" si="54"/>
        <v>4.1143385811725991E-3</v>
      </c>
      <c r="V319">
        <f t="shared" si="55"/>
        <v>2.1217313811279892</v>
      </c>
    </row>
    <row r="320" spans="13:22" x14ac:dyDescent="0.3">
      <c r="M320" s="13">
        <f t="shared" si="48"/>
        <v>159</v>
      </c>
      <c r="N320" s="8">
        <f t="shared" si="56"/>
        <v>122.20328064636062</v>
      </c>
      <c r="O320" s="14">
        <f t="shared" si="49"/>
        <v>0.78314513067078673</v>
      </c>
      <c r="P320">
        <f t="shared" si="50"/>
        <v>271.49026340178222</v>
      </c>
      <c r="Q320">
        <f t="shared" si="51"/>
        <v>-183.13686048483279</v>
      </c>
      <c r="R320">
        <f t="shared" si="52"/>
        <v>-355.61340010151315</v>
      </c>
      <c r="S320" s="11">
        <f t="shared" si="57"/>
        <v>2.7749916666666667</v>
      </c>
      <c r="T320" s="11">
        <f t="shared" si="53"/>
        <v>2.1369010394175163</v>
      </c>
      <c r="U320">
        <f t="shared" si="54"/>
        <v>4.1143385811725991E-3</v>
      </c>
      <c r="V320">
        <f t="shared" si="55"/>
        <v>2.1327867008363439</v>
      </c>
    </row>
    <row r="321" spans="13:22" x14ac:dyDescent="0.3">
      <c r="M321" s="13">
        <f t="shared" si="48"/>
        <v>159.5</v>
      </c>
      <c r="N321" s="8">
        <f t="shared" si="56"/>
        <v>122.84173191218377</v>
      </c>
      <c r="O321" s="14">
        <f t="shared" si="49"/>
        <v>0.77695469336851131</v>
      </c>
      <c r="P321">
        <f t="shared" si="50"/>
        <v>269.73192679728766</v>
      </c>
      <c r="Q321">
        <f t="shared" si="51"/>
        <v>-180.0267061670975</v>
      </c>
      <c r="R321">
        <f t="shared" si="52"/>
        <v>-357.19796341332284</v>
      </c>
      <c r="S321" s="11">
        <f t="shared" si="57"/>
        <v>2.7837180555555556</v>
      </c>
      <c r="T321" s="11">
        <f t="shared" si="53"/>
        <v>2.148043787481869</v>
      </c>
      <c r="U321">
        <f t="shared" si="54"/>
        <v>4.1143385811725991E-3</v>
      </c>
      <c r="V321">
        <f t="shared" si="55"/>
        <v>2.1439294489006966</v>
      </c>
    </row>
    <row r="322" spans="13:22" x14ac:dyDescent="0.3">
      <c r="M322" s="13">
        <f t="shared" si="48"/>
        <v>160</v>
      </c>
      <c r="N322" s="8">
        <f t="shared" si="56"/>
        <v>123.48527008019745</v>
      </c>
      <c r="O322" s="14">
        <f t="shared" si="49"/>
        <v>0.77076867369532875</v>
      </c>
      <c r="P322">
        <f t="shared" si="50"/>
        <v>267.98101517491904</v>
      </c>
      <c r="Q322">
        <f t="shared" si="51"/>
        <v>-176.90284292733875</v>
      </c>
      <c r="R322">
        <f t="shared" si="52"/>
        <v>-358.75532632174998</v>
      </c>
      <c r="S322" s="11">
        <f t="shared" si="57"/>
        <v>2.7924444444444445</v>
      </c>
      <c r="T322" s="11">
        <f t="shared" si="53"/>
        <v>2.1592753161197296</v>
      </c>
      <c r="U322">
        <f t="shared" si="54"/>
        <v>4.1143385811725991E-3</v>
      </c>
      <c r="V322">
        <f t="shared" si="55"/>
        <v>2.1551609775385572</v>
      </c>
    </row>
    <row r="323" spans="13:22" x14ac:dyDescent="0.3">
      <c r="M323" s="13">
        <f t="shared" ref="M323:M358" si="58">(ROW()-2)*0.5+0</f>
        <v>160.5</v>
      </c>
      <c r="N323" s="8">
        <f t="shared" si="56"/>
        <v>124.13397314385834</v>
      </c>
      <c r="O323" s="14">
        <f t="shared" ref="O323:O357" si="59">1/(N324-N323)/2</f>
        <v>0.76458864478920252</v>
      </c>
      <c r="P323">
        <f t="shared" ref="P323:P358" si="60">SQRT((R323-$B$11)*(R323-$B$11)+(Q323-$B$12)*(Q323-$B$12))</f>
        <v>266.23780966814712</v>
      </c>
      <c r="Q323">
        <f t="shared" ref="Q323:Q358" si="61">-$B$8*SIN(S323+$B$15)</f>
        <v>-173.76550864580466</v>
      </c>
      <c r="R323">
        <f t="shared" ref="R323:R358" si="62">$B$8*COS(S323+$B$15)</f>
        <v>-360.285370234575</v>
      </c>
      <c r="S323" s="11">
        <f t="shared" si="57"/>
        <v>2.8011708333333338</v>
      </c>
      <c r="T323" s="11">
        <f t="shared" ref="T323:T358" si="63">ACOS((R323-$B$11)/P323)</f>
        <v>2.170596986533567</v>
      </c>
      <c r="U323">
        <f t="shared" ref="U323:U358" si="64">ASIN((($B$1-$B$2)/SQRT(($B$6+$B$14)*($B$6+$B$14)+(($B$1-$B$2)*($B$1-$B$2)))))</f>
        <v>4.1143385811725991E-3</v>
      </c>
      <c r="V323">
        <f t="shared" ref="V323:V358" si="65">T323-U323</f>
        <v>2.1664826479523946</v>
      </c>
    </row>
    <row r="324" spans="13:22" x14ac:dyDescent="0.3">
      <c r="M324" s="13">
        <f t="shared" si="58"/>
        <v>161</v>
      </c>
      <c r="N324" s="8">
        <f t="shared" si="56"/>
        <v>124.78791955466052</v>
      </c>
      <c r="O324" s="14">
        <f t="shared" si="59"/>
        <v>0.7584162140661691</v>
      </c>
      <c r="P324">
        <f t="shared" si="60"/>
        <v>264.50259669097375</v>
      </c>
      <c r="Q324">
        <f t="shared" si="61"/>
        <v>-170.61494222855532</v>
      </c>
      <c r="R324">
        <f t="shared" si="62"/>
        <v>-361.78797863990275</v>
      </c>
      <c r="S324" s="11">
        <f t="shared" si="57"/>
        <v>2.8098972222222227</v>
      </c>
      <c r="T324" s="11">
        <f t="shared" si="63"/>
        <v>2.1820101679198727</v>
      </c>
      <c r="U324">
        <f t="shared" si="64"/>
        <v>4.1143385811725991E-3</v>
      </c>
      <c r="V324">
        <f t="shared" si="65"/>
        <v>2.1778958293387003</v>
      </c>
    </row>
    <row r="325" spans="13:22" x14ac:dyDescent="0.3">
      <c r="M325" s="13">
        <f t="shared" si="58"/>
        <v>161.5</v>
      </c>
      <c r="N325" s="8">
        <f t="shared" si="56"/>
        <v>125.44718816037677</v>
      </c>
      <c r="O325" s="14">
        <f t="shared" si="59"/>
        <v>0.75225302298654284</v>
      </c>
      <c r="P325">
        <f t="shared" si="60"/>
        <v>262.77566801722344</v>
      </c>
      <c r="Q325">
        <f t="shared" si="61"/>
        <v>-167.45138358926934</v>
      </c>
      <c r="R325">
        <f t="shared" si="62"/>
        <v>-363.2630371150351</v>
      </c>
      <c r="S325" s="11">
        <f t="shared" si="57"/>
        <v>2.8186236111111116</v>
      </c>
      <c r="T325" s="11">
        <f t="shared" si="63"/>
        <v>2.1935162363913037</v>
      </c>
      <c r="U325">
        <f t="shared" si="64"/>
        <v>4.1143385811725991E-3</v>
      </c>
      <c r="V325">
        <f t="shared" si="65"/>
        <v>2.1894018978101313</v>
      </c>
    </row>
    <row r="326" spans="13:22" x14ac:dyDescent="0.3">
      <c r="M326" s="13">
        <f t="shared" si="58"/>
        <v>162</v>
      </c>
      <c r="N326" s="8">
        <f t="shared" si="56"/>
        <v>126.11185813805919</v>
      </c>
      <c r="O326" s="14">
        <f t="shared" si="59"/>
        <v>0.74610074677215188</v>
      </c>
      <c r="P326">
        <f t="shared" si="60"/>
        <v>261.05732085745547</v>
      </c>
      <c r="Q326">
        <f t="shared" si="61"/>
        <v>-164.27507363097521</v>
      </c>
      <c r="R326">
        <f t="shared" si="62"/>
        <v>-364.71043333518395</v>
      </c>
      <c r="S326" s="11">
        <f t="shared" si="57"/>
        <v>2.82735</v>
      </c>
      <c r="T326" s="11">
        <f t="shared" si="63"/>
        <v>2.2051165738073557</v>
      </c>
      <c r="U326">
        <f t="shared" si="64"/>
        <v>4.1143385811725991E-3</v>
      </c>
      <c r="V326">
        <f t="shared" si="65"/>
        <v>2.2010022352261833</v>
      </c>
    </row>
    <row r="327" spans="13:22" x14ac:dyDescent="0.3">
      <c r="M327" s="13">
        <f t="shared" si="58"/>
        <v>162.5</v>
      </c>
      <c r="N327" s="8">
        <f t="shared" si="56"/>
        <v>126.78200892153333</v>
      </c>
      <c r="O327" s="14">
        <f t="shared" si="59"/>
        <v>0.73996109407358956</v>
      </c>
      <c r="P327">
        <f t="shared" si="60"/>
        <v>259.34785793312136</v>
      </c>
      <c r="Q327">
        <f t="shared" si="61"/>
        <v>-161.08625422770606</v>
      </c>
      <c r="R327">
        <f t="shared" si="62"/>
        <v>-366.13005708202496</v>
      </c>
      <c r="S327" s="11">
        <f t="shared" si="57"/>
        <v>2.8360763888888889</v>
      </c>
      <c r="T327" s="11">
        <f t="shared" si="63"/>
        <v>2.2168125665089335</v>
      </c>
      <c r="U327">
        <f t="shared" si="64"/>
        <v>4.1143385811725991E-3</v>
      </c>
      <c r="V327">
        <f t="shared" si="65"/>
        <v>2.2126982279277612</v>
      </c>
    </row>
    <row r="328" spans="13:22" x14ac:dyDescent="0.3">
      <c r="M328" s="13">
        <f t="shared" si="58"/>
        <v>163</v>
      </c>
      <c r="N328" s="8">
        <f t="shared" si="56"/>
        <v>127.4577201231148</v>
      </c>
      <c r="O328" s="14">
        <f t="shared" si="59"/>
        <v>0.73383580658448599</v>
      </c>
      <c r="P328">
        <f t="shared" si="60"/>
        <v>257.64758754756792</v>
      </c>
      <c r="Q328">
        <f t="shared" si="61"/>
        <v>-157.88516820608189</v>
      </c>
      <c r="R328">
        <f t="shared" si="62"/>
        <v>-367.52180025209015</v>
      </c>
      <c r="S328" s="11">
        <f t="shared" si="57"/>
        <v>2.8448027777777778</v>
      </c>
      <c r="T328" s="11">
        <f t="shared" si="63"/>
        <v>2.2286056039520901</v>
      </c>
      <c r="U328">
        <f t="shared" si="64"/>
        <v>4.1143385811725991E-3</v>
      </c>
      <c r="V328">
        <f t="shared" si="65"/>
        <v>2.2244912653709177</v>
      </c>
    </row>
    <row r="329" spans="13:22" x14ac:dyDescent="0.3">
      <c r="M329" s="13">
        <f t="shared" si="58"/>
        <v>163.5</v>
      </c>
      <c r="N329" s="8">
        <f t="shared" si="56"/>
        <v>128.13907144927475</v>
      </c>
      <c r="O329" s="14">
        <f t="shared" si="59"/>
        <v>0.72772665860262487</v>
      </c>
      <c r="P329">
        <f t="shared" si="60"/>
        <v>255.95682365345752</v>
      </c>
      <c r="Q329">
        <f t="shared" si="61"/>
        <v>-154.67205932681796</v>
      </c>
      <c r="R329">
        <f t="shared" si="62"/>
        <v>-368.88555686500018</v>
      </c>
      <c r="S329" s="11">
        <f t="shared" si="57"/>
        <v>2.8535291666666667</v>
      </c>
      <c r="T329" s="11">
        <f t="shared" si="63"/>
        <v>2.2404970772361539</v>
      </c>
      <c r="U329">
        <f t="shared" si="64"/>
        <v>4.1143385811725991E-3</v>
      </c>
      <c r="V329">
        <f t="shared" si="65"/>
        <v>2.2363827386549815</v>
      </c>
    </row>
    <row r="330" spans="13:22" x14ac:dyDescent="0.3">
      <c r="M330" s="13">
        <f t="shared" si="58"/>
        <v>164</v>
      </c>
      <c r="N330" s="8">
        <f t="shared" si="56"/>
        <v>128.8261426099769</v>
      </c>
      <c r="O330" s="14">
        <f t="shared" si="59"/>
        <v>0.72163545653659089</v>
      </c>
      <c r="P330">
        <f t="shared" si="60"/>
        <v>254.27588591614872</v>
      </c>
      <c r="Q330">
        <f t="shared" si="61"/>
        <v>-151.44717226616265</v>
      </c>
      <c r="R330">
        <f t="shared" si="62"/>
        <v>-370.22122307153495</v>
      </c>
      <c r="S330" s="11">
        <f t="shared" si="57"/>
        <v>2.8622555555555556</v>
      </c>
      <c r="T330" s="11">
        <f t="shared" si="63"/>
        <v>2.2524883775214084</v>
      </c>
      <c r="U330">
        <f t="shared" si="64"/>
        <v>4.1143385811725991E-3</v>
      </c>
      <c r="V330">
        <f t="shared" si="65"/>
        <v>2.248374038940236</v>
      </c>
    </row>
    <row r="331" spans="13:22" x14ac:dyDescent="0.3">
      <c r="M331" s="13">
        <f t="shared" si="58"/>
        <v>164.5</v>
      </c>
      <c r="N331" s="8">
        <f t="shared" si="56"/>
        <v>129.51901322140679</v>
      </c>
      <c r="O331" s="14">
        <f t="shared" si="59"/>
        <v>0.71556403835491611</v>
      </c>
      <c r="P331">
        <f t="shared" si="60"/>
        <v>252.60509977255248</v>
      </c>
      <c r="Q331">
        <f t="shared" si="61"/>
        <v>-148.21075259726567</v>
      </c>
      <c r="R331">
        <f t="shared" si="62"/>
        <v>-371.52869716154112</v>
      </c>
      <c r="S331" s="11">
        <f t="shared" si="57"/>
        <v>2.8709819444444444</v>
      </c>
      <c r="T331" s="11">
        <f t="shared" si="63"/>
        <v>2.2645808943314472</v>
      </c>
      <c r="U331">
        <f t="shared" si="64"/>
        <v>4.1143385811725991E-3</v>
      </c>
      <c r="V331">
        <f t="shared" si="65"/>
        <v>2.2604665557502748</v>
      </c>
    </row>
    <row r="332" spans="13:22" x14ac:dyDescent="0.3">
      <c r="M332" s="13">
        <f t="shared" si="58"/>
        <v>165</v>
      </c>
      <c r="N332" s="8">
        <f t="shared" si="56"/>
        <v>130.21776270181599</v>
      </c>
      <c r="O332" s="14">
        <f t="shared" si="59"/>
        <v>0.70951427297819525</v>
      </c>
      <c r="P332">
        <f t="shared" si="60"/>
        <v>250.94479648494681</v>
      </c>
      <c r="Q332">
        <f t="shared" si="61"/>
        <v>-144.96304677147751</v>
      </c>
      <c r="R332">
        <f t="shared" si="62"/>
        <v>-372.80787957167757</v>
      </c>
      <c r="S332" s="11">
        <f t="shared" si="57"/>
        <v>2.8797083333333333</v>
      </c>
      <c r="T332" s="11">
        <f t="shared" si="63"/>
        <v>2.2767760137353665</v>
      </c>
      <c r="U332">
        <f t="shared" si="64"/>
        <v>4.1143385811725991E-3</v>
      </c>
      <c r="V332">
        <f t="shared" si="65"/>
        <v>2.2726616751541941</v>
      </c>
    </row>
    <row r="333" spans="13:22" x14ac:dyDescent="0.3">
      <c r="M333" s="13">
        <f t="shared" si="58"/>
        <v>165.5</v>
      </c>
      <c r="N333" s="8">
        <f t="shared" si="56"/>
        <v>130.92247016020332</v>
      </c>
      <c r="O333" s="14">
        <f t="shared" si="59"/>
        <v>0.70348805961217409</v>
      </c>
      <c r="P333">
        <f t="shared" si="60"/>
        <v>249.29531318920297</v>
      </c>
      <c r="Q333">
        <f t="shared" si="61"/>
        <v>-141.70430209958263</v>
      </c>
      <c r="R333">
        <f t="shared" si="62"/>
        <v>-374.05867289299709</v>
      </c>
      <c r="S333" s="11">
        <f t="shared" si="57"/>
        <v>2.8884347222222222</v>
      </c>
      <c r="T333" s="11">
        <f t="shared" si="63"/>
        <v>2.289075116404943</v>
      </c>
      <c r="U333">
        <f t="shared" si="64"/>
        <v>4.1143385811725991E-3</v>
      </c>
      <c r="V333">
        <f t="shared" si="65"/>
        <v>2.2849607778237706</v>
      </c>
    </row>
    <row r="334" spans="13:22" x14ac:dyDescent="0.3">
      <c r="M334" s="13">
        <f t="shared" si="58"/>
        <v>166</v>
      </c>
      <c r="N334" s="8">
        <f t="shared" si="56"/>
        <v>131.63321427755997</v>
      </c>
      <c r="O334" s="14">
        <f t="shared" si="59"/>
        <v>0.69748732702051841</v>
      </c>
      <c r="P334">
        <f t="shared" si="60"/>
        <v>247.65699293684392</v>
      </c>
      <c r="Q334">
        <f t="shared" si="61"/>
        <v>-138.43476673296664</v>
      </c>
      <c r="R334">
        <f t="shared" si="62"/>
        <v>-375.28098187836417</v>
      </c>
      <c r="S334" s="11">
        <f t="shared" si="57"/>
        <v>2.8971611111111115</v>
      </c>
      <c r="T334" s="11">
        <f t="shared" si="63"/>
        <v>2.3014795755420314</v>
      </c>
      <c r="U334">
        <f t="shared" si="64"/>
        <v>4.1143385811725991E-3</v>
      </c>
      <c r="V334">
        <f t="shared" si="65"/>
        <v>2.297365236960859</v>
      </c>
    </row>
    <row r="335" spans="13:22" x14ac:dyDescent="0.3">
      <c r="M335" s="13">
        <f t="shared" si="58"/>
        <v>166.5</v>
      </c>
      <c r="N335" s="8">
        <f t="shared" si="56"/>
        <v>132.35007318041039</v>
      </c>
      <c r="O335" s="14">
        <f t="shared" si="59"/>
        <v>0.69151403273594148</v>
      </c>
      <c r="P335">
        <f t="shared" si="60"/>
        <v>246.0301847303235</v>
      </c>
      <c r="Q335">
        <f t="shared" si="61"/>
        <v>-135.15468964472021</v>
      </c>
      <c r="R335">
        <f t="shared" si="62"/>
        <v>-376.47471344970745</v>
      </c>
      <c r="S335" s="11">
        <f t="shared" si="57"/>
        <v>2.9058875000000004</v>
      </c>
      <c r="T335" s="11">
        <f t="shared" si="63"/>
        <v>2.3139907546715013</v>
      </c>
      <c r="U335">
        <f t="shared" si="64"/>
        <v>4.1143385811725991E-3</v>
      </c>
      <c r="V335">
        <f t="shared" si="65"/>
        <v>2.3098764160903289</v>
      </c>
    </row>
    <row r="336" spans="13:22" x14ac:dyDescent="0.3">
      <c r="M336" s="13">
        <f t="shared" si="58"/>
        <v>167</v>
      </c>
      <c r="N336" s="8">
        <f t="shared" si="56"/>
        <v>133.07312430638939</v>
      </c>
      <c r="O336" s="14">
        <f t="shared" si="59"/>
        <v>0.68557016220995515</v>
      </c>
      <c r="P336">
        <f t="shared" si="60"/>
        <v>244.41524355088214</v>
      </c>
      <c r="Q336">
        <f t="shared" si="61"/>
        <v>-131.86432061067924</v>
      </c>
      <c r="R336">
        <f t="shared" si="62"/>
        <v>-377.6397767051082</v>
      </c>
      <c r="S336" s="11">
        <f t="shared" si="57"/>
        <v>2.9146138888888893</v>
      </c>
      <c r="T336" s="11">
        <f t="shared" si="63"/>
        <v>2.3266100052951852</v>
      </c>
      <c r="U336">
        <f t="shared" si="64"/>
        <v>4.1143385811725991E-3</v>
      </c>
      <c r="V336">
        <f t="shared" si="65"/>
        <v>2.3224956667140129</v>
      </c>
    </row>
    <row r="337" spans="13:22" x14ac:dyDescent="0.3">
      <c r="M337" s="13">
        <f t="shared" si="58"/>
        <v>167.5</v>
      </c>
      <c r="N337" s="8">
        <f t="shared" si="56"/>
        <v>133.80244426160482</v>
      </c>
      <c r="O337" s="14">
        <f t="shared" si="59"/>
        <v>0.67965772789886814</v>
      </c>
      <c r="P337">
        <f t="shared" si="60"/>
        <v>242.81253037830228</v>
      </c>
      <c r="Q337">
        <f t="shared" si="61"/>
        <v>-128.56391019040495</v>
      </c>
      <c r="R337">
        <f t="shared" si="62"/>
        <v>-378.77608292572205</v>
      </c>
      <c r="S337" s="11">
        <f t="shared" si="57"/>
        <v>2.9233402777777782</v>
      </c>
      <c r="T337" s="11">
        <f t="shared" si="63"/>
        <v>2.339338664402459</v>
      </c>
      <c r="U337">
        <f t="shared" si="64"/>
        <v>4.1143385811725991E-3</v>
      </c>
      <c r="V337">
        <f t="shared" si="65"/>
        <v>2.3352243258212866</v>
      </c>
    </row>
    <row r="338" spans="13:22" x14ac:dyDescent="0.3">
      <c r="M338" s="13">
        <f t="shared" si="58"/>
        <v>168</v>
      </c>
      <c r="N338" s="8">
        <f t="shared" si="56"/>
        <v>134.53810866954987</v>
      </c>
      <c r="O338" s="14">
        <f t="shared" si="59"/>
        <v>0.67377876828592398</v>
      </c>
      <c r="P338">
        <f t="shared" si="60"/>
        <v>241.2224122018533</v>
      </c>
      <c r="Q338">
        <f t="shared" si="61"/>
        <v>-125.25370970810401</v>
      </c>
      <c r="R338">
        <f t="shared" si="62"/>
        <v>-379.88354558253508</v>
      </c>
      <c r="S338" s="11">
        <f t="shared" si="57"/>
        <v>2.932066666666667</v>
      </c>
      <c r="T338" s="11">
        <f t="shared" si="63"/>
        <v>2.3521780518333442</v>
      </c>
      <c r="U338">
        <f t="shared" si="64"/>
        <v>4.1143385811725991E-3</v>
      </c>
      <c r="V338">
        <f t="shared" si="65"/>
        <v>2.3480637132521718</v>
      </c>
    </row>
    <row r="339" spans="13:22" x14ac:dyDescent="0.3">
      <c r="M339" s="13">
        <f t="shared" si="58"/>
        <v>168.5</v>
      </c>
      <c r="N339" s="8">
        <f t="shared" si="56"/>
        <v>135.28019201134467</v>
      </c>
      <c r="O339" s="14">
        <f t="shared" si="59"/>
        <v>0.66793534683887124</v>
      </c>
      <c r="P339">
        <f t="shared" si="60"/>
        <v>239.64526202168261</v>
      </c>
      <c r="Q339">
        <f t="shared" si="61"/>
        <v>-121.93397123349014</v>
      </c>
      <c r="R339">
        <f t="shared" si="62"/>
        <v>-380.96208034295273</v>
      </c>
      <c r="S339" s="11">
        <f t="shared" si="57"/>
        <v>2.9407930555555559</v>
      </c>
      <c r="T339" s="11">
        <f t="shared" si="63"/>
        <v>2.3651294674902794</v>
      </c>
      <c r="U339">
        <f t="shared" si="64"/>
        <v>4.1143385811725991E-3</v>
      </c>
      <c r="V339">
        <f t="shared" si="65"/>
        <v>2.361015128909107</v>
      </c>
    </row>
    <row r="340" spans="13:22" x14ac:dyDescent="0.3">
      <c r="M340" s="13">
        <f t="shared" si="58"/>
        <v>169</v>
      </c>
      <c r="N340" s="8">
        <f t="shared" si="56"/>
        <v>136.02876745710651</v>
      </c>
      <c r="O340" s="14">
        <f t="shared" si="59"/>
        <v>0.66212955090288406</v>
      </c>
      <c r="P340">
        <f t="shared" si="60"/>
        <v>238.08145883987899</v>
      </c>
      <c r="Q340">
        <f t="shared" si="61"/>
        <v>-118.60494756258935</v>
      </c>
      <c r="R340">
        <f t="shared" si="62"/>
        <v>-382.01160507722204</v>
      </c>
      <c r="S340" s="11">
        <f t="shared" si="57"/>
        <v>2.9495194444444448</v>
      </c>
      <c r="T340" s="11">
        <f t="shared" si="63"/>
        <v>2.3781941883950619</v>
      </c>
      <c r="U340">
        <f t="shared" si="64"/>
        <v>4.1143385811725991E-3</v>
      </c>
      <c r="V340">
        <f t="shared" si="65"/>
        <v>2.3740798498138895</v>
      </c>
    </row>
    <row r="341" spans="13:22" x14ac:dyDescent="0.3">
      <c r="M341" s="13">
        <f t="shared" si="58"/>
        <v>169.5</v>
      </c>
      <c r="N341" s="8">
        <f t="shared" si="56"/>
        <v>136.78390668827086</v>
      </c>
      <c r="O341" s="14">
        <f t="shared" si="59"/>
        <v>0.65636349052698062</v>
      </c>
      <c r="P341">
        <f t="shared" si="60"/>
        <v>236.53138764040025</v>
      </c>
      <c r="Q341">
        <f t="shared" si="61"/>
        <v>-115.26689219848969</v>
      </c>
      <c r="R341">
        <f t="shared" si="62"/>
        <v>-383.03203986468515</v>
      </c>
      <c r="S341" s="11">
        <f t="shared" si="57"/>
        <v>2.9582458333333332</v>
      </c>
      <c r="T341" s="11">
        <f t="shared" si="63"/>
        <v>2.3913734655878556</v>
      </c>
      <c r="U341">
        <f t="shared" si="64"/>
        <v>4.1143385811725991E-3</v>
      </c>
      <c r="V341">
        <f t="shared" si="65"/>
        <v>2.3872591270066832</v>
      </c>
    </row>
    <row r="342" spans="13:22" x14ac:dyDescent="0.3">
      <c r="M342" s="13">
        <f t="shared" si="58"/>
        <v>170</v>
      </c>
      <c r="N342" s="8">
        <f t="shared" si="56"/>
        <v>137.5456797107139</v>
      </c>
      <c r="O342" s="14">
        <f t="shared" si="59"/>
        <v>0.65063929722618274</v>
      </c>
      <c r="P342">
        <f t="shared" si="60"/>
        <v>234.99543935703008</v>
      </c>
      <c r="Q342">
        <f t="shared" si="61"/>
        <v>-111.92005933203654</v>
      </c>
      <c r="R342">
        <f t="shared" si="62"/>
        <v>-384.02330699986612</v>
      </c>
      <c r="S342" s="11">
        <f t="shared" si="57"/>
        <v>2.9669722222222221</v>
      </c>
      <c r="T342" s="11">
        <f t="shared" si="63"/>
        <v>2.40466852086566</v>
      </c>
      <c r="U342">
        <f t="shared" si="64"/>
        <v>4.1143385811725991E-3</v>
      </c>
      <c r="V342">
        <f t="shared" si="65"/>
        <v>2.4005541822844876</v>
      </c>
    </row>
    <row r="343" spans="13:22" x14ac:dyDescent="0.3">
      <c r="M343" s="13">
        <f t="shared" si="58"/>
        <v>170.5</v>
      </c>
      <c r="N343" s="8">
        <f t="shared" si="56"/>
        <v>138.31415465855613</v>
      </c>
      <c r="O343" s="14">
        <f t="shared" si="59"/>
        <v>0.6449591226762843</v>
      </c>
      <c r="P343">
        <f t="shared" si="60"/>
        <v>233.47401082849726</v>
      </c>
      <c r="Q343">
        <f t="shared" si="61"/>
        <v>-108.56470382247723</v>
      </c>
      <c r="R343">
        <f t="shared" si="62"/>
        <v>-384.98533099838727</v>
      </c>
      <c r="S343" s="11">
        <f t="shared" si="57"/>
        <v>2.975698611111111</v>
      </c>
      <c r="T343" s="11">
        <f t="shared" si="63"/>
        <v>2.4180805433581396</v>
      </c>
      <c r="U343">
        <f t="shared" si="64"/>
        <v>4.1143385811725991E-3</v>
      </c>
      <c r="V343">
        <f t="shared" si="65"/>
        <v>2.4139662047769672</v>
      </c>
    </row>
    <row r="344" spans="13:22" x14ac:dyDescent="0.3">
      <c r="M344" s="13">
        <f t="shared" si="58"/>
        <v>171</v>
      </c>
      <c r="N344" s="8">
        <f t="shared" si="56"/>
        <v>139.08939758856576</v>
      </c>
      <c r="O344" s="14">
        <f t="shared" si="59"/>
        <v>0.63932513734359475</v>
      </c>
      <c r="P344">
        <f t="shared" si="60"/>
        <v>231.96750473986526</v>
      </c>
      <c r="Q344">
        <f t="shared" si="61"/>
        <v>-105.20108117805277</v>
      </c>
      <c r="R344">
        <f t="shared" si="62"/>
        <v>-385.91803860271779</v>
      </c>
      <c r="S344" s="11">
        <f t="shared" si="57"/>
        <v>2.9844249999999999</v>
      </c>
      <c r="T344" s="11">
        <f t="shared" si="63"/>
        <v>2.4316106859393911</v>
      </c>
      <c r="U344">
        <f t="shared" si="64"/>
        <v>4.1143385811725991E-3</v>
      </c>
      <c r="V344">
        <f t="shared" si="65"/>
        <v>2.4274963473582187</v>
      </c>
    </row>
    <row r="345" spans="13:22" x14ac:dyDescent="0.3">
      <c r="M345" s="13">
        <f t="shared" si="58"/>
        <v>171.5</v>
      </c>
      <c r="N345" s="8">
        <f t="shared" si="56"/>
        <v>139.87147226511846</v>
      </c>
      <c r="O345" s="14">
        <f t="shared" si="59"/>
        <v>0.63373952904915465</v>
      </c>
      <c r="P345">
        <f t="shared" si="60"/>
        <v>230.47632954927496</v>
      </c>
      <c r="Q345">
        <f t="shared" si="61"/>
        <v>-101.82944753654151</v>
      </c>
      <c r="R345">
        <f t="shared" si="62"/>
        <v>-386.82135878775199</v>
      </c>
      <c r="S345" s="11">
        <f t="shared" si="57"/>
        <v>2.9931513888888888</v>
      </c>
      <c r="T345" s="11">
        <f t="shared" si="63"/>
        <v>2.4452600614748929</v>
      </c>
      <c r="U345">
        <f t="shared" si="64"/>
        <v>4.1143385811725991E-3</v>
      </c>
      <c r="V345">
        <f t="shared" si="65"/>
        <v>2.4411457228937206</v>
      </c>
    </row>
    <row r="346" spans="13:22" x14ac:dyDescent="0.3">
      <c r="M346" s="13">
        <f t="shared" si="58"/>
        <v>172</v>
      </c>
      <c r="N346" s="8">
        <f t="shared" si="56"/>
        <v>140.66043993571679</v>
      </c>
      <c r="O346" s="14">
        <f t="shared" si="59"/>
        <v>0.62820450146766993</v>
      </c>
      <c r="P346">
        <f t="shared" si="60"/>
        <v>229.00089939910225</v>
      </c>
      <c r="Q346">
        <f t="shared" si="61"/>
        <v>-98.450059645753996</v>
      </c>
      <c r="R346">
        <f t="shared" si="62"/>
        <v>-387.69522276621808</v>
      </c>
      <c r="S346" s="11">
        <f t="shared" si="57"/>
        <v>3.0018777777777781</v>
      </c>
      <c r="T346" s="11">
        <f t="shared" si="63"/>
        <v>2.4590297389036966</v>
      </c>
      <c r="U346">
        <f t="shared" si="64"/>
        <v>4.1143385811725991E-3</v>
      </c>
      <c r="V346">
        <f t="shared" si="65"/>
        <v>2.4549154003225242</v>
      </c>
    </row>
    <row r="347" spans="13:22" x14ac:dyDescent="0.3">
      <c r="M347" s="13">
        <f t="shared" si="58"/>
        <v>172.5</v>
      </c>
      <c r="N347" s="8">
        <f t="shared" si="56"/>
        <v>141.4563590971234</v>
      </c>
      <c r="O347" s="14">
        <f t="shared" si="59"/>
        <v>0.62272227256129176</v>
      </c>
      <c r="P347">
        <f t="shared" si="60"/>
        <v>227.5416340105732</v>
      </c>
      <c r="Q347">
        <f t="shared" si="61"/>
        <v>-95.063174843982566</v>
      </c>
      <c r="R347">
        <f t="shared" si="62"/>
        <v>-388.53956399391609</v>
      </c>
      <c r="S347" s="11">
        <f t="shared" si="57"/>
        <v>3.010604166666667</v>
      </c>
      <c r="T347" s="11">
        <f t="shared" si="63"/>
        <v>2.4729207391568009</v>
      </c>
      <c r="U347">
        <f t="shared" si="64"/>
        <v>4.1143385811725991E-3</v>
      </c>
      <c r="V347">
        <f t="shared" si="65"/>
        <v>2.4688064005756285</v>
      </c>
    </row>
    <row r="348" spans="13:22" x14ac:dyDescent="0.3">
      <c r="M348" s="13">
        <f t="shared" si="58"/>
        <v>173</v>
      </c>
      <c r="N348" s="8">
        <f t="shared" si="56"/>
        <v>142.25928525221894</v>
      </c>
      <c r="O348" s="14">
        <f t="shared" si="59"/>
        <v>0.61729507295012165</v>
      </c>
      <c r="P348">
        <f t="shared" si="60"/>
        <v>226.09895856086436</v>
      </c>
      <c r="Q348">
        <f t="shared" si="61"/>
        <v>-91.669051040404199</v>
      </c>
      <c r="R348">
        <f t="shared" si="62"/>
        <v>-389.35431817478508</v>
      </c>
      <c r="S348" s="11">
        <f t="shared" si="57"/>
        <v>3.0193305555555559</v>
      </c>
      <c r="T348" s="11">
        <f t="shared" si="63"/>
        <v>2.4869340309136492</v>
      </c>
      <c r="U348">
        <f t="shared" si="64"/>
        <v>4.1143385811725991E-3</v>
      </c>
      <c r="V348">
        <f t="shared" si="65"/>
        <v>2.4828196923324768</v>
      </c>
    </row>
    <row r="349" spans="13:22" x14ac:dyDescent="0.3">
      <c r="M349" s="13">
        <f t="shared" si="58"/>
        <v>173.5</v>
      </c>
      <c r="N349" s="8">
        <f t="shared" si="56"/>
        <v>143.06927065775676</v>
      </c>
      <c r="O349" s="14">
        <f t="shared" si="59"/>
        <v>0.61192514421977606</v>
      </c>
      <c r="P349">
        <f t="shared" si="60"/>
        <v>224.67330354170875</v>
      </c>
      <c r="Q349">
        <f t="shared" si="61"/>
        <v>-88.267946695441537</v>
      </c>
      <c r="R349">
        <f t="shared" si="62"/>
        <v>-390.13942326579951</v>
      </c>
      <c r="S349" s="11">
        <f t="shared" si="57"/>
        <v>3.0280569444444447</v>
      </c>
      <c r="T349" s="11">
        <f t="shared" si="63"/>
        <v>2.5010705261997437</v>
      </c>
      <c r="U349">
        <f t="shared" si="64"/>
        <v>4.1143385811725991E-3</v>
      </c>
      <c r="V349">
        <f t="shared" si="65"/>
        <v>2.4969561876185713</v>
      </c>
    </row>
    <row r="350" spans="13:22" x14ac:dyDescent="0.3">
      <c r="M350" s="13">
        <f t="shared" si="58"/>
        <v>174</v>
      </c>
      <c r="N350" s="8">
        <f t="shared" si="56"/>
        <v>143.88636406325412</v>
      </c>
      <c r="O350" s="14">
        <f t="shared" si="59"/>
        <v>0.6066147371662568</v>
      </c>
      <c r="P350">
        <f t="shared" si="60"/>
        <v>223.26510459852005</v>
      </c>
      <c r="Q350">
        <f t="shared" si="61"/>
        <v>-84.860120801081095</v>
      </c>
      <c r="R350">
        <f t="shared" si="62"/>
        <v>-390.89481948169373</v>
      </c>
      <c r="S350" s="11">
        <f t="shared" si="57"/>
        <v>3.0367833333333336</v>
      </c>
      <c r="T350" s="11">
        <f t="shared" si="63"/>
        <v>2.515331075829577</v>
      </c>
      <c r="U350">
        <f t="shared" si="64"/>
        <v>4.1143385811725991E-3</v>
      </c>
      <c r="V350">
        <f t="shared" si="65"/>
        <v>2.5112167372484047</v>
      </c>
    </row>
    <row r="351" spans="13:22" x14ac:dyDescent="0.3">
      <c r="M351" s="13">
        <f t="shared" si="58"/>
        <v>174.5</v>
      </c>
      <c r="N351" s="8">
        <f t="shared" si="56"/>
        <v>144.71061044133538</v>
      </c>
      <c r="O351" s="14">
        <f t="shared" si="59"/>
        <v>0.60136610998142503</v>
      </c>
      <c r="P351">
        <f t="shared" si="60"/>
        <v>221.87480234904982</v>
      </c>
      <c r="Q351">
        <f t="shared" si="61"/>
        <v>-81.445832861151231</v>
      </c>
      <c r="R351">
        <f t="shared" si="62"/>
        <v>-391.62044929951423</v>
      </c>
      <c r="S351" s="11">
        <f t="shared" si="57"/>
        <v>3.0455097222222225</v>
      </c>
      <c r="T351" s="11">
        <f t="shared" si="63"/>
        <v>2.5297164647003676</v>
      </c>
      <c r="U351">
        <f t="shared" si="64"/>
        <v>4.1143385811725991E-3</v>
      </c>
      <c r="V351">
        <f t="shared" si="65"/>
        <v>2.5256021261191952</v>
      </c>
    </row>
    <row r="352" spans="13:22" x14ac:dyDescent="0.3">
      <c r="M352" s="13">
        <f t="shared" si="58"/>
        <v>175</v>
      </c>
      <c r="N352" s="8">
        <f t="shared" si="56"/>
        <v>145.54205070991893</v>
      </c>
      <c r="O352" s="14">
        <f t="shared" si="59"/>
        <v>0.59618152637868727</v>
      </c>
      <c r="P352">
        <f t="shared" si="60"/>
        <v>220.50284218060176</v>
      </c>
      <c r="Q352">
        <f t="shared" si="61"/>
        <v>-78.025342871561051</v>
      </c>
      <c r="R352">
        <f t="shared" si="62"/>
        <v>-392.31625746300051</v>
      </c>
      <c r="S352" s="11">
        <f t="shared" si="57"/>
        <v>3.0542361111111114</v>
      </c>
      <c r="T352" s="11">
        <f t="shared" si="63"/>
        <v>2.5442274069434521</v>
      </c>
      <c r="U352">
        <f t="shared" si="64"/>
        <v>4.1143385811725991E-3</v>
      </c>
      <c r="V352">
        <f t="shared" si="65"/>
        <v>2.5401130683622797</v>
      </c>
    </row>
    <row r="353" spans="13:22" x14ac:dyDescent="0.3">
      <c r="M353" s="13">
        <f t="shared" si="58"/>
        <v>175.5</v>
      </c>
      <c r="N353" s="8">
        <f t="shared" si="56"/>
        <v>146.38072144672805</v>
      </c>
      <c r="O353" s="14">
        <f t="shared" si="59"/>
        <v>0.59106325366172774</v>
      </c>
      <c r="P353">
        <f t="shared" si="60"/>
        <v>219.1496740248393</v>
      </c>
      <c r="Q353">
        <f t="shared" si="61"/>
        <v>-74.598911300501911</v>
      </c>
      <c r="R353">
        <f t="shared" si="62"/>
        <v>-392.98219098679249</v>
      </c>
      <c r="S353" s="11">
        <f t="shared" si="57"/>
        <v>3.0629625000000003</v>
      </c>
      <c r="T353" s="11">
        <f t="shared" si="63"/>
        <v>2.5588645409417068</v>
      </c>
      <c r="U353">
        <f t="shared" si="64"/>
        <v>4.1143385811725991E-3</v>
      </c>
      <c r="V353">
        <f t="shared" si="65"/>
        <v>2.5547502023605344</v>
      </c>
    </row>
    <row r="354" spans="13:22" x14ac:dyDescent="0.3">
      <c r="M354" s="13">
        <f t="shared" si="58"/>
        <v>176</v>
      </c>
      <c r="N354" s="8">
        <f t="shared" si="56"/>
        <v>147.22665459669537</v>
      </c>
      <c r="O354" s="14">
        <f t="shared" si="59"/>
        <v>0.58601356073785726</v>
      </c>
      <c r="P354">
        <f t="shared" si="60"/>
        <v>217.81575210924714</v>
      </c>
      <c r="Q354">
        <f t="shared" si="61"/>
        <v>-71.166799068612903</v>
      </c>
      <c r="R354">
        <f t="shared" si="62"/>
        <v>-393.61819916046528</v>
      </c>
      <c r="S354" s="11">
        <f t="shared" si="57"/>
        <v>3.0716888888888891</v>
      </c>
      <c r="T354" s="11">
        <f t="shared" si="63"/>
        <v>2.5736284242229419</v>
      </c>
      <c r="U354">
        <f t="shared" si="64"/>
        <v>4.1143385811725991E-3</v>
      </c>
      <c r="V354">
        <f t="shared" si="65"/>
        <v>2.5695140856417695</v>
      </c>
    </row>
    <row r="355" spans="13:22" x14ac:dyDescent="0.3">
      <c r="M355" s="13">
        <f t="shared" si="58"/>
        <v>176.5</v>
      </c>
      <c r="N355" s="8">
        <f t="shared" si="56"/>
        <v>148.07987717292798</v>
      </c>
      <c r="O355" s="14">
        <f t="shared" si="59"/>
        <v>0.58103471607815516</v>
      </c>
      <c r="P355">
        <f t="shared" si="60"/>
        <v>216.50153468433925</v>
      </c>
      <c r="Q355">
        <f t="shared" si="61"/>
        <v>-67.729267529111894</v>
      </c>
      <c r="R355">
        <f t="shared" si="62"/>
        <v>-394.22423355239084</v>
      </c>
      <c r="S355" s="11">
        <f t="shared" si="57"/>
        <v>3.080415277777778</v>
      </c>
      <c r="T355" s="11">
        <f t="shared" si="63"/>
        <v>2.588519528240913</v>
      </c>
      <c r="U355">
        <f t="shared" si="64"/>
        <v>4.1143385811725991E-3</v>
      </c>
      <c r="V355">
        <f t="shared" si="65"/>
        <v>2.5844051896597406</v>
      </c>
    </row>
    <row r="356" spans="13:22" x14ac:dyDescent="0.3">
      <c r="M356" s="13">
        <f t="shared" si="58"/>
        <v>177</v>
      </c>
      <c r="N356" s="8">
        <f t="shared" si="56"/>
        <v>148.94041095200211</v>
      </c>
      <c r="O356" s="14">
        <f t="shared" si="59"/>
        <v>0.57612898562677484</v>
      </c>
      <c r="P356">
        <f t="shared" si="60"/>
        <v>215.20748372574599</v>
      </c>
      <c r="Q356">
        <f t="shared" si="61"/>
        <v>-64.286578447893689</v>
      </c>
      <c r="R356">
        <f t="shared" si="62"/>
        <v>-394.80024801342614</v>
      </c>
      <c r="S356" s="11">
        <f t="shared" si="57"/>
        <v>3.0891416666666669</v>
      </c>
      <c r="T356" s="11">
        <f t="shared" si="63"/>
        <v>2.6035382330573649</v>
      </c>
      <c r="U356">
        <f t="shared" si="64"/>
        <v>4.1143385811725991E-3</v>
      </c>
      <c r="V356">
        <f t="shared" si="65"/>
        <v>2.5994238944761925</v>
      </c>
    </row>
    <row r="357" spans="13:22" x14ac:dyDescent="0.3">
      <c r="M357" s="13">
        <f t="shared" si="58"/>
        <v>177.5</v>
      </c>
      <c r="N357" s="8">
        <f t="shared" si="56"/>
        <v>149.80827216446315</v>
      </c>
      <c r="O357" s="14">
        <f t="shared" si="59"/>
        <v>0.57129863066225517</v>
      </c>
      <c r="P357">
        <f t="shared" si="60"/>
        <v>213.93406461036412</v>
      </c>
      <c r="Q357">
        <f t="shared" si="61"/>
        <v>-60.838993983596737</v>
      </c>
      <c r="R357">
        <f t="shared" si="62"/>
        <v>-395.34619868042728</v>
      </c>
      <c r="S357" s="11">
        <f t="shared" si="57"/>
        <v>3.0978680555555558</v>
      </c>
      <c r="T357" s="11">
        <f t="shared" si="63"/>
        <v>2.6186848219404002</v>
      </c>
      <c r="U357">
        <f t="shared" si="64"/>
        <v>4.1143385811725991E-3</v>
      </c>
      <c r="V357">
        <f t="shared" si="65"/>
        <v>2.6145704833592278</v>
      </c>
    </row>
    <row r="358" spans="13:22" x14ac:dyDescent="0.3">
      <c r="M358" s="13">
        <f t="shared" si="58"/>
        <v>178</v>
      </c>
      <c r="N358" s="8">
        <f t="shared" si="56"/>
        <v>150.68347118151732</v>
      </c>
      <c r="O358" s="14"/>
      <c r="P358">
        <f t="shared" si="60"/>
        <v>212.6817457658162</v>
      </c>
      <c r="Q358">
        <f t="shared" si="61"/>
        <v>-57.386776667639772</v>
      </c>
      <c r="R358">
        <f t="shared" si="62"/>
        <v>-395.86204397958949</v>
      </c>
      <c r="S358" s="11">
        <f t="shared" si="57"/>
        <v>3.1065944444444447</v>
      </c>
      <c r="T358" s="11">
        <f t="shared" si="63"/>
        <v>2.633959475896376</v>
      </c>
      <c r="U358">
        <f t="shared" si="64"/>
        <v>4.1143385811725991E-3</v>
      </c>
      <c r="V358">
        <f t="shared" si="65"/>
        <v>2.6298451373152036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Sheet2</vt:lpstr>
      <vt:lpstr>QS Regulator</vt:lpstr>
      <vt:lpstr>SW300 Regulator</vt:lpstr>
      <vt:lpstr>Sheet1</vt:lpstr>
      <vt:lpstr>GR 42x40 Lead screw</vt:lpstr>
      <vt:lpstr>GR 42x40 PUSH</vt:lpstr>
      <vt:lpstr>GR 42x40 PULL</vt:lpstr>
      <vt:lpstr>Yishan PUSH</vt:lpstr>
      <vt:lpstr>Yishan PULL</vt:lpstr>
      <vt:lpstr>PUSHArm</vt:lpstr>
      <vt:lpstr>PULLArm</vt:lpstr>
    </vt:vector>
  </TitlesOfParts>
  <Company>ASSA ABLOY Entrance Systems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cnwc</dc:creator>
  <cp:lastModifiedBy>Hua, Jerry</cp:lastModifiedBy>
  <dcterms:created xsi:type="dcterms:W3CDTF">2014-02-20T07:37:57Z</dcterms:created>
  <dcterms:modified xsi:type="dcterms:W3CDTF">2018-08-27T09:51:59Z</dcterms:modified>
</cp:coreProperties>
</file>