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autoCompressPictures="0" defaultThemeVersion="124226"/>
  <bookViews>
    <workbookView xWindow="0" yWindow="0" windowWidth="12030" windowHeight="5565" tabRatio="736" activeTab="4"/>
  </bookViews>
  <sheets>
    <sheet name="Histórico de Revisão" sheetId="27" r:id="rId1"/>
    <sheet name="Consolidado" sheetId="26" state="hidden" r:id="rId2"/>
    <sheet name="Avaliação Técnica" sheetId="20" state="hidden" r:id="rId3"/>
    <sheet name="Concepção" sheetId="21" state="hidden" r:id="rId4"/>
    <sheet name="Iteração 01" sheetId="34" r:id="rId5"/>
    <sheet name="Feriados" sheetId="9" state="hidden" r:id="rId6"/>
  </sheets>
  <externalReferences>
    <externalReference r:id="rId7"/>
  </externalReferences>
  <definedNames>
    <definedName name="Produtividade">'Iteração 01'!$D$12</definedName>
  </definedNames>
  <calcPr calcId="125725"/>
  <customWorkbookViews>
    <customWorkbookView name="rogerio.santos - Modo de exibição pessoal" guid="{5103F460-384B-45EE-AB0B-3191CE327C38}" mergeInterval="0" personalView="1" maximized="1" xWindow="1" yWindow="1" windowWidth="1020" windowHeight="547" activeSheetId="3"/>
    <customWorkbookView name="Hedson Rodrigues Lima - Modo de exibição pessoal" guid="{BEEF5059-2E99-4D6E-915C-0F6666763E62}" mergeInterval="0" personalView="1" maximized="1" xWindow="1" yWindow="1" windowWidth="1276" windowHeight="579" activeSheetId="3"/>
  </customWorkbookViews>
</workbook>
</file>

<file path=xl/calcChain.xml><?xml version="1.0" encoding="utf-8"?>
<calcChain xmlns="http://schemas.openxmlformats.org/spreadsheetml/2006/main">
  <c r="B75" i="34"/>
  <c r="B100"/>
  <c r="B119"/>
  <c r="E18"/>
  <c r="D71" s="1"/>
  <c r="D20"/>
  <c r="E19"/>
  <c r="D93" s="1"/>
  <c r="C74"/>
  <c r="B59"/>
  <c r="D21"/>
  <c r="J10"/>
  <c r="D13" s="1"/>
  <c r="E20" s="1"/>
  <c r="D116" s="1"/>
  <c r="C130"/>
  <c r="M129"/>
  <c r="M127"/>
  <c r="M126"/>
  <c r="M125"/>
  <c r="M123"/>
  <c r="M122"/>
  <c r="M121"/>
  <c r="C118"/>
  <c r="M117"/>
  <c r="M115"/>
  <c r="M110"/>
  <c r="M107"/>
  <c r="M104"/>
  <c r="M102"/>
  <c r="C99"/>
  <c r="M98"/>
  <c r="M96"/>
  <c r="M93"/>
  <c r="M90"/>
  <c r="M87"/>
  <c r="M80"/>
  <c r="M79"/>
  <c r="M77"/>
  <c r="M73"/>
  <c r="M69"/>
  <c r="M67"/>
  <c r="M61"/>
  <c r="K55"/>
  <c r="H55"/>
  <c r="K54"/>
  <c r="H54"/>
  <c r="K53"/>
  <c r="H53"/>
  <c r="K52"/>
  <c r="H52"/>
  <c r="K51"/>
  <c r="H51"/>
  <c r="K50"/>
  <c r="K49"/>
  <c r="J49"/>
  <c r="F49"/>
  <c r="E49"/>
  <c r="K48"/>
  <c r="H48"/>
  <c r="K47"/>
  <c r="H47"/>
  <c r="K46"/>
  <c r="K45"/>
  <c r="J45"/>
  <c r="F45"/>
  <c r="E45"/>
  <c r="K44"/>
  <c r="H44"/>
  <c r="K43"/>
  <c r="H43"/>
  <c r="K42"/>
  <c r="H42"/>
  <c r="K41"/>
  <c r="K40"/>
  <c r="J40"/>
  <c r="F40"/>
  <c r="E40"/>
  <c r="K39"/>
  <c r="H39"/>
  <c r="K38"/>
  <c r="H38"/>
  <c r="K37"/>
  <c r="H37"/>
  <c r="K36"/>
  <c r="H36"/>
  <c r="K35"/>
  <c r="H35"/>
  <c r="K34"/>
  <c r="H34"/>
  <c r="K33"/>
  <c r="K32"/>
  <c r="J32"/>
  <c r="F32"/>
  <c r="E32"/>
  <c r="K31"/>
  <c r="F31"/>
  <c r="E31"/>
  <c r="E28" s="1"/>
  <c r="K30"/>
  <c r="C30"/>
  <c r="K29"/>
  <c r="F29"/>
  <c r="E29"/>
  <c r="F28"/>
  <c r="B28"/>
  <c r="D95" l="1"/>
  <c r="D79"/>
  <c r="D68"/>
  <c r="D72"/>
  <c r="D91"/>
  <c r="D87"/>
  <c r="F87" s="1"/>
  <c r="D64"/>
  <c r="D83"/>
  <c r="D62"/>
  <c r="D70"/>
  <c r="F70" s="1"/>
  <c r="D81"/>
  <c r="D89"/>
  <c r="D97"/>
  <c r="D66"/>
  <c r="F66" s="1"/>
  <c r="D77"/>
  <c r="D85"/>
  <c r="D61"/>
  <c r="F61" s="1"/>
  <c r="D65"/>
  <c r="D69"/>
  <c r="D73"/>
  <c r="F73" s="1"/>
  <c r="N73" s="1"/>
  <c r="D80"/>
  <c r="F80" s="1"/>
  <c r="D84"/>
  <c r="D88"/>
  <c r="D92"/>
  <c r="D96"/>
  <c r="D103"/>
  <c r="D107"/>
  <c r="F107" s="1"/>
  <c r="D111"/>
  <c r="D115"/>
  <c r="D102"/>
  <c r="F102" s="1"/>
  <c r="D106"/>
  <c r="D110"/>
  <c r="F110" s="1"/>
  <c r="D114"/>
  <c r="D63"/>
  <c r="F63" s="1"/>
  <c r="D67"/>
  <c r="D78"/>
  <c r="D82"/>
  <c r="D86"/>
  <c r="D90"/>
  <c r="D94"/>
  <c r="D98"/>
  <c r="F98" s="1"/>
  <c r="N98" s="1"/>
  <c r="D105"/>
  <c r="F105" s="1"/>
  <c r="D109"/>
  <c r="D113"/>
  <c r="F113" s="1"/>
  <c r="D117"/>
  <c r="D104"/>
  <c r="D108"/>
  <c r="D112"/>
  <c r="F115"/>
  <c r="F68"/>
  <c r="F64"/>
  <c r="J31"/>
  <c r="J27" s="1"/>
  <c r="F116"/>
  <c r="F109"/>
  <c r="H45"/>
  <c r="F91"/>
  <c r="F114"/>
  <c r="E21"/>
  <c r="H49"/>
  <c r="F62"/>
  <c r="F71"/>
  <c r="J29"/>
  <c r="D30"/>
  <c r="I30" s="1"/>
  <c r="F93"/>
  <c r="F27"/>
  <c r="E27"/>
  <c r="H32"/>
  <c r="H40"/>
  <c r="D127" l="1"/>
  <c r="D123"/>
  <c r="D128"/>
  <c r="D124"/>
  <c r="D129"/>
  <c r="D125"/>
  <c r="D121"/>
  <c r="D126"/>
  <c r="D122"/>
  <c r="F106"/>
  <c r="F112"/>
  <c r="F92"/>
  <c r="F67"/>
  <c r="N67" s="1"/>
  <c r="F69"/>
  <c r="N69" s="1"/>
  <c r="F117"/>
  <c r="N117" s="1"/>
  <c r="F103"/>
  <c r="F108"/>
  <c r="F65"/>
  <c r="F72"/>
  <c r="F78"/>
  <c r="J28"/>
  <c r="F111"/>
  <c r="F104"/>
  <c r="N104" s="1"/>
  <c r="F83"/>
  <c r="F122"/>
  <c r="N122" s="1"/>
  <c r="F82"/>
  <c r="F77"/>
  <c r="F84"/>
  <c r="F88"/>
  <c r="E22"/>
  <c r="F96"/>
  <c r="N96" s="1"/>
  <c r="N115"/>
  <c r="N110"/>
  <c r="N107"/>
  <c r="N102"/>
  <c r="F79"/>
  <c r="N79" s="1"/>
  <c r="F95"/>
  <c r="F97"/>
  <c r="F94"/>
  <c r="F90"/>
  <c r="N90" s="1"/>
  <c r="F89"/>
  <c r="F86"/>
  <c r="F85"/>
  <c r="F81"/>
  <c r="N87"/>
  <c r="G30"/>
  <c r="D29"/>
  <c r="H31"/>
  <c r="H28" s="1"/>
  <c r="N93"/>
  <c r="N80"/>
  <c r="D74"/>
  <c r="N61"/>
  <c r="F128" l="1"/>
  <c r="F124"/>
  <c r="F123"/>
  <c r="N123" s="1"/>
  <c r="F125"/>
  <c r="N125" s="1"/>
  <c r="F121"/>
  <c r="N121" s="1"/>
  <c r="F129"/>
  <c r="N129" s="1"/>
  <c r="F127"/>
  <c r="N127" s="1"/>
  <c r="F126"/>
  <c r="N126" s="1"/>
  <c r="D118"/>
  <c r="H29"/>
  <c r="D99"/>
  <c r="N77"/>
  <c r="D33"/>
  <c r="D130" l="1"/>
  <c r="D131" s="1"/>
  <c r="I33"/>
  <c r="C34"/>
  <c r="G33"/>
  <c r="D34" l="1"/>
  <c r="G34" s="1"/>
  <c r="C35" l="1"/>
  <c r="I34"/>
  <c r="D35" l="1"/>
  <c r="G35" s="1"/>
  <c r="I35" l="1"/>
  <c r="C36"/>
  <c r="D36" l="1"/>
  <c r="G36" s="1"/>
  <c r="C37" l="1"/>
  <c r="I36"/>
  <c r="D37" l="1"/>
  <c r="I37" l="1"/>
  <c r="C38"/>
  <c r="G37"/>
  <c r="D38" l="1"/>
  <c r="G38" s="1"/>
  <c r="C39" l="1"/>
  <c r="I38"/>
  <c r="D39" l="1"/>
  <c r="C32"/>
  <c r="I39" l="1"/>
  <c r="D32"/>
  <c r="G32" s="1"/>
  <c r="G39"/>
  <c r="I32" l="1"/>
  <c r="C41"/>
  <c r="D41" l="1"/>
  <c r="C42" l="1"/>
  <c r="I41"/>
  <c r="G41"/>
  <c r="D42" l="1"/>
  <c r="G42" s="1"/>
  <c r="I42" l="1"/>
  <c r="C43"/>
  <c r="D43" l="1"/>
  <c r="G43" s="1"/>
  <c r="C44" l="1"/>
  <c r="I43"/>
  <c r="D44" l="1"/>
  <c r="C40"/>
  <c r="C31" s="1"/>
  <c r="I44" l="1"/>
  <c r="D40"/>
  <c r="G44"/>
  <c r="C29"/>
  <c r="G29" l="1"/>
  <c r="I29"/>
  <c r="I40"/>
  <c r="D31"/>
  <c r="G40"/>
  <c r="I31" l="1"/>
  <c r="G31"/>
  <c r="D46" l="1"/>
  <c r="I46" l="1"/>
  <c r="C47"/>
  <c r="G46"/>
  <c r="D47" l="1"/>
  <c r="G47" s="1"/>
  <c r="C48" l="1"/>
  <c r="I47"/>
  <c r="D48" l="1"/>
  <c r="C45"/>
  <c r="I48" l="1"/>
  <c r="D45"/>
  <c r="C50" s="1"/>
  <c r="G48"/>
  <c r="I45" l="1"/>
  <c r="G45"/>
  <c r="D50" l="1"/>
  <c r="G50" s="1"/>
  <c r="I50" l="1"/>
  <c r="C51"/>
  <c r="D51" l="1"/>
  <c r="G51" s="1"/>
  <c r="C52" l="1"/>
  <c r="I51"/>
  <c r="D52" l="1"/>
  <c r="G52" s="1"/>
  <c r="I52" l="1"/>
  <c r="C53"/>
  <c r="D53" l="1"/>
  <c r="G53" s="1"/>
  <c r="I53" l="1"/>
  <c r="C54"/>
  <c r="D54" l="1"/>
  <c r="G54" s="1"/>
  <c r="C55" l="1"/>
  <c r="I54"/>
  <c r="D55" l="1"/>
  <c r="C49"/>
  <c r="I55" l="1"/>
  <c r="D49"/>
  <c r="C28"/>
  <c r="G55"/>
  <c r="C20" i="21"/>
  <c r="C20" i="20"/>
  <c r="K4" i="26"/>
  <c r="K5" s="1"/>
  <c r="J4"/>
  <c r="J5" s="1"/>
  <c r="L20" i="20"/>
  <c r="H20" s="1"/>
  <c r="L20" i="21"/>
  <c r="H20" s="1"/>
  <c r="C37"/>
  <c r="D36"/>
  <c r="E36" s="1"/>
  <c r="F36" s="1"/>
  <c r="D35"/>
  <c r="E35" s="1"/>
  <c r="F35" s="1"/>
  <c r="D34"/>
  <c r="E34" s="1"/>
  <c r="F34" s="1"/>
  <c r="D33"/>
  <c r="E33" s="1"/>
  <c r="D32"/>
  <c r="E32" s="1"/>
  <c r="F32" s="1"/>
  <c r="D31"/>
  <c r="E31" s="1"/>
  <c r="D30"/>
  <c r="E30" s="1"/>
  <c r="F30" s="1"/>
  <c r="D29"/>
  <c r="E29" s="1"/>
  <c r="F29" s="1"/>
  <c r="D28"/>
  <c r="E28" s="1"/>
  <c r="F28" s="1"/>
  <c r="D27"/>
  <c r="E27" s="1"/>
  <c r="F27" s="1"/>
  <c r="D26"/>
  <c r="E26" s="1"/>
  <c r="F26" s="1"/>
  <c r="D25"/>
  <c r="D15"/>
  <c r="F15" s="1"/>
  <c r="C32" i="20"/>
  <c r="D31"/>
  <c r="E31" s="1"/>
  <c r="F31" s="1"/>
  <c r="D30"/>
  <c r="E30" s="1"/>
  <c r="F30" s="1"/>
  <c r="D29"/>
  <c r="E29" s="1"/>
  <c r="F29" s="1"/>
  <c r="D28"/>
  <c r="E28" s="1"/>
  <c r="F28" s="1"/>
  <c r="D27"/>
  <c r="E27" s="1"/>
  <c r="F27" s="1"/>
  <c r="D26"/>
  <c r="E26" s="1"/>
  <c r="F26" s="1"/>
  <c r="D25"/>
  <c r="D15"/>
  <c r="F15" s="1"/>
  <c r="C27" i="34" l="1"/>
  <c r="I49"/>
  <c r="D28"/>
  <c r="G49"/>
  <c r="D20" i="20"/>
  <c r="G20" s="1"/>
  <c r="D37" i="21"/>
  <c r="G33"/>
  <c r="I33" s="1"/>
  <c r="F33"/>
  <c r="G31"/>
  <c r="I31" s="1"/>
  <c r="F31"/>
  <c r="E25"/>
  <c r="D32" i="20"/>
  <c r="E25"/>
  <c r="F25" s="1"/>
  <c r="I28" i="34" l="1"/>
  <c r="D27"/>
  <c r="I27" s="1"/>
  <c r="G28"/>
  <c r="G25" i="21"/>
  <c r="E37"/>
  <c r="F25"/>
  <c r="E32" i="20"/>
  <c r="G27" i="34" l="1"/>
  <c r="H27"/>
  <c r="H15" i="20"/>
  <c r="I15"/>
  <c r="G25"/>
  <c r="I25" s="1"/>
  <c r="I25" i="21"/>
  <c r="G37"/>
  <c r="D20"/>
  <c r="I20" i="20"/>
  <c r="G32" l="1"/>
  <c r="I20" i="21"/>
  <c r="G20"/>
  <c r="H15" l="1"/>
  <c r="I15"/>
</calcChain>
</file>

<file path=xl/sharedStrings.xml><?xml version="1.0" encoding="utf-8"?>
<sst xmlns="http://schemas.openxmlformats.org/spreadsheetml/2006/main" count="542" uniqueCount="227">
  <si>
    <t>Projeto</t>
  </si>
  <si>
    <t>Fase</t>
  </si>
  <si>
    <t>Concepção</t>
  </si>
  <si>
    <t>Construção</t>
  </si>
  <si>
    <t>Transição</t>
  </si>
  <si>
    <t>Nº OS</t>
  </si>
  <si>
    <t>Av. Técnica</t>
  </si>
  <si>
    <t xml:space="preserve">Elaboração </t>
  </si>
  <si>
    <t>Qtd Dias</t>
  </si>
  <si>
    <t>Qtd.</t>
  </si>
  <si>
    <t>Data Term.
Previsto</t>
  </si>
  <si>
    <t>Informações do Projeto</t>
  </si>
  <si>
    <t>Qtd. Recurso</t>
  </si>
  <si>
    <t>Validação</t>
  </si>
  <si>
    <t>Data</t>
  </si>
  <si>
    <t>Pacote 1</t>
  </si>
  <si>
    <t>Pacote 2</t>
  </si>
  <si>
    <t>Atualização no ambiente HMG</t>
  </si>
  <si>
    <t>Dia da Semana</t>
  </si>
  <si>
    <t>Sábado</t>
  </si>
  <si>
    <t>Confraternização Universal</t>
  </si>
  <si>
    <t>Segunda-Feira</t>
  </si>
  <si>
    <t>Carnaval</t>
  </si>
  <si>
    <t>Terça-Feira</t>
  </si>
  <si>
    <t>Quinta-Feira</t>
  </si>
  <si>
    <t>Tiradentes</t>
  </si>
  <si>
    <t>Sexta-Feira</t>
  </si>
  <si>
    <t>Paixão de Cristo</t>
  </si>
  <si>
    <t>Domingo</t>
  </si>
  <si>
    <t>Dia do Trabalho</t>
  </si>
  <si>
    <t>Corpus Christi</t>
  </si>
  <si>
    <t>Quarta-Feira</t>
  </si>
  <si>
    <t>Independência do Brasil</t>
  </si>
  <si>
    <t>Nossa Sra. Aparecida - Padroeira do Brasil</t>
  </si>
  <si>
    <t>Finados</t>
  </si>
  <si>
    <t>Proclamação da República</t>
  </si>
  <si>
    <t>Natal</t>
  </si>
  <si>
    <t>Corridos</t>
  </si>
  <si>
    <t>Ajustes</t>
  </si>
  <si>
    <t>Homologação do Gestor da aplicação</t>
  </si>
  <si>
    <t>Ajustes CTIS da homologação</t>
  </si>
  <si>
    <t>Atualização no ambiente HMG (Ajustes)</t>
  </si>
  <si>
    <t>Responsável</t>
  </si>
  <si>
    <t>Data Inicio</t>
  </si>
  <si>
    <t>Realizado</t>
  </si>
  <si>
    <t>Data Term.</t>
  </si>
  <si>
    <t>Realizada</t>
  </si>
  <si>
    <t>Previsto</t>
  </si>
  <si>
    <t>Úteis</t>
  </si>
  <si>
    <t>---</t>
  </si>
  <si>
    <t>Execução da Construção e Testes</t>
  </si>
  <si>
    <t>Produtividade</t>
  </si>
  <si>
    <t>Observação</t>
  </si>
  <si>
    <t>Produto</t>
  </si>
  <si>
    <t>% Fase</t>
  </si>
  <si>
    <t>Horas</t>
  </si>
  <si>
    <t>Dias</t>
  </si>
  <si>
    <t>% Projeto</t>
  </si>
  <si>
    <t>Revisão Técnica</t>
  </si>
  <si>
    <t>Matriz de Rastreabilidade</t>
  </si>
  <si>
    <t>Atividades de Gestão</t>
  </si>
  <si>
    <t>RGCS</t>
  </si>
  <si>
    <t>TOTAL</t>
  </si>
  <si>
    <t>-</t>
  </si>
  <si>
    <t>Analista de Testes</t>
  </si>
  <si>
    <t>Coordenador de Projetos</t>
  </si>
  <si>
    <t>Arquiteto</t>
  </si>
  <si>
    <t>Analista de Requisitos</t>
  </si>
  <si>
    <t>Validação Cliente área Técnica</t>
  </si>
  <si>
    <t>Ajustes das validação do Cliente área Técnica</t>
  </si>
  <si>
    <t>Validação final Cliente área Técnica</t>
  </si>
  <si>
    <t>Validação Cliente Gestor de Aplicação</t>
  </si>
  <si>
    <t>Ajustes das validação do Gestor de Aplicação</t>
  </si>
  <si>
    <t>Validação final do Gestor de Aplicação</t>
  </si>
  <si>
    <t>Validação do cliente área Técnica</t>
  </si>
  <si>
    <t>Ajustes das validação do cliente área Técnica</t>
  </si>
  <si>
    <t>Atualizar ambiente do Cliente</t>
  </si>
  <si>
    <t>Homologação final do Cliente Gestor de Aplicação</t>
  </si>
  <si>
    <t>Cliente</t>
  </si>
  <si>
    <t>Testes no ambiente do Cliente</t>
  </si>
  <si>
    <t>Elaboração dos artefatos</t>
  </si>
  <si>
    <t>% Recorte da Fase</t>
  </si>
  <si>
    <t>Totais</t>
  </si>
  <si>
    <t>quarta-feira</t>
  </si>
  <si>
    <t>segunda-feira</t>
  </si>
  <si>
    <t>terça-feira</t>
  </si>
  <si>
    <t>sexta-feira</t>
  </si>
  <si>
    <t>quinta-feira</t>
  </si>
  <si>
    <t>domingo</t>
  </si>
  <si>
    <t>sábado</t>
  </si>
  <si>
    <t>Feriados</t>
  </si>
  <si>
    <t>Qtd. Dias</t>
  </si>
  <si>
    <t>Data Inicio da Iteração</t>
  </si>
  <si>
    <t xml:space="preserve">    Pacote 1</t>
  </si>
  <si>
    <t xml:space="preserve">    Pacote 2</t>
  </si>
  <si>
    <t>Qtd. Horas</t>
  </si>
  <si>
    <t>Duração Mês</t>
  </si>
  <si>
    <t>Duração Dias</t>
  </si>
  <si>
    <t>Duração Acum. Mês</t>
  </si>
  <si>
    <t>Duração Acum. Dias</t>
  </si>
  <si>
    <t>Nº da Iteração</t>
  </si>
  <si>
    <t>Avaliação Técnica</t>
  </si>
  <si>
    <t>Tamanho PF</t>
  </si>
  <si>
    <t>PRODUTOS</t>
  </si>
  <si>
    <t>CRONOGRAMA</t>
  </si>
  <si>
    <t>Racional da Produtividade Utilizada</t>
  </si>
  <si>
    <t>Perfil</t>
  </si>
  <si>
    <t>Qtd. Profissionais</t>
  </si>
  <si>
    <t>Qtd. Horas Por Profissional</t>
  </si>
  <si>
    <t>FASE: AVALIAÇÃO TÉCNICA</t>
  </si>
  <si>
    <t>FASE: CONCEPÇÃO</t>
  </si>
  <si>
    <t>Documento de Visão</t>
  </si>
  <si>
    <t>Planilha de Pontos de Função</t>
  </si>
  <si>
    <t>Cronograma Macro</t>
  </si>
  <si>
    <t>Relatório de Consistência</t>
  </si>
  <si>
    <t>Acordo de Nível de Serviço</t>
  </si>
  <si>
    <t>Diagrama de Atividades</t>
  </si>
  <si>
    <t>Documento de Requisitos</t>
  </si>
  <si>
    <t>Especificação Suplementar</t>
  </si>
  <si>
    <t>Diagrama de Caso de Uso</t>
  </si>
  <si>
    <t>Questionário de Arquitetura Candidata</t>
  </si>
  <si>
    <t>Doc. de Soluções Arquiteturais Candidatas</t>
  </si>
  <si>
    <t>Plano do Projeto</t>
  </si>
  <si>
    <t>Plano das Iterações</t>
  </si>
  <si>
    <t>Total HS</t>
  </si>
  <si>
    <t>Produtividade Dia (HS)</t>
  </si>
  <si>
    <t>Data Inicio da Fase</t>
  </si>
  <si>
    <t>Qtd. PF do Projeto</t>
  </si>
  <si>
    <t>Qtd. PF da Iteração</t>
  </si>
  <si>
    <t>Duração Dias (Trabalho)</t>
  </si>
  <si>
    <t>Cronograma Consolidado</t>
  </si>
  <si>
    <t>Histórico de Revisão</t>
  </si>
  <si>
    <t>Versão</t>
  </si>
  <si>
    <t>Descrição</t>
  </si>
  <si>
    <t>Autor</t>
  </si>
  <si>
    <t>Distribuídos</t>
  </si>
  <si>
    <t>PF</t>
  </si>
  <si>
    <t xml:space="preserve">Qtd. </t>
  </si>
  <si>
    <t>Qtd. Dias Mês (úteis)</t>
  </si>
  <si>
    <t>Preencher apenas os campos de cor rosa.</t>
  </si>
  <si>
    <t>Iteração 1</t>
  </si>
  <si>
    <t>Iteração 2</t>
  </si>
  <si>
    <t>Iteração 3</t>
  </si>
  <si>
    <t>TOTAL GERAL</t>
  </si>
  <si>
    <t>ANA</t>
  </si>
  <si>
    <t>CNARH II</t>
  </si>
  <si>
    <t>009/2012</t>
  </si>
  <si>
    <t xml:space="preserve"> Rogério Anjos</t>
  </si>
  <si>
    <t>Luiz Hirata</t>
  </si>
  <si>
    <t>Alberto Akira</t>
  </si>
  <si>
    <t>Rogério Anjos</t>
  </si>
  <si>
    <t xml:space="preserve">A produtividade foi obtida por meio de projeto em andamento na Fábrica, com as mesmas especificações do projeto CNARH. 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</si>
  <si>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</si>
  <si>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</si>
  <si>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</si>
  <si>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</si>
  <si>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</si>
  <si>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</si>
  <si>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</si>
  <si>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</si>
  <si>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</si>
  <si>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</si>
  <si>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</si>
  <si>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</si>
  <si>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Saldo</t>
  </si>
  <si>
    <t>Total Hrs</t>
  </si>
  <si>
    <t>CONSTRUÇÃO</t>
  </si>
  <si>
    <t>Elaboração</t>
  </si>
  <si>
    <t>Fase de Concepção da Iteração</t>
  </si>
  <si>
    <t>Se houve diferença entre a produtividade consultada e a plenejada justifique abaixo:</t>
  </si>
  <si>
    <t>Qual a produtividade média planejada?</t>
  </si>
  <si>
    <t>Qual a produtividade média consultada nesses projetos/iterações?</t>
  </si>
  <si>
    <t>Qual a tecnologia do projeto/iteração consultada?</t>
  </si>
  <si>
    <t>Onde foi realizada a consulta a base histórica (ex. Galates)?</t>
  </si>
  <si>
    <t>Quais os projetos/iterações foram consultados?</t>
  </si>
  <si>
    <t>Racional da Produtividade Utilizada (Uso da Base Histórica)</t>
  </si>
  <si>
    <t>Total de Horas Construção + Finalização</t>
  </si>
  <si>
    <t>FINALIZAÇÃO</t>
  </si>
  <si>
    <t>Analista de Requisitos
Analista de Testes</t>
  </si>
  <si>
    <t>Produtividade Planejada Construção + Finalização</t>
  </si>
  <si>
    <t>GCS</t>
  </si>
  <si>
    <t>Arquiteto de Software</t>
  </si>
  <si>
    <t>Analista DBA</t>
  </si>
  <si>
    <t>Analista Desenvolvedor</t>
  </si>
  <si>
    <t>MGPTI_Estudo de Viabilidade</t>
  </si>
  <si>
    <t>MGPTI_Termo de Abertura</t>
  </si>
  <si>
    <t>MGPTI_Apresentação do Projeto</t>
  </si>
  <si>
    <t>MGPTI_Ata de Reunião</t>
  </si>
  <si>
    <t>MDS_Documento de Visão</t>
  </si>
  <si>
    <t>MDS_Revisão Técnica - DVI</t>
  </si>
  <si>
    <t>MDS_Contagem Estimada</t>
  </si>
  <si>
    <t>MDS_Revisão Técnica - Contagem</t>
  </si>
  <si>
    <t>MGPTI_Plano do Projeto</t>
  </si>
  <si>
    <t>MGPTI_Revisão Técnica - PlanoProjeto</t>
  </si>
  <si>
    <t>MDS_Lista de Requisitos</t>
  </si>
  <si>
    <t>MDS_Diagrama de Caso de Uso</t>
  </si>
  <si>
    <t xml:space="preserve">MDS_Especificação de Caso de Uso </t>
  </si>
  <si>
    <t>MDS_Protótipo</t>
  </si>
  <si>
    <t>MDS_MER Lógico</t>
  </si>
  <si>
    <t>MDS_Regras de Negócio</t>
  </si>
  <si>
    <t>MDS_Matriz de Rastreabilidade</t>
  </si>
  <si>
    <t>MDS_Glossário</t>
  </si>
  <si>
    <t>MDS_Lista de Mensagens</t>
  </si>
  <si>
    <t>MDS_Ata de Reunião</t>
  </si>
  <si>
    <t>MDS_Plano de Teste</t>
  </si>
  <si>
    <t>MDS_Roteiro de Teste</t>
  </si>
  <si>
    <t>MDS_Massa de Teste</t>
  </si>
  <si>
    <t>MDS_Revisão Técnica - Pacote</t>
  </si>
  <si>
    <t>Gestão de Projetos</t>
  </si>
  <si>
    <t>MDS_Documento de Arquitetura do Sistema</t>
  </si>
  <si>
    <t>MDS_Plano de Implantação</t>
  </si>
  <si>
    <t>MDS_MER Físico</t>
  </si>
  <si>
    <t>MDS_Código Fonte</t>
  </si>
  <si>
    <t>MDS_Evidências de Testes Unitários</t>
  </si>
  <si>
    <t>MDS_Ambiente de Testes</t>
  </si>
  <si>
    <t>MDS_Evidências de Teste</t>
  </si>
  <si>
    <t>MDS_Evidências de Defeitos</t>
  </si>
  <si>
    <t>MDS_Sumário de Avaliação de Testes</t>
  </si>
  <si>
    <t>MDS_Evidências de Homologação</t>
  </si>
  <si>
    <t>MDS_Manual de Produção</t>
  </si>
  <si>
    <t>Gerente de Projetos</t>
  </si>
  <si>
    <t>Percentual Estimado</t>
  </si>
  <si>
    <t>% Produto</t>
  </si>
  <si>
    <t>INICIAÇÃO - UST</t>
  </si>
  <si>
    <t>ELABORAÇÃO - UST</t>
  </si>
  <si>
    <t>Produtos</t>
  </si>
  <si>
    <t>NC-30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</si>
</sst>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.00_);_(* \(#,##0.00\);_(* &quot;-&quot;??_);_(@_)"/>
    <numFmt numFmtId="165" formatCode="&quot; &quot;[$R$ ]#,##0.00&quot; &quot;;&quot; &quot;[$R$ ]&quot;(&quot;#,##0.00&quot;)&quot;;&quot; &quot;[$R$ ]&quot;-&quot;00&quot; &quot;;&quot; &quot;@&quot; &quot;"/>
    <numFmt numFmtId="166" formatCode="_(* #,##0_);_(* \(#,##0\);_(* &quot;-&quot;??_);_(@_)"/>
    <numFmt numFmtId="167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rgb="FF0033CC"/>
      <name val="Arial"/>
      <family val="2"/>
    </font>
    <font>
      <sz val="10"/>
      <color theme="1" tint="0.249977111117893"/>
      <name val="Arial"/>
      <family val="2"/>
    </font>
    <font>
      <b/>
      <sz val="10"/>
      <color theme="1" tint="0.249977111117893"/>
      <name val="Arial"/>
      <family val="2"/>
    </font>
    <font>
      <b/>
      <sz val="10"/>
      <color rgb="FF0033CC"/>
      <name val="Arial"/>
      <family val="2"/>
    </font>
    <font>
      <sz val="10"/>
      <color theme="1" tint="0.34998626667073579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4"/>
      <name val="Arial"/>
      <family val="2"/>
    </font>
    <font>
      <i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5D9F1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FFC000"/>
        <bgColor rgb="FFC5D9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rgb="FFC5D9F1"/>
      </patternFill>
    </fill>
    <fill>
      <patternFill patternType="solid">
        <fgColor rgb="FFFF0000"/>
        <bgColor rgb="FFBFBFBF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307">
    <xf numFmtId="0" fontId="0" fillId="0" borderId="0" xfId="0"/>
    <xf numFmtId="14" fontId="2" fillId="0" borderId="1" xfId="2" applyNumberFormat="1" applyFont="1" applyBorder="1"/>
    <xf numFmtId="0" fontId="2" fillId="0" borderId="1" xfId="2" applyFont="1" applyBorder="1"/>
    <xf numFmtId="0" fontId="2" fillId="0" borderId="0" xfId="2" applyFont="1"/>
    <xf numFmtId="0" fontId="2" fillId="2" borderId="0" xfId="2" applyFont="1" applyFill="1"/>
    <xf numFmtId="14" fontId="2" fillId="2" borderId="1" xfId="2" applyNumberFormat="1" applyFont="1" applyFill="1" applyBorder="1"/>
    <xf numFmtId="0" fontId="6" fillId="0" borderId="0" xfId="0" applyFont="1"/>
    <xf numFmtId="164" fontId="9" fillId="2" borderId="1" xfId="73" applyNumberFormat="1" applyFont="1" applyFill="1" applyBorder="1" applyAlignment="1">
      <alignment horizontal="center" vertical="center"/>
    </xf>
    <xf numFmtId="10" fontId="9" fillId="2" borderId="1" xfId="1" applyNumberFormat="1" applyFont="1" applyFill="1" applyBorder="1" applyAlignment="1">
      <alignment horizontal="center" vertical="center"/>
    </xf>
    <xf numFmtId="0" fontId="6" fillId="2" borderId="1" xfId="74" applyFont="1" applyFill="1" applyBorder="1" applyAlignment="1">
      <alignment vertical="center"/>
    </xf>
    <xf numFmtId="0" fontId="6" fillId="2" borderId="1" xfId="74" applyFont="1" applyFill="1" applyBorder="1" applyAlignment="1">
      <alignment vertical="center" wrapText="1"/>
    </xf>
    <xf numFmtId="0" fontId="8" fillId="10" borderId="1" xfId="74" applyFont="1" applyFill="1" applyBorder="1" applyAlignment="1">
      <alignment horizontal="right" vertical="center"/>
    </xf>
    <xf numFmtId="10" fontId="8" fillId="10" borderId="1" xfId="74" applyNumberFormat="1" applyFont="1" applyFill="1" applyBorder="1" applyAlignment="1">
      <alignment horizontal="right" vertical="center"/>
    </xf>
    <xf numFmtId="164" fontId="8" fillId="10" borderId="1" xfId="73" applyNumberFormat="1" applyFont="1" applyFill="1" applyBorder="1" applyAlignment="1">
      <alignment horizontal="center" vertical="center"/>
    </xf>
    <xf numFmtId="10" fontId="8" fillId="10" borderId="1" xfId="73" applyNumberFormat="1" applyFont="1" applyFill="1" applyBorder="1" applyAlignment="1">
      <alignment horizontal="center" vertical="center"/>
    </xf>
    <xf numFmtId="0" fontId="2" fillId="0" borderId="2" xfId="2" applyFont="1" applyBorder="1" applyAlignment="1">
      <alignment horizontal="left"/>
    </xf>
    <xf numFmtId="0" fontId="2" fillId="0" borderId="4" xfId="2" applyFont="1" applyBorder="1" applyAlignment="1">
      <alignment horizontal="left"/>
    </xf>
    <xf numFmtId="164" fontId="9" fillId="2" borderId="1" xfId="73" applyNumberFormat="1" applyFont="1" applyFill="1" applyBorder="1" applyAlignment="1" applyProtection="1">
      <alignment vertical="center" wrapText="1"/>
      <protection locked="0"/>
    </xf>
    <xf numFmtId="164" fontId="8" fillId="10" borderId="2" xfId="73" applyNumberFormat="1" applyFont="1" applyFill="1" applyBorder="1" applyAlignment="1">
      <alignment vertical="center" wrapText="1"/>
    </xf>
    <xf numFmtId="0" fontId="8" fillId="13" borderId="1" xfId="74" applyFont="1" applyFill="1" applyBorder="1" applyAlignment="1">
      <alignment horizontal="center" vertical="center"/>
    </xf>
    <xf numFmtId="0" fontId="8" fillId="13" borderId="7" xfId="74" applyFont="1" applyFill="1" applyBorder="1" applyAlignment="1">
      <alignment horizontal="center" vertical="center"/>
    </xf>
    <xf numFmtId="164" fontId="9" fillId="11" borderId="1" xfId="73" applyNumberFormat="1" applyFont="1" applyFill="1" applyBorder="1" applyAlignment="1" applyProtection="1">
      <alignment vertical="center" wrapText="1"/>
      <protection locked="0"/>
    </xf>
    <xf numFmtId="10" fontId="9" fillId="11" borderId="1" xfId="3" applyNumberFormat="1" applyFont="1" applyFill="1" applyBorder="1" applyAlignment="1">
      <alignment horizontal="right" vertical="center"/>
    </xf>
    <xf numFmtId="0" fontId="11" fillId="2" borderId="0" xfId="2" applyFont="1" applyFill="1" applyProtection="1"/>
    <xf numFmtId="0" fontId="11" fillId="0" borderId="0" xfId="2" applyFont="1" applyAlignment="1" applyProtection="1">
      <alignment horizontal="center" vertical="center"/>
    </xf>
    <xf numFmtId="0" fontId="11" fillId="0" borderId="0" xfId="2" applyFont="1" applyProtection="1"/>
    <xf numFmtId="0" fontId="11" fillId="2" borderId="9" xfId="2" applyFont="1" applyFill="1" applyBorder="1"/>
    <xf numFmtId="0" fontId="11" fillId="2" borderId="0" xfId="2" applyFont="1" applyFill="1" applyBorder="1"/>
    <xf numFmtId="0" fontId="11" fillId="2" borderId="0" xfId="2" applyFont="1" applyFill="1" applyBorder="1" applyAlignment="1" applyProtection="1">
      <alignment horizontal="center" vertical="center"/>
    </xf>
    <xf numFmtId="0" fontId="11" fillId="2" borderId="0" xfId="2" applyFont="1" applyFill="1" applyBorder="1" applyAlignment="1" applyProtection="1">
      <alignment horizontal="center" vertical="center" wrapText="1"/>
    </xf>
    <xf numFmtId="0" fontId="12" fillId="2" borderId="1" xfId="2" applyFont="1" applyFill="1" applyBorder="1"/>
    <xf numFmtId="10" fontId="12" fillId="3" borderId="1" xfId="3" applyNumberFormat="1" applyFont="1" applyFill="1" applyBorder="1"/>
    <xf numFmtId="164" fontId="12" fillId="3" borderId="1" xfId="73" applyFont="1" applyFill="1" applyBorder="1"/>
    <xf numFmtId="164" fontId="8" fillId="3" borderId="1" xfId="73" applyFont="1" applyFill="1" applyBorder="1" applyAlignment="1">
      <alignment horizontal="right"/>
    </xf>
    <xf numFmtId="164" fontId="9" fillId="11" borderId="1" xfId="73" applyFont="1" applyFill="1" applyBorder="1" applyAlignment="1">
      <alignment horizontal="right"/>
    </xf>
    <xf numFmtId="164" fontId="9" fillId="3" borderId="1" xfId="73" applyFont="1" applyFill="1" applyBorder="1" applyAlignment="1">
      <alignment horizontal="right"/>
    </xf>
    <xf numFmtId="0" fontId="11" fillId="11" borderId="1" xfId="73" applyNumberFormat="1" applyFont="1" applyFill="1" applyBorder="1" applyAlignment="1">
      <alignment horizontal="right" vertical="center"/>
    </xf>
    <xf numFmtId="164" fontId="11" fillId="3" borderId="1" xfId="73" applyFont="1" applyFill="1" applyBorder="1" applyAlignment="1">
      <alignment horizontal="right" vertical="center"/>
    </xf>
    <xf numFmtId="164" fontId="8" fillId="11" borderId="1" xfId="73" applyFont="1" applyFill="1" applyBorder="1" applyAlignment="1">
      <alignment horizontal="right"/>
    </xf>
    <xf numFmtId="0" fontId="12" fillId="3" borderId="1" xfId="2" applyFont="1" applyFill="1" applyBorder="1"/>
    <xf numFmtId="164" fontId="8" fillId="3" borderId="1" xfId="73" applyFont="1" applyFill="1" applyBorder="1" applyAlignment="1">
      <alignment horizontal="center"/>
    </xf>
    <xf numFmtId="0" fontId="11" fillId="0" borderId="0" xfId="2" applyFont="1" applyAlignment="1" applyProtection="1">
      <alignment horizontal="center" vertical="center" wrapText="1"/>
    </xf>
    <xf numFmtId="0" fontId="11" fillId="0" borderId="0" xfId="2" applyFont="1" applyAlignment="1" applyProtection="1">
      <alignment wrapText="1"/>
    </xf>
    <xf numFmtId="0" fontId="7" fillId="8" borderId="1" xfId="2" applyFont="1" applyFill="1" applyBorder="1" applyAlignment="1" applyProtection="1">
      <alignment horizontal="center" vertical="center" wrapText="1"/>
    </xf>
    <xf numFmtId="0" fontId="7" fillId="8" borderId="1" xfId="2" applyFont="1" applyFill="1" applyBorder="1" applyAlignment="1" applyProtection="1">
      <alignment horizontal="center" vertical="center"/>
    </xf>
    <xf numFmtId="0" fontId="12" fillId="6" borderId="0" xfId="2" applyFont="1" applyFill="1" applyBorder="1" applyAlignment="1" applyProtection="1">
      <alignment horizontal="center" vertical="center"/>
    </xf>
    <xf numFmtId="0" fontId="12" fillId="14" borderId="1" xfId="2" applyFont="1" applyFill="1" applyBorder="1" applyAlignment="1" applyProtection="1">
      <alignment horizontal="center" vertical="center"/>
    </xf>
    <xf numFmtId="14" fontId="12" fillId="14" borderId="1" xfId="2" applyNumberFormat="1" applyFont="1" applyFill="1" applyBorder="1" applyAlignment="1" applyProtection="1">
      <alignment horizontal="center" vertical="center" wrapText="1"/>
    </xf>
    <xf numFmtId="37" fontId="12" fillId="14" borderId="1" xfId="73" applyNumberFormat="1" applyFont="1" applyFill="1" applyBorder="1" applyAlignment="1" applyProtection="1">
      <alignment horizontal="center" vertical="center"/>
    </xf>
    <xf numFmtId="1" fontId="12" fillId="14" borderId="1" xfId="73" applyNumberFormat="1" applyFont="1" applyFill="1" applyBorder="1" applyAlignment="1" applyProtection="1">
      <alignment horizontal="center" vertical="center"/>
    </xf>
    <xf numFmtId="37" fontId="12" fillId="14" borderId="1" xfId="73" applyNumberFormat="1" applyFont="1" applyFill="1" applyBorder="1" applyAlignment="1" applyProtection="1">
      <alignment horizontal="center" vertical="center" wrapText="1"/>
    </xf>
    <xf numFmtId="2" fontId="12" fillId="14" borderId="1" xfId="2" applyNumberFormat="1" applyFont="1" applyFill="1" applyBorder="1" applyAlignment="1" applyProtection="1">
      <alignment horizontal="center" vertical="center" wrapText="1"/>
    </xf>
    <xf numFmtId="14" fontId="12" fillId="6" borderId="0" xfId="2" applyNumberFormat="1" applyFont="1" applyFill="1" applyBorder="1" applyAlignment="1" applyProtection="1">
      <alignment horizontal="center" vertical="center" wrapText="1"/>
    </xf>
    <xf numFmtId="0" fontId="11" fillId="5" borderId="0" xfId="2" applyFont="1" applyFill="1" applyBorder="1" applyProtection="1"/>
    <xf numFmtId="0" fontId="12" fillId="7" borderId="2" xfId="2" applyFont="1" applyFill="1" applyBorder="1" applyProtection="1"/>
    <xf numFmtId="14" fontId="12" fillId="7" borderId="1" xfId="3" applyNumberFormat="1" applyFont="1" applyFill="1" applyBorder="1" applyAlignment="1" applyProtection="1">
      <alignment horizontal="center" vertical="center"/>
    </xf>
    <xf numFmtId="14" fontId="12" fillId="7" borderId="1" xfId="2" applyNumberFormat="1" applyFont="1" applyFill="1" applyBorder="1" applyAlignment="1" applyProtection="1">
      <alignment horizontal="center" vertical="center"/>
    </xf>
    <xf numFmtId="1" fontId="12" fillId="3" borderId="1" xfId="73" applyNumberFormat="1" applyFont="1" applyFill="1" applyBorder="1" applyAlignment="1" applyProtection="1">
      <alignment horizontal="center" vertical="center"/>
    </xf>
    <xf numFmtId="37" fontId="12" fillId="3" borderId="1" xfId="73" applyNumberFormat="1" applyFont="1" applyFill="1" applyBorder="1" applyAlignment="1" applyProtection="1">
      <alignment horizontal="center" vertical="center" wrapText="1"/>
    </xf>
    <xf numFmtId="1" fontId="12" fillId="3" borderId="1" xfId="2" applyNumberFormat="1" applyFont="1" applyFill="1" applyBorder="1" applyAlignment="1" applyProtection="1">
      <alignment horizontal="center" wrapText="1"/>
    </xf>
    <xf numFmtId="2" fontId="12" fillId="3" borderId="1" xfId="2" applyNumberFormat="1" applyFont="1" applyFill="1" applyBorder="1" applyAlignment="1" applyProtection="1">
      <alignment horizontal="center"/>
    </xf>
    <xf numFmtId="0" fontId="8" fillId="12" borderId="7" xfId="2" applyFont="1" applyFill="1" applyBorder="1" applyProtection="1"/>
    <xf numFmtId="14" fontId="8" fillId="12" borderId="7" xfId="3" applyNumberFormat="1" applyFont="1" applyFill="1" applyBorder="1" applyAlignment="1" applyProtection="1">
      <alignment horizontal="center" vertical="center"/>
    </xf>
    <xf numFmtId="14" fontId="8" fillId="12" borderId="1" xfId="2" applyNumberFormat="1" applyFont="1" applyFill="1" applyBorder="1" applyAlignment="1" applyProtection="1">
      <alignment horizontal="center" vertical="center"/>
    </xf>
    <xf numFmtId="1" fontId="8" fillId="12" borderId="1" xfId="73" applyNumberFormat="1" applyFont="1" applyFill="1" applyBorder="1" applyAlignment="1" applyProtection="1">
      <alignment horizontal="center" vertical="center"/>
    </xf>
    <xf numFmtId="37" fontId="8" fillId="12" borderId="1" xfId="73" applyNumberFormat="1" applyFont="1" applyFill="1" applyBorder="1" applyAlignment="1" applyProtection="1">
      <alignment horizontal="center" vertical="center" wrapText="1"/>
    </xf>
    <xf numFmtId="0" fontId="8" fillId="12" borderId="1" xfId="2" applyNumberFormat="1" applyFont="1" applyFill="1" applyBorder="1" applyAlignment="1" applyProtection="1">
      <alignment horizontal="center" wrapText="1"/>
    </xf>
    <xf numFmtId="2" fontId="8" fillId="12" borderId="1" xfId="2" applyNumberFormat="1" applyFont="1" applyFill="1" applyBorder="1" applyAlignment="1" applyProtection="1">
      <alignment horizontal="center"/>
    </xf>
    <xf numFmtId="0" fontId="13" fillId="12" borderId="7" xfId="2" applyFont="1" applyFill="1" applyBorder="1" applyAlignment="1" applyProtection="1">
      <alignment horizontal="left" indent="1"/>
    </xf>
    <xf numFmtId="2" fontId="8" fillId="2" borderId="1" xfId="2" applyNumberFormat="1" applyFont="1" applyFill="1" applyBorder="1" applyAlignment="1" applyProtection="1">
      <alignment horizontal="center"/>
    </xf>
    <xf numFmtId="0" fontId="14" fillId="2" borderId="7" xfId="2" applyFont="1" applyFill="1" applyBorder="1" applyAlignment="1" applyProtection="1">
      <alignment horizontal="left" indent="2"/>
    </xf>
    <xf numFmtId="14" fontId="14" fillId="2" borderId="7" xfId="3" applyNumberFormat="1" applyFont="1" applyFill="1" applyBorder="1" applyAlignment="1" applyProtection="1">
      <alignment horizontal="center" vertical="center"/>
    </xf>
    <xf numFmtId="14" fontId="14" fillId="2" borderId="1" xfId="2" applyNumberFormat="1" applyFont="1" applyFill="1" applyBorder="1" applyAlignment="1" applyProtection="1">
      <alignment horizontal="center" vertical="center"/>
    </xf>
    <xf numFmtId="14" fontId="14" fillId="11" borderId="1" xfId="73" applyNumberFormat="1" applyFont="1" applyFill="1" applyBorder="1" applyAlignment="1" applyProtection="1">
      <alignment horizontal="center" vertical="center"/>
    </xf>
    <xf numFmtId="1" fontId="14" fillId="2" borderId="1" xfId="73" applyNumberFormat="1" applyFont="1" applyFill="1" applyBorder="1" applyAlignment="1" applyProtection="1">
      <alignment horizontal="center" vertical="center"/>
    </xf>
    <xf numFmtId="37" fontId="14" fillId="2" borderId="1" xfId="73" applyNumberFormat="1" applyFont="1" applyFill="1" applyBorder="1" applyAlignment="1" applyProtection="1">
      <alignment horizontal="center" vertical="center" wrapText="1"/>
    </xf>
    <xf numFmtId="0" fontId="14" fillId="2" borderId="1" xfId="2" applyNumberFormat="1" applyFont="1" applyFill="1" applyBorder="1" applyAlignment="1" applyProtection="1">
      <alignment horizontal="center" wrapText="1"/>
    </xf>
    <xf numFmtId="0" fontId="15" fillId="2" borderId="7" xfId="2" applyFont="1" applyFill="1" applyBorder="1" applyAlignment="1" applyProtection="1">
      <alignment horizontal="left" wrapText="1" indent="2"/>
    </xf>
    <xf numFmtId="14" fontId="15" fillId="2" borderId="7" xfId="3" applyNumberFormat="1" applyFont="1" applyFill="1" applyBorder="1" applyAlignment="1" applyProtection="1">
      <alignment horizontal="center" vertical="center"/>
    </xf>
    <xf numFmtId="14" fontId="15" fillId="2" borderId="1" xfId="2" applyNumberFormat="1" applyFont="1" applyFill="1" applyBorder="1" applyAlignment="1" applyProtection="1">
      <alignment horizontal="center" vertical="center"/>
    </xf>
    <xf numFmtId="14" fontId="15" fillId="11" borderId="1" xfId="73" applyNumberFormat="1" applyFont="1" applyFill="1" applyBorder="1" applyAlignment="1" applyProtection="1">
      <alignment horizontal="center" vertical="center"/>
    </xf>
    <xf numFmtId="1" fontId="15" fillId="2" borderId="1" xfId="73" applyNumberFormat="1" applyFont="1" applyFill="1" applyBorder="1" applyAlignment="1" applyProtection="1">
      <alignment horizontal="center" vertical="center"/>
    </xf>
    <xf numFmtId="37" fontId="15" fillId="2" borderId="1" xfId="73" applyNumberFormat="1" applyFont="1" applyFill="1" applyBorder="1" applyAlignment="1" applyProtection="1">
      <alignment horizontal="center" vertical="center" wrapText="1"/>
    </xf>
    <xf numFmtId="0" fontId="15" fillId="11" borderId="1" xfId="2" applyNumberFormat="1" applyFont="1" applyFill="1" applyBorder="1" applyAlignment="1" applyProtection="1">
      <alignment horizontal="center" wrapText="1"/>
      <protection locked="0"/>
    </xf>
    <xf numFmtId="0" fontId="14" fillId="2" borderId="7" xfId="2" applyFont="1" applyFill="1" applyBorder="1" applyAlignment="1" applyProtection="1">
      <alignment horizontal="left" wrapText="1" indent="2"/>
    </xf>
    <xf numFmtId="0" fontId="14" fillId="11" borderId="1" xfId="2" applyNumberFormat="1" applyFont="1" applyFill="1" applyBorder="1" applyAlignment="1" applyProtection="1">
      <alignment horizontal="center" wrapText="1"/>
    </xf>
    <xf numFmtId="0" fontId="15" fillId="2" borderId="7" xfId="2" applyFont="1" applyFill="1" applyBorder="1" applyAlignment="1" applyProtection="1">
      <alignment horizontal="left" indent="2"/>
    </xf>
    <xf numFmtId="0" fontId="8" fillId="12" borderId="1" xfId="2" applyFont="1" applyFill="1" applyBorder="1" applyProtection="1"/>
    <xf numFmtId="1" fontId="8" fillId="12" borderId="1" xfId="73" applyNumberFormat="1" applyFont="1" applyFill="1" applyBorder="1" applyAlignment="1" applyProtection="1">
      <alignment horizontal="center" vertical="center" wrapText="1"/>
    </xf>
    <xf numFmtId="0" fontId="14" fillId="2" borderId="7" xfId="2" applyFont="1" applyFill="1" applyBorder="1" applyAlignment="1" applyProtection="1">
      <alignment horizontal="left" indent="1"/>
    </xf>
    <xf numFmtId="14" fontId="8" fillId="11" borderId="1" xfId="73" applyNumberFormat="1" applyFont="1" applyFill="1" applyBorder="1" applyAlignment="1" applyProtection="1">
      <alignment horizontal="center" vertical="center"/>
    </xf>
    <xf numFmtId="1" fontId="8" fillId="2" borderId="1" xfId="73" applyNumberFormat="1" applyFont="1" applyFill="1" applyBorder="1" applyAlignment="1" applyProtection="1">
      <alignment horizontal="center" vertical="center"/>
    </xf>
    <xf numFmtId="1" fontId="16" fillId="2" borderId="1" xfId="73" applyNumberFormat="1" applyFont="1" applyFill="1" applyBorder="1" applyAlignment="1" applyProtection="1">
      <alignment horizontal="center" vertical="center" wrapText="1"/>
    </xf>
    <xf numFmtId="0" fontId="8" fillId="2" borderId="1" xfId="2" applyNumberFormat="1" applyFont="1" applyFill="1" applyBorder="1" applyAlignment="1" applyProtection="1">
      <alignment horizontal="center" wrapText="1"/>
    </xf>
    <xf numFmtId="0" fontId="15" fillId="2" borderId="7" xfId="2" applyFont="1" applyFill="1" applyBorder="1" applyAlignment="1" applyProtection="1">
      <alignment horizontal="left" wrapText="1" indent="1"/>
    </xf>
    <xf numFmtId="1" fontId="17" fillId="2" borderId="1" xfId="73" applyNumberFormat="1" applyFont="1" applyFill="1" applyBorder="1" applyAlignment="1" applyProtection="1">
      <alignment horizontal="center" vertical="center" wrapText="1"/>
    </xf>
    <xf numFmtId="0" fontId="18" fillId="2" borderId="0" xfId="2" applyFont="1" applyFill="1" applyBorder="1" applyAlignment="1" applyProtection="1">
      <alignment horizontal="left" wrapText="1" indent="2"/>
    </xf>
    <xf numFmtId="14" fontId="18" fillId="2" borderId="0" xfId="3" applyNumberFormat="1" applyFont="1" applyFill="1" applyBorder="1" applyAlignment="1" applyProtection="1">
      <alignment horizontal="center" vertical="center"/>
    </xf>
    <xf numFmtId="14" fontId="18" fillId="2" borderId="0" xfId="2" applyNumberFormat="1" applyFont="1" applyFill="1" applyBorder="1" applyAlignment="1" applyProtection="1">
      <alignment horizontal="center" vertical="center"/>
    </xf>
    <xf numFmtId="14" fontId="18" fillId="2" borderId="0" xfId="73" applyNumberFormat="1" applyFont="1" applyFill="1" applyBorder="1" applyAlignment="1" applyProtection="1">
      <alignment horizontal="center" vertical="center"/>
    </xf>
    <xf numFmtId="164" fontId="18" fillId="2" borderId="0" xfId="73" applyFont="1" applyFill="1" applyBorder="1" applyAlignment="1" applyProtection="1">
      <alignment horizontal="center" vertical="center"/>
    </xf>
    <xf numFmtId="0" fontId="12" fillId="2" borderId="0" xfId="73" applyNumberFormat="1" applyFont="1" applyFill="1" applyBorder="1" applyAlignment="1" applyProtection="1">
      <alignment horizontal="center" vertical="center" wrapText="1"/>
    </xf>
    <xf numFmtId="0" fontId="18" fillId="2" borderId="0" xfId="2" applyNumberFormat="1" applyFont="1" applyFill="1" applyBorder="1" applyAlignment="1" applyProtection="1">
      <alignment horizontal="center" wrapText="1"/>
    </xf>
    <xf numFmtId="2" fontId="18" fillId="2" borderId="0" xfId="2" applyNumberFormat="1" applyFont="1" applyFill="1" applyBorder="1" applyAlignment="1" applyProtection="1">
      <alignment horizontal="center"/>
    </xf>
    <xf numFmtId="0" fontId="11" fillId="2" borderId="0" xfId="2" applyFont="1" applyFill="1" applyAlignment="1" applyProtection="1">
      <alignment horizontal="center" vertical="center"/>
    </xf>
    <xf numFmtId="0" fontId="11" fillId="2" borderId="0" xfId="2" applyFont="1" applyFill="1" applyAlignment="1" applyProtection="1">
      <alignment horizontal="center" vertical="center" wrapText="1"/>
    </xf>
    <xf numFmtId="0" fontId="11" fillId="2" borderId="0" xfId="2" applyFont="1" applyFill="1" applyAlignment="1" applyProtection="1">
      <alignment wrapText="1"/>
    </xf>
    <xf numFmtId="0" fontId="7" fillId="2" borderId="1" xfId="2" applyFont="1" applyFill="1" applyBorder="1" applyProtection="1"/>
    <xf numFmtId="14" fontId="7" fillId="2" borderId="1" xfId="3" applyNumberFormat="1" applyFont="1" applyFill="1" applyBorder="1" applyAlignment="1" applyProtection="1">
      <alignment horizontal="center" vertical="center"/>
    </xf>
    <xf numFmtId="14" fontId="7" fillId="2" borderId="1" xfId="2" applyNumberFormat="1" applyFont="1" applyFill="1" applyBorder="1" applyAlignment="1" applyProtection="1">
      <alignment horizontal="center" vertical="center"/>
    </xf>
    <xf numFmtId="14" fontId="7" fillId="11" borderId="1" xfId="73" applyNumberFormat="1" applyFont="1" applyFill="1" applyBorder="1" applyAlignment="1" applyProtection="1">
      <alignment horizontal="center" vertical="center"/>
    </xf>
    <xf numFmtId="37" fontId="7" fillId="2" borderId="1" xfId="73" applyNumberFormat="1" applyFont="1" applyFill="1" applyBorder="1" applyAlignment="1" applyProtection="1">
      <alignment horizontal="center" vertical="center"/>
    </xf>
    <xf numFmtId="1" fontId="7" fillId="2" borderId="1" xfId="73" applyNumberFormat="1" applyFont="1" applyFill="1" applyBorder="1" applyAlignment="1" applyProtection="1">
      <alignment horizontal="center" vertical="center"/>
    </xf>
    <xf numFmtId="0" fontId="7" fillId="2" borderId="1" xfId="73" quotePrefix="1" applyNumberFormat="1" applyFont="1" applyFill="1" applyBorder="1" applyAlignment="1" applyProtection="1">
      <alignment horizontal="center" vertical="center" wrapText="1"/>
    </xf>
    <xf numFmtId="0" fontId="7" fillId="2" borderId="1" xfId="2" applyNumberFormat="1" applyFont="1" applyFill="1" applyBorder="1" applyAlignment="1" applyProtection="1">
      <alignment horizontal="center" wrapText="1"/>
    </xf>
    <xf numFmtId="2" fontId="7" fillId="2" borderId="1" xfId="2" applyNumberFormat="1" applyFont="1" applyFill="1" applyBorder="1" applyAlignment="1" applyProtection="1">
      <alignment horizontal="center"/>
    </xf>
    <xf numFmtId="0" fontId="12" fillId="2" borderId="0" xfId="73" applyNumberFormat="1" applyFont="1" applyFill="1" applyBorder="1" applyAlignment="1" applyProtection="1">
      <alignment horizontal="center" vertical="center"/>
    </xf>
    <xf numFmtId="2" fontId="7" fillId="2" borderId="1" xfId="2" applyNumberFormat="1" applyFont="1" applyFill="1" applyBorder="1" applyAlignment="1" applyProtection="1">
      <alignment horizontal="right"/>
    </xf>
    <xf numFmtId="14" fontId="11" fillId="2" borderId="0" xfId="73" applyNumberFormat="1" applyFont="1" applyFill="1" applyProtection="1"/>
    <xf numFmtId="0" fontId="0" fillId="0" borderId="0" xfId="2" applyFont="1" applyAlignment="1">
      <alignment vertical="center" wrapText="1"/>
    </xf>
    <xf numFmtId="0" fontId="6" fillId="16" borderId="11" xfId="2" applyFont="1" applyFill="1" applyBorder="1" applyAlignment="1">
      <alignment vertical="center" wrapText="1"/>
    </xf>
    <xf numFmtId="0" fontId="21" fillId="9" borderId="1" xfId="2" applyFont="1" applyFill="1" applyBorder="1" applyAlignment="1">
      <alignment horizontal="center" vertical="center" wrapText="1"/>
    </xf>
    <xf numFmtId="14" fontId="0" fillId="0" borderId="1" xfId="2" applyNumberFormat="1" applyFont="1" applyBorder="1" applyAlignment="1">
      <alignment horizontal="center" vertical="center" wrapText="1"/>
    </xf>
    <xf numFmtId="0" fontId="12" fillId="18" borderId="1" xfId="2" applyFont="1" applyFill="1" applyBorder="1" applyAlignment="1">
      <alignment vertical="center"/>
    </xf>
    <xf numFmtId="0" fontId="12" fillId="18" borderId="2" xfId="2" applyFont="1" applyFill="1" applyBorder="1" applyAlignment="1">
      <alignment horizontal="center" vertical="center"/>
    </xf>
    <xf numFmtId="0" fontId="12" fillId="18" borderId="1" xfId="2" applyFont="1" applyFill="1" applyBorder="1" applyAlignment="1">
      <alignment horizontal="center" vertical="center"/>
    </xf>
    <xf numFmtId="0" fontId="12" fillId="18" borderId="1" xfId="2" applyFont="1" applyFill="1" applyBorder="1" applyAlignment="1">
      <alignment horizontal="center" vertical="center" wrapText="1"/>
    </xf>
    <xf numFmtId="0" fontId="8" fillId="18" borderId="1" xfId="74" applyFont="1" applyFill="1" applyBorder="1" applyAlignment="1">
      <alignment horizontal="right" vertical="center"/>
    </xf>
    <xf numFmtId="10" fontId="8" fillId="18" borderId="1" xfId="74" applyNumberFormat="1" applyFont="1" applyFill="1" applyBorder="1" applyAlignment="1">
      <alignment horizontal="right" vertical="center"/>
    </xf>
    <xf numFmtId="164" fontId="8" fillId="18" borderId="2" xfId="73" applyNumberFormat="1" applyFont="1" applyFill="1" applyBorder="1" applyAlignment="1">
      <alignment vertical="center" wrapText="1"/>
    </xf>
    <xf numFmtId="164" fontId="8" fillId="18" borderId="1" xfId="73" applyNumberFormat="1" applyFont="1" applyFill="1" applyBorder="1" applyAlignment="1">
      <alignment horizontal="left" vertical="center" wrapText="1"/>
    </xf>
    <xf numFmtId="0" fontId="22" fillId="18" borderId="2" xfId="2" applyFont="1" applyFill="1" applyBorder="1" applyAlignment="1">
      <alignment vertical="center"/>
    </xf>
    <xf numFmtId="0" fontId="22" fillId="18" borderId="1" xfId="2" applyFont="1" applyFill="1" applyBorder="1" applyAlignment="1">
      <alignment vertical="center"/>
    </xf>
    <xf numFmtId="0" fontId="22" fillId="18" borderId="2" xfId="2" applyFont="1" applyFill="1" applyBorder="1" applyAlignment="1">
      <alignment horizontal="center" vertical="center"/>
    </xf>
    <xf numFmtId="0" fontId="22" fillId="18" borderId="1" xfId="2" applyFont="1" applyFill="1" applyBorder="1" applyAlignment="1">
      <alignment horizontal="center" vertical="center"/>
    </xf>
    <xf numFmtId="0" fontId="23" fillId="18" borderId="1" xfId="2" applyFont="1" applyFill="1" applyBorder="1" applyAlignment="1">
      <alignment horizontal="center" vertical="center"/>
    </xf>
    <xf numFmtId="0" fontId="11" fillId="2" borderId="8" xfId="2" applyFont="1" applyFill="1" applyBorder="1"/>
    <xf numFmtId="0" fontId="7" fillId="13" borderId="1" xfId="2" applyFont="1" applyFill="1" applyBorder="1"/>
    <xf numFmtId="0" fontId="7" fillId="13" borderId="2" xfId="2" applyFont="1" applyFill="1" applyBorder="1" applyAlignment="1">
      <alignment vertical="center"/>
    </xf>
    <xf numFmtId="0" fontId="7" fillId="13" borderId="2" xfId="2" applyFont="1" applyFill="1" applyBorder="1"/>
    <xf numFmtId="0" fontId="6" fillId="13" borderId="10" xfId="2" applyFont="1" applyFill="1" applyBorder="1"/>
    <xf numFmtId="0" fontId="6" fillId="13" borderId="7" xfId="2" applyFont="1" applyFill="1" applyBorder="1"/>
    <xf numFmtId="10" fontId="12" fillId="2" borderId="1" xfId="1" applyNumberFormat="1" applyFont="1" applyFill="1" applyBorder="1"/>
    <xf numFmtId="10" fontId="11" fillId="2" borderId="1" xfId="1" applyNumberFormat="1" applyFont="1" applyFill="1" applyBorder="1"/>
    <xf numFmtId="4" fontId="12" fillId="2" borderId="1" xfId="73" applyNumberFormat="1" applyFont="1" applyFill="1" applyBorder="1"/>
    <xf numFmtId="4" fontId="8" fillId="2" borderId="1" xfId="73" applyNumberFormat="1" applyFont="1" applyFill="1" applyBorder="1" applyAlignment="1">
      <alignment horizontal="right"/>
    </xf>
    <xf numFmtId="4" fontId="12" fillId="2" borderId="1" xfId="73" quotePrefix="1" applyNumberFormat="1" applyFont="1" applyFill="1" applyBorder="1" applyAlignment="1">
      <alignment horizontal="right" vertical="center"/>
    </xf>
    <xf numFmtId="4" fontId="12" fillId="2" borderId="1" xfId="73" quotePrefix="1" applyNumberFormat="1" applyFont="1" applyFill="1" applyBorder="1" applyAlignment="1">
      <alignment horizontal="right" vertical="center" wrapText="1"/>
    </xf>
    <xf numFmtId="4" fontId="12" fillId="2" borderId="1" xfId="73" applyNumberFormat="1" applyFont="1" applyFill="1" applyBorder="1" applyAlignment="1">
      <alignment horizontal="right" vertical="center"/>
    </xf>
    <xf numFmtId="4" fontId="12" fillId="2" borderId="1" xfId="73" applyNumberFormat="1" applyFont="1" applyFill="1" applyBorder="1" applyAlignment="1">
      <alignment horizontal="right" vertical="center" wrapText="1"/>
    </xf>
    <xf numFmtId="4" fontId="11" fillId="2" borderId="1" xfId="73" applyNumberFormat="1" applyFont="1" applyFill="1" applyBorder="1"/>
    <xf numFmtId="4" fontId="9" fillId="2" borderId="1" xfId="73" applyNumberFormat="1" applyFont="1" applyFill="1" applyBorder="1" applyAlignment="1">
      <alignment horizontal="right"/>
    </xf>
    <xf numFmtId="4" fontId="11" fillId="2" borderId="1" xfId="73" applyNumberFormat="1" applyFont="1" applyFill="1" applyBorder="1" applyAlignment="1">
      <alignment horizontal="right" vertical="center"/>
    </xf>
    <xf numFmtId="4" fontId="11" fillId="2" borderId="1" xfId="73" applyNumberFormat="1" applyFont="1" applyFill="1" applyBorder="1" applyAlignment="1">
      <alignment horizontal="right" vertical="center" wrapText="1"/>
    </xf>
    <xf numFmtId="4" fontId="11" fillId="2" borderId="7" xfId="73" applyNumberFormat="1" applyFont="1" applyFill="1" applyBorder="1"/>
    <xf numFmtId="1" fontId="12" fillId="2" borderId="2" xfId="73" quotePrefix="1" applyNumberFormat="1" applyFont="1" applyFill="1" applyBorder="1" applyAlignment="1">
      <alignment vertical="center" wrapText="1"/>
    </xf>
    <xf numFmtId="1" fontId="12" fillId="2" borderId="4" xfId="73" quotePrefix="1" applyNumberFormat="1" applyFont="1" applyFill="1" applyBorder="1" applyAlignment="1">
      <alignment vertical="center" wrapText="1"/>
    </xf>
    <xf numFmtId="0" fontId="7" fillId="13" borderId="3" xfId="2" applyFont="1" applyFill="1" applyBorder="1" applyAlignment="1">
      <alignment vertical="center"/>
    </xf>
    <xf numFmtId="0" fontId="7" fillId="13" borderId="4" xfId="2" applyFont="1" applyFill="1" applyBorder="1" applyAlignment="1">
      <alignment vertical="center"/>
    </xf>
    <xf numFmtId="10" fontId="8" fillId="18" borderId="1" xfId="74" quotePrefix="1" applyNumberFormat="1" applyFont="1" applyFill="1" applyBorder="1" applyAlignment="1">
      <alignment horizontal="right" vertical="center"/>
    </xf>
    <xf numFmtId="0" fontId="11" fillId="3" borderId="1" xfId="73" applyNumberFormat="1" applyFont="1" applyFill="1" applyBorder="1" applyAlignment="1">
      <alignment horizontal="right" vertical="center"/>
    </xf>
    <xf numFmtId="167" fontId="11" fillId="11" borderId="1" xfId="73" applyNumberFormat="1" applyFont="1" applyFill="1" applyBorder="1" applyAlignment="1">
      <alignment horizontal="right" vertical="center"/>
    </xf>
    <xf numFmtId="16" fontId="11" fillId="0" borderId="0" xfId="2" applyNumberFormat="1" applyFont="1" applyAlignment="1" applyProtection="1">
      <alignment horizontal="center" vertical="center"/>
    </xf>
    <xf numFmtId="0" fontId="20" fillId="16" borderId="11" xfId="2" applyFont="1" applyFill="1" applyBorder="1" applyAlignment="1">
      <alignment horizontal="right" wrapText="1"/>
    </xf>
    <xf numFmtId="14" fontId="1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vertical="center" wrapText="1"/>
    </xf>
    <xf numFmtId="0" fontId="1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164" fontId="8" fillId="10" borderId="1" xfId="73" applyNumberFormat="1" applyFont="1" applyFill="1" applyBorder="1" applyAlignment="1">
      <alignment horizontal="center" vertical="center"/>
    </xf>
    <xf numFmtId="164" fontId="9" fillId="11" borderId="1" xfId="73" applyNumberFormat="1" applyFont="1" applyFill="1" applyBorder="1" applyAlignment="1" applyProtection="1">
      <alignment horizontal="center" vertical="center" wrapText="1"/>
      <protection locked="0"/>
    </xf>
    <xf numFmtId="0" fontId="7" fillId="8" borderId="1" xfId="2" applyFont="1" applyFill="1" applyBorder="1" applyAlignment="1" applyProtection="1">
      <alignment horizontal="center" vertical="center"/>
    </xf>
    <xf numFmtId="0" fontId="7" fillId="8" borderId="1" xfId="2" applyFont="1" applyFill="1" applyBorder="1" applyAlignment="1" applyProtection="1">
      <alignment horizontal="center" vertical="center" wrapText="1"/>
    </xf>
    <xf numFmtId="0" fontId="22" fillId="18" borderId="1" xfId="2" applyFont="1" applyFill="1" applyBorder="1" applyAlignment="1">
      <alignment horizontal="center" vertical="center"/>
    </xf>
    <xf numFmtId="164" fontId="8" fillId="18" borderId="1" xfId="73" applyNumberFormat="1" applyFont="1" applyFill="1" applyBorder="1" applyAlignment="1">
      <alignment horizontal="center" vertical="center"/>
    </xf>
    <xf numFmtId="164" fontId="9" fillId="9" borderId="1" xfId="73" applyNumberFormat="1" applyFont="1" applyFill="1" applyBorder="1" applyAlignment="1" applyProtection="1">
      <alignment vertical="center" wrapText="1"/>
      <protection locked="0"/>
    </xf>
    <xf numFmtId="164" fontId="9" fillId="9" borderId="1" xfId="73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8" fillId="13" borderId="2" xfId="74" applyFont="1" applyFill="1" applyBorder="1" applyAlignment="1">
      <alignment vertical="center"/>
    </xf>
    <xf numFmtId="0" fontId="22" fillId="18" borderId="4" xfId="2" applyFont="1" applyFill="1" applyBorder="1" applyAlignment="1">
      <alignment vertical="center"/>
    </xf>
    <xf numFmtId="0" fontId="22" fillId="18" borderId="3" xfId="2" applyFont="1" applyFill="1" applyBorder="1" applyAlignment="1">
      <alignment vertical="center"/>
    </xf>
    <xf numFmtId="43" fontId="11" fillId="0" borderId="0" xfId="2" applyNumberFormat="1" applyFont="1" applyAlignment="1" applyProtection="1">
      <alignment horizontal="center" vertical="center"/>
    </xf>
    <xf numFmtId="166" fontId="8" fillId="3" borderId="1" xfId="73" applyNumberFormat="1" applyFont="1" applyFill="1" applyBorder="1" applyAlignment="1">
      <alignment horizontal="center"/>
    </xf>
    <xf numFmtId="164" fontId="9" fillId="11" borderId="1" xfId="73" applyNumberFormat="1" applyFont="1" applyFill="1" applyBorder="1" applyAlignment="1" applyProtection="1">
      <alignment horizontal="center" vertical="center" wrapText="1"/>
      <protection locked="0"/>
    </xf>
    <xf numFmtId="0" fontId="22" fillId="18" borderId="1" xfId="2" applyFont="1" applyFill="1" applyBorder="1" applyAlignment="1">
      <alignment horizontal="center" vertical="center"/>
    </xf>
    <xf numFmtId="164" fontId="9" fillId="2" borderId="1" xfId="73" applyNumberFormat="1" applyFont="1" applyFill="1" applyBorder="1" applyAlignment="1" applyProtection="1">
      <alignment horizontal="center" vertical="center" wrapText="1"/>
      <protection locked="0"/>
    </xf>
    <xf numFmtId="0" fontId="19" fillId="16" borderId="11" xfId="2" applyFont="1" applyFill="1" applyBorder="1" applyAlignment="1">
      <alignment horizontal="center" vertical="center" wrapText="1"/>
    </xf>
    <xf numFmtId="1" fontId="12" fillId="2" borderId="2" xfId="73" quotePrefix="1" applyNumberFormat="1" applyFont="1" applyFill="1" applyBorder="1" applyAlignment="1">
      <alignment horizontal="center" vertical="center" wrapText="1"/>
    </xf>
    <xf numFmtId="1" fontId="12" fillId="2" borderId="4" xfId="73" quotePrefix="1" applyNumberFormat="1" applyFont="1" applyFill="1" applyBorder="1" applyAlignment="1">
      <alignment horizontal="center" vertical="center" wrapText="1"/>
    </xf>
    <xf numFmtId="1" fontId="12" fillId="2" borderId="1" xfId="73" quotePrefix="1" applyNumberFormat="1" applyFont="1" applyFill="1" applyBorder="1" applyAlignment="1">
      <alignment horizontal="center" vertical="center" wrapText="1"/>
    </xf>
    <xf numFmtId="0" fontId="11" fillId="2" borderId="1" xfId="2" applyFont="1" applyFill="1" applyBorder="1" applyAlignment="1" applyProtection="1">
      <alignment horizontal="center" vertical="center"/>
    </xf>
    <xf numFmtId="0" fontId="11" fillId="2" borderId="2" xfId="2" applyFont="1" applyFill="1" applyBorder="1" applyAlignment="1" applyProtection="1">
      <alignment horizontal="center" vertical="center"/>
    </xf>
    <xf numFmtId="0" fontId="11" fillId="2" borderId="4" xfId="2" applyFont="1" applyFill="1" applyBorder="1" applyAlignment="1" applyProtection="1">
      <alignment horizontal="center" vertical="center"/>
    </xf>
    <xf numFmtId="0" fontId="10" fillId="17" borderId="2" xfId="2" applyFont="1" applyFill="1" applyBorder="1" applyAlignment="1" applyProtection="1">
      <alignment horizontal="center" vertical="center"/>
    </xf>
    <xf numFmtId="0" fontId="10" fillId="17" borderId="3" xfId="2" applyFont="1" applyFill="1" applyBorder="1" applyAlignment="1" applyProtection="1">
      <alignment horizontal="center" vertical="center"/>
    </xf>
    <xf numFmtId="0" fontId="10" fillId="17" borderId="4" xfId="2" applyFont="1" applyFill="1" applyBorder="1" applyAlignment="1" applyProtection="1">
      <alignment horizontal="center" vertical="center"/>
    </xf>
    <xf numFmtId="0" fontId="12" fillId="18" borderId="2" xfId="2" applyFont="1" applyFill="1" applyBorder="1" applyAlignment="1" applyProtection="1">
      <alignment horizontal="center" vertical="center"/>
    </xf>
    <xf numFmtId="0" fontId="12" fillId="18" borderId="4" xfId="2" applyFont="1" applyFill="1" applyBorder="1" applyAlignment="1" applyProtection="1">
      <alignment horizontal="center" vertical="center"/>
    </xf>
    <xf numFmtId="0" fontId="22" fillId="18" borderId="2" xfId="2" applyFont="1" applyFill="1" applyBorder="1" applyAlignment="1">
      <alignment horizontal="center" vertical="center"/>
    </xf>
    <xf numFmtId="0" fontId="22" fillId="18" borderId="3" xfId="2" applyFont="1" applyFill="1" applyBorder="1" applyAlignment="1">
      <alignment horizontal="center" vertical="center"/>
    </xf>
    <xf numFmtId="0" fontId="22" fillId="18" borderId="4" xfId="2" applyFont="1" applyFill="1" applyBorder="1" applyAlignment="1">
      <alignment horizontal="center" vertical="center"/>
    </xf>
    <xf numFmtId="0" fontId="22" fillId="18" borderId="1" xfId="2" applyFont="1" applyFill="1" applyBorder="1" applyAlignment="1">
      <alignment horizontal="center" vertical="center"/>
    </xf>
    <xf numFmtId="0" fontId="12" fillId="6" borderId="2" xfId="2" applyFont="1" applyFill="1" applyBorder="1" applyAlignment="1">
      <alignment horizontal="left" vertical="center"/>
    </xf>
    <xf numFmtId="0" fontId="12" fillId="6" borderId="4" xfId="2" applyFont="1" applyFill="1" applyBorder="1" applyAlignment="1">
      <alignment horizontal="left" vertical="center"/>
    </xf>
    <xf numFmtId="0" fontId="12" fillId="11" borderId="1" xfId="2" applyFont="1" applyFill="1" applyBorder="1" applyAlignment="1">
      <alignment horizontal="right"/>
    </xf>
    <xf numFmtId="0" fontId="11" fillId="11" borderId="12" xfId="2" applyFont="1" applyFill="1" applyBorder="1" applyAlignment="1" applyProtection="1">
      <alignment horizontal="center" vertical="center" wrapText="1"/>
    </xf>
    <xf numFmtId="0" fontId="11" fillId="11" borderId="19" xfId="2" applyFont="1" applyFill="1" applyBorder="1" applyAlignment="1" applyProtection="1">
      <alignment horizontal="center" vertical="center" wrapText="1"/>
    </xf>
    <xf numFmtId="0" fontId="11" fillId="11" borderId="13" xfId="2" applyFont="1" applyFill="1" applyBorder="1" applyAlignment="1" applyProtection="1">
      <alignment horizontal="center" vertical="center" wrapText="1"/>
    </xf>
    <xf numFmtId="0" fontId="11" fillId="11" borderId="9" xfId="2" applyFont="1" applyFill="1" applyBorder="1" applyAlignment="1" applyProtection="1">
      <alignment horizontal="center" vertical="center" wrapText="1"/>
    </xf>
    <xf numFmtId="0" fontId="11" fillId="11" borderId="0" xfId="2" applyFont="1" applyFill="1" applyBorder="1" applyAlignment="1" applyProtection="1">
      <alignment horizontal="center" vertical="center" wrapText="1"/>
    </xf>
    <xf numFmtId="0" fontId="11" fillId="11" borderId="15" xfId="2" applyFont="1" applyFill="1" applyBorder="1" applyAlignment="1" applyProtection="1">
      <alignment horizontal="center" vertical="center" wrapText="1"/>
    </xf>
    <xf numFmtId="0" fontId="11" fillId="11" borderId="10" xfId="2" applyFont="1" applyFill="1" applyBorder="1" applyAlignment="1" applyProtection="1">
      <alignment horizontal="center" vertical="center" wrapText="1"/>
    </xf>
    <xf numFmtId="0" fontId="11" fillId="11" borderId="8" xfId="2" applyFont="1" applyFill="1" applyBorder="1" applyAlignment="1" applyProtection="1">
      <alignment horizontal="center" vertical="center" wrapText="1"/>
    </xf>
    <xf numFmtId="0" fontId="11" fillId="11" borderId="14" xfId="2" applyFont="1" applyFill="1" applyBorder="1" applyAlignment="1" applyProtection="1">
      <alignment horizontal="center" vertical="center" wrapText="1"/>
    </xf>
    <xf numFmtId="49" fontId="12" fillId="11" borderId="1" xfId="2" applyNumberFormat="1" applyFont="1" applyFill="1" applyBorder="1" applyAlignment="1">
      <alignment horizontal="right"/>
    </xf>
    <xf numFmtId="0" fontId="12" fillId="2" borderId="2" xfId="2" applyFont="1" applyFill="1" applyBorder="1" applyAlignment="1">
      <alignment horizontal="left"/>
    </xf>
    <xf numFmtId="0" fontId="12" fillId="2" borderId="4" xfId="2" applyFont="1" applyFill="1" applyBorder="1" applyAlignment="1">
      <alignment horizontal="left"/>
    </xf>
    <xf numFmtId="0" fontId="8" fillId="11" borderId="1" xfId="2" applyFont="1" applyFill="1" applyBorder="1" applyAlignment="1">
      <alignment horizontal="right"/>
    </xf>
    <xf numFmtId="14" fontId="8" fillId="11" borderId="1" xfId="2" applyNumberFormat="1" applyFont="1" applyFill="1" applyBorder="1" applyAlignment="1">
      <alignment horizontal="right"/>
    </xf>
    <xf numFmtId="164" fontId="7" fillId="11" borderId="2" xfId="73" applyNumberFormat="1" applyFont="1" applyFill="1" applyBorder="1" applyAlignment="1">
      <alignment horizontal="right" vertical="center"/>
    </xf>
    <xf numFmtId="164" fontId="7" fillId="11" borderId="4" xfId="73" applyNumberFormat="1" applyFont="1" applyFill="1" applyBorder="1" applyAlignment="1">
      <alignment horizontal="right" vertical="center"/>
    </xf>
    <xf numFmtId="166" fontId="7" fillId="11" borderId="2" xfId="73" applyNumberFormat="1" applyFont="1" applyFill="1" applyBorder="1" applyAlignment="1">
      <alignment horizontal="center" vertical="center"/>
    </xf>
    <xf numFmtId="166" fontId="7" fillId="11" borderId="4" xfId="73" applyNumberFormat="1" applyFont="1" applyFill="1" applyBorder="1" applyAlignment="1">
      <alignment horizontal="center" vertical="center"/>
    </xf>
    <xf numFmtId="0" fontId="22" fillId="18" borderId="1" xfId="2" applyFont="1" applyFill="1" applyBorder="1" applyAlignment="1" applyProtection="1">
      <alignment horizontal="center" vertical="center"/>
    </xf>
    <xf numFmtId="164" fontId="11" fillId="11" borderId="1" xfId="73" applyFont="1" applyFill="1" applyBorder="1" applyAlignment="1">
      <alignment horizontal="center" vertical="center" wrapText="1"/>
    </xf>
    <xf numFmtId="0" fontId="7" fillId="8" borderId="1" xfId="2" applyFont="1" applyFill="1" applyBorder="1" applyAlignment="1" applyProtection="1">
      <alignment horizontal="center" vertical="center"/>
    </xf>
    <xf numFmtId="0" fontId="7" fillId="8" borderId="1" xfId="2" applyFont="1" applyFill="1" applyBorder="1" applyAlignment="1" applyProtection="1">
      <alignment horizontal="center" vertical="center" wrapText="1"/>
    </xf>
    <xf numFmtId="0" fontId="24" fillId="4" borderId="0" xfId="0" applyFont="1" applyFill="1" applyAlignment="1">
      <alignment horizontal="center" vertical="center"/>
    </xf>
    <xf numFmtId="0" fontId="10" fillId="15" borderId="1" xfId="2" applyFont="1" applyFill="1" applyBorder="1" applyAlignment="1" applyProtection="1">
      <alignment horizontal="center" vertical="center"/>
    </xf>
    <xf numFmtId="164" fontId="8" fillId="10" borderId="2" xfId="73" applyNumberFormat="1" applyFont="1" applyFill="1" applyBorder="1" applyAlignment="1">
      <alignment horizontal="center" vertical="center" wrapText="1"/>
    </xf>
    <xf numFmtId="164" fontId="8" fillId="10" borderId="4" xfId="73" applyNumberFormat="1" applyFont="1" applyFill="1" applyBorder="1" applyAlignment="1">
      <alignment horizontal="center" vertical="center" wrapText="1"/>
    </xf>
    <xf numFmtId="164" fontId="8" fillId="10" borderId="1" xfId="73" applyNumberFormat="1" applyFont="1" applyFill="1" applyBorder="1" applyAlignment="1">
      <alignment horizontal="center" vertical="center"/>
    </xf>
    <xf numFmtId="0" fontId="8" fillId="13" borderId="2" xfId="74" applyFont="1" applyFill="1" applyBorder="1" applyAlignment="1">
      <alignment horizontal="left" vertical="center"/>
    </xf>
    <xf numFmtId="0" fontId="8" fillId="13" borderId="3" xfId="74" applyFont="1" applyFill="1" applyBorder="1" applyAlignment="1">
      <alignment horizontal="left" vertical="center"/>
    </xf>
    <xf numFmtId="0" fontId="8" fillId="13" borderId="4" xfId="74" applyFont="1" applyFill="1" applyBorder="1" applyAlignment="1">
      <alignment horizontal="left" vertical="center"/>
    </xf>
    <xf numFmtId="10" fontId="8" fillId="13" borderId="5" xfId="74" applyNumberFormat="1" applyFont="1" applyFill="1" applyBorder="1" applyAlignment="1">
      <alignment horizontal="center" vertical="center" wrapText="1"/>
    </xf>
    <xf numFmtId="10" fontId="8" fillId="13" borderId="7" xfId="74" applyNumberFormat="1" applyFont="1" applyFill="1" applyBorder="1" applyAlignment="1">
      <alignment horizontal="center" vertical="center" wrapText="1"/>
    </xf>
    <xf numFmtId="10" fontId="8" fillId="13" borderId="1" xfId="74" applyNumberFormat="1" applyFont="1" applyFill="1" applyBorder="1" applyAlignment="1">
      <alignment horizontal="center" vertical="center" wrapText="1"/>
    </xf>
    <xf numFmtId="164" fontId="9" fillId="2" borderId="5" xfId="73" applyNumberFormat="1" applyFont="1" applyFill="1" applyBorder="1" applyAlignment="1" applyProtection="1">
      <alignment horizontal="center" vertical="center" wrapText="1"/>
      <protection locked="0"/>
    </xf>
    <xf numFmtId="164" fontId="9" fillId="2" borderId="6" xfId="73" applyNumberFormat="1" applyFont="1" applyFill="1" applyBorder="1" applyAlignment="1" applyProtection="1">
      <alignment horizontal="center" vertical="center" wrapText="1"/>
      <protection locked="0"/>
    </xf>
    <xf numFmtId="164" fontId="9" fillId="2" borderId="7" xfId="73" applyNumberFormat="1" applyFont="1" applyFill="1" applyBorder="1" applyAlignment="1" applyProtection="1">
      <alignment horizontal="center" vertical="center" wrapText="1"/>
      <protection locked="0"/>
    </xf>
    <xf numFmtId="164" fontId="9" fillId="11" borderId="5" xfId="73" applyNumberFormat="1" applyFont="1" applyFill="1" applyBorder="1" applyAlignment="1" applyProtection="1">
      <alignment horizontal="center" vertical="center" wrapText="1"/>
      <protection locked="0"/>
    </xf>
    <xf numFmtId="164" fontId="9" fillId="11" borderId="6" xfId="73" applyNumberFormat="1" applyFont="1" applyFill="1" applyBorder="1" applyAlignment="1" applyProtection="1">
      <alignment horizontal="center" vertical="center" wrapText="1"/>
      <protection locked="0"/>
    </xf>
    <xf numFmtId="164" fontId="9" fillId="11" borderId="7" xfId="73" applyNumberFormat="1" applyFont="1" applyFill="1" applyBorder="1" applyAlignment="1" applyProtection="1">
      <alignment horizontal="center" vertical="center" wrapText="1"/>
      <protection locked="0"/>
    </xf>
    <xf numFmtId="164" fontId="9" fillId="11" borderId="1" xfId="73" applyNumberFormat="1" applyFont="1" applyFill="1" applyBorder="1" applyAlignment="1" applyProtection="1">
      <alignment horizontal="center" vertical="center" wrapText="1"/>
      <protection locked="0"/>
    </xf>
    <xf numFmtId="0" fontId="22" fillId="18" borderId="2" xfId="2" applyFont="1" applyFill="1" applyBorder="1" applyAlignment="1" applyProtection="1">
      <alignment horizontal="center" vertical="center"/>
    </xf>
    <xf numFmtId="0" fontId="22" fillId="18" borderId="3" xfId="2" applyFont="1" applyFill="1" applyBorder="1" applyAlignment="1" applyProtection="1">
      <alignment horizontal="center" vertical="center"/>
    </xf>
    <xf numFmtId="0" fontId="22" fillId="18" borderId="4" xfId="2" applyFont="1" applyFill="1" applyBorder="1" applyAlignment="1" applyProtection="1">
      <alignment horizontal="center" vertical="center"/>
    </xf>
    <xf numFmtId="164" fontId="9" fillId="2" borderId="1" xfId="73" applyNumberFormat="1" applyFont="1" applyFill="1" applyBorder="1" applyAlignment="1" applyProtection="1">
      <alignment horizontal="center" vertical="center" wrapText="1"/>
      <protection locked="0"/>
    </xf>
    <xf numFmtId="14" fontId="7" fillId="11" borderId="2" xfId="73" applyNumberFormat="1" applyFont="1" applyFill="1" applyBorder="1" applyAlignment="1">
      <alignment horizontal="right" vertical="center"/>
    </xf>
    <xf numFmtId="164" fontId="7" fillId="11" borderId="2" xfId="73" applyFont="1" applyFill="1" applyBorder="1" applyAlignment="1">
      <alignment horizontal="center" vertical="center"/>
    </xf>
    <xf numFmtId="164" fontId="8" fillId="18" borderId="1" xfId="73" applyNumberFormat="1" applyFont="1" applyFill="1" applyBorder="1" applyAlignment="1">
      <alignment horizontal="center" vertical="center" wrapText="1"/>
    </xf>
    <xf numFmtId="164" fontId="8" fillId="18" borderId="1" xfId="73" applyNumberFormat="1" applyFont="1" applyFill="1" applyBorder="1" applyAlignment="1">
      <alignment horizontal="center" vertical="center"/>
    </xf>
    <xf numFmtId="164" fontId="8" fillId="18" borderId="2" xfId="73" applyNumberFormat="1" applyFont="1" applyFill="1" applyBorder="1" applyAlignment="1">
      <alignment horizontal="center" vertical="center" wrapText="1"/>
    </xf>
    <xf numFmtId="164" fontId="8" fillId="18" borderId="4" xfId="73" applyNumberFormat="1" applyFont="1" applyFill="1" applyBorder="1" applyAlignment="1">
      <alignment horizontal="center" vertical="center" wrapText="1"/>
    </xf>
    <xf numFmtId="0" fontId="11" fillId="2" borderId="1" xfId="2" applyFont="1" applyFill="1" applyBorder="1" applyAlignment="1" applyProtection="1">
      <alignment horizontal="left" vertical="center"/>
    </xf>
    <xf numFmtId="0" fontId="11" fillId="11" borderId="1" xfId="2" applyFont="1" applyFill="1" applyBorder="1" applyAlignment="1" applyProtection="1">
      <alignment horizontal="left" vertical="center" wrapText="1"/>
    </xf>
    <xf numFmtId="0" fontId="12" fillId="2" borderId="1" xfId="2" applyFont="1" applyFill="1" applyBorder="1" applyAlignment="1" applyProtection="1">
      <alignment horizontal="center" vertical="center"/>
    </xf>
    <xf numFmtId="0" fontId="11" fillId="11" borderId="19" xfId="2" applyFont="1" applyFill="1" applyBorder="1" applyAlignment="1" applyProtection="1">
      <alignment horizontal="left" vertical="center" wrapText="1"/>
    </xf>
    <xf numFmtId="0" fontId="11" fillId="11" borderId="13" xfId="2" applyFont="1" applyFill="1" applyBorder="1" applyAlignment="1" applyProtection="1">
      <alignment horizontal="left" vertical="center" wrapText="1"/>
    </xf>
    <xf numFmtId="0" fontId="11" fillId="11" borderId="10" xfId="2" applyFont="1" applyFill="1" applyBorder="1" applyAlignment="1" applyProtection="1">
      <alignment horizontal="left" vertical="center" wrapText="1"/>
    </xf>
    <xf numFmtId="0" fontId="11" fillId="11" borderId="8" xfId="2" applyFont="1" applyFill="1" applyBorder="1" applyAlignment="1" applyProtection="1">
      <alignment horizontal="left" vertical="center" wrapText="1"/>
    </xf>
    <xf numFmtId="0" fontId="11" fillId="11" borderId="14" xfId="2" applyFont="1" applyFill="1" applyBorder="1" applyAlignment="1" applyProtection="1">
      <alignment horizontal="left" vertical="center" wrapText="1"/>
    </xf>
    <xf numFmtId="164" fontId="9" fillId="9" borderId="5" xfId="73" applyNumberFormat="1" applyFont="1" applyFill="1" applyBorder="1" applyAlignment="1" applyProtection="1">
      <alignment horizontal="center" vertical="center" wrapText="1"/>
      <protection locked="0"/>
    </xf>
    <xf numFmtId="164" fontId="9" fillId="9" borderId="7" xfId="73" applyNumberFormat="1" applyFont="1" applyFill="1" applyBorder="1" applyAlignment="1" applyProtection="1">
      <alignment horizontal="center" vertical="center" wrapText="1"/>
      <protection locked="0"/>
    </xf>
    <xf numFmtId="164" fontId="9" fillId="9" borderId="6" xfId="73" applyNumberFormat="1" applyFont="1" applyFill="1" applyBorder="1" applyAlignment="1" applyProtection="1">
      <alignment horizontal="center" vertical="center" wrapText="1"/>
      <protection locked="0"/>
    </xf>
    <xf numFmtId="164" fontId="9" fillId="9" borderId="1" xfId="73" applyNumberFormat="1" applyFont="1" applyFill="1" applyBorder="1" applyAlignment="1" applyProtection="1">
      <alignment horizontal="center" vertical="center" wrapText="1"/>
      <protection locked="0"/>
    </xf>
    <xf numFmtId="164" fontId="7" fillId="11" borderId="16" xfId="73" applyFont="1" applyFill="1" applyBorder="1" applyAlignment="1">
      <alignment horizontal="center" vertical="center"/>
    </xf>
    <xf numFmtId="0" fontId="11" fillId="11" borderId="12" xfId="2" quotePrefix="1" applyFont="1" applyFill="1" applyBorder="1" applyAlignment="1" applyProtection="1">
      <alignment horizontal="left" vertical="center" wrapText="1"/>
    </xf>
    <xf numFmtId="14" fontId="7" fillId="11" borderId="16" xfId="73" applyNumberFormat="1" applyFont="1" applyFill="1" applyBorder="1" applyAlignment="1">
      <alignment horizontal="right" vertical="center"/>
    </xf>
    <xf numFmtId="0" fontId="2" fillId="0" borderId="2" xfId="2" applyFont="1" applyBorder="1" applyAlignment="1">
      <alignment horizontal="left"/>
    </xf>
    <xf numFmtId="0" fontId="2" fillId="0" borderId="4" xfId="2" applyFont="1" applyBorder="1" applyAlignment="1">
      <alignment horizontal="left"/>
    </xf>
    <xf numFmtId="0" fontId="23" fillId="18" borderId="2" xfId="2" applyFont="1" applyFill="1" applyBorder="1" applyAlignment="1">
      <alignment horizontal="left" vertical="center"/>
    </xf>
    <xf numFmtId="0" fontId="23" fillId="18" borderId="4" xfId="2" applyFont="1" applyFill="1" applyBorder="1" applyAlignment="1">
      <alignment horizontal="left" vertical="center"/>
    </xf>
    <xf numFmtId="0" fontId="11" fillId="11" borderId="9" xfId="2" quotePrefix="1" applyFont="1" applyFill="1" applyBorder="1" applyAlignment="1" applyProtection="1">
      <alignment horizontal="left" vertical="center" wrapText="1"/>
    </xf>
    <xf numFmtId="0" fontId="11" fillId="11" borderId="0" xfId="2" applyFont="1" applyFill="1" applyBorder="1" applyAlignment="1" applyProtection="1">
      <alignment horizontal="left" vertical="center" wrapText="1"/>
    </xf>
    <xf numFmtId="0" fontId="11" fillId="11" borderId="15" xfId="2" applyFont="1" applyFill="1" applyBorder="1" applyAlignment="1" applyProtection="1">
      <alignment horizontal="left" vertical="center" wrapText="1"/>
    </xf>
    <xf numFmtId="0" fontId="12" fillId="11" borderId="2" xfId="2" applyFont="1" applyFill="1" applyBorder="1" applyAlignment="1">
      <alignment horizontal="right" vertical="center"/>
    </xf>
    <xf numFmtId="0" fontId="12" fillId="11" borderId="4" xfId="2" applyFont="1" applyFill="1" applyBorder="1" applyAlignment="1">
      <alignment horizontal="right" vertical="center"/>
    </xf>
    <xf numFmtId="49" fontId="12" fillId="11" borderId="2" xfId="73" applyNumberFormat="1" applyFont="1" applyFill="1" applyBorder="1" applyAlignment="1">
      <alignment horizontal="right" vertical="center"/>
    </xf>
    <xf numFmtId="49" fontId="12" fillId="11" borderId="4" xfId="73" applyNumberFormat="1" applyFont="1" applyFill="1" applyBorder="1" applyAlignment="1">
      <alignment horizontal="right" vertical="center"/>
    </xf>
    <xf numFmtId="164" fontId="8" fillId="11" borderId="2" xfId="73" applyFont="1" applyFill="1" applyBorder="1" applyAlignment="1">
      <alignment horizontal="right" vertical="center"/>
    </xf>
    <xf numFmtId="164" fontId="8" fillId="11" borderId="16" xfId="73" applyFont="1" applyFill="1" applyBorder="1" applyAlignment="1">
      <alignment horizontal="right" vertical="center"/>
    </xf>
    <xf numFmtId="0" fontId="8" fillId="11" borderId="2" xfId="2" applyFont="1" applyFill="1" applyBorder="1" applyAlignment="1">
      <alignment horizontal="right" vertical="center"/>
    </xf>
    <xf numFmtId="0" fontId="8" fillId="11" borderId="16" xfId="2" applyFont="1" applyFill="1" applyBorder="1" applyAlignment="1">
      <alignment horizontal="right" vertical="center"/>
    </xf>
    <xf numFmtId="0" fontId="8" fillId="11" borderId="17" xfId="2" applyFont="1" applyFill="1" applyBorder="1" applyAlignment="1">
      <alignment horizontal="right" vertical="center"/>
    </xf>
    <xf numFmtId="0" fontId="8" fillId="11" borderId="18" xfId="2" applyFont="1" applyFill="1" applyBorder="1" applyAlignment="1">
      <alignment horizontal="right" vertical="center"/>
    </xf>
    <xf numFmtId="0" fontId="12" fillId="2" borderId="12" xfId="2" applyFont="1" applyFill="1" applyBorder="1" applyAlignment="1" applyProtection="1">
      <alignment horizontal="center" vertical="center"/>
    </xf>
    <xf numFmtId="0" fontId="12" fillId="2" borderId="19" xfId="2" applyFont="1" applyFill="1" applyBorder="1" applyAlignment="1" applyProtection="1">
      <alignment horizontal="center" vertical="center"/>
    </xf>
    <xf numFmtId="0" fontId="12" fillId="2" borderId="13" xfId="2" applyFont="1" applyFill="1" applyBorder="1" applyAlignment="1" applyProtection="1">
      <alignment horizontal="center" vertical="center"/>
    </xf>
    <xf numFmtId="166" fontId="11" fillId="9" borderId="1" xfId="2" applyNumberFormat="1" applyFont="1" applyFill="1" applyBorder="1" applyAlignment="1" applyProtection="1">
      <alignment horizontal="left" vertical="center" wrapText="1"/>
    </xf>
    <xf numFmtId="0" fontId="12" fillId="6" borderId="2" xfId="2" applyFont="1" applyFill="1" applyBorder="1" applyAlignment="1">
      <alignment horizontal="right" vertical="center"/>
    </xf>
    <xf numFmtId="0" fontId="12" fillId="6" borderId="4" xfId="2" applyFont="1" applyFill="1" applyBorder="1" applyAlignment="1">
      <alignment horizontal="right" vertical="center"/>
    </xf>
    <xf numFmtId="0" fontId="12" fillId="2" borderId="2" xfId="2" applyFont="1" applyFill="1" applyBorder="1" applyAlignment="1">
      <alignment horizontal="right" vertical="center"/>
    </xf>
    <xf numFmtId="0" fontId="12" fillId="2" borderId="4" xfId="2" applyFont="1" applyFill="1" applyBorder="1" applyAlignment="1">
      <alignment horizontal="right" vertical="center"/>
    </xf>
    <xf numFmtId="10" fontId="12" fillId="11" borderId="1" xfId="3" applyNumberFormat="1" applyFont="1" applyFill="1" applyBorder="1"/>
    <xf numFmtId="164" fontId="9" fillId="2" borderId="5" xfId="73" applyNumberFormat="1" applyFont="1" applyFill="1" applyBorder="1" applyAlignment="1" applyProtection="1">
      <alignment vertical="center" wrapText="1"/>
      <protection locked="0"/>
    </xf>
    <xf numFmtId="164" fontId="9" fillId="11" borderId="5" xfId="73" applyNumberFormat="1" applyFont="1" applyFill="1" applyBorder="1" applyAlignment="1" applyProtection="1">
      <alignment vertical="center" wrapText="1"/>
      <protection locked="0"/>
    </xf>
    <xf numFmtId="164" fontId="9" fillId="11" borderId="12" xfId="73" applyNumberFormat="1" applyFont="1" applyFill="1" applyBorder="1" applyAlignment="1" applyProtection="1">
      <alignment horizontal="center" vertical="center" wrapText="1"/>
      <protection locked="0"/>
    </xf>
    <xf numFmtId="164" fontId="9" fillId="11" borderId="13" xfId="73" applyNumberFormat="1" applyFont="1" applyFill="1" applyBorder="1" applyAlignment="1" applyProtection="1">
      <alignment horizontal="center" vertical="center" wrapText="1"/>
      <protection locked="0"/>
    </xf>
    <xf numFmtId="164" fontId="9" fillId="11" borderId="12" xfId="73" applyNumberFormat="1" applyFont="1" applyFill="1" applyBorder="1" applyAlignment="1" applyProtection="1">
      <alignment vertical="center" wrapText="1"/>
      <protection locked="0"/>
    </xf>
    <xf numFmtId="164" fontId="9" fillId="11" borderId="13" xfId="73" applyNumberFormat="1" applyFont="1" applyFill="1" applyBorder="1" applyAlignment="1" applyProtection="1">
      <alignment vertical="center" wrapText="1"/>
      <protection locked="0"/>
    </xf>
    <xf numFmtId="164" fontId="9" fillId="2" borderId="1" xfId="73" applyNumberFormat="1" applyFont="1" applyFill="1" applyBorder="1" applyAlignment="1" applyProtection="1">
      <alignment horizontal="left" vertical="center" wrapText="1"/>
      <protection locked="0"/>
    </xf>
    <xf numFmtId="0" fontId="25" fillId="2" borderId="1" xfId="74" applyFont="1" applyFill="1" applyBorder="1" applyAlignment="1">
      <alignment vertical="center"/>
    </xf>
    <xf numFmtId="0" fontId="8" fillId="13" borderId="3" xfId="74" applyFont="1" applyFill="1" applyBorder="1" applyAlignment="1">
      <alignment vertical="center"/>
    </xf>
    <xf numFmtId="0" fontId="24" fillId="19" borderId="0" xfId="0" applyFont="1" applyFill="1" applyAlignment="1">
      <alignment horizontal="center" vertical="center"/>
    </xf>
  </cellXfs>
  <cellStyles count="75"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0" builtinId="9" hidden="1"/>
    <cellStyle name="Hyperlink seguido" xfId="62" builtinId="9" hidden="1"/>
    <cellStyle name="Hyperlink seguido" xfId="64" builtinId="9" hidden="1"/>
    <cellStyle name="Hyperlink seguido" xfId="66" builtinId="9" hidden="1"/>
    <cellStyle name="Hyperlink seguido" xfId="68" builtinId="9" hidden="1"/>
    <cellStyle name="Hyperlink seguido" xfId="70" builtinId="9" hidden="1"/>
    <cellStyle name="Hyperlink seguido" xfId="72" builtinId="9" hidden="1"/>
    <cellStyle name="Moeda 2" xfId="4"/>
    <cellStyle name="Normal" xfId="0" builtinId="0"/>
    <cellStyle name="Normal 2" xfId="2"/>
    <cellStyle name="Normal 3" xfId="74"/>
    <cellStyle name="Porcentagem" xfId="1" builtinId="5"/>
    <cellStyle name="Porcentagem 2" xfId="3"/>
    <cellStyle name="Separador de milhares" xfId="73" builtinId="3"/>
  </cellStyles>
  <dxfs count="0"/>
  <tableStyles count="0" defaultTableStyle="TableStyleMedium9" defaultPivotStyle="PivotStyleLight16"/>
  <colors>
    <mruColors>
      <color rgb="FF0033CC"/>
      <color rgb="FF0000F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178594</xdr:colOff>
      <xdr:row>0</xdr:row>
      <xdr:rowOff>107156</xdr:rowOff>
    </xdr:from>
    <xdr:to>
      <xdr:col>1</xdr:col>
      <xdr:colOff>1112044</xdr:colOff>
      <xdr:row>0</xdr:row>
      <xdr:rowOff>383381</xdr:rowOff>
    </xdr:to>
    <xdr:pic>
      <xdr:nvPicPr>
        <xdr:cNvPr id="2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5" y="107156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43</xdr:row>
      <xdr:rowOff>0</xdr:rowOff>
    </xdr:from>
    <xdr:to>
      <xdr:col>7</xdr:col>
      <xdr:colOff>464874</xdr:colOff>
      <xdr:row>44</xdr:row>
      <xdr:rowOff>142875</xdr:rowOff>
    </xdr:to>
    <xdr:sp macro="[0]!Carrega" textlink="">
      <xdr:nvSpPr>
        <xdr:cNvPr id="3" name="Retângulo 2"/>
        <xdr:cNvSpPr/>
      </xdr:nvSpPr>
      <xdr:spPr>
        <a:xfrm>
          <a:off x="6024563" y="3774281"/>
          <a:ext cx="1500717" cy="309563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Carregar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celia.souza/Downloads/GP_Template_Apoio_Cronograma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órico de Revisão"/>
      <sheetName val="Consolidado"/>
      <sheetName val="Avaliação Técnica"/>
      <sheetName val="Concepção"/>
      <sheetName val="Iteração 1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E3">
            <v>40909</v>
          </cell>
        </row>
        <row r="4">
          <cell r="E4">
            <v>40959</v>
          </cell>
        </row>
        <row r="5">
          <cell r="E5">
            <v>40960</v>
          </cell>
        </row>
        <row r="6">
          <cell r="E6">
            <v>41005</v>
          </cell>
        </row>
        <row r="7">
          <cell r="E7">
            <v>41020</v>
          </cell>
        </row>
        <row r="8">
          <cell r="E8">
            <v>41030</v>
          </cell>
        </row>
        <row r="9">
          <cell r="E9">
            <v>41067</v>
          </cell>
        </row>
        <row r="10">
          <cell r="E10">
            <v>41159</v>
          </cell>
        </row>
        <row r="11">
          <cell r="E11">
            <v>41194</v>
          </cell>
        </row>
        <row r="12">
          <cell r="E12">
            <v>41215</v>
          </cell>
        </row>
        <row r="13">
          <cell r="E13">
            <v>41228</v>
          </cell>
        </row>
        <row r="14">
          <cell r="E14">
            <v>41268</v>
          </cell>
        </row>
        <row r="15">
          <cell r="E15">
            <v>41275</v>
          </cell>
        </row>
        <row r="16">
          <cell r="E16">
            <v>41317</v>
          </cell>
        </row>
        <row r="17">
          <cell r="E17">
            <v>41318</v>
          </cell>
        </row>
        <row r="18">
          <cell r="E18">
            <v>41362</v>
          </cell>
        </row>
        <row r="19">
          <cell r="E19">
            <v>41385</v>
          </cell>
        </row>
        <row r="20">
          <cell r="E20">
            <v>41395</v>
          </cell>
        </row>
        <row r="21">
          <cell r="E21">
            <v>41424</v>
          </cell>
        </row>
        <row r="22">
          <cell r="E22">
            <v>41524</v>
          </cell>
        </row>
        <row r="23">
          <cell r="E23">
            <v>41559</v>
          </cell>
        </row>
        <row r="24">
          <cell r="E24">
            <v>41580</v>
          </cell>
        </row>
        <row r="25">
          <cell r="E25">
            <v>41593</v>
          </cell>
        </row>
        <row r="26">
          <cell r="E26">
            <v>41633</v>
          </cell>
        </row>
        <row r="27">
          <cell r="E27">
            <v>41640</v>
          </cell>
        </row>
        <row r="28">
          <cell r="E28">
            <v>41701</v>
          </cell>
        </row>
        <row r="29">
          <cell r="E29">
            <v>41702</v>
          </cell>
        </row>
        <row r="30">
          <cell r="E30">
            <v>41747</v>
          </cell>
        </row>
        <row r="31">
          <cell r="E31">
            <v>41750</v>
          </cell>
        </row>
        <row r="32">
          <cell r="E32">
            <v>41760</v>
          </cell>
        </row>
        <row r="33">
          <cell r="E33">
            <v>41809</v>
          </cell>
        </row>
        <row r="34">
          <cell r="E34">
            <v>41889</v>
          </cell>
        </row>
        <row r="35">
          <cell r="E35">
            <v>41924</v>
          </cell>
        </row>
        <row r="36">
          <cell r="E36">
            <v>41945</v>
          </cell>
        </row>
        <row r="37">
          <cell r="E37">
            <v>41958</v>
          </cell>
        </row>
        <row r="38">
          <cell r="E38">
            <v>41998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D11"/>
  <sheetViews>
    <sheetView showGridLines="0" workbookViewId="0">
      <selection activeCell="D2" sqref="D2"/>
    </sheetView>
  </sheetViews>
  <sheetFormatPr defaultRowHeight="15"/>
  <cols>
    <col min="1" max="1" width="15.85546875" style="119" customWidth="1"/>
    <col min="2" max="2" width="10.7109375" style="119" customWidth="1"/>
    <col min="3" max="3" width="33.85546875" style="119" customWidth="1"/>
    <col min="4" max="4" width="22.28515625" style="119" customWidth="1"/>
    <col min="5" max="5" width="12" style="119" customWidth="1"/>
    <col min="6" max="256" width="9.140625" style="119"/>
    <col min="257" max="257" width="15.85546875" style="119" customWidth="1"/>
    <col min="258" max="258" width="10.7109375" style="119" customWidth="1"/>
    <col min="259" max="259" width="30.7109375" style="119" customWidth="1"/>
    <col min="260" max="260" width="22.28515625" style="119" customWidth="1"/>
    <col min="261" max="261" width="12" style="119" customWidth="1"/>
    <col min="262" max="512" width="9.140625" style="119"/>
    <col min="513" max="513" width="15.85546875" style="119" customWidth="1"/>
    <col min="514" max="514" width="10.7109375" style="119" customWidth="1"/>
    <col min="515" max="515" width="30.7109375" style="119" customWidth="1"/>
    <col min="516" max="516" width="22.28515625" style="119" customWidth="1"/>
    <col min="517" max="517" width="12" style="119" customWidth="1"/>
    <col min="518" max="768" width="9.140625" style="119"/>
    <col min="769" max="769" width="15.85546875" style="119" customWidth="1"/>
    <col min="770" max="770" width="10.7109375" style="119" customWidth="1"/>
    <col min="771" max="771" width="30.7109375" style="119" customWidth="1"/>
    <col min="772" max="772" width="22.28515625" style="119" customWidth="1"/>
    <col min="773" max="773" width="12" style="119" customWidth="1"/>
    <col min="774" max="1024" width="9.140625" style="119"/>
    <col min="1025" max="1025" width="15.85546875" style="119" customWidth="1"/>
    <col min="1026" max="1026" width="10.7109375" style="119" customWidth="1"/>
    <col min="1027" max="1027" width="30.7109375" style="119" customWidth="1"/>
    <col min="1028" max="1028" width="22.28515625" style="119" customWidth="1"/>
    <col min="1029" max="1029" width="12" style="119" customWidth="1"/>
    <col min="1030" max="1280" width="9.140625" style="119"/>
    <col min="1281" max="1281" width="15.85546875" style="119" customWidth="1"/>
    <col min="1282" max="1282" width="10.7109375" style="119" customWidth="1"/>
    <col min="1283" max="1283" width="30.7109375" style="119" customWidth="1"/>
    <col min="1284" max="1284" width="22.28515625" style="119" customWidth="1"/>
    <col min="1285" max="1285" width="12" style="119" customWidth="1"/>
    <col min="1286" max="1536" width="9.140625" style="119"/>
    <col min="1537" max="1537" width="15.85546875" style="119" customWidth="1"/>
    <col min="1538" max="1538" width="10.7109375" style="119" customWidth="1"/>
    <col min="1539" max="1539" width="30.7109375" style="119" customWidth="1"/>
    <col min="1540" max="1540" width="22.28515625" style="119" customWidth="1"/>
    <col min="1541" max="1541" width="12" style="119" customWidth="1"/>
    <col min="1542" max="1792" width="9.140625" style="119"/>
    <col min="1793" max="1793" width="15.85546875" style="119" customWidth="1"/>
    <col min="1794" max="1794" width="10.7109375" style="119" customWidth="1"/>
    <col min="1795" max="1795" width="30.7109375" style="119" customWidth="1"/>
    <col min="1796" max="1796" width="22.28515625" style="119" customWidth="1"/>
    <col min="1797" max="1797" width="12" style="119" customWidth="1"/>
    <col min="1798" max="2048" width="9.140625" style="119"/>
    <col min="2049" max="2049" width="15.85546875" style="119" customWidth="1"/>
    <col min="2050" max="2050" width="10.7109375" style="119" customWidth="1"/>
    <col min="2051" max="2051" width="30.7109375" style="119" customWidth="1"/>
    <col min="2052" max="2052" width="22.28515625" style="119" customWidth="1"/>
    <col min="2053" max="2053" width="12" style="119" customWidth="1"/>
    <col min="2054" max="2304" width="9.140625" style="119"/>
    <col min="2305" max="2305" width="15.85546875" style="119" customWidth="1"/>
    <col min="2306" max="2306" width="10.7109375" style="119" customWidth="1"/>
    <col min="2307" max="2307" width="30.7109375" style="119" customWidth="1"/>
    <col min="2308" max="2308" width="22.28515625" style="119" customWidth="1"/>
    <col min="2309" max="2309" width="12" style="119" customWidth="1"/>
    <col min="2310" max="2560" width="9.140625" style="119"/>
    <col min="2561" max="2561" width="15.85546875" style="119" customWidth="1"/>
    <col min="2562" max="2562" width="10.7109375" style="119" customWidth="1"/>
    <col min="2563" max="2563" width="30.7109375" style="119" customWidth="1"/>
    <col min="2564" max="2564" width="22.28515625" style="119" customWidth="1"/>
    <col min="2565" max="2565" width="12" style="119" customWidth="1"/>
    <col min="2566" max="2816" width="9.140625" style="119"/>
    <col min="2817" max="2817" width="15.85546875" style="119" customWidth="1"/>
    <col min="2818" max="2818" width="10.7109375" style="119" customWidth="1"/>
    <col min="2819" max="2819" width="30.7109375" style="119" customWidth="1"/>
    <col min="2820" max="2820" width="22.28515625" style="119" customWidth="1"/>
    <col min="2821" max="2821" width="12" style="119" customWidth="1"/>
    <col min="2822" max="3072" width="9.140625" style="119"/>
    <col min="3073" max="3073" width="15.85546875" style="119" customWidth="1"/>
    <col min="3074" max="3074" width="10.7109375" style="119" customWidth="1"/>
    <col min="3075" max="3075" width="30.7109375" style="119" customWidth="1"/>
    <col min="3076" max="3076" width="22.28515625" style="119" customWidth="1"/>
    <col min="3077" max="3077" width="12" style="119" customWidth="1"/>
    <col min="3078" max="3328" width="9.140625" style="119"/>
    <col min="3329" max="3329" width="15.85546875" style="119" customWidth="1"/>
    <col min="3330" max="3330" width="10.7109375" style="119" customWidth="1"/>
    <col min="3331" max="3331" width="30.7109375" style="119" customWidth="1"/>
    <col min="3332" max="3332" width="22.28515625" style="119" customWidth="1"/>
    <col min="3333" max="3333" width="12" style="119" customWidth="1"/>
    <col min="3334" max="3584" width="9.140625" style="119"/>
    <col min="3585" max="3585" width="15.85546875" style="119" customWidth="1"/>
    <col min="3586" max="3586" width="10.7109375" style="119" customWidth="1"/>
    <col min="3587" max="3587" width="30.7109375" style="119" customWidth="1"/>
    <col min="3588" max="3588" width="22.28515625" style="119" customWidth="1"/>
    <col min="3589" max="3589" width="12" style="119" customWidth="1"/>
    <col min="3590" max="3840" width="9.140625" style="119"/>
    <col min="3841" max="3841" width="15.85546875" style="119" customWidth="1"/>
    <col min="3842" max="3842" width="10.7109375" style="119" customWidth="1"/>
    <col min="3843" max="3843" width="30.7109375" style="119" customWidth="1"/>
    <col min="3844" max="3844" width="22.28515625" style="119" customWidth="1"/>
    <col min="3845" max="3845" width="12" style="119" customWidth="1"/>
    <col min="3846" max="4096" width="9.140625" style="119"/>
    <col min="4097" max="4097" width="15.85546875" style="119" customWidth="1"/>
    <col min="4098" max="4098" width="10.7109375" style="119" customWidth="1"/>
    <col min="4099" max="4099" width="30.7109375" style="119" customWidth="1"/>
    <col min="4100" max="4100" width="22.28515625" style="119" customWidth="1"/>
    <col min="4101" max="4101" width="12" style="119" customWidth="1"/>
    <col min="4102" max="4352" width="9.140625" style="119"/>
    <col min="4353" max="4353" width="15.85546875" style="119" customWidth="1"/>
    <col min="4354" max="4354" width="10.7109375" style="119" customWidth="1"/>
    <col min="4355" max="4355" width="30.7109375" style="119" customWidth="1"/>
    <col min="4356" max="4356" width="22.28515625" style="119" customWidth="1"/>
    <col min="4357" max="4357" width="12" style="119" customWidth="1"/>
    <col min="4358" max="4608" width="9.140625" style="119"/>
    <col min="4609" max="4609" width="15.85546875" style="119" customWidth="1"/>
    <col min="4610" max="4610" width="10.7109375" style="119" customWidth="1"/>
    <col min="4611" max="4611" width="30.7109375" style="119" customWidth="1"/>
    <col min="4612" max="4612" width="22.28515625" style="119" customWidth="1"/>
    <col min="4613" max="4613" width="12" style="119" customWidth="1"/>
    <col min="4614" max="4864" width="9.140625" style="119"/>
    <col min="4865" max="4865" width="15.85546875" style="119" customWidth="1"/>
    <col min="4866" max="4866" width="10.7109375" style="119" customWidth="1"/>
    <col min="4867" max="4867" width="30.7109375" style="119" customWidth="1"/>
    <col min="4868" max="4868" width="22.28515625" style="119" customWidth="1"/>
    <col min="4869" max="4869" width="12" style="119" customWidth="1"/>
    <col min="4870" max="5120" width="9.140625" style="119"/>
    <col min="5121" max="5121" width="15.85546875" style="119" customWidth="1"/>
    <col min="5122" max="5122" width="10.7109375" style="119" customWidth="1"/>
    <col min="5123" max="5123" width="30.7109375" style="119" customWidth="1"/>
    <col min="5124" max="5124" width="22.28515625" style="119" customWidth="1"/>
    <col min="5125" max="5125" width="12" style="119" customWidth="1"/>
    <col min="5126" max="5376" width="9.140625" style="119"/>
    <col min="5377" max="5377" width="15.85546875" style="119" customWidth="1"/>
    <col min="5378" max="5378" width="10.7109375" style="119" customWidth="1"/>
    <col min="5379" max="5379" width="30.7109375" style="119" customWidth="1"/>
    <col min="5380" max="5380" width="22.28515625" style="119" customWidth="1"/>
    <col min="5381" max="5381" width="12" style="119" customWidth="1"/>
    <col min="5382" max="5632" width="9.140625" style="119"/>
    <col min="5633" max="5633" width="15.85546875" style="119" customWidth="1"/>
    <col min="5634" max="5634" width="10.7109375" style="119" customWidth="1"/>
    <col min="5635" max="5635" width="30.7109375" style="119" customWidth="1"/>
    <col min="5636" max="5636" width="22.28515625" style="119" customWidth="1"/>
    <col min="5637" max="5637" width="12" style="119" customWidth="1"/>
    <col min="5638" max="5888" width="9.140625" style="119"/>
    <col min="5889" max="5889" width="15.85546875" style="119" customWidth="1"/>
    <col min="5890" max="5890" width="10.7109375" style="119" customWidth="1"/>
    <col min="5891" max="5891" width="30.7109375" style="119" customWidth="1"/>
    <col min="5892" max="5892" width="22.28515625" style="119" customWidth="1"/>
    <col min="5893" max="5893" width="12" style="119" customWidth="1"/>
    <col min="5894" max="6144" width="9.140625" style="119"/>
    <col min="6145" max="6145" width="15.85546875" style="119" customWidth="1"/>
    <col min="6146" max="6146" width="10.7109375" style="119" customWidth="1"/>
    <col min="6147" max="6147" width="30.7109375" style="119" customWidth="1"/>
    <col min="6148" max="6148" width="22.28515625" style="119" customWidth="1"/>
    <col min="6149" max="6149" width="12" style="119" customWidth="1"/>
    <col min="6150" max="6400" width="9.140625" style="119"/>
    <col min="6401" max="6401" width="15.85546875" style="119" customWidth="1"/>
    <col min="6402" max="6402" width="10.7109375" style="119" customWidth="1"/>
    <col min="6403" max="6403" width="30.7109375" style="119" customWidth="1"/>
    <col min="6404" max="6404" width="22.28515625" style="119" customWidth="1"/>
    <col min="6405" max="6405" width="12" style="119" customWidth="1"/>
    <col min="6406" max="6656" width="9.140625" style="119"/>
    <col min="6657" max="6657" width="15.85546875" style="119" customWidth="1"/>
    <col min="6658" max="6658" width="10.7109375" style="119" customWidth="1"/>
    <col min="6659" max="6659" width="30.7109375" style="119" customWidth="1"/>
    <col min="6660" max="6660" width="22.28515625" style="119" customWidth="1"/>
    <col min="6661" max="6661" width="12" style="119" customWidth="1"/>
    <col min="6662" max="6912" width="9.140625" style="119"/>
    <col min="6913" max="6913" width="15.85546875" style="119" customWidth="1"/>
    <col min="6914" max="6914" width="10.7109375" style="119" customWidth="1"/>
    <col min="6915" max="6915" width="30.7109375" style="119" customWidth="1"/>
    <col min="6916" max="6916" width="22.28515625" style="119" customWidth="1"/>
    <col min="6917" max="6917" width="12" style="119" customWidth="1"/>
    <col min="6918" max="7168" width="9.140625" style="119"/>
    <col min="7169" max="7169" width="15.85546875" style="119" customWidth="1"/>
    <col min="7170" max="7170" width="10.7109375" style="119" customWidth="1"/>
    <col min="7171" max="7171" width="30.7109375" style="119" customWidth="1"/>
    <col min="7172" max="7172" width="22.28515625" style="119" customWidth="1"/>
    <col min="7173" max="7173" width="12" style="119" customWidth="1"/>
    <col min="7174" max="7424" width="9.140625" style="119"/>
    <col min="7425" max="7425" width="15.85546875" style="119" customWidth="1"/>
    <col min="7426" max="7426" width="10.7109375" style="119" customWidth="1"/>
    <col min="7427" max="7427" width="30.7109375" style="119" customWidth="1"/>
    <col min="7428" max="7428" width="22.28515625" style="119" customWidth="1"/>
    <col min="7429" max="7429" width="12" style="119" customWidth="1"/>
    <col min="7430" max="7680" width="9.140625" style="119"/>
    <col min="7681" max="7681" width="15.85546875" style="119" customWidth="1"/>
    <col min="7682" max="7682" width="10.7109375" style="119" customWidth="1"/>
    <col min="7683" max="7683" width="30.7109375" style="119" customWidth="1"/>
    <col min="7684" max="7684" width="22.28515625" style="119" customWidth="1"/>
    <col min="7685" max="7685" width="12" style="119" customWidth="1"/>
    <col min="7686" max="7936" width="9.140625" style="119"/>
    <col min="7937" max="7937" width="15.85546875" style="119" customWidth="1"/>
    <col min="7938" max="7938" width="10.7109375" style="119" customWidth="1"/>
    <col min="7939" max="7939" width="30.7109375" style="119" customWidth="1"/>
    <col min="7940" max="7940" width="22.28515625" style="119" customWidth="1"/>
    <col min="7941" max="7941" width="12" style="119" customWidth="1"/>
    <col min="7942" max="8192" width="9.140625" style="119"/>
    <col min="8193" max="8193" width="15.85546875" style="119" customWidth="1"/>
    <col min="8194" max="8194" width="10.7109375" style="119" customWidth="1"/>
    <col min="8195" max="8195" width="30.7109375" style="119" customWidth="1"/>
    <col min="8196" max="8196" width="22.28515625" style="119" customWidth="1"/>
    <col min="8197" max="8197" width="12" style="119" customWidth="1"/>
    <col min="8198" max="8448" width="9.140625" style="119"/>
    <col min="8449" max="8449" width="15.85546875" style="119" customWidth="1"/>
    <col min="8450" max="8450" width="10.7109375" style="119" customWidth="1"/>
    <col min="8451" max="8451" width="30.7109375" style="119" customWidth="1"/>
    <col min="8452" max="8452" width="22.28515625" style="119" customWidth="1"/>
    <col min="8453" max="8453" width="12" style="119" customWidth="1"/>
    <col min="8454" max="8704" width="9.140625" style="119"/>
    <col min="8705" max="8705" width="15.85546875" style="119" customWidth="1"/>
    <col min="8706" max="8706" width="10.7109375" style="119" customWidth="1"/>
    <col min="8707" max="8707" width="30.7109375" style="119" customWidth="1"/>
    <col min="8708" max="8708" width="22.28515625" style="119" customWidth="1"/>
    <col min="8709" max="8709" width="12" style="119" customWidth="1"/>
    <col min="8710" max="8960" width="9.140625" style="119"/>
    <col min="8961" max="8961" width="15.85546875" style="119" customWidth="1"/>
    <col min="8962" max="8962" width="10.7109375" style="119" customWidth="1"/>
    <col min="8963" max="8963" width="30.7109375" style="119" customWidth="1"/>
    <col min="8964" max="8964" width="22.28515625" style="119" customWidth="1"/>
    <col min="8965" max="8965" width="12" style="119" customWidth="1"/>
    <col min="8966" max="9216" width="9.140625" style="119"/>
    <col min="9217" max="9217" width="15.85546875" style="119" customWidth="1"/>
    <col min="9218" max="9218" width="10.7109375" style="119" customWidth="1"/>
    <col min="9219" max="9219" width="30.7109375" style="119" customWidth="1"/>
    <col min="9220" max="9220" width="22.28515625" style="119" customWidth="1"/>
    <col min="9221" max="9221" width="12" style="119" customWidth="1"/>
    <col min="9222" max="9472" width="9.140625" style="119"/>
    <col min="9473" max="9473" width="15.85546875" style="119" customWidth="1"/>
    <col min="9474" max="9474" width="10.7109375" style="119" customWidth="1"/>
    <col min="9475" max="9475" width="30.7109375" style="119" customWidth="1"/>
    <col min="9476" max="9476" width="22.28515625" style="119" customWidth="1"/>
    <col min="9477" max="9477" width="12" style="119" customWidth="1"/>
    <col min="9478" max="9728" width="9.140625" style="119"/>
    <col min="9729" max="9729" width="15.85546875" style="119" customWidth="1"/>
    <col min="9730" max="9730" width="10.7109375" style="119" customWidth="1"/>
    <col min="9731" max="9731" width="30.7109375" style="119" customWidth="1"/>
    <col min="9732" max="9732" width="22.28515625" style="119" customWidth="1"/>
    <col min="9733" max="9733" width="12" style="119" customWidth="1"/>
    <col min="9734" max="9984" width="9.140625" style="119"/>
    <col min="9985" max="9985" width="15.85546875" style="119" customWidth="1"/>
    <col min="9986" max="9986" width="10.7109375" style="119" customWidth="1"/>
    <col min="9987" max="9987" width="30.7109375" style="119" customWidth="1"/>
    <col min="9988" max="9988" width="22.28515625" style="119" customWidth="1"/>
    <col min="9989" max="9989" width="12" style="119" customWidth="1"/>
    <col min="9990" max="10240" width="9.140625" style="119"/>
    <col min="10241" max="10241" width="15.85546875" style="119" customWidth="1"/>
    <col min="10242" max="10242" width="10.7109375" style="119" customWidth="1"/>
    <col min="10243" max="10243" width="30.7109375" style="119" customWidth="1"/>
    <col min="10244" max="10244" width="22.28515625" style="119" customWidth="1"/>
    <col min="10245" max="10245" width="12" style="119" customWidth="1"/>
    <col min="10246" max="10496" width="9.140625" style="119"/>
    <col min="10497" max="10497" width="15.85546875" style="119" customWidth="1"/>
    <col min="10498" max="10498" width="10.7109375" style="119" customWidth="1"/>
    <col min="10499" max="10499" width="30.7109375" style="119" customWidth="1"/>
    <col min="10500" max="10500" width="22.28515625" style="119" customWidth="1"/>
    <col min="10501" max="10501" width="12" style="119" customWidth="1"/>
    <col min="10502" max="10752" width="9.140625" style="119"/>
    <col min="10753" max="10753" width="15.85546875" style="119" customWidth="1"/>
    <col min="10754" max="10754" width="10.7109375" style="119" customWidth="1"/>
    <col min="10755" max="10755" width="30.7109375" style="119" customWidth="1"/>
    <col min="10756" max="10756" width="22.28515625" style="119" customWidth="1"/>
    <col min="10757" max="10757" width="12" style="119" customWidth="1"/>
    <col min="10758" max="11008" width="9.140625" style="119"/>
    <col min="11009" max="11009" width="15.85546875" style="119" customWidth="1"/>
    <col min="11010" max="11010" width="10.7109375" style="119" customWidth="1"/>
    <col min="11011" max="11011" width="30.7109375" style="119" customWidth="1"/>
    <col min="11012" max="11012" width="22.28515625" style="119" customWidth="1"/>
    <col min="11013" max="11013" width="12" style="119" customWidth="1"/>
    <col min="11014" max="11264" width="9.140625" style="119"/>
    <col min="11265" max="11265" width="15.85546875" style="119" customWidth="1"/>
    <col min="11266" max="11266" width="10.7109375" style="119" customWidth="1"/>
    <col min="11267" max="11267" width="30.7109375" style="119" customWidth="1"/>
    <col min="11268" max="11268" width="22.28515625" style="119" customWidth="1"/>
    <col min="11269" max="11269" width="12" style="119" customWidth="1"/>
    <col min="11270" max="11520" width="9.140625" style="119"/>
    <col min="11521" max="11521" width="15.85546875" style="119" customWidth="1"/>
    <col min="11522" max="11522" width="10.7109375" style="119" customWidth="1"/>
    <col min="11523" max="11523" width="30.7109375" style="119" customWidth="1"/>
    <col min="11524" max="11524" width="22.28515625" style="119" customWidth="1"/>
    <col min="11525" max="11525" width="12" style="119" customWidth="1"/>
    <col min="11526" max="11776" width="9.140625" style="119"/>
    <col min="11777" max="11777" width="15.85546875" style="119" customWidth="1"/>
    <col min="11778" max="11778" width="10.7109375" style="119" customWidth="1"/>
    <col min="11779" max="11779" width="30.7109375" style="119" customWidth="1"/>
    <col min="11780" max="11780" width="22.28515625" style="119" customWidth="1"/>
    <col min="11781" max="11781" width="12" style="119" customWidth="1"/>
    <col min="11782" max="12032" width="9.140625" style="119"/>
    <col min="12033" max="12033" width="15.85546875" style="119" customWidth="1"/>
    <col min="12034" max="12034" width="10.7109375" style="119" customWidth="1"/>
    <col min="12035" max="12035" width="30.7109375" style="119" customWidth="1"/>
    <col min="12036" max="12036" width="22.28515625" style="119" customWidth="1"/>
    <col min="12037" max="12037" width="12" style="119" customWidth="1"/>
    <col min="12038" max="12288" width="9.140625" style="119"/>
    <col min="12289" max="12289" width="15.85546875" style="119" customWidth="1"/>
    <col min="12290" max="12290" width="10.7109375" style="119" customWidth="1"/>
    <col min="12291" max="12291" width="30.7109375" style="119" customWidth="1"/>
    <col min="12292" max="12292" width="22.28515625" style="119" customWidth="1"/>
    <col min="12293" max="12293" width="12" style="119" customWidth="1"/>
    <col min="12294" max="12544" width="9.140625" style="119"/>
    <col min="12545" max="12545" width="15.85546875" style="119" customWidth="1"/>
    <col min="12546" max="12546" width="10.7109375" style="119" customWidth="1"/>
    <col min="12547" max="12547" width="30.7109375" style="119" customWidth="1"/>
    <col min="12548" max="12548" width="22.28515625" style="119" customWidth="1"/>
    <col min="12549" max="12549" width="12" style="119" customWidth="1"/>
    <col min="12550" max="12800" width="9.140625" style="119"/>
    <col min="12801" max="12801" width="15.85546875" style="119" customWidth="1"/>
    <col min="12802" max="12802" width="10.7109375" style="119" customWidth="1"/>
    <col min="12803" max="12803" width="30.7109375" style="119" customWidth="1"/>
    <col min="12804" max="12804" width="22.28515625" style="119" customWidth="1"/>
    <col min="12805" max="12805" width="12" style="119" customWidth="1"/>
    <col min="12806" max="13056" width="9.140625" style="119"/>
    <col min="13057" max="13057" width="15.85546875" style="119" customWidth="1"/>
    <col min="13058" max="13058" width="10.7109375" style="119" customWidth="1"/>
    <col min="13059" max="13059" width="30.7109375" style="119" customWidth="1"/>
    <col min="13060" max="13060" width="22.28515625" style="119" customWidth="1"/>
    <col min="13061" max="13061" width="12" style="119" customWidth="1"/>
    <col min="13062" max="13312" width="9.140625" style="119"/>
    <col min="13313" max="13313" width="15.85546875" style="119" customWidth="1"/>
    <col min="13314" max="13314" width="10.7109375" style="119" customWidth="1"/>
    <col min="13315" max="13315" width="30.7109375" style="119" customWidth="1"/>
    <col min="13316" max="13316" width="22.28515625" style="119" customWidth="1"/>
    <col min="13317" max="13317" width="12" style="119" customWidth="1"/>
    <col min="13318" max="13568" width="9.140625" style="119"/>
    <col min="13569" max="13569" width="15.85546875" style="119" customWidth="1"/>
    <col min="13570" max="13570" width="10.7109375" style="119" customWidth="1"/>
    <col min="13571" max="13571" width="30.7109375" style="119" customWidth="1"/>
    <col min="13572" max="13572" width="22.28515625" style="119" customWidth="1"/>
    <col min="13573" max="13573" width="12" style="119" customWidth="1"/>
    <col min="13574" max="13824" width="9.140625" style="119"/>
    <col min="13825" max="13825" width="15.85546875" style="119" customWidth="1"/>
    <col min="13826" max="13826" width="10.7109375" style="119" customWidth="1"/>
    <col min="13827" max="13827" width="30.7109375" style="119" customWidth="1"/>
    <col min="13828" max="13828" width="22.28515625" style="119" customWidth="1"/>
    <col min="13829" max="13829" width="12" style="119" customWidth="1"/>
    <col min="13830" max="14080" width="9.140625" style="119"/>
    <col min="14081" max="14081" width="15.85546875" style="119" customWidth="1"/>
    <col min="14082" max="14082" width="10.7109375" style="119" customWidth="1"/>
    <col min="14083" max="14083" width="30.7109375" style="119" customWidth="1"/>
    <col min="14084" max="14084" width="22.28515625" style="119" customWidth="1"/>
    <col min="14085" max="14085" width="12" style="119" customWidth="1"/>
    <col min="14086" max="14336" width="9.140625" style="119"/>
    <col min="14337" max="14337" width="15.85546875" style="119" customWidth="1"/>
    <col min="14338" max="14338" width="10.7109375" style="119" customWidth="1"/>
    <col min="14339" max="14339" width="30.7109375" style="119" customWidth="1"/>
    <col min="14340" max="14340" width="22.28515625" style="119" customWidth="1"/>
    <col min="14341" max="14341" width="12" style="119" customWidth="1"/>
    <col min="14342" max="14592" width="9.140625" style="119"/>
    <col min="14593" max="14593" width="15.85546875" style="119" customWidth="1"/>
    <col min="14594" max="14594" width="10.7109375" style="119" customWidth="1"/>
    <col min="14595" max="14595" width="30.7109375" style="119" customWidth="1"/>
    <col min="14596" max="14596" width="22.28515625" style="119" customWidth="1"/>
    <col min="14597" max="14597" width="12" style="119" customWidth="1"/>
    <col min="14598" max="14848" width="9.140625" style="119"/>
    <col min="14849" max="14849" width="15.85546875" style="119" customWidth="1"/>
    <col min="14850" max="14850" width="10.7109375" style="119" customWidth="1"/>
    <col min="14851" max="14851" width="30.7109375" style="119" customWidth="1"/>
    <col min="14852" max="14852" width="22.28515625" style="119" customWidth="1"/>
    <col min="14853" max="14853" width="12" style="119" customWidth="1"/>
    <col min="14854" max="15104" width="9.140625" style="119"/>
    <col min="15105" max="15105" width="15.85546875" style="119" customWidth="1"/>
    <col min="15106" max="15106" width="10.7109375" style="119" customWidth="1"/>
    <col min="15107" max="15107" width="30.7109375" style="119" customWidth="1"/>
    <col min="15108" max="15108" width="22.28515625" style="119" customWidth="1"/>
    <col min="15109" max="15109" width="12" style="119" customWidth="1"/>
    <col min="15110" max="15360" width="9.140625" style="119"/>
    <col min="15361" max="15361" width="15.85546875" style="119" customWidth="1"/>
    <col min="15362" max="15362" width="10.7109375" style="119" customWidth="1"/>
    <col min="15363" max="15363" width="30.7109375" style="119" customWidth="1"/>
    <col min="15364" max="15364" width="22.28515625" style="119" customWidth="1"/>
    <col min="15365" max="15365" width="12" style="119" customWidth="1"/>
    <col min="15366" max="15616" width="9.140625" style="119"/>
    <col min="15617" max="15617" width="15.85546875" style="119" customWidth="1"/>
    <col min="15618" max="15618" width="10.7109375" style="119" customWidth="1"/>
    <col min="15619" max="15619" width="30.7109375" style="119" customWidth="1"/>
    <col min="15620" max="15620" width="22.28515625" style="119" customWidth="1"/>
    <col min="15621" max="15621" width="12" style="119" customWidth="1"/>
    <col min="15622" max="15872" width="9.140625" style="119"/>
    <col min="15873" max="15873" width="15.85546875" style="119" customWidth="1"/>
    <col min="15874" max="15874" width="10.7109375" style="119" customWidth="1"/>
    <col min="15875" max="15875" width="30.7109375" style="119" customWidth="1"/>
    <col min="15876" max="15876" width="22.28515625" style="119" customWidth="1"/>
    <col min="15877" max="15877" width="12" style="119" customWidth="1"/>
    <col min="15878" max="16128" width="9.140625" style="119"/>
    <col min="16129" max="16129" width="15.85546875" style="119" customWidth="1"/>
    <col min="16130" max="16130" width="10.7109375" style="119" customWidth="1"/>
    <col min="16131" max="16131" width="30.7109375" style="119" customWidth="1"/>
    <col min="16132" max="16132" width="22.28515625" style="119" customWidth="1"/>
    <col min="16133" max="16133" width="12" style="119" customWidth="1"/>
    <col min="16134" max="16384" width="9.140625" style="119"/>
  </cols>
  <sheetData>
    <row r="1" spans="1:4" ht="15.75" thickBot="1"/>
    <row r="2" spans="1:4" ht="35.1" customHeight="1" thickBot="1">
      <c r="A2" s="120"/>
      <c r="B2" s="187" t="s">
        <v>131</v>
      </c>
      <c r="C2" s="187"/>
      <c r="D2" s="163" t="s">
        <v>226</v>
      </c>
    </row>
    <row r="4" spans="1:4">
      <c r="A4" s="121" t="s">
        <v>14</v>
      </c>
      <c r="B4" s="121" t="s">
        <v>132</v>
      </c>
      <c r="C4" s="121" t="s">
        <v>133</v>
      </c>
      <c r="D4" s="121" t="s">
        <v>134</v>
      </c>
    </row>
    <row r="5" spans="1:4">
      <c r="A5" s="164"/>
      <c r="B5" s="165"/>
      <c r="C5" s="166"/>
      <c r="D5" s="165"/>
    </row>
    <row r="6" spans="1:4">
      <c r="A6" s="164"/>
      <c r="B6" s="167"/>
      <c r="C6" s="168"/>
      <c r="D6" s="167"/>
    </row>
    <row r="7" spans="1:4">
      <c r="A7" s="164"/>
      <c r="B7" s="165"/>
      <c r="C7" s="166"/>
      <c r="D7" s="165"/>
    </row>
    <row r="8" spans="1:4">
      <c r="A8" s="164"/>
      <c r="B8" s="167"/>
      <c r="C8" s="166"/>
      <c r="D8" s="165"/>
    </row>
    <row r="9" spans="1:4">
      <c r="A9" s="122"/>
      <c r="B9" s="165"/>
      <c r="C9" s="166"/>
      <c r="D9" s="165"/>
    </row>
    <row r="10" spans="1:4">
      <c r="A10" s="122"/>
      <c r="B10" s="165"/>
      <c r="C10" s="166"/>
      <c r="D10" s="165"/>
    </row>
    <row r="11" spans="1:4" ht="33" customHeight="1">
      <c r="A11" s="122"/>
      <c r="B11" s="165"/>
      <c r="C11" s="166"/>
      <c r="D11" s="165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49"/>
  <sheetViews>
    <sheetView showGridLines="0" zoomScale="80" zoomScaleNormal="80" workbookViewId="0">
      <selection activeCell="B1" sqref="B1:K3"/>
    </sheetView>
  </sheetViews>
  <sheetFormatPr defaultColWidth="9.140625" defaultRowHeight="12.75" outlineLevelRow="1"/>
  <cols>
    <col min="1" max="1" width="3.7109375" style="23" customWidth="1"/>
    <col min="2" max="2" width="18.7109375" style="25" bestFit="1" customWidth="1"/>
    <col min="3" max="3" width="20.5703125" style="24" bestFit="1" customWidth="1"/>
    <col min="4" max="5" width="16" style="24" bestFit="1" customWidth="1"/>
    <col min="6" max="6" width="15.140625" style="24" customWidth="1"/>
    <col min="7" max="7" width="15.5703125" style="24" customWidth="1"/>
    <col min="8" max="8" width="18.28515625" style="24" customWidth="1"/>
    <col min="9" max="9" width="16.140625" style="41" customWidth="1"/>
    <col min="10" max="10" width="17.140625" style="42" customWidth="1"/>
    <col min="11" max="11" width="16.42578125" style="42" customWidth="1"/>
    <col min="12" max="12" width="20.140625" style="25" customWidth="1"/>
    <col min="13" max="13" width="18" style="25" customWidth="1"/>
    <col min="14" max="14" width="8.85546875" style="25"/>
    <col min="15" max="15" width="10" style="25" bestFit="1" customWidth="1"/>
    <col min="16" max="16384" width="9.140625" style="25"/>
  </cols>
  <sheetData>
    <row r="1" spans="2:15" ht="35.25" customHeight="1">
      <c r="B1" s="194" t="s">
        <v>130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6"/>
    </row>
    <row r="2" spans="2:15">
      <c r="B2" s="27"/>
      <c r="C2" s="27"/>
      <c r="D2" s="27"/>
      <c r="E2" s="27"/>
      <c r="G2" s="28"/>
      <c r="H2" s="28"/>
      <c r="I2" s="29"/>
      <c r="J2" s="29"/>
      <c r="K2" s="29"/>
      <c r="L2" s="28"/>
      <c r="M2" s="28"/>
    </row>
    <row r="3" spans="2:15" ht="25.5">
      <c r="B3" s="123" t="s">
        <v>1</v>
      </c>
      <c r="C3" s="123" t="s">
        <v>81</v>
      </c>
      <c r="D3" s="124" t="s">
        <v>102</v>
      </c>
      <c r="E3" s="125" t="s">
        <v>51</v>
      </c>
      <c r="F3" s="125" t="s">
        <v>95</v>
      </c>
      <c r="G3" s="125" t="s">
        <v>12</v>
      </c>
      <c r="H3" s="125" t="s">
        <v>96</v>
      </c>
      <c r="I3" s="126" t="s">
        <v>129</v>
      </c>
      <c r="J3" s="126" t="s">
        <v>98</v>
      </c>
      <c r="K3" s="126" t="s">
        <v>99</v>
      </c>
      <c r="L3" s="197" t="s">
        <v>52</v>
      </c>
      <c r="M3" s="198"/>
      <c r="N3" s="28"/>
      <c r="O3" s="28"/>
    </row>
    <row r="4" spans="2:15">
      <c r="B4" s="137" t="s">
        <v>101</v>
      </c>
      <c r="C4" s="142"/>
      <c r="D4" s="144"/>
      <c r="E4" s="145"/>
      <c r="F4" s="145"/>
      <c r="G4" s="146"/>
      <c r="H4" s="146"/>
      <c r="I4" s="147"/>
      <c r="J4" s="146">
        <f>H4</f>
        <v>0</v>
      </c>
      <c r="K4" s="146">
        <f>I4</f>
        <v>0</v>
      </c>
      <c r="L4" s="188"/>
      <c r="M4" s="189"/>
      <c r="N4" s="28"/>
      <c r="O4" s="28"/>
    </row>
    <row r="5" spans="2:15">
      <c r="B5" s="137" t="s">
        <v>2</v>
      </c>
      <c r="C5" s="142"/>
      <c r="D5" s="144"/>
      <c r="E5" s="145"/>
      <c r="F5" s="145"/>
      <c r="G5" s="148"/>
      <c r="H5" s="148"/>
      <c r="I5" s="149"/>
      <c r="J5" s="148">
        <f>J4+H5</f>
        <v>0</v>
      </c>
      <c r="K5" s="148">
        <f>K4+I5</f>
        <v>0</v>
      </c>
      <c r="L5" s="188"/>
      <c r="M5" s="189"/>
      <c r="N5" s="28"/>
      <c r="O5" s="28"/>
    </row>
    <row r="6" spans="2:15">
      <c r="B6" s="138" t="s">
        <v>140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  <c r="N6" s="28"/>
      <c r="O6" s="28"/>
    </row>
    <row r="7" spans="2:15" outlineLevel="1">
      <c r="B7" s="139" t="s">
        <v>7</v>
      </c>
      <c r="C7" s="142"/>
      <c r="D7" s="144"/>
      <c r="E7" s="145"/>
      <c r="F7" s="145"/>
      <c r="G7" s="146"/>
      <c r="H7" s="146"/>
      <c r="I7" s="147"/>
      <c r="J7" s="146"/>
      <c r="K7" s="146"/>
      <c r="L7" s="190"/>
      <c r="M7" s="190"/>
      <c r="N7" s="28"/>
      <c r="O7" s="28"/>
    </row>
    <row r="8" spans="2:15" outlineLevel="1">
      <c r="B8" s="140" t="s">
        <v>93</v>
      </c>
      <c r="C8" s="143"/>
      <c r="D8" s="150"/>
      <c r="E8" s="151"/>
      <c r="F8" s="151"/>
      <c r="G8" s="152"/>
      <c r="H8" s="152"/>
      <c r="I8" s="153"/>
      <c r="J8" s="153"/>
      <c r="K8" s="153"/>
      <c r="L8" s="191"/>
      <c r="M8" s="191"/>
      <c r="N8" s="28"/>
      <c r="O8" s="28"/>
    </row>
    <row r="9" spans="2:15" outlineLevel="1">
      <c r="B9" s="140" t="s">
        <v>94</v>
      </c>
      <c r="C9" s="143"/>
      <c r="D9" s="150"/>
      <c r="E9" s="151"/>
      <c r="F9" s="151"/>
      <c r="G9" s="152"/>
      <c r="H9" s="152"/>
      <c r="I9" s="153"/>
      <c r="J9" s="153"/>
      <c r="K9" s="153"/>
      <c r="L9" s="191"/>
      <c r="M9" s="191"/>
      <c r="N9" s="28"/>
      <c r="O9" s="28"/>
    </row>
    <row r="10" spans="2:15" outlineLevel="1">
      <c r="B10" s="139" t="s">
        <v>3</v>
      </c>
      <c r="C10" s="142"/>
      <c r="D10" s="144"/>
      <c r="E10" s="145"/>
      <c r="F10" s="145"/>
      <c r="G10" s="148"/>
      <c r="H10" s="148"/>
      <c r="I10" s="149"/>
      <c r="J10" s="149"/>
      <c r="K10" s="149"/>
      <c r="L10" s="191"/>
      <c r="M10" s="191"/>
      <c r="N10" s="28"/>
      <c r="O10" s="28"/>
    </row>
    <row r="11" spans="2:15" outlineLevel="1">
      <c r="B11" s="139" t="s">
        <v>4</v>
      </c>
      <c r="C11" s="142"/>
      <c r="D11" s="144"/>
      <c r="E11" s="145"/>
      <c r="F11" s="145"/>
      <c r="G11" s="148"/>
      <c r="H11" s="148"/>
      <c r="I11" s="149"/>
      <c r="J11" s="149"/>
      <c r="K11" s="149"/>
      <c r="L11" s="191"/>
      <c r="M11" s="191"/>
      <c r="N11" s="28"/>
      <c r="O11" s="28"/>
    </row>
    <row r="12" spans="2:15">
      <c r="B12" s="138" t="s">
        <v>141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8"/>
      <c r="N12" s="28"/>
      <c r="O12" s="28"/>
    </row>
    <row r="13" spans="2:15" hidden="1" outlineLevel="1">
      <c r="B13" s="139" t="s">
        <v>7</v>
      </c>
      <c r="C13" s="142"/>
      <c r="D13" s="144"/>
      <c r="E13" s="145"/>
      <c r="F13" s="145"/>
      <c r="G13" s="146"/>
      <c r="H13" s="146"/>
      <c r="I13" s="147"/>
      <c r="J13" s="146"/>
      <c r="K13" s="146"/>
      <c r="L13" s="190"/>
      <c r="M13" s="190"/>
      <c r="N13" s="28"/>
      <c r="O13" s="28"/>
    </row>
    <row r="14" spans="2:15" hidden="1" outlineLevel="1">
      <c r="B14" s="140" t="s">
        <v>93</v>
      </c>
      <c r="C14" s="143"/>
      <c r="D14" s="150"/>
      <c r="E14" s="151"/>
      <c r="F14" s="151"/>
      <c r="G14" s="152"/>
      <c r="H14" s="152"/>
      <c r="I14" s="153"/>
      <c r="J14" s="153"/>
      <c r="K14" s="153"/>
      <c r="L14" s="191"/>
      <c r="M14" s="191"/>
      <c r="N14" s="28"/>
      <c r="O14" s="28"/>
    </row>
    <row r="15" spans="2:15" hidden="1" outlineLevel="1">
      <c r="B15" s="140" t="s">
        <v>94</v>
      </c>
      <c r="C15" s="143"/>
      <c r="D15" s="150"/>
      <c r="E15" s="151"/>
      <c r="F15" s="151"/>
      <c r="G15" s="152"/>
      <c r="H15" s="152"/>
      <c r="I15" s="153"/>
      <c r="J15" s="153"/>
      <c r="K15" s="153"/>
      <c r="L15" s="191"/>
      <c r="M15" s="191"/>
      <c r="N15" s="28"/>
      <c r="O15" s="28"/>
    </row>
    <row r="16" spans="2:15" hidden="1" outlineLevel="1">
      <c r="B16" s="139" t="s">
        <v>3</v>
      </c>
      <c r="C16" s="142"/>
      <c r="D16" s="144"/>
      <c r="E16" s="145"/>
      <c r="F16" s="145"/>
      <c r="G16" s="148"/>
      <c r="H16" s="148"/>
      <c r="I16" s="149"/>
      <c r="J16" s="149"/>
      <c r="K16" s="149"/>
      <c r="L16" s="191"/>
      <c r="M16" s="191"/>
      <c r="N16" s="28"/>
      <c r="O16" s="28"/>
    </row>
    <row r="17" spans="2:15" hidden="1" outlineLevel="1">
      <c r="B17" s="139" t="s">
        <v>4</v>
      </c>
      <c r="C17" s="142"/>
      <c r="D17" s="144"/>
      <c r="E17" s="145"/>
      <c r="F17" s="145"/>
      <c r="G17" s="148"/>
      <c r="H17" s="148"/>
      <c r="I17" s="149"/>
      <c r="J17" s="149"/>
      <c r="K17" s="149"/>
      <c r="L17" s="191"/>
      <c r="M17" s="191"/>
      <c r="N17" s="28"/>
      <c r="O17" s="28"/>
    </row>
    <row r="18" spans="2:15" outlineLevel="1">
      <c r="B18" s="139" t="s">
        <v>7</v>
      </c>
      <c r="C18" s="142"/>
      <c r="D18" s="144"/>
      <c r="E18" s="145"/>
      <c r="F18" s="145"/>
      <c r="G18" s="146"/>
      <c r="H18" s="146"/>
      <c r="I18" s="147"/>
      <c r="J18" s="146"/>
      <c r="K18" s="146"/>
      <c r="L18" s="190"/>
      <c r="M18" s="190"/>
      <c r="N18" s="28"/>
      <c r="O18" s="28"/>
    </row>
    <row r="19" spans="2:15" outlineLevel="1">
      <c r="B19" s="140" t="s">
        <v>93</v>
      </c>
      <c r="C19" s="143"/>
      <c r="D19" s="150"/>
      <c r="E19" s="151"/>
      <c r="F19" s="151"/>
      <c r="G19" s="152"/>
      <c r="H19" s="152"/>
      <c r="I19" s="153"/>
      <c r="J19" s="153"/>
      <c r="K19" s="153"/>
      <c r="L19" s="191"/>
      <c r="M19" s="191"/>
      <c r="N19" s="28"/>
      <c r="O19" s="28"/>
    </row>
    <row r="20" spans="2:15" outlineLevel="1">
      <c r="B20" s="140" t="s">
        <v>94</v>
      </c>
      <c r="C20" s="143"/>
      <c r="D20" s="150"/>
      <c r="E20" s="151"/>
      <c r="F20" s="151"/>
      <c r="G20" s="152"/>
      <c r="H20" s="152"/>
      <c r="I20" s="153"/>
      <c r="J20" s="153"/>
      <c r="K20" s="153"/>
      <c r="L20" s="191"/>
      <c r="M20" s="191"/>
      <c r="N20" s="28"/>
      <c r="O20" s="28"/>
    </row>
    <row r="21" spans="2:15" outlineLevel="1">
      <c r="B21" s="139" t="s">
        <v>3</v>
      </c>
      <c r="C21" s="142"/>
      <c r="D21" s="144"/>
      <c r="E21" s="145"/>
      <c r="F21" s="145"/>
      <c r="G21" s="148"/>
      <c r="H21" s="148"/>
      <c r="I21" s="149"/>
      <c r="J21" s="149"/>
      <c r="K21" s="149"/>
      <c r="L21" s="191"/>
      <c r="M21" s="191"/>
      <c r="N21" s="28"/>
      <c r="O21" s="28"/>
    </row>
    <row r="22" spans="2:15" outlineLevel="1">
      <c r="B22" s="139" t="s">
        <v>4</v>
      </c>
      <c r="C22" s="142"/>
      <c r="D22" s="144"/>
      <c r="E22" s="145"/>
      <c r="F22" s="145"/>
      <c r="G22" s="148"/>
      <c r="H22" s="148"/>
      <c r="I22" s="149"/>
      <c r="J22" s="149"/>
      <c r="K22" s="149"/>
      <c r="L22" s="191"/>
      <c r="M22" s="191"/>
      <c r="N22" s="28"/>
      <c r="O22" s="28"/>
    </row>
    <row r="23" spans="2:15">
      <c r="B23" s="138" t="s">
        <v>142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8"/>
      <c r="N23" s="28"/>
      <c r="O23" s="28"/>
    </row>
    <row r="24" spans="2:15" hidden="1" outlineLevel="1">
      <c r="B24" s="139" t="s">
        <v>7</v>
      </c>
      <c r="C24" s="142"/>
      <c r="D24" s="144"/>
      <c r="E24" s="145"/>
      <c r="F24" s="145"/>
      <c r="G24" s="146"/>
      <c r="H24" s="146"/>
      <c r="I24" s="147"/>
      <c r="J24" s="146"/>
      <c r="K24" s="146"/>
      <c r="L24" s="155"/>
      <c r="M24" s="156"/>
      <c r="N24" s="28"/>
      <c r="O24" s="28"/>
    </row>
    <row r="25" spans="2:15" hidden="1" outlineLevel="1">
      <c r="B25" s="140" t="s">
        <v>93</v>
      </c>
      <c r="C25" s="143"/>
      <c r="D25" s="150"/>
      <c r="E25" s="151"/>
      <c r="F25" s="151"/>
      <c r="G25" s="152"/>
      <c r="H25" s="152"/>
      <c r="I25" s="153"/>
      <c r="J25" s="153"/>
      <c r="K25" s="153"/>
      <c r="L25" s="191"/>
      <c r="M25" s="191"/>
      <c r="N25" s="28"/>
      <c r="O25" s="28"/>
    </row>
    <row r="26" spans="2:15" hidden="1" outlineLevel="1">
      <c r="B26" s="140" t="s">
        <v>94</v>
      </c>
      <c r="C26" s="143"/>
      <c r="D26" s="150"/>
      <c r="E26" s="151"/>
      <c r="F26" s="151"/>
      <c r="G26" s="152"/>
      <c r="H26" s="152"/>
      <c r="I26" s="153"/>
      <c r="J26" s="153"/>
      <c r="K26" s="153"/>
      <c r="L26" s="191"/>
      <c r="M26" s="191"/>
      <c r="N26" s="28"/>
      <c r="O26" s="28"/>
    </row>
    <row r="27" spans="2:15" hidden="1" outlineLevel="1">
      <c r="B27" s="139" t="s">
        <v>3</v>
      </c>
      <c r="C27" s="142"/>
      <c r="D27" s="144"/>
      <c r="E27" s="145"/>
      <c r="F27" s="145"/>
      <c r="G27" s="148"/>
      <c r="H27" s="148"/>
      <c r="I27" s="149"/>
      <c r="J27" s="149"/>
      <c r="K27" s="149"/>
      <c r="L27" s="191"/>
      <c r="M27" s="191"/>
      <c r="N27" s="28"/>
      <c r="O27" s="28"/>
    </row>
    <row r="28" spans="2:15" hidden="1" outlineLevel="1">
      <c r="B28" s="139" t="s">
        <v>4</v>
      </c>
      <c r="C28" s="142"/>
      <c r="D28" s="144"/>
      <c r="E28" s="145"/>
      <c r="F28" s="145"/>
      <c r="G28" s="148"/>
      <c r="H28" s="148"/>
      <c r="I28" s="149"/>
      <c r="J28" s="149"/>
      <c r="K28" s="149"/>
      <c r="L28" s="191"/>
      <c r="M28" s="191"/>
      <c r="N28" s="28"/>
      <c r="O28" s="28"/>
    </row>
    <row r="29" spans="2:15" outlineLevel="1">
      <c r="B29" s="139" t="s">
        <v>7</v>
      </c>
      <c r="C29" s="142"/>
      <c r="D29" s="144"/>
      <c r="E29" s="145"/>
      <c r="F29" s="145"/>
      <c r="G29" s="146"/>
      <c r="H29" s="146"/>
      <c r="I29" s="147"/>
      <c r="J29" s="146"/>
      <c r="K29" s="146"/>
      <c r="L29" s="190"/>
      <c r="M29" s="190"/>
      <c r="N29" s="28"/>
      <c r="O29" s="28"/>
    </row>
    <row r="30" spans="2:15" outlineLevel="1">
      <c r="B30" s="140" t="s">
        <v>93</v>
      </c>
      <c r="C30" s="143"/>
      <c r="D30" s="150"/>
      <c r="E30" s="151"/>
      <c r="F30" s="151"/>
      <c r="G30" s="152"/>
      <c r="H30" s="152"/>
      <c r="I30" s="153"/>
      <c r="J30" s="153"/>
      <c r="K30" s="153"/>
      <c r="L30" s="191"/>
      <c r="M30" s="191"/>
      <c r="N30" s="28"/>
      <c r="O30" s="28"/>
    </row>
    <row r="31" spans="2:15" outlineLevel="1">
      <c r="B31" s="140" t="s">
        <v>94</v>
      </c>
      <c r="C31" s="143"/>
      <c r="D31" s="150"/>
      <c r="E31" s="151"/>
      <c r="F31" s="151"/>
      <c r="G31" s="152"/>
      <c r="H31" s="152"/>
      <c r="I31" s="153"/>
      <c r="J31" s="153"/>
      <c r="K31" s="153"/>
      <c r="L31" s="191"/>
      <c r="M31" s="191"/>
      <c r="N31" s="28"/>
      <c r="O31" s="28"/>
    </row>
    <row r="32" spans="2:15" outlineLevel="1">
      <c r="B32" s="139" t="s">
        <v>3</v>
      </c>
      <c r="C32" s="142"/>
      <c r="D32" s="144"/>
      <c r="E32" s="145"/>
      <c r="F32" s="145"/>
      <c r="G32" s="148"/>
      <c r="H32" s="148"/>
      <c r="I32" s="149"/>
      <c r="J32" s="149"/>
      <c r="K32" s="149"/>
      <c r="L32" s="191"/>
      <c r="M32" s="191"/>
      <c r="N32" s="28"/>
      <c r="O32" s="28"/>
    </row>
    <row r="33" spans="2:15" outlineLevel="1">
      <c r="B33" s="139" t="s">
        <v>4</v>
      </c>
      <c r="C33" s="142"/>
      <c r="D33" s="144"/>
      <c r="E33" s="145"/>
      <c r="F33" s="145"/>
      <c r="G33" s="148"/>
      <c r="H33" s="148"/>
      <c r="I33" s="149"/>
      <c r="J33" s="149"/>
      <c r="K33" s="149"/>
      <c r="L33" s="191"/>
      <c r="M33" s="191"/>
      <c r="N33" s="28"/>
      <c r="O33" s="28"/>
    </row>
    <row r="34" spans="2:15" hidden="1" outlineLevel="1">
      <c r="B34" s="137" t="s">
        <v>7</v>
      </c>
      <c r="C34" s="142"/>
      <c r="D34" s="144"/>
      <c r="E34" s="145"/>
      <c r="F34" s="145"/>
      <c r="G34" s="146"/>
      <c r="H34" s="146"/>
      <c r="I34" s="147"/>
      <c r="J34" s="146"/>
      <c r="K34" s="146"/>
      <c r="L34" s="188"/>
      <c r="M34" s="189"/>
      <c r="N34" s="28"/>
      <c r="O34" s="28"/>
    </row>
    <row r="35" spans="2:15" hidden="1" outlineLevel="1">
      <c r="B35" s="141" t="s">
        <v>93</v>
      </c>
      <c r="C35" s="143"/>
      <c r="D35" s="154"/>
      <c r="E35" s="151"/>
      <c r="F35" s="151"/>
      <c r="G35" s="152"/>
      <c r="H35" s="152"/>
      <c r="I35" s="153"/>
      <c r="J35" s="153"/>
      <c r="K35" s="153"/>
      <c r="L35" s="192"/>
      <c r="M35" s="193"/>
      <c r="N35" s="28"/>
      <c r="O35" s="28"/>
    </row>
    <row r="36" spans="2:15" hidden="1" outlineLevel="1">
      <c r="B36" s="141" t="s">
        <v>94</v>
      </c>
      <c r="C36" s="143"/>
      <c r="D36" s="154"/>
      <c r="E36" s="151"/>
      <c r="F36" s="151"/>
      <c r="G36" s="152"/>
      <c r="H36" s="152"/>
      <c r="I36" s="153"/>
      <c r="J36" s="153"/>
      <c r="K36" s="153"/>
      <c r="L36" s="192"/>
      <c r="M36" s="193"/>
      <c r="N36" s="28"/>
      <c r="O36" s="28"/>
    </row>
    <row r="37" spans="2:15" hidden="1" outlineLevel="1">
      <c r="B37" s="137" t="s">
        <v>3</v>
      </c>
      <c r="C37" s="142"/>
      <c r="D37" s="144"/>
      <c r="E37" s="145"/>
      <c r="F37" s="145"/>
      <c r="G37" s="148"/>
      <c r="H37" s="148"/>
      <c r="I37" s="149"/>
      <c r="J37" s="149"/>
      <c r="K37" s="149"/>
      <c r="L37" s="192"/>
      <c r="M37" s="193"/>
      <c r="N37" s="28"/>
      <c r="O37" s="28"/>
    </row>
    <row r="38" spans="2:15" hidden="1" outlineLevel="1">
      <c r="B38" s="137" t="s">
        <v>4</v>
      </c>
      <c r="C38" s="142"/>
      <c r="D38" s="144"/>
      <c r="E38" s="145"/>
      <c r="F38" s="145"/>
      <c r="G38" s="148"/>
      <c r="H38" s="148"/>
      <c r="I38" s="149"/>
      <c r="J38" s="149"/>
      <c r="K38" s="149"/>
      <c r="L38" s="192"/>
      <c r="M38" s="193"/>
      <c r="N38" s="28"/>
      <c r="O38" s="28"/>
    </row>
    <row r="39" spans="2:15" collapsed="1">
      <c r="B39" s="27"/>
      <c r="C39" s="27"/>
      <c r="D39" s="27"/>
      <c r="E39" s="27"/>
      <c r="G39" s="28"/>
      <c r="H39" s="28"/>
      <c r="I39" s="29"/>
      <c r="J39" s="29"/>
      <c r="K39" s="29"/>
      <c r="L39" s="28"/>
      <c r="M39" s="28"/>
    </row>
    <row r="40" spans="2:15" s="23" customFormat="1">
      <c r="C40" s="104"/>
      <c r="D40" s="104"/>
      <c r="E40" s="104"/>
      <c r="F40" s="104"/>
      <c r="G40" s="104"/>
      <c r="H40" s="104"/>
      <c r="I40" s="105"/>
      <c r="J40" s="106"/>
      <c r="K40" s="106"/>
    </row>
    <row r="41" spans="2:15" s="23" customFormat="1">
      <c r="C41" s="104"/>
      <c r="D41" s="104"/>
      <c r="E41" s="104"/>
      <c r="F41" s="104"/>
      <c r="G41" s="104"/>
      <c r="H41" s="104"/>
      <c r="I41" s="105"/>
      <c r="J41" s="106"/>
      <c r="K41" s="106"/>
    </row>
    <row r="42" spans="2:15" s="23" customFormat="1">
      <c r="C42" s="104"/>
      <c r="D42" s="104"/>
      <c r="E42" s="104"/>
      <c r="F42" s="104"/>
      <c r="G42" s="104"/>
      <c r="H42" s="104"/>
      <c r="I42" s="105"/>
      <c r="J42" s="106"/>
      <c r="K42" s="106"/>
    </row>
    <row r="43" spans="2:15" s="23" customFormat="1">
      <c r="C43" s="104"/>
      <c r="D43" s="104"/>
      <c r="E43" s="104"/>
      <c r="F43" s="104"/>
      <c r="G43" s="104"/>
      <c r="H43" s="104"/>
      <c r="I43" s="105"/>
      <c r="J43" s="106"/>
      <c r="K43" s="106"/>
    </row>
    <row r="44" spans="2:15" s="23" customFormat="1">
      <c r="C44" s="104"/>
      <c r="D44" s="104"/>
      <c r="E44" s="104"/>
      <c r="F44" s="104"/>
      <c r="G44" s="104"/>
      <c r="H44" s="104"/>
      <c r="I44" s="105"/>
      <c r="J44" s="106"/>
      <c r="K44" s="106"/>
    </row>
    <row r="45" spans="2:15" s="23" customFormat="1">
      <c r="C45" s="104"/>
      <c r="D45" s="104"/>
      <c r="E45" s="104"/>
      <c r="F45" s="104"/>
      <c r="G45" s="104"/>
      <c r="H45" s="104"/>
      <c r="I45" s="105"/>
      <c r="J45" s="106"/>
      <c r="K45" s="106"/>
    </row>
    <row r="46" spans="2:15" s="23" customFormat="1">
      <c r="C46" s="104"/>
      <c r="D46" s="104"/>
      <c r="E46" s="104"/>
      <c r="F46" s="104"/>
      <c r="G46" s="104"/>
      <c r="H46" s="104"/>
      <c r="I46" s="105"/>
      <c r="J46" s="106"/>
      <c r="K46" s="106"/>
    </row>
    <row r="47" spans="2:15" s="23" customFormat="1">
      <c r="C47" s="104"/>
      <c r="D47" s="104"/>
      <c r="E47" s="104"/>
      <c r="F47" s="104"/>
      <c r="G47" s="104"/>
      <c r="H47" s="104"/>
      <c r="I47" s="105"/>
      <c r="J47" s="106"/>
      <c r="K47" s="106"/>
    </row>
    <row r="48" spans="2:15" s="23" customFormat="1">
      <c r="C48" s="104"/>
      <c r="D48" s="104"/>
      <c r="E48" s="104"/>
      <c r="F48" s="104"/>
      <c r="G48" s="104"/>
      <c r="H48" s="104"/>
      <c r="I48" s="105"/>
      <c r="J48" s="106"/>
      <c r="K48" s="106"/>
    </row>
    <row r="49" spans="3:11" s="23" customFormat="1">
      <c r="C49" s="104"/>
      <c r="D49" s="104"/>
      <c r="E49" s="104"/>
      <c r="F49" s="104"/>
      <c r="G49" s="104"/>
      <c r="H49" s="104"/>
      <c r="I49" s="105"/>
      <c r="J49" s="106"/>
      <c r="K49" s="106"/>
    </row>
  </sheetData>
  <mergeCells count="33">
    <mergeCell ref="L35:M35"/>
    <mergeCell ref="L36:M36"/>
    <mergeCell ref="L37:M37"/>
    <mergeCell ref="L38:M38"/>
    <mergeCell ref="B1:M1"/>
    <mergeCell ref="L26:M26"/>
    <mergeCell ref="L15:M15"/>
    <mergeCell ref="L17:M17"/>
    <mergeCell ref="L10:M10"/>
    <mergeCell ref="L11:M11"/>
    <mergeCell ref="L16:M16"/>
    <mergeCell ref="L25:M25"/>
    <mergeCell ref="L3:M3"/>
    <mergeCell ref="L7:M7"/>
    <mergeCell ref="L8:M8"/>
    <mergeCell ref="L9:M9"/>
    <mergeCell ref="L30:M30"/>
    <mergeCell ref="L31:M31"/>
    <mergeCell ref="L32:M32"/>
    <mergeCell ref="L33:M33"/>
    <mergeCell ref="L34:M34"/>
    <mergeCell ref="L19:M19"/>
    <mergeCell ref="L20:M20"/>
    <mergeCell ref="L21:M21"/>
    <mergeCell ref="L22:M22"/>
    <mergeCell ref="L29:M29"/>
    <mergeCell ref="L27:M27"/>
    <mergeCell ref="L28:M28"/>
    <mergeCell ref="L4:M4"/>
    <mergeCell ref="L5:M5"/>
    <mergeCell ref="L13:M13"/>
    <mergeCell ref="L14:M14"/>
    <mergeCell ref="L18:M1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N32"/>
  <sheetViews>
    <sheetView showGridLines="0" zoomScale="80" zoomScaleNormal="80" workbookViewId="0">
      <selection activeCell="B1" sqref="B1:K3"/>
    </sheetView>
  </sheetViews>
  <sheetFormatPr defaultColWidth="8.85546875" defaultRowHeight="12.75"/>
  <cols>
    <col min="1" max="1" width="2.140625" style="23" customWidth="1"/>
    <col min="2" max="2" width="42.85546875" style="25" bestFit="1" customWidth="1"/>
    <col min="3" max="3" width="20.5703125" style="24" bestFit="1" customWidth="1"/>
    <col min="4" max="5" width="16" style="24" bestFit="1" customWidth="1"/>
    <col min="6" max="6" width="15.140625" style="24" customWidth="1"/>
    <col min="7" max="7" width="15.5703125" style="24" customWidth="1"/>
    <col min="8" max="8" width="18.28515625" style="24" customWidth="1"/>
    <col min="9" max="9" width="16.140625" style="24" customWidth="1"/>
    <col min="10" max="10" width="17.140625" style="42" customWidth="1"/>
    <col min="11" max="11" width="16.42578125" style="42" customWidth="1"/>
    <col min="12" max="12" width="20.140625" style="25" customWidth="1"/>
    <col min="13" max="13" width="8.85546875" style="25"/>
    <col min="14" max="14" width="10" style="25" bestFit="1" customWidth="1"/>
    <col min="15" max="16384" width="8.85546875" style="25"/>
  </cols>
  <sheetData>
    <row r="1" spans="2:14" s="6" customFormat="1" ht="12.75" customHeight="1">
      <c r="B1" s="228" t="s">
        <v>139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2:14" s="6" customFormat="1" ht="12.75" customHeight="1"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</row>
    <row r="3" spans="2:14" s="6" customFormat="1" ht="12.75" customHeight="1"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</row>
    <row r="5" spans="2:14" ht="19.5" customHeight="1">
      <c r="B5" s="199" t="s">
        <v>11</v>
      </c>
      <c r="C5" s="200"/>
      <c r="D5" s="200"/>
      <c r="E5" s="201"/>
      <c r="G5" s="202" t="s">
        <v>105</v>
      </c>
      <c r="H5" s="202"/>
      <c r="I5" s="202"/>
      <c r="J5" s="202"/>
      <c r="K5" s="202"/>
      <c r="L5" s="202"/>
    </row>
    <row r="6" spans="2:14">
      <c r="B6" s="203" t="s">
        <v>78</v>
      </c>
      <c r="C6" s="204"/>
      <c r="D6" s="205" t="s">
        <v>144</v>
      </c>
      <c r="E6" s="205"/>
      <c r="G6" s="206" t="s">
        <v>151</v>
      </c>
      <c r="H6" s="207"/>
      <c r="I6" s="207"/>
      <c r="J6" s="207"/>
      <c r="K6" s="207"/>
      <c r="L6" s="208"/>
    </row>
    <row r="7" spans="2:14">
      <c r="B7" s="203" t="s">
        <v>0</v>
      </c>
      <c r="C7" s="204"/>
      <c r="D7" s="205" t="s">
        <v>145</v>
      </c>
      <c r="E7" s="205"/>
      <c r="G7" s="209"/>
      <c r="H7" s="210"/>
      <c r="I7" s="210"/>
      <c r="J7" s="210"/>
      <c r="K7" s="210"/>
      <c r="L7" s="211"/>
    </row>
    <row r="8" spans="2:14">
      <c r="B8" s="203" t="s">
        <v>5</v>
      </c>
      <c r="C8" s="204"/>
      <c r="D8" s="215" t="s">
        <v>146</v>
      </c>
      <c r="E8" s="215"/>
      <c r="G8" s="209"/>
      <c r="H8" s="210"/>
      <c r="I8" s="210"/>
      <c r="J8" s="210"/>
      <c r="K8" s="210"/>
      <c r="L8" s="211"/>
    </row>
    <row r="9" spans="2:14">
      <c r="B9" s="216" t="s">
        <v>126</v>
      </c>
      <c r="C9" s="217"/>
      <c r="D9" s="219">
        <v>41154</v>
      </c>
      <c r="E9" s="219"/>
      <c r="F9" s="162"/>
      <c r="G9" s="209"/>
      <c r="H9" s="210"/>
      <c r="I9" s="210"/>
      <c r="J9" s="210"/>
      <c r="K9" s="210"/>
      <c r="L9" s="211"/>
    </row>
    <row r="10" spans="2:14">
      <c r="B10" s="216" t="s">
        <v>127</v>
      </c>
      <c r="C10" s="217"/>
      <c r="D10" s="220">
        <v>633.1</v>
      </c>
      <c r="E10" s="221"/>
      <c r="G10" s="209"/>
      <c r="H10" s="210"/>
      <c r="I10" s="210"/>
      <c r="J10" s="210"/>
      <c r="K10" s="210"/>
      <c r="L10" s="211"/>
    </row>
    <row r="11" spans="2:14">
      <c r="B11" s="216" t="s">
        <v>138</v>
      </c>
      <c r="C11" s="217"/>
      <c r="D11" s="222">
        <v>20</v>
      </c>
      <c r="E11" s="223"/>
      <c r="G11" s="209"/>
      <c r="H11" s="210"/>
      <c r="I11" s="210"/>
      <c r="J11" s="210"/>
      <c r="K11" s="210"/>
      <c r="L11" s="211"/>
    </row>
    <row r="12" spans="2:14">
      <c r="B12" s="216" t="s">
        <v>125</v>
      </c>
      <c r="C12" s="217"/>
      <c r="D12" s="218">
        <v>8</v>
      </c>
      <c r="E12" s="218"/>
      <c r="G12" s="212"/>
      <c r="H12" s="213"/>
      <c r="I12" s="213"/>
      <c r="J12" s="213"/>
      <c r="K12" s="213"/>
      <c r="L12" s="214"/>
    </row>
    <row r="13" spans="2:14">
      <c r="B13" s="136"/>
      <c r="C13" s="27"/>
      <c r="D13" s="27"/>
      <c r="E13" s="27"/>
      <c r="G13" s="28"/>
      <c r="H13" s="28"/>
      <c r="I13" s="28"/>
      <c r="J13" s="29"/>
      <c r="K13" s="29"/>
      <c r="L13" s="28"/>
    </row>
    <row r="14" spans="2:14" ht="15" customHeight="1">
      <c r="B14" s="131" t="s">
        <v>1</v>
      </c>
      <c r="C14" s="132" t="s">
        <v>81</v>
      </c>
      <c r="D14" s="133" t="s">
        <v>102</v>
      </c>
      <c r="E14" s="134" t="s">
        <v>51</v>
      </c>
      <c r="F14" s="134" t="s">
        <v>95</v>
      </c>
      <c r="G14" s="134" t="s">
        <v>12</v>
      </c>
      <c r="H14" s="134" t="s">
        <v>96</v>
      </c>
      <c r="I14" s="134" t="s">
        <v>97</v>
      </c>
      <c r="J14" s="224" t="s">
        <v>52</v>
      </c>
      <c r="K14" s="224"/>
      <c r="L14" s="224"/>
      <c r="M14" s="28"/>
      <c r="N14" s="28"/>
    </row>
    <row r="15" spans="2:14">
      <c r="B15" s="30" t="s">
        <v>101</v>
      </c>
      <c r="C15" s="31">
        <v>1.7000000000000001E-2</v>
      </c>
      <c r="D15" s="32">
        <f>D10*C15</f>
        <v>10.762700000000001</v>
      </c>
      <c r="E15" s="34">
        <v>7</v>
      </c>
      <c r="F15" s="35">
        <f>D15*E15</f>
        <v>75.33890000000001</v>
      </c>
      <c r="G15" s="161">
        <v>1</v>
      </c>
      <c r="H15" s="160">
        <f>G20/D11</f>
        <v>0.4</v>
      </c>
      <c r="I15" s="37">
        <f>G20</f>
        <v>8</v>
      </c>
      <c r="J15" s="225"/>
      <c r="K15" s="225"/>
      <c r="L15" s="225"/>
      <c r="M15" s="28"/>
      <c r="N15" s="28"/>
    </row>
    <row r="16" spans="2:14">
      <c r="B16" s="27"/>
      <c r="C16" s="27"/>
      <c r="D16" s="27"/>
      <c r="E16" s="27"/>
      <c r="G16" s="28"/>
      <c r="H16" s="28"/>
      <c r="I16" s="28"/>
      <c r="J16" s="29"/>
      <c r="K16" s="29"/>
      <c r="L16" s="28"/>
    </row>
    <row r="17" spans="1:14" ht="20.25">
      <c r="B17" s="229" t="s">
        <v>104</v>
      </c>
      <c r="C17" s="229"/>
      <c r="D17" s="229"/>
      <c r="E17" s="229"/>
      <c r="F17" s="229"/>
      <c r="G17" s="229"/>
      <c r="H17" s="229"/>
      <c r="I17" s="229"/>
      <c r="J17" s="229"/>
      <c r="K17" s="229"/>
      <c r="L17" s="229"/>
    </row>
    <row r="18" spans="1:14">
      <c r="B18" s="226" t="s">
        <v>1</v>
      </c>
      <c r="C18" s="43" t="s">
        <v>43</v>
      </c>
      <c r="D18" s="227" t="s">
        <v>10</v>
      </c>
      <c r="E18" s="43" t="s">
        <v>43</v>
      </c>
      <c r="F18" s="43" t="s">
        <v>45</v>
      </c>
      <c r="G18" s="44" t="s">
        <v>8</v>
      </c>
      <c r="H18" s="44" t="s">
        <v>91</v>
      </c>
      <c r="I18" s="44" t="s">
        <v>8</v>
      </c>
      <c r="J18" s="227" t="s">
        <v>42</v>
      </c>
      <c r="K18" s="43" t="s">
        <v>13</v>
      </c>
      <c r="L18" s="44" t="s">
        <v>9</v>
      </c>
    </row>
    <row r="19" spans="1:14" s="23" customFormat="1">
      <c r="B19" s="226"/>
      <c r="C19" s="43" t="s">
        <v>47</v>
      </c>
      <c r="D19" s="227"/>
      <c r="E19" s="43" t="s">
        <v>44</v>
      </c>
      <c r="F19" s="43" t="s">
        <v>46</v>
      </c>
      <c r="G19" s="44" t="s">
        <v>48</v>
      </c>
      <c r="H19" s="44" t="s">
        <v>135</v>
      </c>
      <c r="I19" s="44" t="s">
        <v>37</v>
      </c>
      <c r="J19" s="227"/>
      <c r="K19" s="43" t="s">
        <v>38</v>
      </c>
      <c r="L19" s="44" t="s">
        <v>136</v>
      </c>
    </row>
    <row r="20" spans="1:14" s="23" customFormat="1">
      <c r="A20" s="53"/>
      <c r="B20" s="107" t="s">
        <v>6</v>
      </c>
      <c r="C20" s="108">
        <f>IF(D9&lt;&gt;"",WORKDAY(D9,0,Feriados!$E$3:$E$38),"")</f>
        <v>41154</v>
      </c>
      <c r="D20" s="109">
        <f>WORKDAY(C20,H20-1,Feriados!$E$3:$E$38)</f>
        <v>41165</v>
      </c>
      <c r="E20" s="110"/>
      <c r="F20" s="110"/>
      <c r="G20" s="111">
        <f>NETWORKDAYS(C20,D20,Feriados!$E$3:$E$38)</f>
        <v>8</v>
      </c>
      <c r="H20" s="112">
        <f>ROUND(((((L20*C15)*E15)/D12/G15)),0)</f>
        <v>9</v>
      </c>
      <c r="I20" s="111">
        <f>(D20-C20)+1</f>
        <v>12</v>
      </c>
      <c r="J20" s="113" t="s">
        <v>49</v>
      </c>
      <c r="K20" s="114">
        <v>0</v>
      </c>
      <c r="L20" s="117">
        <f>D10</f>
        <v>633.1</v>
      </c>
      <c r="N20" s="118"/>
    </row>
    <row r="21" spans="1:14" s="23" customFormat="1">
      <c r="B21" s="96"/>
      <c r="C21" s="97"/>
      <c r="D21" s="98"/>
      <c r="E21" s="99"/>
      <c r="F21" s="99"/>
      <c r="G21" s="99"/>
      <c r="H21" s="100"/>
      <c r="I21" s="116"/>
      <c r="J21" s="101"/>
      <c r="K21" s="102"/>
      <c r="L21" s="103"/>
    </row>
    <row r="22" spans="1:14" ht="20.25">
      <c r="B22" s="229" t="s">
        <v>103</v>
      </c>
      <c r="C22" s="229"/>
      <c r="D22" s="229"/>
      <c r="E22" s="229"/>
      <c r="F22" s="229"/>
      <c r="G22" s="229"/>
      <c r="H22" s="229"/>
      <c r="I22" s="229"/>
      <c r="J22" s="229"/>
      <c r="K22" s="229"/>
      <c r="L22" s="229"/>
    </row>
    <row r="23" spans="1:14" s="6" customFormat="1">
      <c r="B23" s="233" t="s">
        <v>109</v>
      </c>
      <c r="C23" s="234"/>
      <c r="D23" s="234"/>
      <c r="E23" s="234"/>
      <c r="F23" s="235"/>
      <c r="G23" s="236" t="s">
        <v>124</v>
      </c>
      <c r="H23" s="238" t="s">
        <v>107</v>
      </c>
      <c r="I23" s="238" t="s">
        <v>108</v>
      </c>
      <c r="J23" s="236" t="s">
        <v>106</v>
      </c>
      <c r="K23" s="238" t="s">
        <v>52</v>
      </c>
      <c r="L23" s="238"/>
    </row>
    <row r="24" spans="1:14" s="6" customFormat="1">
      <c r="B24" s="19" t="s">
        <v>53</v>
      </c>
      <c r="C24" s="19" t="s">
        <v>54</v>
      </c>
      <c r="D24" s="19" t="s">
        <v>57</v>
      </c>
      <c r="E24" s="19" t="s">
        <v>55</v>
      </c>
      <c r="F24" s="20" t="s">
        <v>56</v>
      </c>
      <c r="G24" s="237"/>
      <c r="H24" s="238"/>
      <c r="I24" s="238"/>
      <c r="J24" s="237"/>
      <c r="K24" s="238"/>
      <c r="L24" s="238"/>
    </row>
    <row r="25" spans="1:14" s="6" customFormat="1">
      <c r="B25" s="9" t="s">
        <v>111</v>
      </c>
      <c r="C25" s="22">
        <v>0.5</v>
      </c>
      <c r="D25" s="8">
        <f t="shared" ref="D25:D31" si="0">C25*$C$15</f>
        <v>8.5000000000000006E-3</v>
      </c>
      <c r="E25" s="7">
        <f t="shared" ref="E25:E31" si="1">D25*$D$10*$E$15</f>
        <v>37.669450000000005</v>
      </c>
      <c r="F25" s="7">
        <f>E25/8</f>
        <v>4.7086812500000006</v>
      </c>
      <c r="G25" s="239">
        <f>ROUND(E32,2)</f>
        <v>75.34</v>
      </c>
      <c r="H25" s="242">
        <v>1</v>
      </c>
      <c r="I25" s="239">
        <f>G25/H25</f>
        <v>75.34</v>
      </c>
      <c r="J25" s="239" t="s">
        <v>65</v>
      </c>
      <c r="K25" s="245" t="s">
        <v>147</v>
      </c>
      <c r="L25" s="245"/>
    </row>
    <row r="26" spans="1:14" s="6" customFormat="1">
      <c r="B26" s="9" t="s">
        <v>112</v>
      </c>
      <c r="C26" s="22">
        <v>0.15</v>
      </c>
      <c r="D26" s="8">
        <f t="shared" si="0"/>
        <v>2.5500000000000002E-3</v>
      </c>
      <c r="E26" s="7">
        <f t="shared" si="1"/>
        <v>11.300835000000001</v>
      </c>
      <c r="F26" s="7">
        <f t="shared" ref="F26:F31" si="2">E26/8</f>
        <v>1.4126043750000001</v>
      </c>
      <c r="G26" s="240"/>
      <c r="H26" s="243"/>
      <c r="I26" s="240"/>
      <c r="J26" s="240"/>
      <c r="K26" s="245"/>
      <c r="L26" s="245"/>
    </row>
    <row r="27" spans="1:14" s="6" customFormat="1">
      <c r="B27" s="9" t="s">
        <v>113</v>
      </c>
      <c r="C27" s="22">
        <v>0.09</v>
      </c>
      <c r="D27" s="8">
        <f t="shared" si="0"/>
        <v>1.5300000000000001E-3</v>
      </c>
      <c r="E27" s="7">
        <f t="shared" si="1"/>
        <v>6.780501000000001</v>
      </c>
      <c r="F27" s="7">
        <f t="shared" si="2"/>
        <v>0.84756262500000012</v>
      </c>
      <c r="G27" s="240"/>
      <c r="H27" s="243"/>
      <c r="I27" s="240"/>
      <c r="J27" s="240"/>
      <c r="K27" s="245"/>
      <c r="L27" s="245"/>
    </row>
    <row r="28" spans="1:14" s="6" customFormat="1">
      <c r="B28" s="9" t="s">
        <v>114</v>
      </c>
      <c r="C28" s="22">
        <v>0.08</v>
      </c>
      <c r="D28" s="8">
        <f t="shared" si="0"/>
        <v>1.3600000000000001E-3</v>
      </c>
      <c r="E28" s="7">
        <f t="shared" si="1"/>
        <v>6.0271120000000007</v>
      </c>
      <c r="F28" s="7">
        <f t="shared" si="2"/>
        <v>0.75338900000000009</v>
      </c>
      <c r="G28" s="240"/>
      <c r="H28" s="243"/>
      <c r="I28" s="240"/>
      <c r="J28" s="240"/>
      <c r="K28" s="245"/>
      <c r="L28" s="245"/>
    </row>
    <row r="29" spans="1:14" s="6" customFormat="1">
      <c r="B29" s="9" t="s">
        <v>115</v>
      </c>
      <c r="C29" s="22">
        <v>0.08</v>
      </c>
      <c r="D29" s="8">
        <f t="shared" si="0"/>
        <v>1.3600000000000001E-3</v>
      </c>
      <c r="E29" s="7">
        <f t="shared" si="1"/>
        <v>6.0271120000000007</v>
      </c>
      <c r="F29" s="7">
        <f t="shared" si="2"/>
        <v>0.75338900000000009</v>
      </c>
      <c r="G29" s="240"/>
      <c r="H29" s="243"/>
      <c r="I29" s="240"/>
      <c r="J29" s="240"/>
      <c r="K29" s="245"/>
      <c r="L29" s="245"/>
    </row>
    <row r="30" spans="1:14" s="6" customFormat="1">
      <c r="B30" s="9" t="s">
        <v>60</v>
      </c>
      <c r="C30" s="22">
        <v>0.05</v>
      </c>
      <c r="D30" s="8">
        <f t="shared" si="0"/>
        <v>8.5000000000000006E-4</v>
      </c>
      <c r="E30" s="7">
        <f t="shared" si="1"/>
        <v>3.7669450000000002</v>
      </c>
      <c r="F30" s="7">
        <f t="shared" si="2"/>
        <v>0.47086812500000003</v>
      </c>
      <c r="G30" s="240"/>
      <c r="H30" s="243"/>
      <c r="I30" s="240"/>
      <c r="J30" s="240"/>
      <c r="K30" s="245"/>
      <c r="L30" s="245"/>
    </row>
    <row r="31" spans="1:14" s="6" customFormat="1">
      <c r="B31" s="9" t="s">
        <v>58</v>
      </c>
      <c r="C31" s="22">
        <v>0.05</v>
      </c>
      <c r="D31" s="8">
        <f t="shared" si="0"/>
        <v>8.5000000000000006E-4</v>
      </c>
      <c r="E31" s="7">
        <f t="shared" si="1"/>
        <v>3.7669450000000002</v>
      </c>
      <c r="F31" s="7">
        <f t="shared" si="2"/>
        <v>0.47086812500000003</v>
      </c>
      <c r="G31" s="241"/>
      <c r="H31" s="244"/>
      <c r="I31" s="241"/>
      <c r="J31" s="241"/>
      <c r="K31" s="245"/>
      <c r="L31" s="245"/>
    </row>
    <row r="32" spans="1:14" s="6" customFormat="1">
      <c r="B32" s="11" t="s">
        <v>62</v>
      </c>
      <c r="C32" s="12">
        <f>SUM(C25:C31)</f>
        <v>1</v>
      </c>
      <c r="D32" s="14">
        <f>SUM(D25:D31)</f>
        <v>1.7000000000000001E-2</v>
      </c>
      <c r="E32" s="13">
        <f>SUM(E25:E31)</f>
        <v>75.338900000000024</v>
      </c>
      <c r="F32" s="13"/>
      <c r="G32" s="18">
        <f>SUM(G25:G31)</f>
        <v>75.34</v>
      </c>
      <c r="H32" s="230" t="s">
        <v>63</v>
      </c>
      <c r="I32" s="231"/>
      <c r="J32" s="13" t="s">
        <v>63</v>
      </c>
      <c r="K32" s="232" t="s">
        <v>63</v>
      </c>
      <c r="L32" s="232"/>
    </row>
  </sheetData>
  <mergeCells count="38">
    <mergeCell ref="B1:L3"/>
    <mergeCell ref="B22:L22"/>
    <mergeCell ref="B17:L17"/>
    <mergeCell ref="H32:I32"/>
    <mergeCell ref="K32:L32"/>
    <mergeCell ref="B23:F23"/>
    <mergeCell ref="G23:G24"/>
    <mergeCell ref="H23:H24"/>
    <mergeCell ref="I23:I24"/>
    <mergeCell ref="J23:J24"/>
    <mergeCell ref="K23:L24"/>
    <mergeCell ref="G25:G31"/>
    <mergeCell ref="H25:H31"/>
    <mergeCell ref="I25:I31"/>
    <mergeCell ref="J25:J31"/>
    <mergeCell ref="K25:L31"/>
    <mergeCell ref="D11:E11"/>
    <mergeCell ref="J14:L14"/>
    <mergeCell ref="J15:L15"/>
    <mergeCell ref="B18:B19"/>
    <mergeCell ref="D18:D19"/>
    <mergeCell ref="J18:J19"/>
    <mergeCell ref="B5:E5"/>
    <mergeCell ref="G5:L5"/>
    <mergeCell ref="B6:C6"/>
    <mergeCell ref="D6:E6"/>
    <mergeCell ref="G6:L12"/>
    <mergeCell ref="B7:C7"/>
    <mergeCell ref="D7:E7"/>
    <mergeCell ref="B8:C8"/>
    <mergeCell ref="D8:E8"/>
    <mergeCell ref="B12:C12"/>
    <mergeCell ref="D12:E12"/>
    <mergeCell ref="B9:C9"/>
    <mergeCell ref="D9:E9"/>
    <mergeCell ref="B10:C10"/>
    <mergeCell ref="D10:E10"/>
    <mergeCell ref="B11:C11"/>
  </mergeCells>
  <dataValidations disablePrompts="1" count="1">
    <dataValidation type="list" allowBlank="1" showInputMessage="1" showErrorMessage="1" sqref="WVJ25:WVJ27 IX25:IX27 ST25:ST27 ACP25:ACP27 AML25:AML27 AWH25:AWH27 BGD25:BGD27 BPZ25:BPZ27 BZV25:BZV27 CJR25:CJR27 CTN25:CTN27 DDJ25:DDJ27 DNF25:DNF27 DXB25:DXB27 EGX25:EGX27 EQT25:EQT27 FAP25:FAP27 FKL25:FKL27 FUH25:FUH27 GED25:GED27 GNZ25:GNZ27 GXV25:GXV27 HHR25:HHR27 HRN25:HRN27 IBJ25:IBJ27 ILF25:ILF27 IVB25:IVB27 JEX25:JEX27 JOT25:JOT27 JYP25:JYP27 KIL25:KIL27 KSH25:KSH27 LCD25:LCD27 LLZ25:LLZ27 LVV25:LVV27 MFR25:MFR27 MPN25:MPN27 MZJ25:MZJ27 NJF25:NJF27 NTB25:NTB27 OCX25:OCX27 OMT25:OMT27 OWP25:OWP27 PGL25:PGL27 PQH25:PQH27 QAD25:QAD27 QJZ25:QJZ27 QTV25:QTV27 RDR25:RDR27 RNN25:RNN27 RXJ25:RXJ27 SHF25:SHF27 SRB25:SRB27 TAX25:TAX27 TKT25:TKT27 TUP25:TUP27 UEL25:UEL27 UOH25:UOH27 UYD25:UYD27 VHZ25:VHZ27 VRV25:VRV27 WBR25:WBR27 WLN25:WLN27">
      <formula1>"Único,Por UC,Por Iteração"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N37"/>
  <sheetViews>
    <sheetView showGridLines="0" zoomScale="80" zoomScaleNormal="80" workbookViewId="0">
      <selection activeCell="B1" sqref="B1:K3"/>
    </sheetView>
  </sheetViews>
  <sheetFormatPr defaultColWidth="8.85546875" defaultRowHeight="12.75"/>
  <cols>
    <col min="1" max="1" width="4.85546875" style="23" customWidth="1"/>
    <col min="2" max="2" width="42.85546875" style="25" bestFit="1" customWidth="1"/>
    <col min="3" max="3" width="20.5703125" style="24" bestFit="1" customWidth="1"/>
    <col min="4" max="5" width="16" style="24" bestFit="1" customWidth="1"/>
    <col min="6" max="6" width="15.140625" style="24" customWidth="1"/>
    <col min="7" max="7" width="15.5703125" style="24" customWidth="1"/>
    <col min="8" max="8" width="18.28515625" style="24" customWidth="1"/>
    <col min="9" max="9" width="16.140625" style="24" customWidth="1"/>
    <col min="10" max="10" width="17.140625" style="42" customWidth="1"/>
    <col min="11" max="11" width="16.42578125" style="42" customWidth="1"/>
    <col min="12" max="12" width="20.140625" style="25" customWidth="1"/>
    <col min="13" max="13" width="8.85546875" style="25"/>
    <col min="14" max="14" width="10" style="25" bestFit="1" customWidth="1"/>
    <col min="15" max="16384" width="8.85546875" style="25"/>
  </cols>
  <sheetData>
    <row r="1" spans="2:14" s="6" customFormat="1" ht="12.75" customHeight="1">
      <c r="B1" s="228" t="s">
        <v>139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2:14" s="6" customFormat="1" ht="12.75" customHeight="1"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</row>
    <row r="3" spans="2:14" s="6" customFormat="1" ht="12.75" customHeight="1"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</row>
    <row r="5" spans="2:14" ht="18.75" customHeight="1">
      <c r="B5" s="199" t="s">
        <v>11</v>
      </c>
      <c r="C5" s="200"/>
      <c r="D5" s="200"/>
      <c r="E5" s="201"/>
      <c r="G5" s="199" t="s">
        <v>105</v>
      </c>
      <c r="H5" s="200"/>
      <c r="I5" s="200"/>
      <c r="J5" s="200"/>
      <c r="K5" s="200"/>
      <c r="L5" s="201"/>
    </row>
    <row r="6" spans="2:14" ht="12.75" customHeight="1">
      <c r="B6" s="203" t="s">
        <v>78</v>
      </c>
      <c r="C6" s="204"/>
      <c r="D6" s="205" t="s">
        <v>144</v>
      </c>
      <c r="E6" s="205"/>
      <c r="G6" s="206" t="s">
        <v>151</v>
      </c>
      <c r="H6" s="207"/>
      <c r="I6" s="207"/>
      <c r="J6" s="207"/>
      <c r="K6" s="207"/>
      <c r="L6" s="208"/>
    </row>
    <row r="7" spans="2:14" ht="12.75" customHeight="1">
      <c r="B7" s="203" t="s">
        <v>0</v>
      </c>
      <c r="C7" s="204"/>
      <c r="D7" s="205" t="s">
        <v>145</v>
      </c>
      <c r="E7" s="205"/>
      <c r="G7" s="209"/>
      <c r="H7" s="210"/>
      <c r="I7" s="210"/>
      <c r="J7" s="210"/>
      <c r="K7" s="210"/>
      <c r="L7" s="211"/>
    </row>
    <row r="8" spans="2:14">
      <c r="B8" s="203" t="s">
        <v>5</v>
      </c>
      <c r="C8" s="204"/>
      <c r="D8" s="215" t="s">
        <v>146</v>
      </c>
      <c r="E8" s="215"/>
      <c r="G8" s="209"/>
      <c r="H8" s="210"/>
      <c r="I8" s="210"/>
      <c r="J8" s="210"/>
      <c r="K8" s="210"/>
      <c r="L8" s="211"/>
    </row>
    <row r="9" spans="2:14">
      <c r="B9" s="216" t="s">
        <v>126</v>
      </c>
      <c r="C9" s="217"/>
      <c r="D9" s="219">
        <v>41166</v>
      </c>
      <c r="E9" s="219"/>
      <c r="F9" s="162"/>
      <c r="G9" s="209"/>
      <c r="H9" s="210"/>
      <c r="I9" s="210"/>
      <c r="J9" s="210"/>
      <c r="K9" s="210"/>
      <c r="L9" s="211"/>
    </row>
    <row r="10" spans="2:14">
      <c r="B10" s="216" t="s">
        <v>127</v>
      </c>
      <c r="C10" s="217"/>
      <c r="D10" s="220">
        <v>633.1</v>
      </c>
      <c r="E10" s="221"/>
      <c r="G10" s="209"/>
      <c r="H10" s="210"/>
      <c r="I10" s="210"/>
      <c r="J10" s="210"/>
      <c r="K10" s="210"/>
      <c r="L10" s="211"/>
    </row>
    <row r="11" spans="2:14">
      <c r="B11" s="216" t="s">
        <v>138</v>
      </c>
      <c r="C11" s="217"/>
      <c r="D11" s="222">
        <v>21</v>
      </c>
      <c r="E11" s="223"/>
      <c r="G11" s="209"/>
      <c r="H11" s="210"/>
      <c r="I11" s="210"/>
      <c r="J11" s="210"/>
      <c r="K11" s="210"/>
      <c r="L11" s="211"/>
    </row>
    <row r="12" spans="2:14" ht="12.75" customHeight="1">
      <c r="B12" s="216" t="s">
        <v>125</v>
      </c>
      <c r="C12" s="217"/>
      <c r="D12" s="218">
        <v>8</v>
      </c>
      <c r="E12" s="218"/>
      <c r="G12" s="212"/>
      <c r="H12" s="213"/>
      <c r="I12" s="213"/>
      <c r="J12" s="213"/>
      <c r="K12" s="213"/>
      <c r="L12" s="214"/>
    </row>
    <row r="13" spans="2:14" ht="12.75" customHeight="1">
      <c r="B13" s="136"/>
      <c r="C13" s="27"/>
      <c r="D13" s="27"/>
      <c r="E13" s="27"/>
      <c r="G13" s="28"/>
      <c r="H13" s="28"/>
      <c r="I13" s="28"/>
      <c r="J13" s="29"/>
      <c r="K13" s="29"/>
      <c r="L13" s="28"/>
    </row>
    <row r="14" spans="2:14" ht="15" customHeight="1">
      <c r="B14" s="132" t="s">
        <v>1</v>
      </c>
      <c r="C14" s="132" t="s">
        <v>81</v>
      </c>
      <c r="D14" s="134" t="s">
        <v>102</v>
      </c>
      <c r="E14" s="134" t="s">
        <v>51</v>
      </c>
      <c r="F14" s="134" t="s">
        <v>95</v>
      </c>
      <c r="G14" s="173" t="s">
        <v>12</v>
      </c>
      <c r="H14" s="173" t="s">
        <v>96</v>
      </c>
      <c r="I14" s="173" t="s">
        <v>97</v>
      </c>
      <c r="J14" s="246" t="s">
        <v>52</v>
      </c>
      <c r="K14" s="247"/>
      <c r="L14" s="248"/>
      <c r="M14" s="28"/>
      <c r="N14" s="28"/>
    </row>
    <row r="15" spans="2:14">
      <c r="B15" s="30" t="s">
        <v>2</v>
      </c>
      <c r="C15" s="31">
        <v>0.127</v>
      </c>
      <c r="D15" s="32">
        <f>D10*C15</f>
        <v>80.403700000000001</v>
      </c>
      <c r="E15" s="34">
        <v>8.6999999999999993</v>
      </c>
      <c r="F15" s="35">
        <f>D15*E15</f>
        <v>699.51218999999992</v>
      </c>
      <c r="G15" s="36">
        <v>4</v>
      </c>
      <c r="H15" s="37">
        <f>G20/D11</f>
        <v>1.0476190476190477</v>
      </c>
      <c r="I15" s="37">
        <f>G20</f>
        <v>22</v>
      </c>
      <c r="J15" s="225"/>
      <c r="K15" s="225"/>
      <c r="L15" s="225"/>
      <c r="M15" s="28"/>
      <c r="N15" s="28"/>
    </row>
    <row r="16" spans="2:14">
      <c r="B16" s="27"/>
      <c r="C16" s="27"/>
      <c r="D16" s="27"/>
      <c r="E16" s="27"/>
      <c r="G16" s="28"/>
      <c r="H16" s="28"/>
      <c r="I16" s="28"/>
      <c r="J16" s="29"/>
      <c r="K16" s="29"/>
      <c r="L16" s="28"/>
    </row>
    <row r="17" spans="1:12" ht="20.25">
      <c r="B17" s="229" t="s">
        <v>104</v>
      </c>
      <c r="C17" s="229"/>
      <c r="D17" s="229"/>
      <c r="E17" s="229"/>
      <c r="F17" s="229"/>
      <c r="G17" s="229"/>
      <c r="H17" s="229"/>
      <c r="I17" s="229"/>
      <c r="J17" s="229"/>
      <c r="K17" s="229"/>
      <c r="L17" s="229"/>
    </row>
    <row r="18" spans="1:12">
      <c r="B18" s="226" t="s">
        <v>1</v>
      </c>
      <c r="C18" s="43" t="s">
        <v>43</v>
      </c>
      <c r="D18" s="227" t="s">
        <v>10</v>
      </c>
      <c r="E18" s="43" t="s">
        <v>43</v>
      </c>
      <c r="F18" s="43" t="s">
        <v>45</v>
      </c>
      <c r="G18" s="44" t="s">
        <v>8</v>
      </c>
      <c r="H18" s="44" t="s">
        <v>91</v>
      </c>
      <c r="I18" s="44" t="s">
        <v>8</v>
      </c>
      <c r="J18" s="227" t="s">
        <v>42</v>
      </c>
      <c r="K18" s="43" t="s">
        <v>13</v>
      </c>
      <c r="L18" s="44" t="s">
        <v>9</v>
      </c>
    </row>
    <row r="19" spans="1:12" s="23" customFormat="1">
      <c r="B19" s="226"/>
      <c r="C19" s="43" t="s">
        <v>47</v>
      </c>
      <c r="D19" s="227"/>
      <c r="E19" s="43" t="s">
        <v>44</v>
      </c>
      <c r="F19" s="43" t="s">
        <v>46</v>
      </c>
      <c r="G19" s="44" t="s">
        <v>48</v>
      </c>
      <c r="H19" s="44" t="s">
        <v>135</v>
      </c>
      <c r="I19" s="44" t="s">
        <v>37</v>
      </c>
      <c r="J19" s="227"/>
      <c r="K19" s="43" t="s">
        <v>38</v>
      </c>
      <c r="L19" s="44" t="s">
        <v>136</v>
      </c>
    </row>
    <row r="20" spans="1:12" s="23" customFormat="1">
      <c r="A20" s="53"/>
      <c r="B20" s="107" t="s">
        <v>2</v>
      </c>
      <c r="C20" s="108">
        <f>WORKDAY(D9,0,Feriados!$E$3:$E$38)</f>
        <v>41166</v>
      </c>
      <c r="D20" s="109">
        <f>WORKDAY(C20,H20-1,Feriados!$E$3:$E$38)</f>
        <v>41198</v>
      </c>
      <c r="E20" s="110"/>
      <c r="F20" s="110"/>
      <c r="G20" s="111">
        <f>NETWORKDAYS(C20,D20,Feriados!$E$3:$E$38)</f>
        <v>22</v>
      </c>
      <c r="H20" s="112">
        <f>ROUND(((((L20*C15)*E15)/D12/G15)),0)</f>
        <v>22</v>
      </c>
      <c r="I20" s="111">
        <f>(D20-C20)+1</f>
        <v>33</v>
      </c>
      <c r="J20" s="113" t="s">
        <v>49</v>
      </c>
      <c r="K20" s="114">
        <v>0</v>
      </c>
      <c r="L20" s="115">
        <f>D10</f>
        <v>633.1</v>
      </c>
    </row>
    <row r="21" spans="1:12" s="23" customFormat="1">
      <c r="B21" s="96"/>
      <c r="C21" s="97"/>
      <c r="D21" s="98"/>
      <c r="E21" s="99"/>
      <c r="F21" s="99"/>
      <c r="G21" s="99"/>
      <c r="H21" s="100"/>
      <c r="I21" s="116"/>
      <c r="J21" s="101"/>
      <c r="K21" s="102"/>
      <c r="L21" s="103"/>
    </row>
    <row r="22" spans="1:12" ht="20.25">
      <c r="B22" s="229" t="s">
        <v>103</v>
      </c>
      <c r="C22" s="229"/>
      <c r="D22" s="229"/>
      <c r="E22" s="229"/>
      <c r="F22" s="229"/>
      <c r="G22" s="229"/>
      <c r="H22" s="229"/>
      <c r="I22" s="229"/>
      <c r="J22" s="229"/>
      <c r="K22" s="229"/>
      <c r="L22" s="229"/>
    </row>
    <row r="23" spans="1:12" s="6" customFormat="1">
      <c r="B23" s="233" t="s">
        <v>110</v>
      </c>
      <c r="C23" s="234"/>
      <c r="D23" s="234"/>
      <c r="E23" s="234"/>
      <c r="F23" s="235"/>
      <c r="G23" s="236" t="s">
        <v>124</v>
      </c>
      <c r="H23" s="238" t="s">
        <v>107</v>
      </c>
      <c r="I23" s="238" t="s">
        <v>108</v>
      </c>
      <c r="J23" s="236" t="s">
        <v>106</v>
      </c>
      <c r="K23" s="238" t="s">
        <v>52</v>
      </c>
      <c r="L23" s="238"/>
    </row>
    <row r="24" spans="1:12" s="6" customFormat="1">
      <c r="B24" s="19" t="s">
        <v>53</v>
      </c>
      <c r="C24" s="19" t="s">
        <v>54</v>
      </c>
      <c r="D24" s="19" t="s">
        <v>57</v>
      </c>
      <c r="E24" s="19" t="s">
        <v>55</v>
      </c>
      <c r="F24" s="20" t="s">
        <v>56</v>
      </c>
      <c r="G24" s="237"/>
      <c r="H24" s="238"/>
      <c r="I24" s="238"/>
      <c r="J24" s="237"/>
      <c r="K24" s="238"/>
      <c r="L24" s="238"/>
    </row>
    <row r="25" spans="1:12" s="6" customFormat="1">
      <c r="B25" s="9" t="s">
        <v>111</v>
      </c>
      <c r="C25" s="22">
        <v>0.6</v>
      </c>
      <c r="D25" s="8">
        <f t="shared" ref="D25:D36" si="0">C25*$C$15</f>
        <v>7.6200000000000004E-2</v>
      </c>
      <c r="E25" s="7">
        <f t="shared" ref="E25:E36" si="1">D25*$E$15*$D$10</f>
        <v>419.707314</v>
      </c>
      <c r="F25" s="7">
        <f>E25/8</f>
        <v>52.46341425</v>
      </c>
      <c r="G25" s="239">
        <f>SUM(E25:E30)</f>
        <v>580.59511770000006</v>
      </c>
      <c r="H25" s="242">
        <v>2</v>
      </c>
      <c r="I25" s="239">
        <f>G25/H25</f>
        <v>290.29755885000003</v>
      </c>
      <c r="J25" s="239" t="s">
        <v>67</v>
      </c>
      <c r="K25" s="245" t="s">
        <v>148</v>
      </c>
      <c r="L25" s="245"/>
    </row>
    <row r="26" spans="1:12" s="6" customFormat="1">
      <c r="B26" s="9" t="s">
        <v>116</v>
      </c>
      <c r="C26" s="22">
        <v>0</v>
      </c>
      <c r="D26" s="8">
        <f t="shared" si="0"/>
        <v>0</v>
      </c>
      <c r="E26" s="7">
        <f t="shared" si="1"/>
        <v>0</v>
      </c>
      <c r="F26" s="7">
        <f t="shared" ref="F26:F36" si="2">E26/8</f>
        <v>0</v>
      </c>
      <c r="G26" s="240"/>
      <c r="H26" s="243"/>
      <c r="I26" s="240"/>
      <c r="J26" s="240"/>
      <c r="K26" s="245"/>
      <c r="L26" s="245"/>
    </row>
    <row r="27" spans="1:12" s="6" customFormat="1">
      <c r="B27" s="9" t="s">
        <v>117</v>
      </c>
      <c r="C27" s="22">
        <v>0.12</v>
      </c>
      <c r="D27" s="8">
        <f t="shared" si="0"/>
        <v>1.524E-2</v>
      </c>
      <c r="E27" s="7">
        <f t="shared" si="1"/>
        <v>83.941462799999996</v>
      </c>
      <c r="F27" s="7">
        <f t="shared" si="2"/>
        <v>10.49268285</v>
      </c>
      <c r="G27" s="240"/>
      <c r="H27" s="243"/>
      <c r="I27" s="240"/>
      <c r="J27" s="240"/>
      <c r="K27" s="245"/>
      <c r="L27" s="245"/>
    </row>
    <row r="28" spans="1:12" s="6" customFormat="1">
      <c r="B28" s="9" t="s">
        <v>118</v>
      </c>
      <c r="C28" s="22">
        <v>0.03</v>
      </c>
      <c r="D28" s="8">
        <f t="shared" si="0"/>
        <v>3.81E-3</v>
      </c>
      <c r="E28" s="7">
        <f t="shared" si="1"/>
        <v>20.985365699999999</v>
      </c>
      <c r="F28" s="7">
        <f t="shared" si="2"/>
        <v>2.6231707124999999</v>
      </c>
      <c r="G28" s="240"/>
      <c r="H28" s="243"/>
      <c r="I28" s="240"/>
      <c r="J28" s="240"/>
      <c r="K28" s="245"/>
      <c r="L28" s="245"/>
    </row>
    <row r="29" spans="1:12" s="6" customFormat="1">
      <c r="B29" s="9" t="s">
        <v>119</v>
      </c>
      <c r="C29" s="22">
        <v>0.06</v>
      </c>
      <c r="D29" s="8">
        <f t="shared" si="0"/>
        <v>7.62E-3</v>
      </c>
      <c r="E29" s="7">
        <f t="shared" si="1"/>
        <v>41.970731399999998</v>
      </c>
      <c r="F29" s="7">
        <f t="shared" si="2"/>
        <v>5.2463414249999998</v>
      </c>
      <c r="G29" s="240"/>
      <c r="H29" s="243"/>
      <c r="I29" s="240"/>
      <c r="J29" s="240"/>
      <c r="K29" s="245"/>
      <c r="L29" s="245"/>
    </row>
    <row r="30" spans="1:12" s="6" customFormat="1">
      <c r="B30" s="9" t="s">
        <v>59</v>
      </c>
      <c r="C30" s="22">
        <v>0.02</v>
      </c>
      <c r="D30" s="8">
        <f t="shared" si="0"/>
        <v>2.5400000000000002E-3</v>
      </c>
      <c r="E30" s="7">
        <f t="shared" si="1"/>
        <v>13.9902438</v>
      </c>
      <c r="F30" s="7">
        <f t="shared" si="2"/>
        <v>1.748780475</v>
      </c>
      <c r="G30" s="240"/>
      <c r="H30" s="243"/>
      <c r="I30" s="240"/>
      <c r="J30" s="241"/>
      <c r="K30" s="245"/>
      <c r="L30" s="245"/>
    </row>
    <row r="31" spans="1:12" s="6" customFormat="1">
      <c r="B31" s="9" t="s">
        <v>120</v>
      </c>
      <c r="C31" s="22">
        <v>0.01</v>
      </c>
      <c r="D31" s="8">
        <f t="shared" si="0"/>
        <v>1.2700000000000001E-3</v>
      </c>
      <c r="E31" s="7">
        <f t="shared" si="1"/>
        <v>6.9951219</v>
      </c>
      <c r="F31" s="7">
        <f t="shared" si="2"/>
        <v>0.8743902375</v>
      </c>
      <c r="G31" s="249">
        <f>E31+E32</f>
        <v>13.9902438</v>
      </c>
      <c r="H31" s="245">
        <v>1</v>
      </c>
      <c r="I31" s="249">
        <f>IF(G31&lt;&gt;0,G31/H31,0)</f>
        <v>13.9902438</v>
      </c>
      <c r="J31" s="239" t="s">
        <v>66</v>
      </c>
      <c r="K31" s="245" t="s">
        <v>149</v>
      </c>
      <c r="L31" s="245"/>
    </row>
    <row r="32" spans="1:12" s="6" customFormat="1">
      <c r="B32" s="9" t="s">
        <v>121</v>
      </c>
      <c r="C32" s="22">
        <v>0.01</v>
      </c>
      <c r="D32" s="8">
        <f t="shared" si="0"/>
        <v>1.2700000000000001E-3</v>
      </c>
      <c r="E32" s="7">
        <f t="shared" si="1"/>
        <v>6.9951219</v>
      </c>
      <c r="F32" s="7">
        <f t="shared" si="2"/>
        <v>0.8743902375</v>
      </c>
      <c r="G32" s="249"/>
      <c r="H32" s="245"/>
      <c r="I32" s="249"/>
      <c r="J32" s="241"/>
      <c r="K32" s="245"/>
      <c r="L32" s="245"/>
    </row>
    <row r="33" spans="2:12" s="6" customFormat="1">
      <c r="B33" s="9" t="s">
        <v>122</v>
      </c>
      <c r="C33" s="22">
        <v>0.04</v>
      </c>
      <c r="D33" s="8">
        <f t="shared" si="0"/>
        <v>5.0800000000000003E-3</v>
      </c>
      <c r="E33" s="7">
        <f t="shared" si="1"/>
        <v>27.9804876</v>
      </c>
      <c r="F33" s="7">
        <f t="shared" si="2"/>
        <v>3.49756095</v>
      </c>
      <c r="G33" s="239">
        <f>SUM(E33:E36)</f>
        <v>104.92682850000001</v>
      </c>
      <c r="H33" s="242">
        <v>1</v>
      </c>
      <c r="I33" s="239">
        <f>G33/H33</f>
        <v>104.92682850000001</v>
      </c>
      <c r="J33" s="249" t="s">
        <v>65</v>
      </c>
      <c r="K33" s="245" t="s">
        <v>150</v>
      </c>
      <c r="L33" s="245"/>
    </row>
    <row r="34" spans="2:12" s="6" customFormat="1">
      <c r="B34" s="9" t="s">
        <v>123</v>
      </c>
      <c r="C34" s="22">
        <v>0.03</v>
      </c>
      <c r="D34" s="8">
        <f t="shared" si="0"/>
        <v>3.81E-3</v>
      </c>
      <c r="E34" s="7">
        <f t="shared" si="1"/>
        <v>20.985365699999999</v>
      </c>
      <c r="F34" s="7">
        <f t="shared" si="2"/>
        <v>2.6231707124999999</v>
      </c>
      <c r="G34" s="240"/>
      <c r="H34" s="243"/>
      <c r="I34" s="240"/>
      <c r="J34" s="249"/>
      <c r="K34" s="245"/>
      <c r="L34" s="245"/>
    </row>
    <row r="35" spans="2:12" s="6" customFormat="1">
      <c r="B35" s="9" t="s">
        <v>60</v>
      </c>
      <c r="C35" s="22">
        <v>0.05</v>
      </c>
      <c r="D35" s="8">
        <f t="shared" si="0"/>
        <v>6.3500000000000006E-3</v>
      </c>
      <c r="E35" s="7">
        <f t="shared" si="1"/>
        <v>34.975609500000004</v>
      </c>
      <c r="F35" s="7">
        <f t="shared" si="2"/>
        <v>4.3719511875000006</v>
      </c>
      <c r="G35" s="240"/>
      <c r="H35" s="243"/>
      <c r="I35" s="240"/>
      <c r="J35" s="249"/>
      <c r="K35" s="245"/>
      <c r="L35" s="245"/>
    </row>
    <row r="36" spans="2:12" s="6" customFormat="1">
      <c r="B36" s="9" t="s">
        <v>58</v>
      </c>
      <c r="C36" s="22">
        <v>0.03</v>
      </c>
      <c r="D36" s="8">
        <f t="shared" si="0"/>
        <v>3.81E-3</v>
      </c>
      <c r="E36" s="7">
        <f t="shared" si="1"/>
        <v>20.985365699999999</v>
      </c>
      <c r="F36" s="7">
        <f t="shared" si="2"/>
        <v>2.6231707124999999</v>
      </c>
      <c r="G36" s="241"/>
      <c r="H36" s="244"/>
      <c r="I36" s="241"/>
      <c r="J36" s="249"/>
      <c r="K36" s="245"/>
      <c r="L36" s="245"/>
    </row>
    <row r="37" spans="2:12" s="6" customFormat="1">
      <c r="B37" s="11" t="s">
        <v>62</v>
      </c>
      <c r="C37" s="12">
        <f>SUM(C25:C36)</f>
        <v>1.0000000000000002</v>
      </c>
      <c r="D37" s="14">
        <f>SUM(D25:D36)</f>
        <v>0.12699999999999997</v>
      </c>
      <c r="E37" s="13">
        <f>SUM(E25:E36)</f>
        <v>699.51218999999992</v>
      </c>
      <c r="F37" s="13"/>
      <c r="G37" s="18">
        <f>SUM(G25:G36)</f>
        <v>699.51219000000015</v>
      </c>
      <c r="H37" s="230" t="s">
        <v>63</v>
      </c>
      <c r="I37" s="231"/>
      <c r="J37" s="13" t="s">
        <v>63</v>
      </c>
      <c r="K37" s="232" t="s">
        <v>63</v>
      </c>
      <c r="L37" s="232"/>
    </row>
  </sheetData>
  <mergeCells count="48">
    <mergeCell ref="B1:L3"/>
    <mergeCell ref="H37:I37"/>
    <mergeCell ref="K37:L37"/>
    <mergeCell ref="G25:G30"/>
    <mergeCell ref="H25:H30"/>
    <mergeCell ref="I25:I30"/>
    <mergeCell ref="J25:J30"/>
    <mergeCell ref="K25:L30"/>
    <mergeCell ref="G31:G32"/>
    <mergeCell ref="H31:H32"/>
    <mergeCell ref="I31:I32"/>
    <mergeCell ref="J31:J32"/>
    <mergeCell ref="K31:L32"/>
    <mergeCell ref="G33:G36"/>
    <mergeCell ref="H33:H36"/>
    <mergeCell ref="I33:I36"/>
    <mergeCell ref="J33:J36"/>
    <mergeCell ref="K23:L24"/>
    <mergeCell ref="B18:B19"/>
    <mergeCell ref="D18:D19"/>
    <mergeCell ref="J18:J19"/>
    <mergeCell ref="B22:L22"/>
    <mergeCell ref="B23:F23"/>
    <mergeCell ref="G23:G24"/>
    <mergeCell ref="H23:H24"/>
    <mergeCell ref="I23:I24"/>
    <mergeCell ref="J23:J24"/>
    <mergeCell ref="K33:L36"/>
    <mergeCell ref="B17:L17"/>
    <mergeCell ref="B12:C12"/>
    <mergeCell ref="D12:E12"/>
    <mergeCell ref="J14:L14"/>
    <mergeCell ref="J15:L15"/>
    <mergeCell ref="B5:E5"/>
    <mergeCell ref="G5:L5"/>
    <mergeCell ref="B6:C6"/>
    <mergeCell ref="D6:E6"/>
    <mergeCell ref="G6:L12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</mergeCells>
  <dataValidations count="1">
    <dataValidation type="list" allowBlank="1" showInputMessage="1" showErrorMessage="1" sqref="WVJ25:WVJ27 ST25:ST27 ACP25:ACP27 AML25:AML27 AWH25:AWH27 BGD25:BGD27 BPZ25:BPZ27 BZV25:BZV27 CJR25:CJR27 CTN25:CTN27 DDJ25:DDJ27 DNF25:DNF27 DXB25:DXB27 EGX25:EGX27 EQT25:EQT27 FAP25:FAP27 FKL25:FKL27 FUH25:FUH27 GED25:GED27 GNZ25:GNZ27 GXV25:GXV27 HHR25:HHR27 HRN25:HRN27 IBJ25:IBJ27 ILF25:ILF27 IVB25:IVB27 JEX25:JEX27 JOT25:JOT27 JYP25:JYP27 KIL25:KIL27 KSH25:KSH27 LCD25:LCD27 LLZ25:LLZ27 LVV25:LVV27 MFR25:MFR27 MPN25:MPN27 MZJ25:MZJ27 NJF25:NJF27 NTB25:NTB27 OCX25:OCX27 OMT25:OMT27 OWP25:OWP27 PGL25:PGL27 PQH25:PQH27 QAD25:QAD27 QJZ25:QJZ27 QTV25:QTV27 RDR25:RDR27 RNN25:RNN27 RXJ25:RXJ27 SHF25:SHF27 SRB25:SRB27 TAX25:TAX27 TKT25:TKT27 TUP25:TUP27 UEL25:UEL27 UOH25:UOH27 UYD25:UYD27 VHZ25:VHZ27 VRV25:VRV27 WBR25:WBR27 WLN25:WLN27 IX25:IX27">
      <formula1>"Único,Por UC,Por Iteração"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47"/>
  <sheetViews>
    <sheetView showGridLines="0" tabSelected="1" zoomScale="90" zoomScaleNormal="90" workbookViewId="0">
      <selection activeCell="G18" sqref="G18"/>
    </sheetView>
  </sheetViews>
  <sheetFormatPr defaultColWidth="8.85546875" defaultRowHeight="12.75"/>
  <cols>
    <col min="1" max="1" width="4.7109375" style="23" customWidth="1"/>
    <col min="2" max="2" width="39.7109375" style="25" customWidth="1"/>
    <col min="3" max="3" width="20.5703125" style="24" bestFit="1" customWidth="1"/>
    <col min="4" max="5" width="16" style="24" bestFit="1" customWidth="1"/>
    <col min="6" max="6" width="15.140625" style="24" customWidth="1"/>
    <col min="7" max="7" width="26.140625" style="24" customWidth="1"/>
    <col min="8" max="8" width="18.28515625" style="24" customWidth="1"/>
    <col min="9" max="9" width="16.140625" style="41" customWidth="1"/>
    <col min="10" max="10" width="16.42578125" style="42" customWidth="1"/>
    <col min="11" max="11" width="16.42578125" style="25" customWidth="1"/>
    <col min="12" max="12" width="0.85546875" style="25" customWidth="1"/>
    <col min="13" max="13" width="0" style="25" hidden="1" customWidth="1"/>
    <col min="14" max="14" width="10" style="25" hidden="1" customWidth="1"/>
    <col min="15" max="15" width="0.85546875" style="25" hidden="1" customWidth="1"/>
    <col min="16" max="16" width="0" style="25" hidden="1" customWidth="1"/>
    <col min="17" max="17" width="11.42578125" style="25" hidden="1" customWidth="1"/>
    <col min="18" max="28" width="0" style="25" hidden="1" customWidth="1"/>
    <col min="29" max="29" width="10" style="25" hidden="1" customWidth="1"/>
    <col min="30" max="16384" width="8.85546875" style="25"/>
  </cols>
  <sheetData>
    <row r="1" spans="1:12" s="6" customFormat="1">
      <c r="B1" s="306" t="s">
        <v>139</v>
      </c>
      <c r="C1" s="306"/>
      <c r="D1" s="306"/>
      <c r="E1" s="306"/>
      <c r="F1" s="306"/>
      <c r="G1" s="306"/>
      <c r="H1" s="306"/>
      <c r="I1" s="306"/>
      <c r="J1" s="306"/>
      <c r="K1" s="306"/>
      <c r="L1" s="23"/>
    </row>
    <row r="2" spans="1:12" s="6" customFormat="1"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3"/>
    </row>
    <row r="3" spans="1:12" s="6" customFormat="1"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23"/>
    </row>
    <row r="4" spans="1:12">
      <c r="A4" s="25"/>
      <c r="L4" s="23"/>
    </row>
    <row r="5" spans="1:12">
      <c r="A5" s="25"/>
      <c r="B5" s="199" t="s">
        <v>11</v>
      </c>
      <c r="C5" s="200"/>
      <c r="D5" s="200"/>
      <c r="E5" s="201"/>
      <c r="G5" s="131" t="s">
        <v>175</v>
      </c>
      <c r="H5" s="181"/>
      <c r="I5" s="181"/>
      <c r="J5" s="181"/>
      <c r="K5" s="180"/>
      <c r="L5" s="23"/>
    </row>
    <row r="6" spans="1:12">
      <c r="A6" s="25"/>
      <c r="B6" s="292" t="s">
        <v>78</v>
      </c>
      <c r="C6" s="293"/>
      <c r="D6" s="278"/>
      <c r="E6" s="279"/>
      <c r="G6" s="256" t="s">
        <v>174</v>
      </c>
      <c r="H6" s="256"/>
      <c r="I6" s="256"/>
      <c r="J6" s="257"/>
      <c r="K6" s="257"/>
      <c r="L6" s="23"/>
    </row>
    <row r="7" spans="1:12" ht="12.75" customHeight="1">
      <c r="A7" s="25"/>
      <c r="B7" s="292" t="s">
        <v>0</v>
      </c>
      <c r="C7" s="293"/>
      <c r="D7" s="278"/>
      <c r="E7" s="279"/>
      <c r="G7" s="256" t="s">
        <v>173</v>
      </c>
      <c r="H7" s="256"/>
      <c r="I7" s="256"/>
      <c r="J7" s="257"/>
      <c r="K7" s="257"/>
      <c r="L7" s="23"/>
    </row>
    <row r="8" spans="1:12">
      <c r="A8" s="25"/>
      <c r="B8" s="292" t="s">
        <v>5</v>
      </c>
      <c r="C8" s="293"/>
      <c r="D8" s="280"/>
      <c r="E8" s="281"/>
      <c r="G8" s="256" t="s">
        <v>172</v>
      </c>
      <c r="H8" s="256"/>
      <c r="I8" s="256"/>
      <c r="J8" s="257"/>
      <c r="K8" s="257"/>
      <c r="L8" s="23"/>
    </row>
    <row r="9" spans="1:12">
      <c r="A9" s="25"/>
      <c r="B9" s="292" t="s">
        <v>100</v>
      </c>
      <c r="C9" s="293"/>
      <c r="D9" s="222">
        <v>1</v>
      </c>
      <c r="E9" s="223"/>
      <c r="G9" s="256" t="s">
        <v>171</v>
      </c>
      <c r="H9" s="256"/>
      <c r="I9" s="256"/>
      <c r="J9" s="257"/>
      <c r="K9" s="257"/>
      <c r="L9" s="23"/>
    </row>
    <row r="10" spans="1:12">
      <c r="A10" s="25"/>
      <c r="B10" s="294" t="s">
        <v>92</v>
      </c>
      <c r="C10" s="295"/>
      <c r="D10" s="250">
        <v>41253</v>
      </c>
      <c r="E10" s="270"/>
      <c r="G10" s="256" t="s">
        <v>170</v>
      </c>
      <c r="H10" s="256"/>
      <c r="I10" s="256"/>
      <c r="J10" s="291">
        <f>D12</f>
        <v>8</v>
      </c>
      <c r="K10" s="291"/>
      <c r="L10" s="23"/>
    </row>
    <row r="11" spans="1:12">
      <c r="A11" s="25"/>
      <c r="B11" s="294" t="s">
        <v>128</v>
      </c>
      <c r="C11" s="295"/>
      <c r="D11" s="251">
        <v>100</v>
      </c>
      <c r="E11" s="268"/>
      <c r="G11" s="258" t="s">
        <v>169</v>
      </c>
      <c r="H11" s="258"/>
      <c r="I11" s="258"/>
      <c r="J11" s="258"/>
      <c r="K11" s="258"/>
      <c r="L11" s="23"/>
    </row>
    <row r="12" spans="1:12">
      <c r="A12" s="25"/>
      <c r="B12" s="294" t="s">
        <v>179</v>
      </c>
      <c r="C12" s="295"/>
      <c r="D12" s="282">
        <v>8</v>
      </c>
      <c r="E12" s="283"/>
      <c r="G12" s="288"/>
      <c r="H12" s="289"/>
      <c r="I12" s="289"/>
      <c r="J12" s="289"/>
      <c r="K12" s="290"/>
      <c r="L12" s="23"/>
    </row>
    <row r="13" spans="1:12">
      <c r="A13" s="25"/>
      <c r="B13" s="294" t="s">
        <v>176</v>
      </c>
      <c r="C13" s="295"/>
      <c r="D13" s="282">
        <f>D11*J10</f>
        <v>800</v>
      </c>
      <c r="E13" s="283"/>
      <c r="G13" s="269"/>
      <c r="H13" s="259"/>
      <c r="I13" s="259"/>
      <c r="J13" s="259"/>
      <c r="K13" s="260"/>
      <c r="L13" s="23"/>
    </row>
    <row r="14" spans="1:12">
      <c r="A14" s="25"/>
      <c r="B14" s="294" t="s">
        <v>138</v>
      </c>
      <c r="C14" s="295"/>
      <c r="D14" s="284">
        <v>21</v>
      </c>
      <c r="E14" s="285"/>
      <c r="G14" s="275"/>
      <c r="H14" s="276"/>
      <c r="I14" s="276"/>
      <c r="J14" s="276"/>
      <c r="K14" s="277"/>
      <c r="L14" s="23"/>
    </row>
    <row r="15" spans="1:12" ht="38.25" customHeight="1" thickBot="1">
      <c r="A15" s="25"/>
      <c r="B15" s="294" t="s">
        <v>125</v>
      </c>
      <c r="C15" s="295"/>
      <c r="D15" s="286">
        <v>8</v>
      </c>
      <c r="E15" s="287"/>
      <c r="G15" s="261"/>
      <c r="H15" s="262"/>
      <c r="I15" s="262"/>
      <c r="J15" s="262"/>
      <c r="K15" s="263"/>
      <c r="L15" s="23"/>
    </row>
    <row r="16" spans="1:12">
      <c r="A16" s="25"/>
      <c r="B16" s="26"/>
      <c r="C16" s="27"/>
      <c r="D16" s="27"/>
      <c r="E16" s="27"/>
      <c r="G16" s="28"/>
      <c r="H16" s="28"/>
      <c r="I16" s="29"/>
      <c r="J16" s="29"/>
      <c r="K16" s="28"/>
      <c r="L16" s="23"/>
    </row>
    <row r="17" spans="1:31">
      <c r="A17" s="25"/>
      <c r="B17" s="131" t="s">
        <v>1</v>
      </c>
      <c r="C17" s="185" t="s">
        <v>221</v>
      </c>
      <c r="D17" s="173" t="s">
        <v>51</v>
      </c>
      <c r="E17" s="173" t="s">
        <v>95</v>
      </c>
      <c r="G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1:31">
      <c r="A18" s="25"/>
      <c r="B18" s="30" t="s">
        <v>223</v>
      </c>
      <c r="C18" s="296">
        <v>0.2</v>
      </c>
      <c r="D18" s="38">
        <v>16</v>
      </c>
      <c r="E18" s="33">
        <f>D18*$D$11*C18</f>
        <v>320</v>
      </c>
      <c r="G18" s="28"/>
      <c r="H18" s="182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 spans="1:31">
      <c r="B19" s="30" t="s">
        <v>224</v>
      </c>
      <c r="C19" s="296">
        <v>0.2</v>
      </c>
      <c r="D19" s="38">
        <v>16</v>
      </c>
      <c r="E19" s="33">
        <f>D19*$D$11*C19</f>
        <v>320</v>
      </c>
      <c r="G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spans="1:31">
      <c r="B20" s="30" t="s">
        <v>166</v>
      </c>
      <c r="C20" s="296">
        <v>0.9</v>
      </c>
      <c r="D20" s="33">
        <f>Produtividade</f>
        <v>8</v>
      </c>
      <c r="E20" s="33">
        <f>$D$13*C20</f>
        <v>720</v>
      </c>
      <c r="F20" s="25"/>
      <c r="G20" s="28"/>
      <c r="H20" s="25"/>
      <c r="I20" s="25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1">
      <c r="B21" s="30" t="s">
        <v>177</v>
      </c>
      <c r="C21" s="296">
        <v>0.1</v>
      </c>
      <c r="D21" s="33">
        <f>Produtividade</f>
        <v>8</v>
      </c>
      <c r="E21" s="33">
        <f>$D$13*C21</f>
        <v>80</v>
      </c>
      <c r="F21" s="25"/>
      <c r="G21" s="28"/>
      <c r="H21" s="25"/>
      <c r="I21" s="25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1">
      <c r="B22" s="39" t="s">
        <v>82</v>
      </c>
      <c r="C22" s="31" t="s">
        <v>63</v>
      </c>
      <c r="D22" s="183" t="s">
        <v>63</v>
      </c>
      <c r="E22" s="40">
        <f>E19+E20+E21+E18</f>
        <v>1440</v>
      </c>
      <c r="F22" s="25"/>
      <c r="G22" s="28"/>
      <c r="H22" s="25"/>
      <c r="I22" s="25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1">
      <c r="B23" s="27"/>
      <c r="C23" s="27"/>
      <c r="D23" s="27"/>
      <c r="E23" s="27"/>
      <c r="G23" s="28"/>
      <c r="H23" s="28"/>
      <c r="I23" s="29"/>
      <c r="J23" s="29"/>
      <c r="K23" s="28"/>
      <c r="L23" s="23"/>
    </row>
    <row r="24" spans="1:31" ht="20.25" hidden="1">
      <c r="B24" s="229" t="s">
        <v>104</v>
      </c>
      <c r="C24" s="229"/>
      <c r="D24" s="229"/>
      <c r="E24" s="229"/>
      <c r="F24" s="229"/>
      <c r="G24" s="229"/>
      <c r="H24" s="229"/>
      <c r="I24" s="229"/>
      <c r="J24" s="229"/>
      <c r="K24" s="229"/>
      <c r="L24" s="23"/>
    </row>
    <row r="25" spans="1:31" ht="12.75" hidden="1" customHeight="1">
      <c r="B25" s="226" t="s">
        <v>1</v>
      </c>
      <c r="C25" s="172" t="s">
        <v>43</v>
      </c>
      <c r="D25" s="227" t="s">
        <v>10</v>
      </c>
      <c r="E25" s="172" t="s">
        <v>43</v>
      </c>
      <c r="F25" s="172" t="s">
        <v>45</v>
      </c>
      <c r="G25" s="171" t="s">
        <v>8</v>
      </c>
      <c r="H25" s="171" t="s">
        <v>91</v>
      </c>
      <c r="I25" s="172" t="s">
        <v>8</v>
      </c>
      <c r="J25" s="172" t="s">
        <v>13</v>
      </c>
      <c r="K25" s="171" t="s">
        <v>137</v>
      </c>
      <c r="L25" s="23"/>
    </row>
    <row r="26" spans="1:31" s="23" customFormat="1" ht="12.75" hidden="1" customHeight="1">
      <c r="B26" s="226"/>
      <c r="C26" s="172" t="s">
        <v>47</v>
      </c>
      <c r="D26" s="227"/>
      <c r="E26" s="172" t="s">
        <v>44</v>
      </c>
      <c r="F26" s="172" t="s">
        <v>46</v>
      </c>
      <c r="G26" s="171" t="s">
        <v>48</v>
      </c>
      <c r="H26" s="171" t="s">
        <v>135</v>
      </c>
      <c r="I26" s="172" t="s">
        <v>37</v>
      </c>
      <c r="J26" s="172" t="s">
        <v>38</v>
      </c>
      <c r="K26" s="171" t="s">
        <v>136</v>
      </c>
    </row>
    <row r="27" spans="1:31" s="23" customFormat="1" hidden="1">
      <c r="A27" s="45"/>
      <c r="B27" s="46" t="s">
        <v>0</v>
      </c>
      <c r="C27" s="47">
        <f>SMALL(C28:C55,1)</f>
        <v>41253</v>
      </c>
      <c r="D27" s="47">
        <f>LARGE(D28:D55,1)</f>
        <v>41411</v>
      </c>
      <c r="E27" s="47" t="str">
        <f>IF(E28&lt;&gt;"",SMALL(E28:E55,1),"")</f>
        <v/>
      </c>
      <c r="F27" s="47" t="str">
        <f>IF(E28&lt;&gt;"",LARGE(F28:F55,1),"")</f>
        <v/>
      </c>
      <c r="G27" s="48">
        <f>NETWORKDAYS(C27,D27,[1]Feriados!$E$3:$E$38)</f>
        <v>109</v>
      </c>
      <c r="H27" s="49">
        <f>NETWORKDAYS(C27,D27,[1]Feriados!E3:E38)</f>
        <v>109</v>
      </c>
      <c r="I27" s="50">
        <f t="shared" ref="I27:I55" si="0">(D27-C27)+1</f>
        <v>159</v>
      </c>
      <c r="J27" s="51">
        <f>J31+J45+J49</f>
        <v>19</v>
      </c>
      <c r="K27" s="46"/>
      <c r="N27" s="52"/>
      <c r="O27" s="52"/>
      <c r="AC27" s="52"/>
    </row>
    <row r="28" spans="1:31" s="23" customFormat="1" hidden="1">
      <c r="A28" s="53"/>
      <c r="B28" s="54" t="str">
        <f>"ITERAÇÃO" &amp; " " &amp; D9</f>
        <v>ITERAÇÃO 1</v>
      </c>
      <c r="C28" s="55">
        <f>SMALL(C31:C55,1)</f>
        <v>41272</v>
      </c>
      <c r="D28" s="56">
        <f>LARGE(D31:D55,1)</f>
        <v>41411</v>
      </c>
      <c r="E28" s="55" t="str">
        <f>IF(E33&lt;&gt;"",SMALL(E31:E55,1),"")</f>
        <v/>
      </c>
      <c r="F28" s="56" t="str">
        <f>IF(F33&lt;&gt;"",LARGE(F31:F55,1),"")</f>
        <v/>
      </c>
      <c r="G28" s="57">
        <f>NETWORKDAYS(C28,D28,[1]Feriados!$E$3:$E$38)</f>
        <v>95</v>
      </c>
      <c r="H28" s="57">
        <f>H31+H45+H49</f>
        <v>142</v>
      </c>
      <c r="I28" s="58">
        <f t="shared" si="0"/>
        <v>140</v>
      </c>
      <c r="J28" s="59">
        <f>J31+J45+J49</f>
        <v>19</v>
      </c>
      <c r="K28" s="60"/>
    </row>
    <row r="29" spans="1:31" s="23" customFormat="1" hidden="1">
      <c r="A29" s="53"/>
      <c r="B29" s="87" t="s">
        <v>2</v>
      </c>
      <c r="C29" s="62">
        <f>SMALL(C30:C35,1)</f>
        <v>41253</v>
      </c>
      <c r="D29" s="63">
        <f>LARGE(D30,1)</f>
        <v>41355</v>
      </c>
      <c r="E29" s="62" t="str">
        <f>IF(E30&lt;&gt;"",SMALL(E30:E35,1),"")</f>
        <v/>
      </c>
      <c r="F29" s="63" t="str">
        <f>IF(F30&lt;&gt;"",LARGE(F30:F35,1),"")</f>
        <v/>
      </c>
      <c r="G29" s="64">
        <f>NETWORKDAYS(C29,D29,[1]Feriados!$E$3:$E$38)</f>
        <v>71</v>
      </c>
      <c r="H29" s="64">
        <f>SUM(H30:H35)</f>
        <v>219</v>
      </c>
      <c r="I29" s="88">
        <f t="shared" si="0"/>
        <v>103</v>
      </c>
      <c r="J29" s="66">
        <f>SUM(J30:J35)</f>
        <v>17</v>
      </c>
      <c r="K29" s="67">
        <f>D11</f>
        <v>100</v>
      </c>
    </row>
    <row r="30" spans="1:31" s="23" customFormat="1" hidden="1">
      <c r="A30" s="53"/>
      <c r="B30" s="89" t="s">
        <v>168</v>
      </c>
      <c r="C30" s="71">
        <f>WORKDAY(D10,0,[1]Feriados!$E$3:$E$38)</f>
        <v>41253</v>
      </c>
      <c r="D30" s="72">
        <f>WORKDAY(C30,H30-1,[1]Feriados!$E$3:$E$38)</f>
        <v>41355</v>
      </c>
      <c r="E30" s="73"/>
      <c r="F30" s="73"/>
      <c r="G30" s="74">
        <f>NETWORKDAYS(C30,D30,[1]Feriados!$E$3:$E$38)</f>
        <v>71</v>
      </c>
      <c r="H30" s="74">
        <v>71</v>
      </c>
      <c r="I30" s="95">
        <f t="shared" si="0"/>
        <v>103</v>
      </c>
      <c r="J30" s="76"/>
      <c r="K30" s="69">
        <f>D11</f>
        <v>100</v>
      </c>
    </row>
    <row r="31" spans="1:31" s="23" customFormat="1" hidden="1">
      <c r="A31" s="53"/>
      <c r="B31" s="61" t="s">
        <v>167</v>
      </c>
      <c r="C31" s="62">
        <f>SMALL(C33:C44,1)</f>
        <v>41272</v>
      </c>
      <c r="D31" s="63">
        <f>LARGE(D32:D44,1)</f>
        <v>41355</v>
      </c>
      <c r="E31" s="62" t="str">
        <f>IF(E33&lt;&gt;"",SMALL(E33:E44,1),"")</f>
        <v/>
      </c>
      <c r="F31" s="63" t="str">
        <f>IF(F33&lt;&gt;"",LARGE(F32:F44,1),"")</f>
        <v/>
      </c>
      <c r="G31" s="64">
        <f>NETWORKDAYS(C31,D31,[1]Feriados!$E$3:$E$38)</f>
        <v>57</v>
      </c>
      <c r="H31" s="64">
        <f>H32+H40</f>
        <v>56</v>
      </c>
      <c r="I31" s="65">
        <f t="shared" si="0"/>
        <v>84</v>
      </c>
      <c r="J31" s="66">
        <f>J32+J40</f>
        <v>9</v>
      </c>
      <c r="K31" s="67">
        <f>D11</f>
        <v>100</v>
      </c>
    </row>
    <row r="32" spans="1:31" s="23" customFormat="1" hidden="1">
      <c r="A32" s="53"/>
      <c r="B32" s="68" t="s">
        <v>15</v>
      </c>
      <c r="C32" s="62">
        <f>SMALL(C33:C39,1)</f>
        <v>41272</v>
      </c>
      <c r="D32" s="63">
        <f>LARGE(D33:D39,1)</f>
        <v>41347</v>
      </c>
      <c r="E32" s="62" t="str">
        <f>IF(E33&lt;&gt;"",SMALL(E33:E39,1),"")</f>
        <v/>
      </c>
      <c r="F32" s="63" t="str">
        <f>IF(F33&lt;&gt;"",LARGE(F33:F39,1),"")</f>
        <v/>
      </c>
      <c r="G32" s="64">
        <f>NETWORKDAYS(C32,D32,[1]Feriados!$E$3:$E$38)</f>
        <v>51</v>
      </c>
      <c r="H32" s="64">
        <f>SUM(H33:H39)</f>
        <v>48</v>
      </c>
      <c r="I32" s="65">
        <f t="shared" si="0"/>
        <v>76</v>
      </c>
      <c r="J32" s="66">
        <f>SUM(J33:J39)</f>
        <v>6</v>
      </c>
      <c r="K32" s="69">
        <f>D11</f>
        <v>100</v>
      </c>
    </row>
    <row r="33" spans="1:11" s="23" customFormat="1" hidden="1">
      <c r="A33" s="53"/>
      <c r="B33" s="70" t="s">
        <v>80</v>
      </c>
      <c r="C33" s="71">
        <v>41272</v>
      </c>
      <c r="D33" s="72">
        <f>WORKDAY(C33+7,H33-1,[1]Feriados!$E$3:$E$38)</f>
        <v>41339</v>
      </c>
      <c r="E33" s="73"/>
      <c r="F33" s="73"/>
      <c r="G33" s="74">
        <f>NETWORKDAYS(C33,D33,[1]Feriados!$E$3:$E$38)</f>
        <v>45</v>
      </c>
      <c r="H33" s="74">
        <v>42</v>
      </c>
      <c r="I33" s="75">
        <f t="shared" si="0"/>
        <v>68</v>
      </c>
      <c r="J33" s="76"/>
      <c r="K33" s="69">
        <f>D11</f>
        <v>100</v>
      </c>
    </row>
    <row r="34" spans="1:11" s="23" customFormat="1" hidden="1">
      <c r="A34" s="53"/>
      <c r="B34" s="77" t="s">
        <v>68</v>
      </c>
      <c r="C34" s="78">
        <f>WORKDAY(D33,1,[1]Feriados!$E$3:$E$38)</f>
        <v>41340</v>
      </c>
      <c r="D34" s="79">
        <f>WORKDAY(C34,H34-1,[1]Feriados!$E$3:$E$38)</f>
        <v>41340</v>
      </c>
      <c r="E34" s="80"/>
      <c r="F34" s="80"/>
      <c r="G34" s="81">
        <f>NETWORKDAYS(C34,D34,[1]Feriados!$E$3:$E$38)</f>
        <v>1</v>
      </c>
      <c r="H34" s="81">
        <f t="shared" ref="H34:H39" si="1">J34</f>
        <v>1</v>
      </c>
      <c r="I34" s="82">
        <f t="shared" si="0"/>
        <v>1</v>
      </c>
      <c r="J34" s="83">
        <v>1</v>
      </c>
      <c r="K34" s="69">
        <f>D11</f>
        <v>100</v>
      </c>
    </row>
    <row r="35" spans="1:11" s="23" customFormat="1" ht="25.5" hidden="1">
      <c r="A35" s="53"/>
      <c r="B35" s="84" t="s">
        <v>69</v>
      </c>
      <c r="C35" s="71">
        <f>WORKDAY(D34,1,[1]Feriados!$E$3:$E$38)</f>
        <v>41341</v>
      </c>
      <c r="D35" s="72">
        <f>WORKDAY(C35,H35-1,[1]Feriados!$E$3:$E$38)</f>
        <v>41341</v>
      </c>
      <c r="E35" s="73"/>
      <c r="F35" s="73"/>
      <c r="G35" s="74">
        <f>NETWORKDAYS(C35,D35,[1]Feriados!$E$3:$E$38)</f>
        <v>1</v>
      </c>
      <c r="H35" s="74">
        <f t="shared" si="1"/>
        <v>1</v>
      </c>
      <c r="I35" s="75">
        <f t="shared" si="0"/>
        <v>1</v>
      </c>
      <c r="J35" s="85">
        <v>1</v>
      </c>
      <c r="K35" s="69">
        <f>D11</f>
        <v>100</v>
      </c>
    </row>
    <row r="36" spans="1:11" s="23" customFormat="1" hidden="1">
      <c r="A36" s="53"/>
      <c r="B36" s="77" t="s">
        <v>70</v>
      </c>
      <c r="C36" s="78">
        <f>WORKDAY(D35,1,[1]Feriados!$E$3:$E$38)</f>
        <v>41344</v>
      </c>
      <c r="D36" s="79">
        <f>WORKDAY(C36,H36-1,[1]Feriados!$E$3:$E$38)</f>
        <v>41344</v>
      </c>
      <c r="E36" s="80"/>
      <c r="F36" s="80"/>
      <c r="G36" s="81">
        <f>NETWORKDAYS(C36,D36,[1]Feriados!$E$3:$E$38)</f>
        <v>1</v>
      </c>
      <c r="H36" s="81">
        <f t="shared" si="1"/>
        <v>1</v>
      </c>
      <c r="I36" s="82">
        <f t="shared" si="0"/>
        <v>1</v>
      </c>
      <c r="J36" s="83">
        <v>1</v>
      </c>
      <c r="K36" s="69">
        <f>D11</f>
        <v>100</v>
      </c>
    </row>
    <row r="37" spans="1:11" s="23" customFormat="1" hidden="1">
      <c r="A37" s="53"/>
      <c r="B37" s="86" t="s">
        <v>71</v>
      </c>
      <c r="C37" s="78">
        <f>WORKDAY(D36,1,[1]Feriados!$E$3:$E$38)</f>
        <v>41345</v>
      </c>
      <c r="D37" s="79">
        <f>WORKDAY(C37,H37-1,[1]Feriados!$E$3:$E$38)</f>
        <v>41345</v>
      </c>
      <c r="E37" s="80"/>
      <c r="F37" s="80"/>
      <c r="G37" s="81">
        <f>NETWORKDAYS(C37,D37,[1]Feriados!$E$3:$E$38)</f>
        <v>1</v>
      </c>
      <c r="H37" s="81">
        <f t="shared" si="1"/>
        <v>1</v>
      </c>
      <c r="I37" s="82">
        <f t="shared" si="0"/>
        <v>1</v>
      </c>
      <c r="J37" s="83">
        <v>1</v>
      </c>
      <c r="K37" s="69">
        <f>D11</f>
        <v>100</v>
      </c>
    </row>
    <row r="38" spans="1:11" s="23" customFormat="1" ht="25.5" hidden="1">
      <c r="A38" s="53"/>
      <c r="B38" s="84" t="s">
        <v>72</v>
      </c>
      <c r="C38" s="71">
        <f>WORKDAY(D37,1,[1]Feriados!$E$3:$E$38)</f>
        <v>41346</v>
      </c>
      <c r="D38" s="72">
        <f>WORKDAY(C38,H38-1,[1]Feriados!$E$3:$E$38)</f>
        <v>41346</v>
      </c>
      <c r="E38" s="73"/>
      <c r="F38" s="73"/>
      <c r="G38" s="74">
        <f>NETWORKDAYS(C38,D38,[1]Feriados!$E$3:$E$38)</f>
        <v>1</v>
      </c>
      <c r="H38" s="74">
        <f t="shared" si="1"/>
        <v>1</v>
      </c>
      <c r="I38" s="75">
        <f t="shared" si="0"/>
        <v>1</v>
      </c>
      <c r="J38" s="85">
        <v>1</v>
      </c>
      <c r="K38" s="69">
        <f>D11</f>
        <v>100</v>
      </c>
    </row>
    <row r="39" spans="1:11" s="23" customFormat="1" hidden="1">
      <c r="A39" s="53"/>
      <c r="B39" s="77" t="s">
        <v>73</v>
      </c>
      <c r="C39" s="78">
        <f>WORKDAY(D38,1,[1]Feriados!$E$3:$E$38)</f>
        <v>41347</v>
      </c>
      <c r="D39" s="79">
        <f>WORKDAY(C39,H39-1,[1]Feriados!$E$3:$E$38)</f>
        <v>41347</v>
      </c>
      <c r="E39" s="80"/>
      <c r="F39" s="80"/>
      <c r="G39" s="81">
        <f>NETWORKDAYS(C39,D39,[1]Feriados!$E$3:$E$38)</f>
        <v>1</v>
      </c>
      <c r="H39" s="81">
        <f t="shared" si="1"/>
        <v>1</v>
      </c>
      <c r="I39" s="82">
        <f t="shared" si="0"/>
        <v>1</v>
      </c>
      <c r="J39" s="83">
        <v>1</v>
      </c>
      <c r="K39" s="69">
        <f>D11</f>
        <v>100</v>
      </c>
    </row>
    <row r="40" spans="1:11" s="23" customFormat="1" hidden="1">
      <c r="A40" s="53"/>
      <c r="B40" s="68" t="s">
        <v>16</v>
      </c>
      <c r="C40" s="62">
        <f>SMALL(C41:C44,1)</f>
        <v>41346</v>
      </c>
      <c r="D40" s="63">
        <f>LARGE(D41:D44,1)</f>
        <v>41355</v>
      </c>
      <c r="E40" s="62" t="str">
        <f>IF(E41&lt;&gt;"",SMALL(E41:E44,1),"")</f>
        <v/>
      </c>
      <c r="F40" s="63" t="str">
        <f>IF(F41&lt;&gt;"",LARGE(F41:F44,1),"")</f>
        <v/>
      </c>
      <c r="G40" s="64">
        <f>NETWORKDAYS(C40,D40,[1]Feriados!$E$3:$E$38)</f>
        <v>8</v>
      </c>
      <c r="H40" s="64">
        <f>SUM(H41:H44)</f>
        <v>8</v>
      </c>
      <c r="I40" s="65">
        <f t="shared" si="0"/>
        <v>10</v>
      </c>
      <c r="J40" s="66">
        <f>SUM(J41:J44)</f>
        <v>3</v>
      </c>
      <c r="K40" s="69">
        <f>D11</f>
        <v>100</v>
      </c>
    </row>
    <row r="41" spans="1:11" s="23" customFormat="1" hidden="1">
      <c r="A41" s="53"/>
      <c r="B41" s="70" t="s">
        <v>80</v>
      </c>
      <c r="C41" s="71">
        <f>WORKDAY(D32,1,[1]Feriados!$E$3:$E$38)-2</f>
        <v>41346</v>
      </c>
      <c r="D41" s="72">
        <f>WORKDAY(C41,H41-1,[1]Feriados!$E$3:$E$38)</f>
        <v>41352</v>
      </c>
      <c r="E41" s="73"/>
      <c r="F41" s="73"/>
      <c r="G41" s="74">
        <f>NETWORKDAYS(C41,D41,[1]Feriados!$E$3:$E$38)</f>
        <v>5</v>
      </c>
      <c r="H41" s="74">
        <v>5</v>
      </c>
      <c r="I41" s="75">
        <f t="shared" si="0"/>
        <v>7</v>
      </c>
      <c r="J41" s="76"/>
      <c r="K41" s="69">
        <f>D11</f>
        <v>100</v>
      </c>
    </row>
    <row r="42" spans="1:11" s="23" customFormat="1" hidden="1">
      <c r="A42" s="53"/>
      <c r="B42" s="77" t="s">
        <v>74</v>
      </c>
      <c r="C42" s="78">
        <f>WORKDAY(D41,1,[1]Feriados!$E$3:$E$38)</f>
        <v>41353</v>
      </c>
      <c r="D42" s="79">
        <f>WORKDAY(C42,H42-1,[1]Feriados!$E$3:$E$38)</f>
        <v>41353</v>
      </c>
      <c r="E42" s="80"/>
      <c r="F42" s="80"/>
      <c r="G42" s="81">
        <f>NETWORKDAYS(C42,D42,[1]Feriados!$E$3:$E$38)</f>
        <v>1</v>
      </c>
      <c r="H42" s="81">
        <f>J42</f>
        <v>1</v>
      </c>
      <c r="I42" s="82">
        <f t="shared" si="0"/>
        <v>1</v>
      </c>
      <c r="J42" s="83">
        <v>1</v>
      </c>
      <c r="K42" s="69">
        <f>D11</f>
        <v>100</v>
      </c>
    </row>
    <row r="43" spans="1:11" s="23" customFormat="1" ht="25.5" hidden="1">
      <c r="A43" s="53"/>
      <c r="B43" s="84" t="s">
        <v>75</v>
      </c>
      <c r="C43" s="71">
        <f>WORKDAY(D42,1,[1]Feriados!$E$3:$E$38)</f>
        <v>41354</v>
      </c>
      <c r="D43" s="72">
        <f>WORKDAY(C43,H43-1,[1]Feriados!$E$3:$E$38)</f>
        <v>41354</v>
      </c>
      <c r="E43" s="73"/>
      <c r="F43" s="73"/>
      <c r="G43" s="74">
        <f>NETWORKDAYS(C43,D43,[1]Feriados!$E$3:$E$38)</f>
        <v>1</v>
      </c>
      <c r="H43" s="74">
        <f>J43</f>
        <v>1</v>
      </c>
      <c r="I43" s="75">
        <f t="shared" si="0"/>
        <v>1</v>
      </c>
      <c r="J43" s="85">
        <v>1</v>
      </c>
      <c r="K43" s="69">
        <f>D11</f>
        <v>100</v>
      </c>
    </row>
    <row r="44" spans="1:11" s="23" customFormat="1" hidden="1">
      <c r="A44" s="53"/>
      <c r="B44" s="77" t="s">
        <v>70</v>
      </c>
      <c r="C44" s="78">
        <f>WORKDAY(D43,1,[1]Feriados!$E$3:$E$38)</f>
        <v>41355</v>
      </c>
      <c r="D44" s="79">
        <f>WORKDAY(C44,H44-1,[1]Feriados!$E$3:$E$38)</f>
        <v>41355</v>
      </c>
      <c r="E44" s="80"/>
      <c r="F44" s="80"/>
      <c r="G44" s="81">
        <f>NETWORKDAYS(C44,D44,[1]Feriados!$E$3:$E$38)</f>
        <v>1</v>
      </c>
      <c r="H44" s="81">
        <f>J44</f>
        <v>1</v>
      </c>
      <c r="I44" s="82">
        <f t="shared" si="0"/>
        <v>1</v>
      </c>
      <c r="J44" s="83">
        <v>1</v>
      </c>
      <c r="K44" s="69">
        <f>D11</f>
        <v>100</v>
      </c>
    </row>
    <row r="45" spans="1:11" s="23" customFormat="1" hidden="1">
      <c r="A45" s="53"/>
      <c r="B45" s="87" t="s">
        <v>3</v>
      </c>
      <c r="C45" s="62">
        <f>SMALL(C46:C48,1)</f>
        <v>41305</v>
      </c>
      <c r="D45" s="63">
        <f>LARGE(D46:D48,1)</f>
        <v>41403</v>
      </c>
      <c r="E45" s="62" t="str">
        <f>IF(E46&lt;&gt;"",SMALL(E46:E48,1),"")</f>
        <v/>
      </c>
      <c r="F45" s="63" t="str">
        <f>IF(F46&lt;&gt;"",LARGE(F46:F48,1),"")</f>
        <v/>
      </c>
      <c r="G45" s="64">
        <f>NETWORKDAYS(C45,D45,[1]Feriados!$E$3:$E$38)</f>
        <v>67</v>
      </c>
      <c r="H45" s="64">
        <f>SUM(H46:H48)</f>
        <v>67</v>
      </c>
      <c r="I45" s="88">
        <f t="shared" si="0"/>
        <v>99</v>
      </c>
      <c r="J45" s="66">
        <f>SUM(J46:J48)</f>
        <v>5</v>
      </c>
      <c r="K45" s="67">
        <f>D11</f>
        <v>100</v>
      </c>
    </row>
    <row r="46" spans="1:11" s="23" customFormat="1" hidden="1">
      <c r="A46" s="53"/>
      <c r="B46" s="89" t="s">
        <v>50</v>
      </c>
      <c r="C46" s="71">
        <v>41305</v>
      </c>
      <c r="D46" s="72">
        <f>WORKDAY(C46,H46-1,[1]Feriados!$E$3:$E$38)</f>
        <v>41396</v>
      </c>
      <c r="E46" s="90"/>
      <c r="F46" s="90"/>
      <c r="G46" s="81">
        <f>NETWORKDAYS(C46,D46,[1]Feriados!$E$3:$E$38)</f>
        <v>62</v>
      </c>
      <c r="H46" s="91">
        <v>62</v>
      </c>
      <c r="I46" s="92">
        <f t="shared" si="0"/>
        <v>92</v>
      </c>
      <c r="J46" s="93"/>
      <c r="K46" s="69">
        <f>D11</f>
        <v>100</v>
      </c>
    </row>
    <row r="47" spans="1:11" s="23" customFormat="1" hidden="1">
      <c r="A47" s="53"/>
      <c r="B47" s="94" t="s">
        <v>76</v>
      </c>
      <c r="C47" s="78">
        <f>WORKDAY(D46,1,[1]Feriados!$E$3:$E$38)</f>
        <v>41397</v>
      </c>
      <c r="D47" s="79">
        <f>WORKDAY(C47,H47-1,[1]Feriados!$E$3:$E$38)</f>
        <v>41400</v>
      </c>
      <c r="E47" s="80"/>
      <c r="F47" s="80"/>
      <c r="G47" s="81">
        <f>NETWORKDAYS(C47,D47,[1]Feriados!$E$3:$E$38)</f>
        <v>2</v>
      </c>
      <c r="H47" s="81">
        <f>J47</f>
        <v>2</v>
      </c>
      <c r="I47" s="92">
        <f t="shared" si="0"/>
        <v>4</v>
      </c>
      <c r="J47" s="83">
        <v>2</v>
      </c>
      <c r="K47" s="69">
        <f>D11</f>
        <v>100</v>
      </c>
    </row>
    <row r="48" spans="1:11" s="23" customFormat="1" hidden="1">
      <c r="A48" s="53"/>
      <c r="B48" s="89" t="s">
        <v>79</v>
      </c>
      <c r="C48" s="71">
        <f>WORKDAY(D47,1,[1]Feriados!$E$3:$E$38)</f>
        <v>41401</v>
      </c>
      <c r="D48" s="72">
        <f>WORKDAY(C48,H48-1,[1]Feriados!$E$3:$E$38)</f>
        <v>41403</v>
      </c>
      <c r="E48" s="73"/>
      <c r="F48" s="73"/>
      <c r="G48" s="74">
        <f>NETWORKDAYS(C48,D48,[1]Feriados!$E$3:$E$38)</f>
        <v>3</v>
      </c>
      <c r="H48" s="74">
        <f>J48</f>
        <v>3</v>
      </c>
      <c r="I48" s="95">
        <f t="shared" si="0"/>
        <v>3</v>
      </c>
      <c r="J48" s="85">
        <v>3</v>
      </c>
      <c r="K48" s="69">
        <f>D11</f>
        <v>100</v>
      </c>
    </row>
    <row r="49" spans="1:21" s="23" customFormat="1" hidden="1">
      <c r="A49" s="53"/>
      <c r="B49" s="87" t="s">
        <v>4</v>
      </c>
      <c r="C49" s="62">
        <f>SMALL(C50:C55,1)</f>
        <v>41386</v>
      </c>
      <c r="D49" s="63">
        <f>LARGE(D50:D55,1)</f>
        <v>41411</v>
      </c>
      <c r="E49" s="62" t="str">
        <f>IF(E50&lt;&gt;"",SMALL(E50:E55,1),"")</f>
        <v/>
      </c>
      <c r="F49" s="63" t="str">
        <f>IF(F50&lt;&gt;"",LARGE(F50:F55,1),"")</f>
        <v/>
      </c>
      <c r="G49" s="64">
        <f>NETWORKDAYS(C49,D49,[1]Feriados!$E$3:$E$38)</f>
        <v>19</v>
      </c>
      <c r="H49" s="64">
        <f>SUM(H50:H55)</f>
        <v>19</v>
      </c>
      <c r="I49" s="88">
        <f t="shared" si="0"/>
        <v>26</v>
      </c>
      <c r="J49" s="66">
        <f>SUM(J50:J55)</f>
        <v>5</v>
      </c>
      <c r="K49" s="67">
        <f>D11</f>
        <v>100</v>
      </c>
    </row>
    <row r="50" spans="1:21" s="23" customFormat="1" hidden="1">
      <c r="A50" s="53"/>
      <c r="B50" s="89" t="s">
        <v>80</v>
      </c>
      <c r="C50" s="71">
        <f>WORKDAY(D45-20,1,Feriados!$E$3:$E$38)</f>
        <v>41386</v>
      </c>
      <c r="D50" s="72">
        <f>WORKDAY(C50,H50-1,[1]Feriados!$E$3:$E$38)</f>
        <v>41404</v>
      </c>
      <c r="E50" s="73"/>
      <c r="F50" s="73"/>
      <c r="G50" s="74">
        <f>NETWORKDAYS(C50,D50,[1]Feriados!$E$3:$E$38)</f>
        <v>14</v>
      </c>
      <c r="H50" s="74">
        <v>14</v>
      </c>
      <c r="I50" s="95">
        <f t="shared" si="0"/>
        <v>19</v>
      </c>
      <c r="J50" s="76"/>
      <c r="K50" s="69">
        <f>D11</f>
        <v>100</v>
      </c>
    </row>
    <row r="51" spans="1:21" s="23" customFormat="1" hidden="1">
      <c r="A51" s="53"/>
      <c r="B51" s="94" t="s">
        <v>17</v>
      </c>
      <c r="C51" s="78">
        <f>WORKDAY(D50,1,[1]Feriados!$E$3:$E$38)</f>
        <v>41407</v>
      </c>
      <c r="D51" s="79">
        <f>WORKDAY(C51,H51-1,[1]Feriados!$E$3:$E$38)</f>
        <v>41407</v>
      </c>
      <c r="E51" s="80"/>
      <c r="F51" s="80"/>
      <c r="G51" s="81">
        <f>NETWORKDAYS(C51,D51,[1]Feriados!$E$3:$E$38)</f>
        <v>1</v>
      </c>
      <c r="H51" s="81">
        <f>J51</f>
        <v>1</v>
      </c>
      <c r="I51" s="92">
        <f t="shared" si="0"/>
        <v>1</v>
      </c>
      <c r="J51" s="83">
        <v>1</v>
      </c>
      <c r="K51" s="69">
        <f>D11</f>
        <v>100</v>
      </c>
    </row>
    <row r="52" spans="1:21" s="23" customFormat="1" hidden="1">
      <c r="A52" s="53"/>
      <c r="B52" s="94" t="s">
        <v>39</v>
      </c>
      <c r="C52" s="78">
        <f>WORKDAY(D51,1,[1]Feriados!$E$3:$E$38)</f>
        <v>41408</v>
      </c>
      <c r="D52" s="79">
        <f>WORKDAY(C52,H52-1,[1]Feriados!$E$3:$E$38)</f>
        <v>41408</v>
      </c>
      <c r="E52" s="80"/>
      <c r="F52" s="80"/>
      <c r="G52" s="81">
        <f>NETWORKDAYS(C52,D52,[1]Feriados!$E$3:$E$38)</f>
        <v>1</v>
      </c>
      <c r="H52" s="81">
        <f>J52</f>
        <v>1</v>
      </c>
      <c r="I52" s="92">
        <f t="shared" si="0"/>
        <v>1</v>
      </c>
      <c r="J52" s="83">
        <v>1</v>
      </c>
      <c r="K52" s="69">
        <f>D11</f>
        <v>100</v>
      </c>
    </row>
    <row r="53" spans="1:21" s="23" customFormat="1" hidden="1">
      <c r="A53" s="53"/>
      <c r="B53" s="89" t="s">
        <v>40</v>
      </c>
      <c r="C53" s="71">
        <f>WORKDAY(D52,1,[1]Feriados!$E$3:$E$38)</f>
        <v>41409</v>
      </c>
      <c r="D53" s="72">
        <f>WORKDAY(C53,H53-1,[1]Feriados!$E$3:$E$38)</f>
        <v>41409</v>
      </c>
      <c r="E53" s="73"/>
      <c r="F53" s="73"/>
      <c r="G53" s="74">
        <f>NETWORKDAYS(C53,D53,[1]Feriados!$E$3:$E$38)</f>
        <v>1</v>
      </c>
      <c r="H53" s="74">
        <f>J53</f>
        <v>1</v>
      </c>
      <c r="I53" s="95">
        <f t="shared" si="0"/>
        <v>1</v>
      </c>
      <c r="J53" s="85">
        <v>1</v>
      </c>
      <c r="K53" s="69">
        <f>D11</f>
        <v>100</v>
      </c>
    </row>
    <row r="54" spans="1:21" s="23" customFormat="1" hidden="1">
      <c r="A54" s="53"/>
      <c r="B54" s="94" t="s">
        <v>41</v>
      </c>
      <c r="C54" s="78">
        <f>WORKDAY(D53,1,[1]Feriados!$E$3:$E$38)</f>
        <v>41410</v>
      </c>
      <c r="D54" s="79">
        <f>WORKDAY(C54,H54-1,[1]Feriados!$E$3:$E$38)</f>
        <v>41410</v>
      </c>
      <c r="E54" s="80"/>
      <c r="F54" s="80"/>
      <c r="G54" s="81">
        <f>NETWORKDAYS(C54,D54,[1]Feriados!$E$3:$E$38)</f>
        <v>1</v>
      </c>
      <c r="H54" s="81">
        <f>J54</f>
        <v>1</v>
      </c>
      <c r="I54" s="92">
        <f t="shared" si="0"/>
        <v>1</v>
      </c>
      <c r="J54" s="83">
        <v>1</v>
      </c>
      <c r="K54" s="69">
        <f>D11</f>
        <v>100</v>
      </c>
    </row>
    <row r="55" spans="1:21" s="23" customFormat="1" ht="25.5" hidden="1">
      <c r="A55" s="53"/>
      <c r="B55" s="94" t="s">
        <v>77</v>
      </c>
      <c r="C55" s="78">
        <f>WORKDAY(D54,1,[1]Feriados!$E$3:$E$38)</f>
        <v>41411</v>
      </c>
      <c r="D55" s="79">
        <f>WORKDAY(C55,H55-1,[1]Feriados!$E$3:$E$38)</f>
        <v>41411</v>
      </c>
      <c r="E55" s="80"/>
      <c r="F55" s="80"/>
      <c r="G55" s="81">
        <f>NETWORKDAYS(C55,D55,[1]Feriados!$E$3:$E$38)</f>
        <v>1</v>
      </c>
      <c r="H55" s="81">
        <f>J55</f>
        <v>1</v>
      </c>
      <c r="I55" s="92">
        <f t="shared" si="0"/>
        <v>1</v>
      </c>
      <c r="J55" s="83">
        <v>1</v>
      </c>
      <c r="K55" s="69">
        <f>D11</f>
        <v>100</v>
      </c>
    </row>
    <row r="56" spans="1:21" s="23" customFormat="1" hidden="1">
      <c r="B56" s="96"/>
      <c r="C56" s="97"/>
      <c r="D56" s="98"/>
      <c r="E56" s="99"/>
      <c r="F56" s="99"/>
      <c r="G56" s="99"/>
      <c r="H56" s="100"/>
      <c r="I56" s="101"/>
      <c r="J56" s="102"/>
      <c r="K56" s="103"/>
    </row>
    <row r="57" spans="1:21" s="23" customFormat="1" hidden="1">
      <c r="B57" s="96"/>
      <c r="C57" s="97"/>
      <c r="D57" s="98"/>
      <c r="E57" s="99"/>
      <c r="F57" s="99"/>
      <c r="G57" s="99"/>
      <c r="H57" s="100"/>
      <c r="I57" s="101"/>
      <c r="J57" s="102"/>
      <c r="K57" s="103"/>
    </row>
    <row r="58" spans="1:21" ht="20.25">
      <c r="B58" s="229" t="s">
        <v>103</v>
      </c>
      <c r="C58" s="229"/>
      <c r="D58" s="229"/>
      <c r="E58" s="229"/>
      <c r="F58" s="229"/>
      <c r="G58" s="229"/>
      <c r="H58" s="229"/>
      <c r="I58" s="229"/>
      <c r="J58" s="28"/>
      <c r="K58" s="28"/>
      <c r="L58" s="28"/>
      <c r="M58" s="23"/>
      <c r="N58" s="23"/>
      <c r="O58" s="23"/>
      <c r="P58" s="23"/>
    </row>
    <row r="59" spans="1:21" s="6" customFormat="1">
      <c r="B59" s="179" t="str">
        <f>B18</f>
        <v>INICIAÇÃO - UST</v>
      </c>
      <c r="C59" s="305"/>
      <c r="D59" s="236" t="s">
        <v>124</v>
      </c>
      <c r="E59" s="238" t="s">
        <v>107</v>
      </c>
      <c r="F59" s="238" t="s">
        <v>108</v>
      </c>
      <c r="G59" s="236" t="s">
        <v>106</v>
      </c>
      <c r="H59" s="238" t="s">
        <v>52</v>
      </c>
      <c r="I59" s="238"/>
    </row>
    <row r="60" spans="1:21" s="6" customFormat="1">
      <c r="B60" s="19" t="s">
        <v>225</v>
      </c>
      <c r="C60" s="19" t="s">
        <v>222</v>
      </c>
      <c r="D60" s="237"/>
      <c r="E60" s="238"/>
      <c r="F60" s="238"/>
      <c r="G60" s="237"/>
      <c r="H60" s="238"/>
      <c r="I60" s="238"/>
      <c r="M60" s="178" t="s">
        <v>165</v>
      </c>
      <c r="N60" s="178" t="s">
        <v>164</v>
      </c>
      <c r="O60" s="23"/>
      <c r="P60" s="177" t="s">
        <v>163</v>
      </c>
      <c r="Q60" s="177" t="s">
        <v>162</v>
      </c>
      <c r="R60" s="177" t="s">
        <v>161</v>
      </c>
      <c r="S60" s="177" t="s">
        <v>160</v>
      </c>
      <c r="T60" s="177" t="s">
        <v>159</v>
      </c>
      <c r="U60" s="177" t="s">
        <v>158</v>
      </c>
    </row>
    <row r="61" spans="1:21" s="6" customFormat="1" ht="12.75" customHeight="1">
      <c r="B61" s="9" t="s">
        <v>188</v>
      </c>
      <c r="C61" s="22">
        <v>0.7</v>
      </c>
      <c r="D61" s="297">
        <f>C61*$E$18</f>
        <v>224</v>
      </c>
      <c r="E61" s="298">
        <v>1</v>
      </c>
      <c r="F61" s="297">
        <f>D61/E61</f>
        <v>224</v>
      </c>
      <c r="G61" s="297" t="s">
        <v>67</v>
      </c>
      <c r="H61" s="301"/>
      <c r="I61" s="302"/>
      <c r="M61" s="267">
        <f>SUM(P61:U66)</f>
        <v>0</v>
      </c>
      <c r="N61" s="267">
        <f>F61-M61</f>
        <v>224</v>
      </c>
      <c r="O61" s="23"/>
      <c r="P61" s="245"/>
      <c r="Q61" s="245"/>
      <c r="R61" s="245"/>
      <c r="S61" s="245"/>
      <c r="T61" s="245"/>
      <c r="U61" s="245"/>
    </row>
    <row r="62" spans="1:21" s="6" customFormat="1">
      <c r="B62" s="9" t="s">
        <v>189</v>
      </c>
      <c r="C62" s="22">
        <v>0.03</v>
      </c>
      <c r="D62" s="297">
        <f>C62*$E$18</f>
        <v>9.6</v>
      </c>
      <c r="E62" s="298">
        <v>1</v>
      </c>
      <c r="F62" s="297">
        <f t="shared" ref="F62:F73" si="2">D62/E62</f>
        <v>9.6</v>
      </c>
      <c r="G62" s="297" t="s">
        <v>67</v>
      </c>
      <c r="H62" s="301"/>
      <c r="I62" s="302"/>
      <c r="M62" s="267"/>
      <c r="N62" s="267"/>
      <c r="O62" s="23"/>
      <c r="P62" s="245"/>
      <c r="Q62" s="245"/>
      <c r="R62" s="245"/>
      <c r="S62" s="245"/>
      <c r="T62" s="245"/>
      <c r="U62" s="245"/>
    </row>
    <row r="63" spans="1:21" s="6" customFormat="1">
      <c r="B63" s="9" t="s">
        <v>190</v>
      </c>
      <c r="C63" s="22">
        <v>0.09</v>
      </c>
      <c r="D63" s="297">
        <f>C63*$E$18</f>
        <v>28.799999999999997</v>
      </c>
      <c r="E63" s="298">
        <v>1</v>
      </c>
      <c r="F63" s="297">
        <f t="shared" si="2"/>
        <v>28.799999999999997</v>
      </c>
      <c r="G63" s="297" t="s">
        <v>67</v>
      </c>
      <c r="H63" s="301"/>
      <c r="I63" s="302"/>
      <c r="M63" s="267"/>
      <c r="N63" s="267"/>
      <c r="P63" s="245"/>
      <c r="Q63" s="245"/>
      <c r="R63" s="245"/>
      <c r="S63" s="245"/>
      <c r="T63" s="245"/>
      <c r="U63" s="245"/>
    </row>
    <row r="64" spans="1:21" s="6" customFormat="1">
      <c r="B64" s="9" t="s">
        <v>191</v>
      </c>
      <c r="C64" s="22">
        <v>0.03</v>
      </c>
      <c r="D64" s="297">
        <f>C64*$E$18</f>
        <v>9.6</v>
      </c>
      <c r="E64" s="298">
        <v>1</v>
      </c>
      <c r="F64" s="297">
        <f t="shared" si="2"/>
        <v>9.6</v>
      </c>
      <c r="G64" s="297" t="s">
        <v>67</v>
      </c>
      <c r="H64" s="301"/>
      <c r="I64" s="302"/>
      <c r="M64" s="267"/>
      <c r="N64" s="267"/>
      <c r="P64" s="245"/>
      <c r="Q64" s="245"/>
      <c r="R64" s="245"/>
      <c r="S64" s="245"/>
      <c r="T64" s="245"/>
      <c r="U64" s="245"/>
    </row>
    <row r="65" spans="2:27" s="6" customFormat="1">
      <c r="B65" s="9" t="s">
        <v>192</v>
      </c>
      <c r="C65" s="22">
        <v>0.1</v>
      </c>
      <c r="D65" s="297">
        <f>C65*$E$18</f>
        <v>32</v>
      </c>
      <c r="E65" s="298">
        <v>1</v>
      </c>
      <c r="F65" s="297">
        <f t="shared" si="2"/>
        <v>32</v>
      </c>
      <c r="G65" s="303" t="s">
        <v>220</v>
      </c>
      <c r="H65" s="301"/>
      <c r="I65" s="302"/>
      <c r="M65" s="267"/>
      <c r="N65" s="267"/>
      <c r="P65" s="245"/>
      <c r="Q65" s="245"/>
      <c r="R65" s="245"/>
      <c r="S65" s="245"/>
      <c r="T65" s="245"/>
      <c r="U65" s="245"/>
    </row>
    <row r="66" spans="2:27" s="6" customFormat="1">
      <c r="B66" s="9" t="s">
        <v>193</v>
      </c>
      <c r="C66" s="22">
        <v>0.03</v>
      </c>
      <c r="D66" s="297">
        <f>C66*$E$18</f>
        <v>9.6</v>
      </c>
      <c r="E66" s="298">
        <v>1</v>
      </c>
      <c r="F66" s="297">
        <f t="shared" si="2"/>
        <v>9.6</v>
      </c>
      <c r="G66" s="303" t="s">
        <v>220</v>
      </c>
      <c r="H66" s="301"/>
      <c r="I66" s="302"/>
      <c r="M66" s="267"/>
      <c r="N66" s="267"/>
      <c r="P66" s="245"/>
      <c r="Q66" s="245"/>
      <c r="R66" s="245"/>
      <c r="S66" s="245"/>
      <c r="T66" s="245"/>
      <c r="U66" s="245"/>
    </row>
    <row r="67" spans="2:27" s="6" customFormat="1">
      <c r="B67" s="304" t="s">
        <v>184</v>
      </c>
      <c r="C67" s="22">
        <v>0</v>
      </c>
      <c r="D67" s="297">
        <f>C67*$E$18</f>
        <v>0</v>
      </c>
      <c r="E67" s="298">
        <v>1</v>
      </c>
      <c r="F67" s="297">
        <f t="shared" si="2"/>
        <v>0</v>
      </c>
      <c r="G67" s="303" t="s">
        <v>220</v>
      </c>
      <c r="H67" s="301"/>
      <c r="I67" s="302"/>
      <c r="M67" s="267">
        <f>SUM(P67:U68)</f>
        <v>0</v>
      </c>
      <c r="N67" s="267">
        <f>F67-M67</f>
        <v>0</v>
      </c>
      <c r="P67" s="245"/>
      <c r="Q67" s="245"/>
      <c r="R67" s="245"/>
      <c r="S67" s="245"/>
      <c r="T67" s="245"/>
      <c r="U67" s="245"/>
    </row>
    <row r="68" spans="2:27" s="6" customFormat="1">
      <c r="B68" s="304" t="s">
        <v>185</v>
      </c>
      <c r="C68" s="22">
        <v>0</v>
      </c>
      <c r="D68" s="297">
        <f>C68*$E$18</f>
        <v>0</v>
      </c>
      <c r="E68" s="298">
        <v>1</v>
      </c>
      <c r="F68" s="297">
        <f t="shared" si="2"/>
        <v>0</v>
      </c>
      <c r="G68" s="303" t="s">
        <v>220</v>
      </c>
      <c r="H68" s="301"/>
      <c r="I68" s="302"/>
      <c r="M68" s="267"/>
      <c r="N68" s="267"/>
      <c r="P68" s="245"/>
      <c r="Q68" s="245"/>
      <c r="R68" s="245"/>
      <c r="S68" s="245"/>
      <c r="T68" s="245"/>
      <c r="U68" s="245"/>
    </row>
    <row r="69" spans="2:27" s="6" customFormat="1" ht="12.75" customHeight="1">
      <c r="B69" s="304" t="s">
        <v>186</v>
      </c>
      <c r="C69" s="22">
        <v>0</v>
      </c>
      <c r="D69" s="297">
        <f>C69*$E$18</f>
        <v>0</v>
      </c>
      <c r="E69" s="298">
        <v>1</v>
      </c>
      <c r="F69" s="297">
        <f t="shared" si="2"/>
        <v>0</v>
      </c>
      <c r="G69" s="303" t="s">
        <v>220</v>
      </c>
      <c r="H69" s="301"/>
      <c r="I69" s="302"/>
      <c r="M69" s="267">
        <f>SUM(P69:U72)</f>
        <v>0</v>
      </c>
      <c r="N69" s="267">
        <f>F69-M69</f>
        <v>0</v>
      </c>
      <c r="O69" s="23"/>
      <c r="P69" s="245"/>
      <c r="Q69" s="245"/>
      <c r="R69" s="245"/>
      <c r="S69" s="245"/>
      <c r="T69" s="245"/>
      <c r="U69" s="245"/>
    </row>
    <row r="70" spans="2:27" s="6" customFormat="1">
      <c r="B70" s="9" t="s">
        <v>187</v>
      </c>
      <c r="C70" s="22">
        <v>0.01</v>
      </c>
      <c r="D70" s="297">
        <f>C70*$E$18</f>
        <v>3.2</v>
      </c>
      <c r="E70" s="298">
        <v>1</v>
      </c>
      <c r="F70" s="297">
        <f t="shared" si="2"/>
        <v>3.2</v>
      </c>
      <c r="G70" s="303" t="s">
        <v>220</v>
      </c>
      <c r="H70" s="301"/>
      <c r="I70" s="302"/>
      <c r="M70" s="267"/>
      <c r="N70" s="267"/>
      <c r="O70" s="23"/>
      <c r="P70" s="245"/>
      <c r="Q70" s="245"/>
      <c r="R70" s="245"/>
      <c r="S70" s="245"/>
      <c r="T70" s="245"/>
      <c r="U70" s="245"/>
    </row>
    <row r="71" spans="2:27" s="6" customFormat="1">
      <c r="B71" s="9" t="s">
        <v>61</v>
      </c>
      <c r="C71" s="22">
        <v>0.01</v>
      </c>
      <c r="D71" s="297">
        <f>C71*$E$18</f>
        <v>3.2</v>
      </c>
      <c r="E71" s="298">
        <v>1</v>
      </c>
      <c r="F71" s="297">
        <f t="shared" si="2"/>
        <v>3.2</v>
      </c>
      <c r="G71" s="297" t="s">
        <v>180</v>
      </c>
      <c r="H71" s="301"/>
      <c r="I71" s="302"/>
      <c r="M71" s="267"/>
      <c r="N71" s="267"/>
      <c r="P71" s="245"/>
      <c r="Q71" s="245"/>
      <c r="R71" s="245"/>
      <c r="S71" s="245"/>
      <c r="T71" s="245"/>
      <c r="U71" s="245"/>
    </row>
    <row r="72" spans="2:27" s="6" customFormat="1">
      <c r="B72" s="9"/>
      <c r="C72" s="22">
        <v>0</v>
      </c>
      <c r="D72" s="297">
        <f>C72*$E$18</f>
        <v>0</v>
      </c>
      <c r="E72" s="298">
        <v>1</v>
      </c>
      <c r="F72" s="297">
        <f t="shared" si="2"/>
        <v>0</v>
      </c>
      <c r="G72" s="297"/>
      <c r="H72" s="301"/>
      <c r="I72" s="302"/>
      <c r="M72" s="267"/>
      <c r="N72" s="267"/>
      <c r="P72" s="245"/>
      <c r="Q72" s="245"/>
      <c r="R72" s="245"/>
      <c r="S72" s="245"/>
      <c r="T72" s="245"/>
      <c r="U72" s="245"/>
    </row>
    <row r="73" spans="2:27" s="6" customFormat="1">
      <c r="B73" s="9"/>
      <c r="C73" s="22">
        <v>0</v>
      </c>
      <c r="D73" s="297">
        <f>C73*$E$18</f>
        <v>0</v>
      </c>
      <c r="E73" s="298">
        <v>1</v>
      </c>
      <c r="F73" s="297">
        <f t="shared" si="2"/>
        <v>0</v>
      </c>
      <c r="G73" s="297"/>
      <c r="H73" s="301"/>
      <c r="I73" s="302"/>
      <c r="L73" s="23"/>
      <c r="M73" s="175">
        <f>SUM(P73:AA73)</f>
        <v>0</v>
      </c>
      <c r="N73" s="175">
        <f>F73-M73</f>
        <v>0</v>
      </c>
      <c r="O73" s="23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2:27" s="6" customFormat="1">
      <c r="B74" s="11" t="s">
        <v>62</v>
      </c>
      <c r="C74" s="12">
        <f>SUM(C61:C73)</f>
        <v>1</v>
      </c>
      <c r="D74" s="18">
        <f>SUM(D61:D73)</f>
        <v>320</v>
      </c>
      <c r="E74" s="230" t="s">
        <v>63</v>
      </c>
      <c r="F74" s="231"/>
      <c r="G74" s="169" t="s">
        <v>63</v>
      </c>
      <c r="H74" s="232" t="s">
        <v>63</v>
      </c>
      <c r="I74" s="232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2:27" s="6" customFormat="1">
      <c r="B75" s="179" t="str">
        <f>B19</f>
        <v>ELABORAÇÃO - UST</v>
      </c>
      <c r="C75" s="305"/>
      <c r="D75" s="236" t="s">
        <v>124</v>
      </c>
      <c r="E75" s="238" t="s">
        <v>107</v>
      </c>
      <c r="F75" s="238" t="s">
        <v>108</v>
      </c>
      <c r="G75" s="236" t="s">
        <v>106</v>
      </c>
      <c r="H75" s="238" t="s">
        <v>52</v>
      </c>
      <c r="I75" s="238"/>
      <c r="L75" s="23"/>
      <c r="O75" s="23"/>
    </row>
    <row r="76" spans="2:27" s="6" customFormat="1">
      <c r="B76" s="20" t="s">
        <v>53</v>
      </c>
      <c r="C76" s="19" t="s">
        <v>222</v>
      </c>
      <c r="D76" s="237"/>
      <c r="E76" s="238"/>
      <c r="F76" s="238"/>
      <c r="G76" s="237"/>
      <c r="H76" s="238"/>
      <c r="I76" s="238"/>
      <c r="L76" s="23"/>
      <c r="M76" s="178" t="s">
        <v>165</v>
      </c>
      <c r="N76" s="178" t="s">
        <v>164</v>
      </c>
      <c r="O76" s="23"/>
      <c r="P76" s="177" t="s">
        <v>163</v>
      </c>
      <c r="Q76" s="177" t="s">
        <v>162</v>
      </c>
      <c r="R76" s="177" t="s">
        <v>161</v>
      </c>
      <c r="S76" s="177" t="s">
        <v>160</v>
      </c>
      <c r="T76" s="177" t="s">
        <v>159</v>
      </c>
      <c r="U76" s="177" t="s">
        <v>158</v>
      </c>
      <c r="V76" s="177" t="s">
        <v>157</v>
      </c>
      <c r="W76" s="177" t="s">
        <v>156</v>
      </c>
      <c r="X76" s="177" t="s">
        <v>155</v>
      </c>
      <c r="Y76" s="177" t="s">
        <v>154</v>
      </c>
      <c r="Z76" s="177" t="s">
        <v>153</v>
      </c>
      <c r="AA76" s="177" t="s">
        <v>152</v>
      </c>
    </row>
    <row r="77" spans="2:27" s="6" customFormat="1" ht="12.75" customHeight="1">
      <c r="B77" s="9" t="s">
        <v>188</v>
      </c>
      <c r="C77" s="22">
        <v>0.01</v>
      </c>
      <c r="D77" s="297">
        <f>C77*$E$19</f>
        <v>3.2</v>
      </c>
      <c r="E77" s="298">
        <v>1</v>
      </c>
      <c r="F77" s="297">
        <f t="shared" ref="F77" si="3">D77/E77</f>
        <v>3.2</v>
      </c>
      <c r="G77" s="297" t="s">
        <v>67</v>
      </c>
      <c r="H77" s="299"/>
      <c r="I77" s="300"/>
      <c r="L77" s="23"/>
      <c r="M77" s="264">
        <f>SUM(P77:AA78)</f>
        <v>0</v>
      </c>
      <c r="N77" s="264">
        <f>F77-M77</f>
        <v>3.2</v>
      </c>
      <c r="O77" s="23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</row>
    <row r="78" spans="2:27" s="6" customFormat="1">
      <c r="B78" s="9" t="s">
        <v>194</v>
      </c>
      <c r="C78" s="22">
        <v>0.04</v>
      </c>
      <c r="D78" s="297">
        <f>C78*$E$19</f>
        <v>12.8</v>
      </c>
      <c r="E78" s="298">
        <v>1</v>
      </c>
      <c r="F78" s="297">
        <f t="shared" ref="F78:F98" si="4">D78/E78</f>
        <v>12.8</v>
      </c>
      <c r="G78" s="297" t="s">
        <v>67</v>
      </c>
      <c r="H78" s="299"/>
      <c r="I78" s="300"/>
      <c r="L78" s="23"/>
      <c r="M78" s="265"/>
      <c r="N78" s="265"/>
      <c r="O78" s="23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</row>
    <row r="79" spans="2:27" s="6" customFormat="1">
      <c r="B79" s="9" t="s">
        <v>195</v>
      </c>
      <c r="C79" s="22">
        <v>0.04</v>
      </c>
      <c r="D79" s="297">
        <f>C79*$E$19</f>
        <v>12.8</v>
      </c>
      <c r="E79" s="298">
        <v>1</v>
      </c>
      <c r="F79" s="297">
        <f t="shared" si="4"/>
        <v>12.8</v>
      </c>
      <c r="G79" s="297" t="s">
        <v>67</v>
      </c>
      <c r="H79" s="299"/>
      <c r="I79" s="300"/>
      <c r="L79" s="23"/>
      <c r="M79" s="175">
        <f>SUM(P79:AA79)</f>
        <v>0</v>
      </c>
      <c r="N79" s="175">
        <f>F79-M79</f>
        <v>12.8</v>
      </c>
      <c r="O79" s="23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2:27" s="6" customFormat="1" ht="12.75" customHeight="1">
      <c r="B80" s="9" t="s">
        <v>196</v>
      </c>
      <c r="C80" s="22">
        <v>0.3</v>
      </c>
      <c r="D80" s="297">
        <f>C80*$E$19</f>
        <v>96</v>
      </c>
      <c r="E80" s="298">
        <v>1</v>
      </c>
      <c r="F80" s="297">
        <f t="shared" si="4"/>
        <v>96</v>
      </c>
      <c r="G80" s="297" t="s">
        <v>67</v>
      </c>
      <c r="H80" s="299"/>
      <c r="I80" s="300"/>
      <c r="L80" s="23"/>
      <c r="M80" s="264">
        <f>SUM(P80:AA86)</f>
        <v>0</v>
      </c>
      <c r="N80" s="264">
        <f>F80-M80</f>
        <v>96</v>
      </c>
      <c r="O80" s="23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</row>
    <row r="81" spans="2:27" s="6" customFormat="1">
      <c r="B81" s="9" t="s">
        <v>197</v>
      </c>
      <c r="C81" s="22">
        <v>0.15</v>
      </c>
      <c r="D81" s="297">
        <f>C81*$E$19</f>
        <v>48</v>
      </c>
      <c r="E81" s="298">
        <v>1</v>
      </c>
      <c r="F81" s="297">
        <f t="shared" si="4"/>
        <v>48</v>
      </c>
      <c r="G81" s="297" t="s">
        <v>67</v>
      </c>
      <c r="H81" s="299"/>
      <c r="I81" s="300"/>
      <c r="L81" s="23"/>
      <c r="M81" s="266"/>
      <c r="N81" s="266"/>
      <c r="O81" s="2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/>
    </row>
    <row r="82" spans="2:27" s="6" customFormat="1">
      <c r="B82" s="9" t="s">
        <v>198</v>
      </c>
      <c r="C82" s="22">
        <v>0.06</v>
      </c>
      <c r="D82" s="297">
        <f>C82*$E$19</f>
        <v>19.2</v>
      </c>
      <c r="E82" s="298">
        <v>1</v>
      </c>
      <c r="F82" s="297">
        <f t="shared" ref="F82" si="5">D82/E82</f>
        <v>19.2</v>
      </c>
      <c r="G82" s="297" t="s">
        <v>67</v>
      </c>
      <c r="H82" s="299"/>
      <c r="I82" s="300"/>
      <c r="L82" s="23"/>
      <c r="M82" s="266"/>
      <c r="N82" s="266"/>
      <c r="O82" s="2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  <c r="AA82" s="243"/>
    </row>
    <row r="83" spans="2:27" s="6" customFormat="1">
      <c r="B83" s="9" t="s">
        <v>199</v>
      </c>
      <c r="C83" s="22">
        <v>0.1</v>
      </c>
      <c r="D83" s="297">
        <f>C83*$E$19</f>
        <v>32</v>
      </c>
      <c r="E83" s="298">
        <v>1</v>
      </c>
      <c r="F83" s="297">
        <f t="shared" si="4"/>
        <v>32</v>
      </c>
      <c r="G83" s="297" t="s">
        <v>67</v>
      </c>
      <c r="H83" s="299"/>
      <c r="I83" s="300"/>
      <c r="L83" s="23"/>
      <c r="M83" s="266"/>
      <c r="N83" s="266"/>
      <c r="O83" s="2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243"/>
    </row>
    <row r="84" spans="2:27" s="6" customFormat="1" ht="25.5">
      <c r="B84" s="9" t="s">
        <v>200</v>
      </c>
      <c r="C84" s="22">
        <v>0.02</v>
      </c>
      <c r="D84" s="297">
        <f>C84*$E$19</f>
        <v>6.4</v>
      </c>
      <c r="E84" s="298">
        <v>1</v>
      </c>
      <c r="F84" s="297">
        <f t="shared" si="4"/>
        <v>6.4</v>
      </c>
      <c r="G84" s="297" t="s">
        <v>178</v>
      </c>
      <c r="H84" s="299"/>
      <c r="I84" s="300"/>
      <c r="L84" s="23"/>
      <c r="M84" s="266"/>
      <c r="N84" s="266"/>
      <c r="O84" s="23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</row>
    <row r="85" spans="2:27" s="6" customFormat="1">
      <c r="B85" s="9" t="s">
        <v>201</v>
      </c>
      <c r="C85" s="22">
        <v>0.01</v>
      </c>
      <c r="D85" s="297">
        <f>C85*$E$19</f>
        <v>3.2</v>
      </c>
      <c r="E85" s="298">
        <v>1</v>
      </c>
      <c r="F85" s="297">
        <f t="shared" si="4"/>
        <v>3.2</v>
      </c>
      <c r="G85" s="297" t="s">
        <v>67</v>
      </c>
      <c r="H85" s="299"/>
      <c r="I85" s="300"/>
      <c r="L85" s="23"/>
      <c r="M85" s="266"/>
      <c r="N85" s="266"/>
      <c r="O85" s="23"/>
      <c r="P85" s="243"/>
      <c r="Q85" s="243"/>
      <c r="R85" s="243"/>
      <c r="S85" s="243"/>
      <c r="T85" s="243"/>
      <c r="U85" s="243"/>
      <c r="V85" s="243"/>
      <c r="W85" s="243"/>
      <c r="X85" s="243"/>
      <c r="Y85" s="243"/>
      <c r="Z85" s="243"/>
      <c r="AA85" s="243"/>
    </row>
    <row r="86" spans="2:27" s="6" customFormat="1">
      <c r="B86" s="9" t="s">
        <v>202</v>
      </c>
      <c r="C86" s="22">
        <v>5.0000000000000001E-3</v>
      </c>
      <c r="D86" s="297">
        <f>C86*$E$19</f>
        <v>1.6</v>
      </c>
      <c r="E86" s="298">
        <v>1</v>
      </c>
      <c r="F86" s="297">
        <f t="shared" si="4"/>
        <v>1.6</v>
      </c>
      <c r="G86" s="297" t="s">
        <v>67</v>
      </c>
      <c r="H86" s="299"/>
      <c r="I86" s="300"/>
      <c r="L86" s="23"/>
      <c r="M86" s="265"/>
      <c r="N86" s="265"/>
      <c r="O86" s="23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</row>
    <row r="87" spans="2:27" s="6" customFormat="1">
      <c r="B87" s="10" t="s">
        <v>203</v>
      </c>
      <c r="C87" s="22">
        <v>5.0000000000000001E-3</v>
      </c>
      <c r="D87" s="297">
        <f>C87*$E$19</f>
        <v>1.6</v>
      </c>
      <c r="E87" s="298">
        <v>1</v>
      </c>
      <c r="F87" s="297">
        <f t="shared" si="4"/>
        <v>1.6</v>
      </c>
      <c r="G87" s="297" t="s">
        <v>67</v>
      </c>
      <c r="H87" s="299"/>
      <c r="I87" s="300"/>
      <c r="L87" s="23"/>
      <c r="M87" s="264">
        <f>SUM(P87:AA89)</f>
        <v>0</v>
      </c>
      <c r="N87" s="264">
        <f>F87-M87</f>
        <v>1.6</v>
      </c>
      <c r="O87" s="23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</row>
    <row r="88" spans="2:27" s="6" customFormat="1">
      <c r="B88" s="10" t="s">
        <v>204</v>
      </c>
      <c r="C88" s="22">
        <v>0.05</v>
      </c>
      <c r="D88" s="297">
        <f>C88*$E$19</f>
        <v>16</v>
      </c>
      <c r="E88" s="298">
        <v>1</v>
      </c>
      <c r="F88" s="297">
        <f t="shared" si="4"/>
        <v>16</v>
      </c>
      <c r="G88" s="297" t="s">
        <v>64</v>
      </c>
      <c r="H88" s="299"/>
      <c r="I88" s="300"/>
      <c r="L88" s="23"/>
      <c r="M88" s="266"/>
      <c r="N88" s="266"/>
      <c r="O88" s="2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  <c r="AA88" s="243"/>
    </row>
    <row r="89" spans="2:27" s="6" customFormat="1">
      <c r="B89" s="9" t="s">
        <v>205</v>
      </c>
      <c r="C89" s="22">
        <v>0.08</v>
      </c>
      <c r="D89" s="297">
        <f>C89*$E$19</f>
        <v>25.6</v>
      </c>
      <c r="E89" s="298">
        <v>1</v>
      </c>
      <c r="F89" s="297">
        <f t="shared" si="4"/>
        <v>25.6</v>
      </c>
      <c r="G89" s="297" t="s">
        <v>64</v>
      </c>
      <c r="H89" s="299"/>
      <c r="I89" s="300"/>
      <c r="L89" s="23"/>
      <c r="M89" s="265"/>
      <c r="N89" s="265"/>
      <c r="O89" s="23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</row>
    <row r="90" spans="2:27" s="6" customFormat="1" ht="12.75" customHeight="1">
      <c r="B90" s="9" t="s">
        <v>206</v>
      </c>
      <c r="C90" s="22">
        <v>0.02</v>
      </c>
      <c r="D90" s="297">
        <f>C90*$E$19</f>
        <v>6.4</v>
      </c>
      <c r="E90" s="298">
        <v>1</v>
      </c>
      <c r="F90" s="297">
        <f t="shared" si="4"/>
        <v>6.4</v>
      </c>
      <c r="G90" s="297" t="s">
        <v>64</v>
      </c>
      <c r="H90" s="299"/>
      <c r="I90" s="300"/>
      <c r="L90" s="23"/>
      <c r="M90" s="264">
        <f>SUM(P90:AA92)</f>
        <v>0</v>
      </c>
      <c r="N90" s="264">
        <f>F90-M90</f>
        <v>6.4</v>
      </c>
      <c r="O90" s="23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  <c r="AA90" s="242"/>
    </row>
    <row r="91" spans="2:27" s="6" customFormat="1">
      <c r="B91" s="9" t="s">
        <v>207</v>
      </c>
      <c r="C91" s="22">
        <v>0.05</v>
      </c>
      <c r="D91" s="297">
        <f>C91*$E$19</f>
        <v>16</v>
      </c>
      <c r="E91" s="298">
        <v>1</v>
      </c>
      <c r="F91" s="297">
        <f t="shared" si="4"/>
        <v>16</v>
      </c>
      <c r="G91" s="297"/>
      <c r="H91" s="301"/>
      <c r="I91" s="302"/>
      <c r="M91" s="266"/>
      <c r="N91" s="266"/>
      <c r="O91" s="23"/>
      <c r="P91" s="243"/>
      <c r="Q91" s="2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</row>
    <row r="92" spans="2:27" s="6" customFormat="1">
      <c r="B92" s="9" t="s">
        <v>208</v>
      </c>
      <c r="C92" s="22">
        <v>0.05</v>
      </c>
      <c r="D92" s="297">
        <f>C92*$E$19</f>
        <v>16</v>
      </c>
      <c r="E92" s="298">
        <v>1</v>
      </c>
      <c r="F92" s="297">
        <f t="shared" si="4"/>
        <v>16</v>
      </c>
      <c r="G92" s="303" t="s">
        <v>220</v>
      </c>
      <c r="H92" s="301"/>
      <c r="I92" s="302"/>
      <c r="M92" s="266"/>
      <c r="N92" s="266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243"/>
      <c r="AA92" s="243"/>
    </row>
    <row r="93" spans="2:27" s="6" customFormat="1">
      <c r="B93" s="9" t="s">
        <v>61</v>
      </c>
      <c r="C93" s="22">
        <v>0.01</v>
      </c>
      <c r="D93" s="297">
        <f>C93*$E$19</f>
        <v>3.2</v>
      </c>
      <c r="E93" s="298">
        <v>1</v>
      </c>
      <c r="F93" s="297">
        <f t="shared" si="4"/>
        <v>3.2</v>
      </c>
      <c r="G93" s="297" t="s">
        <v>180</v>
      </c>
      <c r="H93" s="299"/>
      <c r="I93" s="300"/>
      <c r="L93" s="23"/>
      <c r="M93" s="264">
        <f>SUM(P93:AA95)</f>
        <v>0</v>
      </c>
      <c r="N93" s="264">
        <f>F93-M93</f>
        <v>3.2</v>
      </c>
      <c r="O93" s="23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</row>
    <row r="94" spans="2:27" s="6" customFormat="1">
      <c r="B94" s="9"/>
      <c r="C94" s="22">
        <v>0</v>
      </c>
      <c r="D94" s="297">
        <f>C94*$E$19</f>
        <v>0</v>
      </c>
      <c r="E94" s="298">
        <v>1</v>
      </c>
      <c r="F94" s="297">
        <f t="shared" si="4"/>
        <v>0</v>
      </c>
      <c r="G94" s="297"/>
      <c r="H94" s="299"/>
      <c r="I94" s="300"/>
      <c r="L94" s="23"/>
      <c r="M94" s="266"/>
      <c r="N94" s="266"/>
      <c r="O94" s="2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</row>
    <row r="95" spans="2:27" s="6" customFormat="1">
      <c r="B95" s="9"/>
      <c r="C95" s="22">
        <v>0</v>
      </c>
      <c r="D95" s="297">
        <f>C95*$E$19</f>
        <v>0</v>
      </c>
      <c r="E95" s="298">
        <v>1</v>
      </c>
      <c r="F95" s="297">
        <f t="shared" si="4"/>
        <v>0</v>
      </c>
      <c r="G95" s="297"/>
      <c r="H95" s="299"/>
      <c r="I95" s="300"/>
      <c r="L95" s="23"/>
      <c r="M95" s="265"/>
      <c r="N95" s="265"/>
      <c r="O95" s="23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</row>
    <row r="96" spans="2:27" s="6" customFormat="1" ht="12.75" customHeight="1">
      <c r="B96" s="9"/>
      <c r="C96" s="22">
        <v>0</v>
      </c>
      <c r="D96" s="297">
        <f>C96*$E$19</f>
        <v>0</v>
      </c>
      <c r="E96" s="298">
        <v>1</v>
      </c>
      <c r="F96" s="297">
        <f t="shared" si="4"/>
        <v>0</v>
      </c>
      <c r="G96" s="297"/>
      <c r="H96" s="299"/>
      <c r="I96" s="300"/>
      <c r="L96" s="23"/>
      <c r="M96" s="264">
        <f>SUM(P96:AA97)</f>
        <v>0</v>
      </c>
      <c r="N96" s="264">
        <f>F96-M96</f>
        <v>0</v>
      </c>
      <c r="O96" s="23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  <c r="AA96" s="242"/>
    </row>
    <row r="97" spans="2:27" s="6" customFormat="1">
      <c r="B97" s="9"/>
      <c r="C97" s="22">
        <v>0</v>
      </c>
      <c r="D97" s="297">
        <f>C97*$E$19</f>
        <v>0</v>
      </c>
      <c r="E97" s="298">
        <v>1</v>
      </c>
      <c r="F97" s="297">
        <f t="shared" si="4"/>
        <v>0</v>
      </c>
      <c r="G97" s="297"/>
      <c r="H97" s="299"/>
      <c r="I97" s="300"/>
      <c r="L97" s="23"/>
      <c r="M97" s="265"/>
      <c r="N97" s="265"/>
      <c r="O97" s="23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</row>
    <row r="98" spans="2:27" s="6" customFormat="1">
      <c r="B98" s="9"/>
      <c r="C98" s="22">
        <v>0</v>
      </c>
      <c r="D98" s="297">
        <f>C98*$E$19</f>
        <v>0</v>
      </c>
      <c r="E98" s="298">
        <v>1</v>
      </c>
      <c r="F98" s="297">
        <f t="shared" si="4"/>
        <v>0</v>
      </c>
      <c r="G98" s="297"/>
      <c r="H98" s="299"/>
      <c r="I98" s="300"/>
      <c r="L98" s="23"/>
      <c r="M98" s="175">
        <f>SUM(P98:AA98)</f>
        <v>0</v>
      </c>
      <c r="N98" s="175">
        <f>F98-M98</f>
        <v>0</v>
      </c>
      <c r="O98" s="23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2:27" s="6" customFormat="1">
      <c r="B99" s="127" t="s">
        <v>62</v>
      </c>
      <c r="C99" s="128">
        <f>SUM(C77:C98)</f>
        <v>1.0000000000000002</v>
      </c>
      <c r="D99" s="129">
        <f>SUM(D77:D98)</f>
        <v>319.99999999999994</v>
      </c>
      <c r="E99" s="254" t="s">
        <v>63</v>
      </c>
      <c r="F99" s="255"/>
      <c r="G99" s="130" t="s">
        <v>63</v>
      </c>
      <c r="H99" s="252" t="s">
        <v>63</v>
      </c>
      <c r="I99" s="252"/>
      <c r="L99" s="23"/>
      <c r="O99" s="23"/>
    </row>
    <row r="100" spans="2:27" s="6" customFormat="1">
      <c r="B100" s="179" t="str">
        <f>B20</f>
        <v>CONSTRUÇÃO</v>
      </c>
      <c r="C100" s="305"/>
      <c r="D100" s="236" t="s">
        <v>124</v>
      </c>
      <c r="E100" s="238" t="s">
        <v>107</v>
      </c>
      <c r="F100" s="238" t="s">
        <v>108</v>
      </c>
      <c r="G100" s="236" t="s">
        <v>106</v>
      </c>
      <c r="H100" s="238" t="s">
        <v>52</v>
      </c>
      <c r="I100" s="238"/>
      <c r="L100" s="23"/>
      <c r="O100" s="23"/>
    </row>
    <row r="101" spans="2:27" s="6" customFormat="1">
      <c r="B101" s="19" t="s">
        <v>53</v>
      </c>
      <c r="C101" s="19" t="s">
        <v>222</v>
      </c>
      <c r="D101" s="237"/>
      <c r="E101" s="238"/>
      <c r="F101" s="238"/>
      <c r="G101" s="237"/>
      <c r="H101" s="238"/>
      <c r="I101" s="238"/>
      <c r="L101" s="23"/>
      <c r="M101" s="178" t="s">
        <v>165</v>
      </c>
      <c r="N101" s="178" t="s">
        <v>164</v>
      </c>
      <c r="O101" s="23"/>
      <c r="P101" s="177" t="s">
        <v>163</v>
      </c>
      <c r="Q101" s="177" t="s">
        <v>162</v>
      </c>
      <c r="R101" s="177" t="s">
        <v>161</v>
      </c>
      <c r="S101" s="177" t="s">
        <v>160</v>
      </c>
      <c r="T101" s="177" t="s">
        <v>159</v>
      </c>
      <c r="U101" s="177" t="s">
        <v>158</v>
      </c>
      <c r="V101" s="177" t="s">
        <v>157</v>
      </c>
      <c r="W101" s="177" t="s">
        <v>156</v>
      </c>
      <c r="X101" s="177" t="s">
        <v>155</v>
      </c>
      <c r="Y101" s="177" t="s">
        <v>154</v>
      </c>
      <c r="Z101" s="177" t="s">
        <v>153</v>
      </c>
      <c r="AA101" s="177" t="s">
        <v>152</v>
      </c>
    </row>
    <row r="102" spans="2:27" s="6" customFormat="1">
      <c r="B102" s="9" t="s">
        <v>209</v>
      </c>
      <c r="C102" s="22">
        <v>0.05</v>
      </c>
      <c r="D102" s="297">
        <f>C102*$E$20</f>
        <v>36</v>
      </c>
      <c r="E102" s="298">
        <v>1</v>
      </c>
      <c r="F102" s="297">
        <f>D102/E102</f>
        <v>36</v>
      </c>
      <c r="G102" s="297" t="s">
        <v>181</v>
      </c>
      <c r="H102" s="301"/>
      <c r="I102" s="302"/>
      <c r="L102" s="23"/>
      <c r="M102" s="267">
        <f>SUM(P102:AA103)</f>
        <v>0</v>
      </c>
      <c r="N102" s="267">
        <f>F102-M102</f>
        <v>36</v>
      </c>
      <c r="O102" s="23"/>
      <c r="P102" s="245"/>
      <c r="Q102" s="245"/>
      <c r="R102" s="242"/>
      <c r="S102" s="242"/>
      <c r="T102" s="242"/>
      <c r="U102" s="242"/>
      <c r="V102" s="242"/>
      <c r="W102" s="242"/>
      <c r="X102" s="242"/>
      <c r="Y102" s="242"/>
      <c r="Z102" s="242"/>
      <c r="AA102" s="242"/>
    </row>
    <row r="103" spans="2:27" s="6" customFormat="1">
      <c r="B103" s="9" t="s">
        <v>210</v>
      </c>
      <c r="C103" s="22">
        <v>0.02</v>
      </c>
      <c r="D103" s="297">
        <f>C103*$E$20</f>
        <v>14.4</v>
      </c>
      <c r="E103" s="298">
        <v>1</v>
      </c>
      <c r="F103" s="297">
        <f t="shared" ref="F103:F117" si="6">D103/E103</f>
        <v>14.4</v>
      </c>
      <c r="G103" s="297" t="s">
        <v>181</v>
      </c>
      <c r="H103" s="301"/>
      <c r="I103" s="302"/>
      <c r="L103" s="23"/>
      <c r="M103" s="267"/>
      <c r="N103" s="267"/>
      <c r="O103" s="23"/>
      <c r="P103" s="245"/>
      <c r="Q103" s="245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</row>
    <row r="104" spans="2:27" s="6" customFormat="1" ht="12.75" customHeight="1">
      <c r="B104" s="9" t="s">
        <v>198</v>
      </c>
      <c r="C104" s="22">
        <v>0.01</v>
      </c>
      <c r="D104" s="297">
        <f>C104*$E$20</f>
        <v>7.2</v>
      </c>
      <c r="E104" s="298">
        <v>1</v>
      </c>
      <c r="F104" s="297">
        <f t="shared" si="6"/>
        <v>7.2</v>
      </c>
      <c r="G104" s="297" t="s">
        <v>182</v>
      </c>
      <c r="H104" s="301"/>
      <c r="I104" s="302"/>
      <c r="L104" s="23"/>
      <c r="M104" s="267">
        <f>SUM(P104:AA106)</f>
        <v>0</v>
      </c>
      <c r="N104" s="267">
        <f>F104-M104</f>
        <v>7.2</v>
      </c>
      <c r="O104" s="23"/>
      <c r="P104" s="245"/>
      <c r="Q104" s="245"/>
      <c r="R104" s="242"/>
      <c r="S104" s="242"/>
      <c r="T104" s="242"/>
      <c r="U104" s="242"/>
      <c r="V104" s="242"/>
      <c r="W104" s="242"/>
      <c r="X104" s="242"/>
      <c r="Y104" s="242"/>
      <c r="Z104" s="242"/>
      <c r="AA104" s="242"/>
    </row>
    <row r="105" spans="2:27" s="6" customFormat="1">
      <c r="B105" s="9" t="s">
        <v>211</v>
      </c>
      <c r="C105" s="22">
        <v>0.06</v>
      </c>
      <c r="D105" s="297">
        <f>C105*$E$20</f>
        <v>43.199999999999996</v>
      </c>
      <c r="E105" s="298">
        <v>1</v>
      </c>
      <c r="F105" s="297">
        <f t="shared" si="6"/>
        <v>43.199999999999996</v>
      </c>
      <c r="G105" s="297" t="s">
        <v>182</v>
      </c>
      <c r="H105" s="301"/>
      <c r="I105" s="302"/>
      <c r="L105" s="23"/>
      <c r="M105" s="267"/>
      <c r="N105" s="267"/>
      <c r="O105" s="23"/>
      <c r="P105" s="245"/>
      <c r="Q105" s="245"/>
      <c r="R105" s="243"/>
      <c r="S105" s="243"/>
      <c r="T105" s="243"/>
      <c r="U105" s="243"/>
      <c r="V105" s="243"/>
      <c r="W105" s="243"/>
      <c r="X105" s="243"/>
      <c r="Y105" s="243"/>
      <c r="Z105" s="243"/>
      <c r="AA105" s="243"/>
    </row>
    <row r="106" spans="2:27" s="6" customFormat="1">
      <c r="B106" s="9" t="s">
        <v>212</v>
      </c>
      <c r="C106" s="22">
        <v>0.63</v>
      </c>
      <c r="D106" s="297">
        <f>C106*$E$20</f>
        <v>453.6</v>
      </c>
      <c r="E106" s="298">
        <v>1</v>
      </c>
      <c r="F106" s="297">
        <f t="shared" si="6"/>
        <v>453.6</v>
      </c>
      <c r="G106" s="297" t="s">
        <v>183</v>
      </c>
      <c r="H106" s="301"/>
      <c r="I106" s="302"/>
      <c r="L106" s="23"/>
      <c r="M106" s="267"/>
      <c r="N106" s="267"/>
      <c r="O106" s="23"/>
      <c r="P106" s="245"/>
      <c r="Q106" s="245"/>
      <c r="R106" s="244"/>
      <c r="S106" s="244"/>
      <c r="T106" s="244"/>
      <c r="U106" s="244"/>
      <c r="V106" s="244"/>
      <c r="W106" s="244"/>
      <c r="X106" s="244"/>
      <c r="Y106" s="244"/>
      <c r="Z106" s="244"/>
      <c r="AA106" s="244"/>
    </row>
    <row r="107" spans="2:27" s="6" customFormat="1">
      <c r="B107" s="9" t="s">
        <v>213</v>
      </c>
      <c r="C107" s="22">
        <v>0.02</v>
      </c>
      <c r="D107" s="297">
        <f>C107*$E$20</f>
        <v>14.4</v>
      </c>
      <c r="E107" s="298">
        <v>1</v>
      </c>
      <c r="F107" s="297">
        <f t="shared" si="6"/>
        <v>14.4</v>
      </c>
      <c r="G107" s="297" t="s">
        <v>183</v>
      </c>
      <c r="H107" s="301"/>
      <c r="I107" s="302"/>
      <c r="L107" s="23"/>
      <c r="M107" s="267">
        <f>SUM(P107:AA109)</f>
        <v>0</v>
      </c>
      <c r="N107" s="267">
        <f>F107-M107</f>
        <v>14.4</v>
      </c>
      <c r="O107" s="23"/>
      <c r="P107" s="245"/>
      <c r="Q107" s="245"/>
      <c r="R107" s="242"/>
      <c r="S107" s="242"/>
      <c r="T107" s="242"/>
      <c r="U107" s="242"/>
      <c r="V107" s="242"/>
      <c r="W107" s="242"/>
      <c r="X107" s="242"/>
      <c r="Y107" s="242"/>
      <c r="Z107" s="242"/>
      <c r="AA107" s="242"/>
    </row>
    <row r="108" spans="2:27" s="6" customFormat="1">
      <c r="B108" s="9" t="s">
        <v>214</v>
      </c>
      <c r="C108" s="22">
        <v>0.01</v>
      </c>
      <c r="D108" s="297">
        <f>C108*$E$20</f>
        <v>7.2</v>
      </c>
      <c r="E108" s="298">
        <v>1</v>
      </c>
      <c r="F108" s="297">
        <f t="shared" si="6"/>
        <v>7.2</v>
      </c>
      <c r="G108" s="297" t="s">
        <v>181</v>
      </c>
      <c r="H108" s="301"/>
      <c r="I108" s="302"/>
      <c r="L108" s="23"/>
      <c r="M108" s="267"/>
      <c r="N108" s="267"/>
      <c r="O108" s="23"/>
      <c r="P108" s="245"/>
      <c r="Q108" s="245"/>
      <c r="R108" s="243"/>
      <c r="S108" s="243"/>
      <c r="T108" s="243"/>
      <c r="U108" s="243"/>
      <c r="V108" s="243"/>
      <c r="W108" s="243"/>
      <c r="X108" s="243"/>
      <c r="Y108" s="243"/>
      <c r="Z108" s="243"/>
      <c r="AA108" s="243"/>
    </row>
    <row r="109" spans="2:27" s="6" customFormat="1">
      <c r="B109" s="9" t="s">
        <v>215</v>
      </c>
      <c r="C109" s="22">
        <v>0.05</v>
      </c>
      <c r="D109" s="297">
        <f>C109*$E$20</f>
        <v>36</v>
      </c>
      <c r="E109" s="298">
        <v>1</v>
      </c>
      <c r="F109" s="297">
        <f t="shared" si="6"/>
        <v>36</v>
      </c>
      <c r="G109" s="297" t="s">
        <v>64</v>
      </c>
      <c r="H109" s="301"/>
      <c r="I109" s="302"/>
      <c r="L109" s="23"/>
      <c r="M109" s="267"/>
      <c r="N109" s="267"/>
      <c r="O109" s="23"/>
      <c r="P109" s="245"/>
      <c r="Q109" s="245"/>
      <c r="R109" s="244"/>
      <c r="S109" s="244"/>
      <c r="T109" s="244"/>
      <c r="U109" s="244"/>
      <c r="V109" s="244"/>
      <c r="W109" s="244"/>
      <c r="X109" s="244"/>
      <c r="Y109" s="244"/>
      <c r="Z109" s="244"/>
      <c r="AA109" s="244"/>
    </row>
    <row r="110" spans="2:27" s="6" customFormat="1">
      <c r="B110" s="9" t="s">
        <v>216</v>
      </c>
      <c r="C110" s="22">
        <v>0.05</v>
      </c>
      <c r="D110" s="297">
        <f>C110*$E$20</f>
        <v>36</v>
      </c>
      <c r="E110" s="298">
        <v>1</v>
      </c>
      <c r="F110" s="297">
        <f t="shared" si="6"/>
        <v>36</v>
      </c>
      <c r="G110" s="297" t="s">
        <v>64</v>
      </c>
      <c r="H110" s="301"/>
      <c r="I110" s="302"/>
      <c r="L110" s="23"/>
      <c r="M110" s="267">
        <f>SUM(P110:AA114)</f>
        <v>0</v>
      </c>
      <c r="N110" s="267">
        <f>F110-M110</f>
        <v>36</v>
      </c>
      <c r="O110" s="23"/>
      <c r="P110" s="245"/>
      <c r="Q110" s="245"/>
      <c r="R110" s="242"/>
      <c r="S110" s="242"/>
      <c r="T110" s="242"/>
      <c r="U110" s="242"/>
      <c r="V110" s="242"/>
      <c r="W110" s="242"/>
      <c r="X110" s="242"/>
      <c r="Y110" s="242"/>
      <c r="Z110" s="242"/>
      <c r="AA110" s="242"/>
    </row>
    <row r="111" spans="2:27" s="6" customFormat="1">
      <c r="B111" s="9" t="s">
        <v>217</v>
      </c>
      <c r="C111" s="22">
        <v>0.01</v>
      </c>
      <c r="D111" s="297">
        <f>C111*$E$20</f>
        <v>7.2</v>
      </c>
      <c r="E111" s="298">
        <v>1</v>
      </c>
      <c r="F111" s="297">
        <f t="shared" si="6"/>
        <v>7.2</v>
      </c>
      <c r="G111" s="297" t="s">
        <v>64</v>
      </c>
      <c r="H111" s="301"/>
      <c r="I111" s="302"/>
      <c r="L111" s="23"/>
      <c r="M111" s="267"/>
      <c r="N111" s="267"/>
      <c r="O111" s="23"/>
      <c r="P111" s="245"/>
      <c r="Q111" s="245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</row>
    <row r="112" spans="2:27" s="6" customFormat="1">
      <c r="B112" s="9" t="s">
        <v>207</v>
      </c>
      <c r="C112" s="22">
        <v>0.02</v>
      </c>
      <c r="D112" s="297">
        <f>C112*$E$20</f>
        <v>14.4</v>
      </c>
      <c r="E112" s="298">
        <v>1</v>
      </c>
      <c r="F112" s="297">
        <f t="shared" si="6"/>
        <v>14.4</v>
      </c>
      <c r="G112" s="303"/>
      <c r="H112" s="301"/>
      <c r="I112" s="302"/>
      <c r="L112" s="23"/>
      <c r="M112" s="267"/>
      <c r="N112" s="267"/>
      <c r="O112" s="23"/>
      <c r="P112" s="245"/>
      <c r="Q112" s="245"/>
      <c r="R112" s="243"/>
      <c r="S112" s="243"/>
      <c r="T112" s="243"/>
      <c r="U112" s="243"/>
      <c r="V112" s="243"/>
      <c r="W112" s="243"/>
      <c r="X112" s="243"/>
      <c r="Y112" s="243"/>
      <c r="Z112" s="243"/>
      <c r="AA112" s="243"/>
    </row>
    <row r="113" spans="2:27" s="6" customFormat="1">
      <c r="B113" s="9" t="s">
        <v>208</v>
      </c>
      <c r="C113" s="22">
        <v>0.05</v>
      </c>
      <c r="D113" s="297">
        <f>C113*$E$20</f>
        <v>36</v>
      </c>
      <c r="E113" s="298">
        <v>1</v>
      </c>
      <c r="F113" s="297">
        <f t="shared" si="6"/>
        <v>36</v>
      </c>
      <c r="G113" s="303" t="s">
        <v>220</v>
      </c>
      <c r="H113" s="301"/>
      <c r="I113" s="302"/>
      <c r="L113" s="23"/>
      <c r="M113" s="267"/>
      <c r="N113" s="267"/>
      <c r="O113" s="23"/>
      <c r="P113" s="245"/>
      <c r="Q113" s="245"/>
      <c r="R113" s="243"/>
      <c r="S113" s="243"/>
      <c r="T113" s="243"/>
      <c r="U113" s="243"/>
      <c r="V113" s="243"/>
      <c r="W113" s="243"/>
      <c r="X113" s="243"/>
      <c r="Y113" s="243"/>
      <c r="Z113" s="243"/>
      <c r="AA113" s="243"/>
    </row>
    <row r="114" spans="2:27" s="6" customFormat="1">
      <c r="B114" s="9" t="s">
        <v>61</v>
      </c>
      <c r="C114" s="22">
        <v>0.02</v>
      </c>
      <c r="D114" s="297">
        <f>C114*$E$20</f>
        <v>14.4</v>
      </c>
      <c r="E114" s="298">
        <v>1</v>
      </c>
      <c r="F114" s="297">
        <f t="shared" si="6"/>
        <v>14.4</v>
      </c>
      <c r="G114" s="297" t="s">
        <v>180</v>
      </c>
      <c r="H114" s="301"/>
      <c r="I114" s="302"/>
      <c r="L114" s="23"/>
      <c r="M114" s="267"/>
      <c r="N114" s="267"/>
      <c r="O114" s="23"/>
      <c r="P114" s="245"/>
      <c r="Q114" s="245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</row>
    <row r="115" spans="2:27" s="6" customFormat="1">
      <c r="B115" s="9"/>
      <c r="C115" s="22">
        <v>0</v>
      </c>
      <c r="D115" s="297">
        <f>C115*$E$20</f>
        <v>0</v>
      </c>
      <c r="E115" s="298">
        <v>1</v>
      </c>
      <c r="F115" s="297">
        <f t="shared" si="6"/>
        <v>0</v>
      </c>
      <c r="G115" s="297"/>
      <c r="H115" s="301"/>
      <c r="I115" s="302"/>
      <c r="L115" s="23"/>
      <c r="M115" s="267">
        <f>SUM(P115:AA116)</f>
        <v>0</v>
      </c>
      <c r="N115" s="267">
        <f>F115-M115</f>
        <v>0</v>
      </c>
      <c r="O115" s="23"/>
      <c r="P115" s="245"/>
      <c r="Q115" s="245"/>
      <c r="R115" s="242"/>
      <c r="S115" s="242"/>
      <c r="T115" s="242"/>
      <c r="U115" s="242"/>
      <c r="V115" s="242"/>
      <c r="W115" s="242"/>
      <c r="X115" s="242"/>
      <c r="Y115" s="242"/>
      <c r="Z115" s="242"/>
      <c r="AA115" s="242"/>
    </row>
    <row r="116" spans="2:27" s="6" customFormat="1">
      <c r="B116" s="9"/>
      <c r="C116" s="22">
        <v>0</v>
      </c>
      <c r="D116" s="297">
        <f>C116*$E$20</f>
        <v>0</v>
      </c>
      <c r="E116" s="298">
        <v>1</v>
      </c>
      <c r="F116" s="297">
        <f t="shared" si="6"/>
        <v>0</v>
      </c>
      <c r="G116" s="297"/>
      <c r="H116" s="301"/>
      <c r="I116" s="302"/>
      <c r="L116" s="23"/>
      <c r="M116" s="267"/>
      <c r="N116" s="267"/>
      <c r="O116" s="23"/>
      <c r="P116" s="245"/>
      <c r="Q116" s="245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</row>
    <row r="117" spans="2:27" s="6" customFormat="1">
      <c r="B117" s="9"/>
      <c r="C117" s="22">
        <v>0</v>
      </c>
      <c r="D117" s="297">
        <f>C117*$E$20</f>
        <v>0</v>
      </c>
      <c r="E117" s="298">
        <v>1</v>
      </c>
      <c r="F117" s="297">
        <f t="shared" si="6"/>
        <v>0</v>
      </c>
      <c r="G117" s="297"/>
      <c r="H117" s="301"/>
      <c r="I117" s="302"/>
      <c r="L117" s="23"/>
      <c r="M117" s="175">
        <f>SUM(P117:AA117)</f>
        <v>0</v>
      </c>
      <c r="N117" s="175">
        <f>F117-M117</f>
        <v>0</v>
      </c>
      <c r="O117" s="23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2:27" s="6" customFormat="1">
      <c r="B118" s="127" t="s">
        <v>62</v>
      </c>
      <c r="C118" s="128">
        <f>SUM(C102:C117)</f>
        <v>1.0000000000000002</v>
      </c>
      <c r="D118" s="129">
        <f>SUM(D102:D117)</f>
        <v>720</v>
      </c>
      <c r="E118" s="252" t="s">
        <v>63</v>
      </c>
      <c r="F118" s="252"/>
      <c r="G118" s="174" t="s">
        <v>63</v>
      </c>
      <c r="H118" s="253" t="s">
        <v>63</v>
      </c>
      <c r="I118" s="253"/>
      <c r="L118" s="23"/>
      <c r="O118" s="23"/>
    </row>
    <row r="119" spans="2:27" s="6" customFormat="1">
      <c r="B119" s="179" t="str">
        <f>B21</f>
        <v>FINALIZAÇÃO</v>
      </c>
      <c r="C119" s="305"/>
      <c r="D119" s="236" t="s">
        <v>124</v>
      </c>
      <c r="E119" s="238" t="s">
        <v>107</v>
      </c>
      <c r="F119" s="238" t="s">
        <v>108</v>
      </c>
      <c r="G119" s="236" t="s">
        <v>106</v>
      </c>
      <c r="H119" s="238" t="s">
        <v>52</v>
      </c>
      <c r="I119" s="238"/>
      <c r="L119" s="23"/>
      <c r="O119" s="23"/>
    </row>
    <row r="120" spans="2:27" s="6" customFormat="1">
      <c r="B120" s="19" t="s">
        <v>53</v>
      </c>
      <c r="C120" s="19" t="s">
        <v>222</v>
      </c>
      <c r="D120" s="237"/>
      <c r="E120" s="238"/>
      <c r="F120" s="238"/>
      <c r="G120" s="237"/>
      <c r="H120" s="238"/>
      <c r="I120" s="238"/>
      <c r="L120" s="23"/>
      <c r="M120" s="178" t="s">
        <v>165</v>
      </c>
      <c r="N120" s="178" t="s">
        <v>164</v>
      </c>
      <c r="O120" s="23"/>
      <c r="P120" s="177" t="s">
        <v>163</v>
      </c>
      <c r="Q120" s="177" t="s">
        <v>162</v>
      </c>
      <c r="R120" s="177" t="s">
        <v>161</v>
      </c>
      <c r="S120" s="177" t="s">
        <v>160</v>
      </c>
      <c r="T120" s="177" t="s">
        <v>159</v>
      </c>
      <c r="U120" s="177" t="s">
        <v>158</v>
      </c>
      <c r="V120" s="177" t="s">
        <v>157</v>
      </c>
      <c r="W120" s="177" t="s">
        <v>156</v>
      </c>
      <c r="X120" s="177" t="s">
        <v>155</v>
      </c>
      <c r="Y120" s="177" t="s">
        <v>154</v>
      </c>
      <c r="Z120" s="177" t="s">
        <v>153</v>
      </c>
      <c r="AA120" s="177" t="s">
        <v>152</v>
      </c>
    </row>
    <row r="121" spans="2:27" s="6" customFormat="1" ht="12.75" customHeight="1">
      <c r="B121" s="9" t="s">
        <v>218</v>
      </c>
      <c r="C121" s="22">
        <v>0.8</v>
      </c>
      <c r="D121" s="297">
        <f>C121*$E$21</f>
        <v>64</v>
      </c>
      <c r="E121" s="21">
        <v>1</v>
      </c>
      <c r="F121" s="17">
        <f>D121/E121</f>
        <v>64</v>
      </c>
      <c r="G121" s="303"/>
      <c r="H121" s="245"/>
      <c r="I121" s="245"/>
      <c r="L121" s="23"/>
      <c r="M121" s="175">
        <f>SUM(P121:AA121)</f>
        <v>0</v>
      </c>
      <c r="N121" s="175">
        <f>F121-M121</f>
        <v>64</v>
      </c>
      <c r="O121" s="23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2:27" s="6" customFormat="1">
      <c r="B122" s="9" t="s">
        <v>219</v>
      </c>
      <c r="C122" s="22">
        <v>0.1</v>
      </c>
      <c r="D122" s="297">
        <f>C122*$E$21</f>
        <v>8</v>
      </c>
      <c r="E122" s="21">
        <v>1</v>
      </c>
      <c r="F122" s="17">
        <f>D122/E122</f>
        <v>8</v>
      </c>
      <c r="G122" s="303" t="s">
        <v>181</v>
      </c>
      <c r="H122" s="245"/>
      <c r="I122" s="245"/>
      <c r="L122" s="23"/>
      <c r="M122" s="175">
        <f>SUM(P122:AA122)</f>
        <v>0</v>
      </c>
      <c r="N122" s="175">
        <f>F122-M122</f>
        <v>8</v>
      </c>
      <c r="O122" s="23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2:27" s="6" customFormat="1">
      <c r="B123" s="9" t="s">
        <v>208</v>
      </c>
      <c r="C123" s="22">
        <v>0.08</v>
      </c>
      <c r="D123" s="297">
        <f>C123*$E$21</f>
        <v>6.4</v>
      </c>
      <c r="E123" s="21">
        <v>1</v>
      </c>
      <c r="F123" s="17">
        <f>D123/E123</f>
        <v>6.4</v>
      </c>
      <c r="G123" s="303" t="s">
        <v>220</v>
      </c>
      <c r="H123" s="245"/>
      <c r="I123" s="245"/>
      <c r="L123" s="23"/>
      <c r="M123" s="267">
        <f>SUM(P123:AA124)</f>
        <v>0</v>
      </c>
      <c r="N123" s="267">
        <f>F123-M123</f>
        <v>6.4</v>
      </c>
      <c r="O123" s="23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242"/>
      <c r="AA123" s="242"/>
    </row>
    <row r="124" spans="2:27" s="6" customFormat="1">
      <c r="B124" s="9" t="s">
        <v>61</v>
      </c>
      <c r="C124" s="22">
        <v>0.02</v>
      </c>
      <c r="D124" s="297">
        <f>C124*$E$21</f>
        <v>1.6</v>
      </c>
      <c r="E124" s="21">
        <v>1</v>
      </c>
      <c r="F124" s="186">
        <f>D124/E124</f>
        <v>1.6</v>
      </c>
      <c r="G124" s="303"/>
      <c r="H124" s="245"/>
      <c r="I124" s="245"/>
      <c r="L124" s="23"/>
      <c r="M124" s="267"/>
      <c r="N124" s="267"/>
      <c r="O124" s="23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</row>
    <row r="125" spans="2:27" s="6" customFormat="1">
      <c r="B125" s="9"/>
      <c r="C125" s="22">
        <v>0</v>
      </c>
      <c r="D125" s="297">
        <f>C125*$E$21</f>
        <v>0</v>
      </c>
      <c r="E125" s="184">
        <v>1</v>
      </c>
      <c r="F125" s="186">
        <f>D125/E125</f>
        <v>0</v>
      </c>
      <c r="G125" s="303"/>
      <c r="H125" s="245"/>
      <c r="I125" s="245"/>
      <c r="L125" s="23"/>
      <c r="M125" s="176">
        <f>SUM(P125:AA125)</f>
        <v>0</v>
      </c>
      <c r="N125" s="175">
        <f>F125-M125</f>
        <v>0</v>
      </c>
      <c r="O125" s="23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  <c r="AA125" s="170"/>
    </row>
    <row r="126" spans="2:27" s="6" customFormat="1">
      <c r="B126" s="9"/>
      <c r="C126" s="22">
        <v>0</v>
      </c>
      <c r="D126" s="297">
        <f>C126*$E$21</f>
        <v>0</v>
      </c>
      <c r="E126" s="21">
        <v>1</v>
      </c>
      <c r="F126" s="17">
        <f>D126/E126</f>
        <v>0</v>
      </c>
      <c r="G126" s="303"/>
      <c r="H126" s="245"/>
      <c r="I126" s="245"/>
      <c r="L126" s="23"/>
      <c r="M126" s="175">
        <f>SUM(P126:AA126)</f>
        <v>0</v>
      </c>
      <c r="N126" s="175">
        <f>F126-M126</f>
        <v>0</v>
      </c>
      <c r="O126" s="23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2:27" s="6" customFormat="1">
      <c r="B127" s="9"/>
      <c r="C127" s="22">
        <v>0</v>
      </c>
      <c r="D127" s="297">
        <f>C127*$E$21</f>
        <v>0</v>
      </c>
      <c r="E127" s="21">
        <v>1</v>
      </c>
      <c r="F127" s="17">
        <f>D127/E127</f>
        <v>0</v>
      </c>
      <c r="G127" s="303"/>
      <c r="H127" s="245"/>
      <c r="I127" s="245"/>
      <c r="L127" s="23"/>
      <c r="M127" s="267">
        <f>SUM(P127:AA128)</f>
        <v>0</v>
      </c>
      <c r="N127" s="267">
        <f>F127-M127</f>
        <v>0</v>
      </c>
      <c r="O127" s="23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  <c r="AA127" s="242"/>
    </row>
    <row r="128" spans="2:27" s="6" customFormat="1">
      <c r="B128" s="9"/>
      <c r="C128" s="22">
        <v>0</v>
      </c>
      <c r="D128" s="297">
        <f>C128*$E$21</f>
        <v>0</v>
      </c>
      <c r="E128" s="21">
        <v>1</v>
      </c>
      <c r="F128" s="17">
        <f>D128/E128</f>
        <v>0</v>
      </c>
      <c r="G128" s="303"/>
      <c r="H128" s="245"/>
      <c r="I128" s="245"/>
      <c r="L128" s="23"/>
      <c r="M128" s="267"/>
      <c r="N128" s="267"/>
      <c r="O128" s="23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</row>
    <row r="129" spans="2:27" s="6" customFormat="1">
      <c r="B129" s="9"/>
      <c r="C129" s="22">
        <v>0</v>
      </c>
      <c r="D129" s="297">
        <f>C129*$E$21</f>
        <v>0</v>
      </c>
      <c r="E129" s="21">
        <v>1</v>
      </c>
      <c r="F129" s="17">
        <f>D129/E129</f>
        <v>0</v>
      </c>
      <c r="G129" s="303"/>
      <c r="H129" s="245"/>
      <c r="I129" s="245"/>
      <c r="L129" s="23"/>
      <c r="M129" s="175">
        <f>SUM(P129:AA129)</f>
        <v>0</v>
      </c>
      <c r="N129" s="175">
        <f>F129-M129</f>
        <v>0</v>
      </c>
      <c r="O129" s="23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2:27" s="6" customFormat="1">
      <c r="B130" s="127" t="s">
        <v>62</v>
      </c>
      <c r="C130" s="128">
        <f>SUM(C121:C129)</f>
        <v>1</v>
      </c>
      <c r="D130" s="129">
        <f>SUM(D121:D129)</f>
        <v>80</v>
      </c>
      <c r="E130" s="252" t="s">
        <v>63</v>
      </c>
      <c r="F130" s="252"/>
      <c r="G130" s="174" t="s">
        <v>63</v>
      </c>
      <c r="H130" s="253" t="s">
        <v>63</v>
      </c>
      <c r="I130" s="253"/>
      <c r="L130" s="23"/>
      <c r="O130" s="23"/>
    </row>
    <row r="131" spans="2:27" s="6" customFormat="1">
      <c r="B131" s="127" t="s">
        <v>143</v>
      </c>
      <c r="C131" s="159" t="s">
        <v>49</v>
      </c>
      <c r="D131" s="129">
        <f>D99+D118+D130+D74</f>
        <v>1440</v>
      </c>
      <c r="E131" s="252" t="s">
        <v>63</v>
      </c>
      <c r="F131" s="252"/>
      <c r="G131" s="174" t="s">
        <v>63</v>
      </c>
      <c r="H131" s="253" t="s">
        <v>63</v>
      </c>
      <c r="I131" s="253"/>
      <c r="L131" s="23"/>
      <c r="O131" s="23"/>
    </row>
    <row r="132" spans="2:27" s="23" customFormat="1">
      <c r="C132" s="104"/>
      <c r="D132" s="104"/>
      <c r="E132" s="104"/>
      <c r="F132" s="104"/>
      <c r="G132" s="104"/>
      <c r="H132" s="104"/>
      <c r="I132" s="105"/>
      <c r="J132" s="106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2:27" s="23" customFormat="1">
      <c r="C133" s="104"/>
      <c r="D133" s="104"/>
      <c r="E133" s="104"/>
      <c r="F133" s="104"/>
      <c r="G133" s="104"/>
      <c r="H133" s="104"/>
      <c r="I133" s="105"/>
      <c r="J133" s="106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2:27" s="23" customFormat="1">
      <c r="C134" s="104"/>
      <c r="D134" s="104"/>
      <c r="E134" s="104"/>
      <c r="F134" s="104"/>
      <c r="G134" s="104"/>
      <c r="H134" s="104"/>
      <c r="I134" s="105"/>
      <c r="J134" s="106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2:27" s="23" customFormat="1">
      <c r="C135" s="104"/>
      <c r="D135" s="104"/>
      <c r="E135" s="104"/>
      <c r="F135" s="104"/>
      <c r="G135" s="104"/>
      <c r="H135" s="104"/>
      <c r="I135" s="105"/>
      <c r="J135" s="106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2:27" s="23" customFormat="1">
      <c r="C136" s="104"/>
      <c r="D136" s="104"/>
      <c r="E136" s="104"/>
      <c r="F136" s="104"/>
      <c r="G136" s="104"/>
      <c r="H136" s="104"/>
      <c r="I136" s="105"/>
      <c r="J136" s="106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2:27" s="23" customFormat="1">
      <c r="C137" s="104"/>
      <c r="D137" s="104"/>
      <c r="E137" s="104"/>
      <c r="F137" s="104"/>
      <c r="G137" s="104"/>
      <c r="H137" s="104"/>
      <c r="I137" s="105"/>
      <c r="J137" s="106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2:27" s="23" customFormat="1">
      <c r="C138" s="104"/>
      <c r="D138" s="104"/>
      <c r="E138" s="104"/>
      <c r="F138" s="104"/>
      <c r="G138" s="104"/>
      <c r="H138" s="104"/>
      <c r="I138" s="105"/>
      <c r="J138" s="106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2:27" s="23" customFormat="1">
      <c r="C139" s="104"/>
      <c r="D139" s="104"/>
      <c r="E139" s="104"/>
      <c r="F139" s="104"/>
      <c r="G139" s="104"/>
      <c r="H139" s="104"/>
      <c r="I139" s="105"/>
      <c r="J139" s="106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2:27" s="23" customFormat="1">
      <c r="C140" s="104"/>
      <c r="D140" s="104"/>
      <c r="E140" s="104"/>
      <c r="F140" s="104"/>
      <c r="G140" s="104"/>
      <c r="H140" s="104"/>
      <c r="I140" s="105"/>
      <c r="J140" s="106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2:27" s="23" customFormat="1">
      <c r="C141" s="104"/>
      <c r="D141" s="104"/>
      <c r="E141" s="104"/>
      <c r="F141" s="104"/>
      <c r="G141" s="104"/>
      <c r="H141" s="104"/>
      <c r="I141" s="105"/>
      <c r="J141" s="106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2:27" s="23" customFormat="1">
      <c r="C142" s="104"/>
      <c r="D142" s="104"/>
      <c r="E142" s="104"/>
      <c r="F142" s="104"/>
      <c r="G142" s="104"/>
      <c r="H142" s="104"/>
      <c r="I142" s="105"/>
      <c r="J142" s="106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2:27" s="23" customFormat="1">
      <c r="C143" s="104"/>
      <c r="D143" s="104"/>
      <c r="E143" s="104"/>
      <c r="F143" s="104"/>
      <c r="G143" s="104"/>
      <c r="H143" s="104"/>
      <c r="I143" s="105"/>
      <c r="J143" s="106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2:27" s="23" customFormat="1">
      <c r="C144" s="104"/>
      <c r="D144" s="104"/>
      <c r="E144" s="104"/>
      <c r="F144" s="104"/>
      <c r="G144" s="104"/>
      <c r="H144" s="104"/>
      <c r="I144" s="105"/>
      <c r="J144" s="106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3:27" s="23" customFormat="1">
      <c r="C145" s="104"/>
      <c r="D145" s="104"/>
      <c r="E145" s="104"/>
      <c r="F145" s="104"/>
      <c r="G145" s="104"/>
      <c r="H145" s="104"/>
      <c r="I145" s="105"/>
      <c r="J145" s="106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3:27" s="23" customFormat="1">
      <c r="C146" s="104"/>
      <c r="D146" s="104"/>
      <c r="E146" s="104"/>
      <c r="F146" s="104"/>
      <c r="G146" s="104"/>
      <c r="H146" s="104"/>
      <c r="I146" s="105"/>
      <c r="J146" s="106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3:27" s="23" customFormat="1">
      <c r="C147" s="104"/>
      <c r="D147" s="104"/>
      <c r="E147" s="104"/>
      <c r="F147" s="104"/>
      <c r="G147" s="104"/>
      <c r="H147" s="104"/>
      <c r="I147" s="105"/>
      <c r="J147" s="106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</sheetData>
  <mergeCells count="303">
    <mergeCell ref="H82:I82"/>
    <mergeCell ref="H123:I123"/>
    <mergeCell ref="H124:I124"/>
    <mergeCell ref="H127:I127"/>
    <mergeCell ref="H128:I128"/>
    <mergeCell ref="B58:I58"/>
    <mergeCell ref="H90:I90"/>
    <mergeCell ref="H93:I93"/>
    <mergeCell ref="H94:I94"/>
    <mergeCell ref="AA127:AA128"/>
    <mergeCell ref="H129:I129"/>
    <mergeCell ref="E130:F130"/>
    <mergeCell ref="H130:I130"/>
    <mergeCell ref="E131:F131"/>
    <mergeCell ref="H131:I131"/>
    <mergeCell ref="U127:U128"/>
    <mergeCell ref="V127:V128"/>
    <mergeCell ref="W127:W128"/>
    <mergeCell ref="X127:X128"/>
    <mergeCell ref="Y127:Y128"/>
    <mergeCell ref="Z127:Z128"/>
    <mergeCell ref="N127:N128"/>
    <mergeCell ref="P127:P128"/>
    <mergeCell ref="Q127:Q128"/>
    <mergeCell ref="R127:R128"/>
    <mergeCell ref="S127:S128"/>
    <mergeCell ref="T127:T128"/>
    <mergeCell ref="H125:I125"/>
    <mergeCell ref="H126:I126"/>
    <mergeCell ref="M127:M128"/>
    <mergeCell ref="T123:T124"/>
    <mergeCell ref="M123:M124"/>
    <mergeCell ref="N123:N124"/>
    <mergeCell ref="P123:P124"/>
    <mergeCell ref="Q123:Q124"/>
    <mergeCell ref="R123:R124"/>
    <mergeCell ref="S123:S124"/>
    <mergeCell ref="AA115:AA116"/>
    <mergeCell ref="E118:F118"/>
    <mergeCell ref="H118:I118"/>
    <mergeCell ref="X115:X116"/>
    <mergeCell ref="Y115:Y116"/>
    <mergeCell ref="Z115:Z116"/>
    <mergeCell ref="Z123:Z124"/>
    <mergeCell ref="AA123:AA124"/>
    <mergeCell ref="U123:U124"/>
    <mergeCell ref="V123:V124"/>
    <mergeCell ref="W123:W124"/>
    <mergeCell ref="X123:X124"/>
    <mergeCell ref="Y123:Y124"/>
    <mergeCell ref="M115:M116"/>
    <mergeCell ref="H121:I121"/>
    <mergeCell ref="H122:I122"/>
    <mergeCell ref="P107:P109"/>
    <mergeCell ref="Q107:Q109"/>
    <mergeCell ref="R107:R109"/>
    <mergeCell ref="S107:S109"/>
    <mergeCell ref="T107:T109"/>
    <mergeCell ref="X110:X114"/>
    <mergeCell ref="D119:D120"/>
    <mergeCell ref="E119:E120"/>
    <mergeCell ref="F119:F120"/>
    <mergeCell ref="G119:G120"/>
    <mergeCell ref="H119:I120"/>
    <mergeCell ref="U115:U116"/>
    <mergeCell ref="V115:V116"/>
    <mergeCell ref="W115:W116"/>
    <mergeCell ref="N115:N116"/>
    <mergeCell ref="P115:P116"/>
    <mergeCell ref="Q115:Q116"/>
    <mergeCell ref="R115:R116"/>
    <mergeCell ref="S115:S116"/>
    <mergeCell ref="T115:T116"/>
    <mergeCell ref="Y110:Y114"/>
    <mergeCell ref="Z110:Z114"/>
    <mergeCell ref="AA110:AA114"/>
    <mergeCell ref="U110:U114"/>
    <mergeCell ref="V110:V114"/>
    <mergeCell ref="W110:W114"/>
    <mergeCell ref="M110:M114"/>
    <mergeCell ref="N110:N114"/>
    <mergeCell ref="P110:P114"/>
    <mergeCell ref="Q110:Q114"/>
    <mergeCell ref="R110:R114"/>
    <mergeCell ref="S110:S114"/>
    <mergeCell ref="T110:T114"/>
    <mergeCell ref="X104:X106"/>
    <mergeCell ref="Y104:Y106"/>
    <mergeCell ref="Z104:Z106"/>
    <mergeCell ref="AA104:AA106"/>
    <mergeCell ref="M107:M109"/>
    <mergeCell ref="R104:R106"/>
    <mergeCell ref="S104:S106"/>
    <mergeCell ref="T104:T106"/>
    <mergeCell ref="U104:U106"/>
    <mergeCell ref="V104:V106"/>
    <mergeCell ref="W104:W106"/>
    <mergeCell ref="AA107:AA109"/>
    <mergeCell ref="U107:U109"/>
    <mergeCell ref="V107:V109"/>
    <mergeCell ref="W107:W109"/>
    <mergeCell ref="X107:X109"/>
    <mergeCell ref="Y107:Y109"/>
    <mergeCell ref="Z107:Z109"/>
    <mergeCell ref="N107:N109"/>
    <mergeCell ref="AA102:AA103"/>
    <mergeCell ref="M104:M106"/>
    <mergeCell ref="N104:N106"/>
    <mergeCell ref="P104:P106"/>
    <mergeCell ref="Q104:Q106"/>
    <mergeCell ref="U102:U103"/>
    <mergeCell ref="V102:V103"/>
    <mergeCell ref="W102:W103"/>
    <mergeCell ref="X102:X103"/>
    <mergeCell ref="Y102:Y103"/>
    <mergeCell ref="Z102:Z103"/>
    <mergeCell ref="N102:N103"/>
    <mergeCell ref="P102:P103"/>
    <mergeCell ref="Q102:Q103"/>
    <mergeCell ref="R102:R103"/>
    <mergeCell ref="S102:S103"/>
    <mergeCell ref="T102:T103"/>
    <mergeCell ref="M102:M103"/>
    <mergeCell ref="AA96:AA97"/>
    <mergeCell ref="H98:I98"/>
    <mergeCell ref="E99:F99"/>
    <mergeCell ref="H99:I99"/>
    <mergeCell ref="D100:D101"/>
    <mergeCell ref="E100:E101"/>
    <mergeCell ref="F100:F101"/>
    <mergeCell ref="G100:G101"/>
    <mergeCell ref="H100:I101"/>
    <mergeCell ref="U96:U97"/>
    <mergeCell ref="V96:V97"/>
    <mergeCell ref="W96:W97"/>
    <mergeCell ref="X96:X97"/>
    <mergeCell ref="Y96:Y97"/>
    <mergeCell ref="Z96:Z97"/>
    <mergeCell ref="N96:N97"/>
    <mergeCell ref="P96:P97"/>
    <mergeCell ref="Q96:Q97"/>
    <mergeCell ref="R96:R97"/>
    <mergeCell ref="Z93:Z95"/>
    <mergeCell ref="AA93:AA95"/>
    <mergeCell ref="M96:M97"/>
    <mergeCell ref="R93:R95"/>
    <mergeCell ref="S93:S95"/>
    <mergeCell ref="T93:T95"/>
    <mergeCell ref="U93:U95"/>
    <mergeCell ref="V93:V95"/>
    <mergeCell ref="W93:W95"/>
    <mergeCell ref="M93:M95"/>
    <mergeCell ref="N93:N95"/>
    <mergeCell ref="H95:I95"/>
    <mergeCell ref="H96:I96"/>
    <mergeCell ref="H97:I97"/>
    <mergeCell ref="S96:S97"/>
    <mergeCell ref="T96:T97"/>
    <mergeCell ref="X93:X95"/>
    <mergeCell ref="Y93:Y95"/>
    <mergeCell ref="P93:P95"/>
    <mergeCell ref="Q93:Q95"/>
    <mergeCell ref="X90:X92"/>
    <mergeCell ref="Y90:Y92"/>
    <mergeCell ref="Z90:Z92"/>
    <mergeCell ref="AA90:AA92"/>
    <mergeCell ref="R90:R92"/>
    <mergeCell ref="S90:S92"/>
    <mergeCell ref="T90:T92"/>
    <mergeCell ref="U90:U92"/>
    <mergeCell ref="V90:V92"/>
    <mergeCell ref="W90:W92"/>
    <mergeCell ref="AA87:AA89"/>
    <mergeCell ref="M90:M92"/>
    <mergeCell ref="N90:N92"/>
    <mergeCell ref="P90:P92"/>
    <mergeCell ref="Q90:Q92"/>
    <mergeCell ref="U87:U89"/>
    <mergeCell ref="V87:V89"/>
    <mergeCell ref="W87:W89"/>
    <mergeCell ref="X87:X89"/>
    <mergeCell ref="Y87:Y89"/>
    <mergeCell ref="Z87:Z89"/>
    <mergeCell ref="N87:N89"/>
    <mergeCell ref="P87:P89"/>
    <mergeCell ref="Q87:Q89"/>
    <mergeCell ref="R87:R89"/>
    <mergeCell ref="S87:S89"/>
    <mergeCell ref="T87:T89"/>
    <mergeCell ref="M87:M89"/>
    <mergeCell ref="V80:V86"/>
    <mergeCell ref="W80:W86"/>
    <mergeCell ref="X80:X86"/>
    <mergeCell ref="Y80:Y86"/>
    <mergeCell ref="Z80:Z86"/>
    <mergeCell ref="H80:I80"/>
    <mergeCell ref="H81:I81"/>
    <mergeCell ref="H83:I83"/>
    <mergeCell ref="H84:I84"/>
    <mergeCell ref="H85:I85"/>
    <mergeCell ref="H86:I86"/>
    <mergeCell ref="H87:I87"/>
    <mergeCell ref="H88:I88"/>
    <mergeCell ref="H89:I89"/>
    <mergeCell ref="AA80:AA86"/>
    <mergeCell ref="P80:P86"/>
    <mergeCell ref="Q80:Q86"/>
    <mergeCell ref="R80:R86"/>
    <mergeCell ref="S80:S86"/>
    <mergeCell ref="T80:T86"/>
    <mergeCell ref="U80:U86"/>
    <mergeCell ref="Z77:Z78"/>
    <mergeCell ref="AA77:AA78"/>
    <mergeCell ref="U77:U78"/>
    <mergeCell ref="V77:V78"/>
    <mergeCell ref="W77:W78"/>
    <mergeCell ref="X77:X78"/>
    <mergeCell ref="Y77:Y78"/>
    <mergeCell ref="T69:T72"/>
    <mergeCell ref="U69:U72"/>
    <mergeCell ref="E74:F74"/>
    <mergeCell ref="H74:I74"/>
    <mergeCell ref="R69:R72"/>
    <mergeCell ref="S69:S72"/>
    <mergeCell ref="H79:I79"/>
    <mergeCell ref="M80:M86"/>
    <mergeCell ref="N80:N86"/>
    <mergeCell ref="T77:T78"/>
    <mergeCell ref="M77:M78"/>
    <mergeCell ref="N77:N78"/>
    <mergeCell ref="P77:P78"/>
    <mergeCell ref="Q77:Q78"/>
    <mergeCell ref="R77:R78"/>
    <mergeCell ref="S77:S78"/>
    <mergeCell ref="M69:M72"/>
    <mergeCell ref="N69:N72"/>
    <mergeCell ref="P69:P72"/>
    <mergeCell ref="Q69:Q72"/>
    <mergeCell ref="H75:I76"/>
    <mergeCell ref="H77:I77"/>
    <mergeCell ref="H78:I78"/>
    <mergeCell ref="D75:D76"/>
    <mergeCell ref="E75:E76"/>
    <mergeCell ref="F75:F76"/>
    <mergeCell ref="G75:G76"/>
    <mergeCell ref="T61:T66"/>
    <mergeCell ref="U61:U66"/>
    <mergeCell ref="M67:M68"/>
    <mergeCell ref="N67:N68"/>
    <mergeCell ref="P67:P68"/>
    <mergeCell ref="M61:M66"/>
    <mergeCell ref="N61:N66"/>
    <mergeCell ref="P61:P66"/>
    <mergeCell ref="Q61:Q66"/>
    <mergeCell ref="R61:R66"/>
    <mergeCell ref="S61:S66"/>
    <mergeCell ref="Q67:Q68"/>
    <mergeCell ref="R67:R68"/>
    <mergeCell ref="S67:S68"/>
    <mergeCell ref="T67:T68"/>
    <mergeCell ref="U67:U68"/>
    <mergeCell ref="H59:I60"/>
    <mergeCell ref="B24:K24"/>
    <mergeCell ref="B25:B26"/>
    <mergeCell ref="D25:D26"/>
    <mergeCell ref="D59:D60"/>
    <mergeCell ref="E59:E60"/>
    <mergeCell ref="F59:F60"/>
    <mergeCell ref="G59:G60"/>
    <mergeCell ref="B11:C11"/>
    <mergeCell ref="D11:E11"/>
    <mergeCell ref="G11:K11"/>
    <mergeCell ref="B13:C13"/>
    <mergeCell ref="D13:E13"/>
    <mergeCell ref="G13:K15"/>
    <mergeCell ref="B15:C15"/>
    <mergeCell ref="D15:E15"/>
    <mergeCell ref="B9:C9"/>
    <mergeCell ref="D9:E9"/>
    <mergeCell ref="G9:I9"/>
    <mergeCell ref="J9:K9"/>
    <mergeCell ref="B10:C10"/>
    <mergeCell ref="D10:E10"/>
    <mergeCell ref="G10:I10"/>
    <mergeCell ref="J10:K10"/>
    <mergeCell ref="B14:C14"/>
    <mergeCell ref="D14:E14"/>
    <mergeCell ref="B12:C12"/>
    <mergeCell ref="D12:E12"/>
    <mergeCell ref="B7:C7"/>
    <mergeCell ref="D7:E7"/>
    <mergeCell ref="G7:I7"/>
    <mergeCell ref="J7:K7"/>
    <mergeCell ref="B8:C8"/>
    <mergeCell ref="D8:E8"/>
    <mergeCell ref="G8:I8"/>
    <mergeCell ref="J8:K8"/>
    <mergeCell ref="B1:K3"/>
    <mergeCell ref="B5:E5"/>
    <mergeCell ref="B6:C6"/>
    <mergeCell ref="D6:E6"/>
    <mergeCell ref="G6:I6"/>
    <mergeCell ref="J6:K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F38"/>
  <sheetViews>
    <sheetView showGridLines="0" zoomScaleNormal="100" zoomScalePageLayoutView="125" workbookViewId="0">
      <selection activeCell="B1" sqref="B1:K3"/>
    </sheetView>
  </sheetViews>
  <sheetFormatPr defaultColWidth="8.85546875" defaultRowHeight="12"/>
  <cols>
    <col min="1" max="1" width="2.28515625" style="3" customWidth="1"/>
    <col min="2" max="2" width="38.42578125" style="3" customWidth="1"/>
    <col min="3" max="3" width="12.140625" style="3" bestFit="1" customWidth="1"/>
    <col min="4" max="4" width="16" style="3" bestFit="1" customWidth="1"/>
    <col min="5" max="5" width="16" style="3" customWidth="1"/>
    <col min="6" max="16384" width="8.85546875" style="3"/>
  </cols>
  <sheetData>
    <row r="1" spans="1:6">
      <c r="A1" s="4"/>
      <c r="B1" s="4"/>
      <c r="C1" s="4"/>
      <c r="D1" s="4"/>
      <c r="E1" s="4"/>
      <c r="F1" s="4"/>
    </row>
    <row r="2" spans="1:6" ht="20.25" customHeight="1">
      <c r="A2" s="4"/>
      <c r="B2" s="273" t="s">
        <v>90</v>
      </c>
      <c r="C2" s="274"/>
      <c r="D2" s="135" t="s">
        <v>18</v>
      </c>
      <c r="E2" s="135" t="s">
        <v>14</v>
      </c>
      <c r="F2" s="4"/>
    </row>
    <row r="3" spans="1:6">
      <c r="A3" s="4"/>
      <c r="B3" s="271" t="s">
        <v>20</v>
      </c>
      <c r="C3" s="272"/>
      <c r="D3" s="2" t="s">
        <v>28</v>
      </c>
      <c r="E3" s="1">
        <v>40909</v>
      </c>
      <c r="F3" s="4"/>
    </row>
    <row r="4" spans="1:6" ht="12" customHeight="1">
      <c r="A4" s="4"/>
      <c r="B4" s="271" t="s">
        <v>22</v>
      </c>
      <c r="C4" s="272"/>
      <c r="D4" s="2" t="s">
        <v>21</v>
      </c>
      <c r="E4" s="1">
        <v>40959</v>
      </c>
      <c r="F4" s="4"/>
    </row>
    <row r="5" spans="1:6">
      <c r="A5" s="4"/>
      <c r="B5" s="271" t="s">
        <v>22</v>
      </c>
      <c r="C5" s="272"/>
      <c r="D5" s="2" t="s">
        <v>23</v>
      </c>
      <c r="E5" s="5">
        <v>40960</v>
      </c>
      <c r="F5" s="4"/>
    </row>
    <row r="6" spans="1:6">
      <c r="A6" s="4"/>
      <c r="B6" s="271" t="s">
        <v>27</v>
      </c>
      <c r="C6" s="272"/>
      <c r="D6" s="2" t="s">
        <v>26</v>
      </c>
      <c r="E6" s="5">
        <v>41005</v>
      </c>
      <c r="F6" s="4"/>
    </row>
    <row r="7" spans="1:6">
      <c r="A7" s="4"/>
      <c r="B7" s="271" t="s">
        <v>25</v>
      </c>
      <c r="C7" s="272"/>
      <c r="D7" s="2" t="s">
        <v>19</v>
      </c>
      <c r="E7" s="5">
        <v>41020</v>
      </c>
      <c r="F7" s="4"/>
    </row>
    <row r="8" spans="1:6">
      <c r="A8" s="4"/>
      <c r="B8" s="271" t="s">
        <v>29</v>
      </c>
      <c r="C8" s="272"/>
      <c r="D8" s="2" t="s">
        <v>23</v>
      </c>
      <c r="E8" s="5">
        <v>41030</v>
      </c>
      <c r="F8" s="4"/>
    </row>
    <row r="9" spans="1:6">
      <c r="A9" s="4"/>
      <c r="B9" s="271" t="s">
        <v>30</v>
      </c>
      <c r="C9" s="272"/>
      <c r="D9" s="2" t="s">
        <v>24</v>
      </c>
      <c r="E9" s="5">
        <v>41067</v>
      </c>
      <c r="F9" s="4"/>
    </row>
    <row r="10" spans="1:6">
      <c r="A10" s="4"/>
      <c r="B10" s="271" t="s">
        <v>32</v>
      </c>
      <c r="C10" s="272"/>
      <c r="D10" s="2" t="s">
        <v>26</v>
      </c>
      <c r="E10" s="5">
        <v>41159</v>
      </c>
      <c r="F10" s="4"/>
    </row>
    <row r="11" spans="1:6">
      <c r="A11" s="4"/>
      <c r="B11" s="271" t="s">
        <v>33</v>
      </c>
      <c r="C11" s="272"/>
      <c r="D11" s="2" t="s">
        <v>26</v>
      </c>
      <c r="E11" s="5">
        <v>41194</v>
      </c>
      <c r="F11" s="4"/>
    </row>
    <row r="12" spans="1:6">
      <c r="A12" s="4"/>
      <c r="B12" s="271" t="s">
        <v>34</v>
      </c>
      <c r="C12" s="272"/>
      <c r="D12" s="2" t="s">
        <v>26</v>
      </c>
      <c r="E12" s="5">
        <v>41215</v>
      </c>
      <c r="F12" s="4"/>
    </row>
    <row r="13" spans="1:6">
      <c r="A13" s="4"/>
      <c r="B13" s="271" t="s">
        <v>35</v>
      </c>
      <c r="C13" s="272"/>
      <c r="D13" s="2" t="s">
        <v>24</v>
      </c>
      <c r="E13" s="5">
        <v>41228</v>
      </c>
      <c r="F13" s="4"/>
    </row>
    <row r="14" spans="1:6">
      <c r="A14" s="4"/>
      <c r="B14" s="271" t="s">
        <v>36</v>
      </c>
      <c r="C14" s="272"/>
      <c r="D14" s="2" t="s">
        <v>23</v>
      </c>
      <c r="E14" s="5">
        <v>41268</v>
      </c>
      <c r="F14" s="4"/>
    </row>
    <row r="15" spans="1:6">
      <c r="A15" s="4"/>
      <c r="B15" s="271" t="s">
        <v>20</v>
      </c>
      <c r="C15" s="272"/>
      <c r="D15" s="2" t="s">
        <v>23</v>
      </c>
      <c r="E15" s="5">
        <v>41275</v>
      </c>
      <c r="F15" s="4"/>
    </row>
    <row r="16" spans="1:6">
      <c r="A16" s="4"/>
      <c r="B16" s="271" t="s">
        <v>22</v>
      </c>
      <c r="C16" s="272"/>
      <c r="D16" s="2" t="s">
        <v>23</v>
      </c>
      <c r="E16" s="5">
        <v>41317</v>
      </c>
      <c r="F16" s="4"/>
    </row>
    <row r="17" spans="1:6">
      <c r="A17" s="4"/>
      <c r="B17" s="271" t="s">
        <v>22</v>
      </c>
      <c r="C17" s="272"/>
      <c r="D17" s="2" t="s">
        <v>31</v>
      </c>
      <c r="E17" s="5">
        <v>41318</v>
      </c>
      <c r="F17" s="4"/>
    </row>
    <row r="18" spans="1:6">
      <c r="A18" s="4"/>
      <c r="B18" s="271" t="s">
        <v>27</v>
      </c>
      <c r="C18" s="272"/>
      <c r="D18" s="2" t="s">
        <v>26</v>
      </c>
      <c r="E18" s="5">
        <v>41362</v>
      </c>
      <c r="F18" s="4"/>
    </row>
    <row r="19" spans="1:6">
      <c r="A19" s="4"/>
      <c r="B19" s="271" t="s">
        <v>25</v>
      </c>
      <c r="C19" s="272"/>
      <c r="D19" s="2" t="s">
        <v>28</v>
      </c>
      <c r="E19" s="5">
        <v>41385</v>
      </c>
      <c r="F19" s="4"/>
    </row>
    <row r="20" spans="1:6">
      <c r="A20" s="4"/>
      <c r="B20" s="271" t="s">
        <v>29</v>
      </c>
      <c r="C20" s="272"/>
      <c r="D20" s="2" t="s">
        <v>31</v>
      </c>
      <c r="E20" s="5">
        <v>41395</v>
      </c>
      <c r="F20" s="4"/>
    </row>
    <row r="21" spans="1:6">
      <c r="A21" s="4"/>
      <c r="B21" s="271" t="s">
        <v>30</v>
      </c>
      <c r="C21" s="272"/>
      <c r="D21" s="2" t="s">
        <v>24</v>
      </c>
      <c r="E21" s="5">
        <v>41424</v>
      </c>
      <c r="F21" s="4"/>
    </row>
    <row r="22" spans="1:6">
      <c r="A22" s="4"/>
      <c r="B22" s="271" t="s">
        <v>32</v>
      </c>
      <c r="C22" s="272"/>
      <c r="D22" s="2" t="s">
        <v>19</v>
      </c>
      <c r="E22" s="5">
        <v>41524</v>
      </c>
      <c r="F22" s="4"/>
    </row>
    <row r="23" spans="1:6">
      <c r="A23" s="4"/>
      <c r="B23" s="15" t="s">
        <v>33</v>
      </c>
      <c r="C23" s="16"/>
      <c r="D23" s="2" t="s">
        <v>19</v>
      </c>
      <c r="E23" s="5">
        <v>41559</v>
      </c>
      <c r="F23" s="4"/>
    </row>
    <row r="24" spans="1:6">
      <c r="A24" s="4"/>
      <c r="B24" s="271" t="s">
        <v>34</v>
      </c>
      <c r="C24" s="272"/>
      <c r="D24" s="2" t="s">
        <v>19</v>
      </c>
      <c r="E24" s="5">
        <v>41580</v>
      </c>
      <c r="F24" s="4"/>
    </row>
    <row r="25" spans="1:6">
      <c r="B25" s="271" t="s">
        <v>35</v>
      </c>
      <c r="C25" s="272"/>
      <c r="D25" s="2" t="s">
        <v>26</v>
      </c>
      <c r="E25" s="1">
        <v>41593</v>
      </c>
    </row>
    <row r="26" spans="1:6">
      <c r="B26" s="271" t="s">
        <v>36</v>
      </c>
      <c r="C26" s="272"/>
      <c r="D26" s="2" t="s">
        <v>31</v>
      </c>
      <c r="E26" s="1">
        <v>41633</v>
      </c>
    </row>
    <row r="27" spans="1:6">
      <c r="B27" s="271" t="s">
        <v>20</v>
      </c>
      <c r="C27" s="272"/>
      <c r="D27" s="2" t="s">
        <v>83</v>
      </c>
      <c r="E27" s="1">
        <v>41640</v>
      </c>
    </row>
    <row r="28" spans="1:6">
      <c r="B28" s="271" t="s">
        <v>22</v>
      </c>
      <c r="C28" s="272"/>
      <c r="D28" s="2" t="s">
        <v>84</v>
      </c>
      <c r="E28" s="1">
        <v>41701</v>
      </c>
    </row>
    <row r="29" spans="1:6">
      <c r="B29" s="271" t="s">
        <v>22</v>
      </c>
      <c r="C29" s="272"/>
      <c r="D29" s="2" t="s">
        <v>85</v>
      </c>
      <c r="E29" s="1">
        <v>41702</v>
      </c>
    </row>
    <row r="30" spans="1:6">
      <c r="B30" s="271" t="s">
        <v>27</v>
      </c>
      <c r="C30" s="272"/>
      <c r="D30" s="2" t="s">
        <v>86</v>
      </c>
      <c r="E30" s="1">
        <v>41747</v>
      </c>
    </row>
    <row r="31" spans="1:6">
      <c r="B31" s="271" t="s">
        <v>25</v>
      </c>
      <c r="C31" s="272"/>
      <c r="D31" s="2" t="s">
        <v>84</v>
      </c>
      <c r="E31" s="1">
        <v>41750</v>
      </c>
    </row>
    <row r="32" spans="1:6">
      <c r="B32" s="271" t="s">
        <v>29</v>
      </c>
      <c r="C32" s="272"/>
      <c r="D32" s="2" t="s">
        <v>87</v>
      </c>
      <c r="E32" s="1">
        <v>41760</v>
      </c>
    </row>
    <row r="33" spans="2:5">
      <c r="B33" s="271" t="s">
        <v>30</v>
      </c>
      <c r="C33" s="272"/>
      <c r="D33" s="2" t="s">
        <v>87</v>
      </c>
      <c r="E33" s="1">
        <v>41809</v>
      </c>
    </row>
    <row r="34" spans="2:5">
      <c r="B34" s="271" t="s">
        <v>32</v>
      </c>
      <c r="C34" s="272"/>
      <c r="D34" s="2" t="s">
        <v>88</v>
      </c>
      <c r="E34" s="1">
        <v>41889</v>
      </c>
    </row>
    <row r="35" spans="2:5">
      <c r="B35" s="15" t="s">
        <v>33</v>
      </c>
      <c r="C35" s="16"/>
      <c r="D35" s="2" t="s">
        <v>88</v>
      </c>
      <c r="E35" s="1">
        <v>41924</v>
      </c>
    </row>
    <row r="36" spans="2:5">
      <c r="B36" s="271" t="s">
        <v>34</v>
      </c>
      <c r="C36" s="272"/>
      <c r="D36" s="2" t="s">
        <v>88</v>
      </c>
      <c r="E36" s="1">
        <v>41945</v>
      </c>
    </row>
    <row r="37" spans="2:5">
      <c r="B37" s="271" t="s">
        <v>35</v>
      </c>
      <c r="C37" s="272"/>
      <c r="D37" s="2" t="s">
        <v>89</v>
      </c>
      <c r="E37" s="1">
        <v>41958</v>
      </c>
    </row>
    <row r="38" spans="2:5">
      <c r="B38" s="271" t="s">
        <v>36</v>
      </c>
      <c r="C38" s="272"/>
      <c r="D38" s="2" t="s">
        <v>87</v>
      </c>
      <c r="E38" s="1">
        <v>41998</v>
      </c>
    </row>
  </sheetData>
  <mergeCells count="35">
    <mergeCell ref="B36:C36"/>
    <mergeCell ref="B37:C37"/>
    <mergeCell ref="B38:C38"/>
    <mergeCell ref="B2:C2"/>
    <mergeCell ref="B30:C30"/>
    <mergeCell ref="B31:C31"/>
    <mergeCell ref="B32:C32"/>
    <mergeCell ref="B33:C33"/>
    <mergeCell ref="B34:C34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6:C26"/>
    <mergeCell ref="B27:C27"/>
    <mergeCell ref="B28:C28"/>
    <mergeCell ref="B29:C29"/>
    <mergeCell ref="B20:C20"/>
    <mergeCell ref="B21:C21"/>
    <mergeCell ref="B22:C22"/>
    <mergeCell ref="B24:C24"/>
    <mergeCell ref="B25:C25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Histórico de Revisão</vt:lpstr>
      <vt:lpstr>Consolidado</vt:lpstr>
      <vt:lpstr>Avaliação Técnica</vt:lpstr>
      <vt:lpstr>Concepção</vt:lpstr>
      <vt:lpstr>Iteração 01</vt:lpstr>
      <vt:lpstr>Feriados</vt:lpstr>
      <vt:lpstr>Produtividade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Hedson Rodrigues Lima</dc:creator>
  <cp:lastModifiedBy>erick.silva</cp:lastModifiedBy>
  <cp:lastPrinted>2013-06-27T14:25:22Z</cp:lastPrinted>
  <dcterms:created xsi:type="dcterms:W3CDTF">2011-02-14T18:58:46Z</dcterms:created>
  <dcterms:modified xsi:type="dcterms:W3CDTF">2013-08-21T20:01:35Z</dcterms:modified>
</cp:coreProperties>
</file>