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E:\trpg\"/>
    </mc:Choice>
  </mc:AlternateContent>
  <workbookProtection workbookPassword="DCD7" lockStructure="1"/>
  <bookViews>
    <workbookView xWindow="380" yWindow="200" windowWidth="20730" windowHeight="11760" tabRatio="664"/>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0" hidden="1">人物卡!$B$1:$W$93</definedName>
    <definedName name="_xlnm._FilterDatabase" localSheetId="2" hidden="1">职业列表!$A$1:$H$117</definedName>
    <definedName name="APP">人物卡!$M$5</definedName>
    <definedName name="Build">人物卡!$V$61</definedName>
    <definedName name="CON">人物卡!$J$5</definedName>
    <definedName name="DB">人物卡!$V$59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分支技能!$B$8</definedName>
    <definedName name="文学" comment="如同仁堂">分支技能!$B$8</definedName>
  </definedNames>
  <calcPr calcId="162913"/>
  <fileRecoveryPr autoRecover="0"/>
</workbook>
</file>

<file path=xl/calcChain.xml><?xml version="1.0" encoding="utf-8"?>
<calcChain xmlns="http://schemas.openxmlformats.org/spreadsheetml/2006/main">
  <c r="G57" i="1" l="1"/>
  <c r="B12" i="1"/>
  <c r="W97" i="1"/>
  <c r="T97" i="1"/>
  <c r="T96" i="1"/>
  <c r="U55" i="1" l="1"/>
  <c r="W55" i="1" s="1"/>
  <c r="U54" i="1"/>
  <c r="W54" i="1" s="1"/>
  <c r="U53" i="1"/>
  <c r="W53" i="1" s="1"/>
  <c r="U52" i="1"/>
  <c r="W52" i="1" s="1"/>
  <c r="U51" i="1"/>
  <c r="W51" i="1" s="1"/>
  <c r="U50" i="1"/>
  <c r="W50" i="1" s="1"/>
  <c r="U49" i="1"/>
  <c r="W49" i="1" s="1"/>
  <c r="U48" i="1"/>
  <c r="W48" i="1" s="1"/>
  <c r="U47" i="1"/>
  <c r="W47" i="1" s="1"/>
  <c r="U46" i="1"/>
  <c r="W46" i="1" s="1"/>
  <c r="U45" i="1"/>
  <c r="W45" i="1" s="1"/>
  <c r="U44" i="1"/>
  <c r="W44" i="1" s="1"/>
  <c r="U43" i="1"/>
  <c r="W43" i="1" s="1"/>
  <c r="U42" i="1"/>
  <c r="W42" i="1" s="1"/>
  <c r="U41" i="1"/>
  <c r="W41" i="1" s="1"/>
  <c r="U40" i="1"/>
  <c r="W40" i="1" s="1"/>
  <c r="U39" i="1"/>
  <c r="W39" i="1" s="1"/>
  <c r="U38" i="1"/>
  <c r="W38" i="1" s="1"/>
  <c r="U37" i="1"/>
  <c r="W37" i="1" s="1"/>
  <c r="U36" i="1"/>
  <c r="W36" i="1" s="1"/>
  <c r="V36" i="1" l="1"/>
  <c r="V37" i="1"/>
  <c r="V38" i="1"/>
  <c r="V39" i="1"/>
  <c r="V40" i="1"/>
  <c r="V41" i="1"/>
  <c r="V42" i="1"/>
  <c r="V43" i="1"/>
  <c r="V44" i="1"/>
  <c r="V45" i="1"/>
  <c r="V46" i="1"/>
  <c r="V47" i="1"/>
  <c r="V48" i="1"/>
  <c r="V49" i="1"/>
  <c r="V50" i="1"/>
  <c r="V51" i="1"/>
  <c r="V52" i="1"/>
  <c r="V53" i="1"/>
  <c r="V54" i="1"/>
  <c r="V55" i="1"/>
  <c r="I2" i="1"/>
  <c r="E2" i="8" l="1"/>
  <c r="F2" i="8"/>
  <c r="F116" i="7" l="1"/>
  <c r="F113" i="7"/>
  <c r="F110" i="7"/>
  <c r="F109" i="7"/>
  <c r="F107" i="7"/>
  <c r="F105" i="7"/>
  <c r="F104" i="7"/>
  <c r="F103" i="7"/>
  <c r="F102" i="7"/>
  <c r="F97" i="7"/>
  <c r="F95" i="7"/>
  <c r="F93" i="7"/>
  <c r="F92" i="7"/>
  <c r="F91" i="7"/>
  <c r="F89" i="7"/>
  <c r="F84" i="7"/>
  <c r="F81" i="7"/>
  <c r="F77" i="7"/>
  <c r="F73" i="7"/>
  <c r="F74" i="7"/>
  <c r="F66" i="7"/>
  <c r="F65" i="7"/>
  <c r="F61" i="7"/>
  <c r="F50" i="7"/>
  <c r="F48" i="7"/>
  <c r="F45" i="7"/>
  <c r="F39" i="7"/>
  <c r="F35" i="7"/>
  <c r="F33" i="7"/>
  <c r="F32" i="7"/>
  <c r="F29" i="7"/>
  <c r="F23" i="7"/>
  <c r="F15" i="7"/>
  <c r="F115" i="7"/>
  <c r="F112" i="7"/>
  <c r="F101" i="7"/>
  <c r="F100" i="7"/>
  <c r="F99" i="7"/>
  <c r="F98" i="7"/>
  <c r="F88" i="7"/>
  <c r="F87" i="7"/>
  <c r="F86" i="7"/>
  <c r="F83" i="7"/>
  <c r="F76" i="7"/>
  <c r="F75" i="7"/>
  <c r="F70" i="7"/>
  <c r="F69" i="7"/>
  <c r="F68" i="7"/>
  <c r="F67" i="7"/>
  <c r="F60" i="7"/>
  <c r="F59" i="7"/>
  <c r="F57" i="7"/>
  <c r="F53" i="7"/>
  <c r="F51" i="7"/>
  <c r="F46" i="7"/>
  <c r="F43" i="7"/>
  <c r="F42" i="7"/>
  <c r="F41" i="7"/>
  <c r="F38" i="7"/>
  <c r="F27" i="7"/>
  <c r="F26" i="7"/>
  <c r="F25" i="7"/>
  <c r="F24" i="7"/>
  <c r="F21" i="7"/>
  <c r="F18" i="7"/>
  <c r="F14" i="7"/>
  <c r="F13" i="7"/>
  <c r="F12" i="7"/>
  <c r="F11" i="7"/>
  <c r="F9" i="7"/>
  <c r="F4" i="7"/>
  <c r="F10" i="7"/>
  <c r="F96" i="7"/>
  <c r="F78" i="7"/>
  <c r="F55" i="7"/>
  <c r="F47" i="7"/>
  <c r="F19" i="7"/>
  <c r="F106" i="7"/>
  <c r="F79" i="7"/>
  <c r="F72" i="7"/>
  <c r="F71" i="7"/>
  <c r="F63" i="7"/>
  <c r="F58" i="7"/>
  <c r="F56" i="7"/>
  <c r="F49" i="7"/>
  <c r="F40" i="7"/>
  <c r="F31" i="7"/>
  <c r="F30" i="7"/>
  <c r="F28" i="7"/>
  <c r="F22" i="7"/>
  <c r="F20" i="7"/>
  <c r="F17" i="7"/>
  <c r="F16" i="7"/>
  <c r="F8" i="7"/>
  <c r="F117" i="7"/>
  <c r="F114" i="7"/>
  <c r="F111" i="7"/>
  <c r="F108" i="7"/>
  <c r="F94" i="7"/>
  <c r="F90" i="7"/>
  <c r="F85" i="7"/>
  <c r="F82" i="7"/>
  <c r="F80" i="7"/>
  <c r="F64" i="7"/>
  <c r="F62" i="7"/>
  <c r="F52" i="7"/>
  <c r="F54" i="7"/>
  <c r="F44" i="7"/>
  <c r="F37" i="7"/>
  <c r="F36" i="7"/>
  <c r="F34" i="7"/>
  <c r="F7" i="7"/>
  <c r="F6" i="7"/>
  <c r="F5" i="7"/>
  <c r="F3" i="7"/>
  <c r="G3" i="7" l="1"/>
  <c r="B3" i="7"/>
  <c r="I1" i="17" l="1"/>
  <c r="H1" i="17"/>
  <c r="G1" i="17"/>
  <c r="F1" i="17"/>
  <c r="E1" i="17"/>
  <c r="D1" i="17"/>
  <c r="C1" i="17"/>
  <c r="B1" i="17"/>
  <c r="V3" i="17" s="1"/>
  <c r="J25" i="1"/>
  <c r="B70" i="1" s="1"/>
  <c r="F69" i="1" l="1"/>
  <c r="E69" i="1"/>
  <c r="E61" i="1"/>
  <c r="I62" i="1"/>
  <c r="B57" i="1"/>
  <c r="R62" i="1"/>
  <c r="R63" i="1"/>
  <c r="P62" i="1"/>
  <c r="P63" i="1"/>
  <c r="N63" i="1"/>
  <c r="N62" i="1"/>
  <c r="M62" i="1"/>
  <c r="M63" i="1"/>
  <c r="K62" i="1"/>
  <c r="K63" i="1"/>
  <c r="K61" i="1"/>
  <c r="I63" i="1"/>
  <c r="R61" i="1"/>
  <c r="P61" i="1"/>
  <c r="N61" i="1"/>
  <c r="M61" i="1"/>
  <c r="I61" i="1"/>
  <c r="D69" i="1" l="1"/>
  <c r="E62" i="1"/>
  <c r="AA9" i="17"/>
  <c r="Z9" i="17"/>
  <c r="Y9" i="17"/>
  <c r="V9" i="1" s="1"/>
  <c r="Z7" i="17"/>
  <c r="Y7" i="17"/>
  <c r="S9" i="1" s="1"/>
  <c r="V4" i="17"/>
  <c r="V5" i="17"/>
  <c r="V6" i="17"/>
  <c r="V7" i="17"/>
  <c r="V8" i="17"/>
  <c r="V9" i="17"/>
  <c r="V10" i="17"/>
  <c r="V11" i="17"/>
  <c r="E63" i="1" l="1"/>
  <c r="F62" i="1"/>
  <c r="K9" i="1"/>
  <c r="D9" i="1"/>
  <c r="B9" i="1" s="1"/>
  <c r="Y5" i="17"/>
  <c r="P9" i="1" s="1"/>
  <c r="Z5" i="17"/>
  <c r="Z3" i="17"/>
  <c r="Y3" i="17"/>
  <c r="M9" i="1" s="1"/>
  <c r="N42" i="1" l="1"/>
  <c r="N36" i="1"/>
  <c r="N51" i="1"/>
  <c r="N37" i="1"/>
  <c r="N48" i="1"/>
  <c r="N44" i="1"/>
  <c r="N38" i="1"/>
  <c r="N45" i="1"/>
  <c r="N39" i="1"/>
  <c r="N50" i="1"/>
  <c r="N41" i="1"/>
  <c r="N52" i="1"/>
  <c r="N46" i="1"/>
  <c r="N47" i="1"/>
  <c r="N49" i="1"/>
  <c r="N43" i="1"/>
  <c r="N40" i="1"/>
  <c r="F63" i="1"/>
  <c r="C53" i="1"/>
  <c r="C55" i="1"/>
  <c r="C54" i="1"/>
  <c r="N28" i="1"/>
  <c r="C22" i="1"/>
  <c r="E9" i="1"/>
  <c r="C41" i="1"/>
  <c r="C32" i="1"/>
  <c r="N25" i="1"/>
  <c r="C33" i="1"/>
  <c r="C36" i="1"/>
  <c r="N18" i="1"/>
  <c r="C38" i="1"/>
  <c r="C28" i="1"/>
  <c r="C42" i="1"/>
  <c r="C23" i="1"/>
  <c r="C48" i="1"/>
  <c r="C47" i="1"/>
  <c r="N34" i="1"/>
  <c r="C50" i="1"/>
  <c r="N35" i="1"/>
  <c r="N30" i="1"/>
  <c r="N17" i="1"/>
  <c r="N22" i="1"/>
  <c r="C56" i="1"/>
  <c r="C40" i="1"/>
  <c r="C35" i="1"/>
  <c r="C29" i="1"/>
  <c r="C24" i="1"/>
  <c r="C19" i="1"/>
  <c r="C21" i="1"/>
  <c r="C49" i="1"/>
  <c r="N29" i="1"/>
  <c r="N23" i="1"/>
  <c r="C45" i="1"/>
  <c r="C39" i="1"/>
  <c r="C34" i="1"/>
  <c r="C20" i="1"/>
  <c r="N33" i="1"/>
  <c r="C15" i="1"/>
  <c r="N19" i="1"/>
  <c r="N24" i="1"/>
  <c r="C44" i="1"/>
  <c r="C27" i="1"/>
  <c r="C16" i="1"/>
  <c r="C52" i="1"/>
  <c r="N32" i="1"/>
  <c r="N27" i="1"/>
  <c r="N20" i="1"/>
  <c r="N15" i="1"/>
  <c r="C43" i="1"/>
  <c r="C37" i="1"/>
  <c r="C31" i="1"/>
  <c r="C26" i="1"/>
  <c r="C17" i="1"/>
  <c r="C51" i="1"/>
  <c r="C46" i="1"/>
  <c r="N31" i="1"/>
  <c r="N26" i="1"/>
  <c r="N21" i="1"/>
  <c r="N16" i="1"/>
  <c r="C30" i="1"/>
  <c r="C25" i="1"/>
  <c r="C18" i="1"/>
  <c r="F12" i="8" l="1"/>
  <c r="F10" i="8"/>
  <c r="G64" i="1" l="1"/>
  <c r="H64" i="1"/>
  <c r="G65" i="1"/>
  <c r="H65" i="1"/>
  <c r="V61" i="1"/>
  <c r="V59" i="1"/>
  <c r="F56" i="1"/>
  <c r="H10" i="1"/>
  <c r="R10" i="1" l="1"/>
  <c r="Q10" i="1" s="1"/>
  <c r="E10" i="1"/>
  <c r="D10" i="1" s="1"/>
  <c r="Q6" i="1"/>
  <c r="Q5" i="1"/>
  <c r="Q4" i="1"/>
  <c r="Q3" i="1"/>
  <c r="N8" i="1"/>
  <c r="N7" i="1"/>
  <c r="N6" i="1"/>
  <c r="N5" i="1"/>
  <c r="N4" i="1"/>
  <c r="N3" i="1"/>
  <c r="K8" i="1"/>
  <c r="K7" i="1"/>
  <c r="K6" i="1"/>
  <c r="K5" i="1"/>
  <c r="K4" i="1"/>
  <c r="K3" i="1"/>
  <c r="D16" i="15" l="1"/>
  <c r="T14" i="9" l="1"/>
  <c r="G16" i="15" l="1"/>
  <c r="F38" i="1" l="1"/>
  <c r="F37" i="1"/>
  <c r="F34" i="1"/>
  <c r="F35" i="1"/>
  <c r="F11" i="8" l="1"/>
  <c r="A29" i="9"/>
  <c r="A28" i="9"/>
  <c r="A27" i="9"/>
  <c r="A26" i="9"/>
  <c r="A25" i="9"/>
  <c r="A24" i="9"/>
  <c r="A22" i="9"/>
  <c r="A21" i="9"/>
  <c r="A20" i="9"/>
  <c r="A19" i="9"/>
  <c r="A18" i="9"/>
  <c r="A17" i="9"/>
  <c r="A16" i="9"/>
  <c r="A15" i="9"/>
  <c r="Q14" i="9"/>
  <c r="N14" i="9"/>
  <c r="K14" i="9"/>
  <c r="H14" i="9"/>
  <c r="E14" i="9"/>
  <c r="B14" i="9"/>
  <c r="A14" i="9"/>
  <c r="A13" i="9"/>
  <c r="A12" i="9"/>
  <c r="A11" i="9"/>
  <c r="A10" i="9"/>
  <c r="A9" i="9"/>
  <c r="A8" i="9"/>
  <c r="A7" i="9"/>
  <c r="A6" i="9"/>
  <c r="A5" i="9"/>
  <c r="A4" i="9"/>
  <c r="A3" i="9"/>
  <c r="A2" i="9"/>
  <c r="U56" i="1"/>
  <c r="V56" i="1" s="1"/>
  <c r="J56" i="1"/>
  <c r="L56" i="1" s="1"/>
  <c r="J55" i="1"/>
  <c r="J45" i="1"/>
  <c r="K45" i="1" s="1"/>
  <c r="J54" i="1"/>
  <c r="K54" i="1" s="1"/>
  <c r="J44" i="1"/>
  <c r="J53" i="1"/>
  <c r="K53" i="1" s="1"/>
  <c r="J43" i="1"/>
  <c r="J52" i="1"/>
  <c r="J42" i="1"/>
  <c r="L42" i="1" s="1"/>
  <c r="J51" i="1"/>
  <c r="L51" i="1" s="1"/>
  <c r="J41" i="1"/>
  <c r="K41" i="1" s="1"/>
  <c r="J40" i="1"/>
  <c r="L40" i="1" s="1"/>
  <c r="J49" i="1"/>
  <c r="J39" i="1"/>
  <c r="K39" i="1" s="1"/>
  <c r="J48" i="1"/>
  <c r="J38" i="1"/>
  <c r="J47" i="1"/>
  <c r="L47" i="1" s="1"/>
  <c r="J37" i="1"/>
  <c r="J46" i="1"/>
  <c r="U35" i="1"/>
  <c r="V35" i="1" s="1"/>
  <c r="U34" i="1"/>
  <c r="V34" i="1" s="1"/>
  <c r="J34" i="1"/>
  <c r="U33" i="1"/>
  <c r="W33" i="1" s="1"/>
  <c r="U32" i="1"/>
  <c r="J32" i="1"/>
  <c r="K32" i="1" s="1"/>
  <c r="U31" i="1"/>
  <c r="J31" i="1"/>
  <c r="K31" i="1" s="1"/>
  <c r="U30" i="1"/>
  <c r="W30" i="1" s="1"/>
  <c r="J30" i="1"/>
  <c r="U29" i="1"/>
  <c r="V29" i="1" s="1"/>
  <c r="J29" i="1"/>
  <c r="L29" i="1" s="1"/>
  <c r="U28" i="1"/>
  <c r="F28" i="1"/>
  <c r="J28" i="1" s="1"/>
  <c r="K28" i="1" s="1"/>
  <c r="W63" i="1" s="1"/>
  <c r="U27" i="1"/>
  <c r="J27" i="1"/>
  <c r="L27" i="1" s="1"/>
  <c r="U26" i="1"/>
  <c r="W26" i="1" s="1"/>
  <c r="J26" i="1"/>
  <c r="I10" i="1" s="1"/>
  <c r="U25" i="1"/>
  <c r="W25" i="1" s="1"/>
  <c r="U24" i="1"/>
  <c r="W24" i="1" s="1"/>
  <c r="J24" i="1"/>
  <c r="L24" i="1" s="1"/>
  <c r="U23" i="1"/>
  <c r="J23" i="1"/>
  <c r="L23" i="1" s="1"/>
  <c r="U22" i="1"/>
  <c r="W22" i="1" s="1"/>
  <c r="J22" i="1"/>
  <c r="U21" i="1"/>
  <c r="W21" i="1" s="1"/>
  <c r="J21" i="1"/>
  <c r="K21" i="1" s="1"/>
  <c r="U20" i="1"/>
  <c r="W20" i="1" s="1"/>
  <c r="J20" i="1"/>
  <c r="K20" i="1" s="1"/>
  <c r="U19" i="1"/>
  <c r="J19" i="1"/>
  <c r="L19" i="1" s="1"/>
  <c r="U18" i="1"/>
  <c r="W18" i="1" s="1"/>
  <c r="J18" i="1"/>
  <c r="U17" i="1"/>
  <c r="W17" i="1" s="1"/>
  <c r="J17" i="1"/>
  <c r="K17" i="1" s="1"/>
  <c r="U16" i="1"/>
  <c r="W16" i="1" s="1"/>
  <c r="J16" i="1"/>
  <c r="L16" i="1" s="1"/>
  <c r="U15" i="1"/>
  <c r="V15" i="1" s="1"/>
  <c r="J15" i="1"/>
  <c r="L15" i="1" s="1"/>
  <c r="L30" i="1" l="1"/>
  <c r="O5" i="2"/>
  <c r="K48" i="1"/>
  <c r="O4" i="2"/>
  <c r="L55" i="1"/>
  <c r="O6" i="2"/>
  <c r="H62" i="1"/>
  <c r="G62" i="1"/>
  <c r="K52" i="1"/>
  <c r="L54" i="1"/>
  <c r="D3" i="9"/>
  <c r="F4" i="9" s="1"/>
  <c r="L38" i="1"/>
  <c r="L37" i="1"/>
  <c r="K34" i="1"/>
  <c r="L20" i="1"/>
  <c r="W34" i="1"/>
  <c r="L31" i="1"/>
  <c r="K42" i="1"/>
  <c r="K47" i="1"/>
  <c r="V18" i="1"/>
  <c r="K29" i="1"/>
  <c r="V30" i="1"/>
  <c r="V22" i="1"/>
  <c r="K24" i="1"/>
  <c r="V33" i="1"/>
  <c r="K16" i="1"/>
  <c r="V26" i="1"/>
  <c r="L52" i="1"/>
  <c r="L34" i="1"/>
  <c r="V16" i="1"/>
  <c r="V17" i="1"/>
  <c r="V20" i="1"/>
  <c r="V21" i="1"/>
  <c r="V24" i="1"/>
  <c r="V25" i="1"/>
  <c r="W29" i="1"/>
  <c r="K40" i="1"/>
  <c r="L41" i="1"/>
  <c r="L45" i="1"/>
  <c r="K56" i="1"/>
  <c r="V63" i="1"/>
  <c r="K38" i="1"/>
  <c r="J3" i="9"/>
  <c r="L4" i="9" s="1"/>
  <c r="D7" i="9"/>
  <c r="AA7" i="9" s="1"/>
  <c r="P5" i="9"/>
  <c r="R6" i="9" s="1"/>
  <c r="J5" i="9"/>
  <c r="AG5" i="9" s="1"/>
  <c r="P3" i="9"/>
  <c r="AM3" i="9" s="1"/>
  <c r="J7" i="9"/>
  <c r="AG7" i="9" s="1"/>
  <c r="U3" i="9"/>
  <c r="AM7" i="9" s="1"/>
  <c r="D5" i="9"/>
  <c r="AA5" i="9" s="1"/>
  <c r="W19" i="1"/>
  <c r="W23" i="1"/>
  <c r="K25" i="1"/>
  <c r="W27" i="1"/>
  <c r="K43" i="1"/>
  <c r="K18" i="1"/>
  <c r="V19" i="1"/>
  <c r="L21" i="1"/>
  <c r="K22" i="1"/>
  <c r="V23" i="1"/>
  <c r="L25" i="1"/>
  <c r="V31" i="1"/>
  <c r="J35" i="1"/>
  <c r="K46" i="1"/>
  <c r="K51" i="1"/>
  <c r="L43" i="1"/>
  <c r="K44" i="1"/>
  <c r="K55" i="1"/>
  <c r="L28" i="1"/>
  <c r="W64" i="1" s="1"/>
  <c r="W28" i="1"/>
  <c r="L32" i="1"/>
  <c r="W32" i="1"/>
  <c r="W35" i="1"/>
  <c r="L39" i="1"/>
  <c r="L49" i="1"/>
  <c r="J50" i="1"/>
  <c r="W56" i="1"/>
  <c r="F18" i="8"/>
  <c r="F14" i="8"/>
  <c r="F17" i="8"/>
  <c r="F13" i="8"/>
  <c r="F15" i="8"/>
  <c r="W15" i="1"/>
  <c r="L17" i="1"/>
  <c r="K26" i="1"/>
  <c r="V27" i="1"/>
  <c r="K37" i="1"/>
  <c r="K15" i="1"/>
  <c r="L18" i="1"/>
  <c r="K19" i="1"/>
  <c r="L22" i="1"/>
  <c r="K23" i="1"/>
  <c r="L26" i="1"/>
  <c r="K27" i="1"/>
  <c r="V28" i="1"/>
  <c r="K30" i="1"/>
  <c r="W31" i="1"/>
  <c r="V32" i="1"/>
  <c r="J36" i="1"/>
  <c r="F61" i="1" s="1"/>
  <c r="L46" i="1"/>
  <c r="L48" i="1"/>
  <c r="K49" i="1"/>
  <c r="L53" i="1"/>
  <c r="L44" i="1"/>
  <c r="U7" i="9"/>
  <c r="F16" i="8"/>
  <c r="B69" i="1" l="1"/>
  <c r="H61" i="1"/>
  <c r="G61" i="1"/>
  <c r="G63" i="1"/>
  <c r="H63" i="1"/>
  <c r="F7" i="9"/>
  <c r="F23" i="8"/>
  <c r="F8" i="9"/>
  <c r="F19" i="8"/>
  <c r="F24" i="8" s="1"/>
  <c r="R5" i="9"/>
  <c r="AM5" i="9"/>
  <c r="L3" i="9"/>
  <c r="R4" i="9"/>
  <c r="AG3" i="9"/>
  <c r="F3" i="9"/>
  <c r="L7" i="9"/>
  <c r="N7" i="9"/>
  <c r="R3" i="9"/>
  <c r="L6" i="9"/>
  <c r="L8" i="9"/>
  <c r="L5" i="9"/>
  <c r="F6" i="9"/>
  <c r="F5" i="9"/>
  <c r="AA3" i="9"/>
  <c r="L36" i="1"/>
  <c r="K36" i="1"/>
  <c r="F21" i="8"/>
  <c r="F22" i="8"/>
  <c r="F20" i="8"/>
  <c r="F25" i="8" s="1"/>
  <c r="L50" i="1"/>
  <c r="K50" i="1"/>
  <c r="K35" i="1"/>
  <c r="L35" i="1"/>
  <c r="F26" i="8" l="1"/>
  <c r="F27" i="8" s="1"/>
  <c r="F28" i="8" s="1"/>
  <c r="P7" i="1" s="1"/>
  <c r="J33" i="1"/>
  <c r="Q8" i="1" l="1"/>
  <c r="F60" i="1"/>
  <c r="H60" i="1" s="1"/>
  <c r="K33" i="1"/>
  <c r="L33" i="1"/>
  <c r="G60" i="1" l="1"/>
</calcChain>
</file>

<file path=xl/comments1.xml><?xml version="1.0" encoding="utf-8"?>
<comments xmlns="http://schemas.openxmlformats.org/spreadsheetml/2006/main">
  <authors>
    <author>微软用户</author>
  </authors>
  <commentList>
    <comment ref="D16" authorId="0" shapeId="0">
      <text>
        <r>
          <rPr>
            <b/>
            <sz val="9"/>
            <color indexed="81"/>
            <rFont val="宋体"/>
            <family val="3"/>
            <charset val="134"/>
          </rPr>
          <t>人类学改为社会学，保留原有功能后还有社会关系等一系列现代知识</t>
        </r>
        <r>
          <rPr>
            <sz val="9"/>
            <color indexed="81"/>
            <rFont val="宋体"/>
            <family val="3"/>
            <charset val="134"/>
          </rPr>
          <t xml:space="preserve">
</t>
        </r>
      </text>
    </comment>
    <comment ref="O23" authorId="0" shapeId="0">
      <text>
        <r>
          <rPr>
            <b/>
            <sz val="9"/>
            <color indexed="81"/>
            <rFont val="宋体"/>
            <family val="3"/>
            <charset val="134"/>
          </rPr>
          <t>神秘学改为民俗学，不是真正的超自然学科，但是对超自然学科有加成</t>
        </r>
        <r>
          <rPr>
            <sz val="9"/>
            <color indexed="81"/>
            <rFont val="宋体"/>
            <family val="3"/>
            <charset val="134"/>
          </rPr>
          <t xml:space="preserve">
</t>
        </r>
      </text>
    </comment>
    <comment ref="D25" authorId="0" shapeId="0">
      <text>
        <r>
          <rPr>
            <b/>
            <sz val="9"/>
            <color indexed="81"/>
            <rFont val="宋体"/>
            <family val="3"/>
            <charset val="134"/>
          </rPr>
          <t>自己去看职业，然后改成基础值</t>
        </r>
        <r>
          <rPr>
            <sz val="9"/>
            <color indexed="81"/>
            <rFont val="宋体"/>
            <family val="3"/>
            <charset val="134"/>
          </rPr>
          <t xml:space="preserve">
</t>
        </r>
      </text>
    </comment>
  </commentList>
</comments>
</file>

<file path=xl/comments2.xml><?xml version="1.0" encoding="utf-8"?>
<comments xmlns="http://schemas.openxmlformats.org/spreadsheetml/2006/main">
  <authors>
    <author>starfire</author>
  </authors>
  <commentList>
    <comment ref="C3" authorId="0" shapeId="0">
      <text>
        <r>
          <rPr>
            <b/>
            <sz val="9"/>
            <color indexed="81"/>
            <rFont val="宋体"/>
            <family val="3"/>
            <charset val="134"/>
          </rPr>
          <t>特别提醒：</t>
        </r>
        <r>
          <rPr>
            <sz val="9"/>
            <color indexed="81"/>
            <rFont val="宋体"/>
            <family val="3"/>
            <charset val="134"/>
          </rPr>
          <t xml:space="preserve">
请在此输入自定义职业名称！不使用时请清空此单元格！</t>
        </r>
      </text>
    </comment>
    <comment ref="E3" authorId="0" shapeId="0">
      <text>
        <r>
          <rPr>
            <b/>
            <sz val="9"/>
            <color indexed="81"/>
            <rFont val="宋体"/>
            <family val="3"/>
            <charset val="134"/>
          </rPr>
          <t>特别提醒:</t>
        </r>
        <r>
          <rPr>
            <sz val="9"/>
            <color indexed="81"/>
            <rFont val="宋体"/>
            <family val="3"/>
            <charset val="134"/>
          </rPr>
          <t xml:space="preserve">
是输入第二职业属性的数值！</t>
        </r>
      </text>
    </comment>
  </commentList>
</comments>
</file>

<file path=xl/sharedStrings.xml><?xml version="1.0" encoding="utf-8"?>
<sst xmlns="http://schemas.openxmlformats.org/spreadsheetml/2006/main" count="3459" uniqueCount="1562">
  <si>
    <t>姓名</t>
    <phoneticPr fontId="2" type="noConversion"/>
  </si>
  <si>
    <t>职业</t>
    <phoneticPr fontId="2" type="noConversion"/>
  </si>
  <si>
    <t>年龄</t>
    <phoneticPr fontId="2" type="noConversion"/>
  </si>
  <si>
    <t>性别</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</si>
  <si>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</si>
  <si>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</si>
  <si>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</si>
  <si>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</si>
  <si>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</si>
  <si>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</si>
  <si>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</si>
  <si>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</si>
  <si>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</si>
  <si>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</si>
  <si>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</si>
  <si>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</si>
  <si>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</si>
  <si>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</si>
  <si>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</si>
  <si>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</si>
  <si>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</si>
  <si>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</si>
  <si>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</si>
  <si>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</si>
  <si>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</si>
  <si>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</si>
  <si>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</si>
  <si>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</si>
  <si>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随身物品</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</si>
  <si>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</si>
  <si>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</si>
  <si>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</si>
  <si>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</si>
  <si>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</si>
  <si>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</si>
  <si>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</si>
  <si>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</si>
  <si>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</si>
  <si>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</si>
  <si>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</si>
  <si>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</si>
  <si>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</si>
  <si>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</si>
  <si>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</si>
  <si>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</si>
  <si>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</si>
  <si>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信誉</t>
  </si>
  <si>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</si>
  <si>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</si>
  <si>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</si>
  <si>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</si>
  <si>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</si>
  <si>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</si>
  <si>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</si>
  <si>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</si>
  <si>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</si>
  <si>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</si>
  <si>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</si>
  <si>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</si>
  <si>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phoneticPr fontId="2" type="noConversion"/>
  </si>
  <si>
    <t>链枷</t>
    <phoneticPr fontId="2" type="noConversion"/>
  </si>
  <si>
    <t>说服</t>
    <phoneticPr fontId="2" type="noConversion"/>
  </si>
  <si>
    <t>会计师</t>
    <phoneticPr fontId="2" type="noConversion"/>
  </si>
  <si>
    <t>30-70</t>
    <phoneticPr fontId="2" type="noConversion"/>
  </si>
  <si>
    <t>9-20</t>
    <phoneticPr fontId="2" type="noConversion"/>
  </si>
  <si>
    <t>职业属性</t>
    <phoneticPr fontId="2" type="noConversion"/>
  </si>
  <si>
    <t>杂技演员</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</si>
  <si>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</si>
  <si>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</si>
  <si>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</si>
  <si>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</si>
  <si>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</si>
  <si>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</si>
  <si>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</si>
  <si>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</si>
  <si>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技能和属性检定
成功等级</t>
    <phoneticPr fontId="2" type="noConversion"/>
  </si>
  <si>
    <t>[医学]回复1D3点体力</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</si>
  <si>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</si>
  <si>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</si>
  <si>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</si>
  <si>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</si>
  <si>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</si>
  <si>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</si>
  <si>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</si>
  <si>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</si>
  <si>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</si>
  <si>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</si>
  <si>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</si>
  <si>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</si>
  <si>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</si>
  <si>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</si>
  <si>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神秘学</t>
    <phoneticPr fontId="2" type="noConversion"/>
  </si>
  <si>
    <t>操作重型机械</t>
    <phoneticPr fontId="2" type="noConversion"/>
  </si>
  <si>
    <t>精神分析</t>
    <phoneticPr fontId="2" type="noConversion"/>
  </si>
  <si>
    <t>心理学</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</si>
  <si>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</si>
  <si>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</si>
  <si>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</si>
  <si>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</si>
  <si>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</si>
  <si>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调查员信息</t>
    <phoneticPr fontId="2" type="noConversion"/>
  </si>
  <si>
    <t>射程</t>
    <phoneticPr fontId="2" type="noConversion"/>
  </si>
  <si>
    <t>健康</t>
  </si>
  <si>
    <t>步枪/霰弹枪</t>
    <phoneticPr fontId="2" type="noConversion"/>
  </si>
  <si>
    <t>——</t>
    <phoneticPr fontId="2" type="noConversion"/>
  </si>
  <si>
    <t>神志清醒</t>
  </si>
  <si>
    <t>选择职业序号为0，则清除职业模板提示和点数计算器，供强迫症患者使用。</t>
    <phoneticPr fontId="2" type="noConversion"/>
  </si>
  <si>
    <t>无特殊状态</t>
    <phoneticPr fontId="2" type="noConversion"/>
  </si>
  <si>
    <t>STR+SIZ</t>
    <phoneticPr fontId="2" type="noConversion"/>
  </si>
  <si>
    <t>DB</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</si>
  <si>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</si>
  <si>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</si>
  <si>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</si>
  <si>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</si>
  <si>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</si>
  <si>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</si>
  <si>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</si>
  <si>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</si>
  <si>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</si>
  <si>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</si>
  <si>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</si>
  <si>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</si>
  <si>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</si>
  <si>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</si>
  <si>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</si>
  <si>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</si>
  <si>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</si>
  <si>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</si>
  <si>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</si>
  <si>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</si>
  <si>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</si>
  <si>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</si>
  <si>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</si>
  <si>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</si>
  <si>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</si>
  <si>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</si>
  <si>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</si>
  <si>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</si>
  <si>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</si>
  <si>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</si>
  <si>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</si>
  <si>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</si>
  <si>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</si>
  <si>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</si>
  <si>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</si>
  <si>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</si>
  <si>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</si>
  <si>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</si>
  <si>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</si>
  <si>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</si>
  <si>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</si>
  <si>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</si>
  <si>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</si>
  <si>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</si>
  <si>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</si>
  <si>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</si>
  <si>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</si>
  <si>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</si>
  <si>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二者皆&gt;体</t>
    <phoneticPr fontId="2" type="noConversion"/>
  </si>
  <si>
    <t>一者＞体</t>
    <phoneticPr fontId="2" type="noConversion"/>
  </si>
  <si>
    <t>判断MOV</t>
    <phoneticPr fontId="2" type="noConversion"/>
  </si>
  <si>
    <t>信用评级</t>
    <phoneticPr fontId="2" type="noConversion"/>
  </si>
  <si>
    <t>图书馆使用</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</si>
  <si>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</si>
  <si>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</si>
  <si>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</si>
  <si>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</si>
  <si>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</si>
  <si>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</si>
  <si>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</si>
  <si>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</si>
  <si>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</si>
  <si>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</si>
  <si>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</si>
  <si>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t>
  </si>
  <si>
    <t>厨艺</t>
    <phoneticPr fontId="2" type="noConversion"/>
  </si>
  <si>
    <t>外貌
APP</t>
    <phoneticPr fontId="2" type="noConversion"/>
  </si>
  <si>
    <t>智力
INT</t>
    <phoneticPr fontId="2" type="noConversion"/>
  </si>
  <si>
    <t>药学</t>
    <phoneticPr fontId="2" type="noConversion"/>
  </si>
  <si>
    <t>书法</t>
    <phoneticPr fontId="2" type="noConversion"/>
  </si>
  <si>
    <t>理发</t>
    <phoneticPr fontId="2" type="noConversion"/>
  </si>
  <si>
    <t>舞蹈</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</si>
  <si>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</si>
  <si>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</si>
  <si>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</si>
  <si>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</si>
  <si>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</si>
  <si>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</si>
  <si>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</si>
  <si>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催眠</t>
    <phoneticPr fontId="2" type="noConversion"/>
  </si>
  <si>
    <t>爆破</t>
  </si>
  <si>
    <t>您的角色可能</t>
  </si>
  <si>
    <t>默认幸运</t>
    <phoneticPr fontId="2" type="noConversion"/>
  </si>
  <si>
    <t>幸运#2</t>
    <phoneticPr fontId="2" type="noConversion"/>
  </si>
  <si>
    <t>武器</t>
  </si>
  <si>
    <t>装弹量</t>
    <phoneticPr fontId="2" type="noConversion"/>
  </si>
  <si>
    <t>穿刺</t>
    <phoneticPr fontId="2" type="noConversion"/>
  </si>
  <si>
    <t>伤害</t>
    <phoneticPr fontId="2" type="noConversion"/>
  </si>
  <si>
    <t>成功率</t>
    <phoneticPr fontId="2" type="noConversion"/>
  </si>
  <si>
    <t>弓术</t>
    <phoneticPr fontId="2" type="noConversion"/>
  </si>
  <si>
    <t>魅惑</t>
    <phoneticPr fontId="2" type="noConversion"/>
  </si>
  <si>
    <t>历史</t>
    <phoneticPr fontId="2" type="noConversion"/>
  </si>
  <si>
    <t>估价</t>
    <phoneticPr fontId="2" type="noConversion"/>
  </si>
  <si>
    <t>医学</t>
    <phoneticPr fontId="2" type="noConversion"/>
  </si>
  <si>
    <t>信誉作为一个特殊属性，本职技能点也可以分配给信用评级，但要记住信用评级的范围由你的职业决定。</t>
    <phoneticPr fontId="2" type="noConversion"/>
  </si>
  <si>
    <t>调查员的信用评级初始为０。每个职业都有它特定的信用评级起始点数和增长范围，而玩家在信用评级上的分配也会展现出该调查员不同的风范。</t>
    <phoneticPr fontId="2" type="noConversion"/>
  </si>
  <si>
    <t>生活水平</t>
    <phoneticPr fontId="2" type="noConversion"/>
  </si>
  <si>
    <t>现金</t>
    <phoneticPr fontId="2" type="noConversion"/>
  </si>
  <si>
    <t>其他资产</t>
    <phoneticPr fontId="2" type="noConversion"/>
  </si>
  <si>
    <t>消费水平</t>
    <phoneticPr fontId="2" type="noConversion"/>
  </si>
  <si>
    <t>身无分文</t>
    <phoneticPr fontId="2" type="noConversion"/>
  </si>
  <si>
    <t xml:space="preserve">贫穷 </t>
    <phoneticPr fontId="2" type="noConversion"/>
  </si>
  <si>
    <t xml:space="preserve"> 1-9</t>
  </si>
  <si>
    <t>$1-9
CR x 1</t>
    <phoneticPr fontId="2" type="noConversion"/>
  </si>
  <si>
    <t>$10-90
CR x 10</t>
    <phoneticPr fontId="2" type="noConversion"/>
  </si>
  <si>
    <t xml:space="preserve">  10-49</t>
    <phoneticPr fontId="2" type="noConversion"/>
  </si>
  <si>
    <t>标准</t>
  </si>
  <si>
    <t>$20-98
CR × 2</t>
    <phoneticPr fontId="2" type="noConversion"/>
  </si>
  <si>
    <t>$500-2450
CR × 50</t>
    <phoneticPr fontId="2" type="noConversion"/>
  </si>
  <si>
    <t>50-89</t>
    <phoneticPr fontId="2" type="noConversion"/>
  </si>
  <si>
    <t>小康</t>
    <phoneticPr fontId="2" type="noConversion"/>
  </si>
  <si>
    <t xml:space="preserve">0 或更低  </t>
  </si>
  <si>
    <t>没有</t>
    <phoneticPr fontId="2" type="noConversion"/>
  </si>
  <si>
    <t>$250-445
CR × 5</t>
    <phoneticPr fontId="2" type="noConversion"/>
  </si>
  <si>
    <t>$25000-44500
CR × 500</t>
    <phoneticPr fontId="2" type="noConversion"/>
  </si>
  <si>
    <t>富裕</t>
  </si>
  <si>
    <t>90-98</t>
  </si>
  <si>
    <t>$1800-
1960
CR × 20</t>
    <phoneticPr fontId="2" type="noConversion"/>
  </si>
  <si>
    <t>$180000-
196000
CR × 2000</t>
    <phoneticPr fontId="2" type="noConversion"/>
  </si>
  <si>
    <t>$5M+</t>
    <phoneticPr fontId="2" type="noConversion"/>
  </si>
  <si>
    <t>富豪</t>
    <phoneticPr fontId="2" type="noConversion"/>
  </si>
  <si>
    <t>1920S 现金和其他资产</t>
    <phoneticPr fontId="2" type="noConversion"/>
  </si>
  <si>
    <t>$20-180
CR x 20</t>
    <phoneticPr fontId="2" type="noConversion"/>
  </si>
  <si>
    <t>$200-1800
CR x 200</t>
    <phoneticPr fontId="2" type="noConversion"/>
  </si>
  <si>
    <t>$400-1960
CR × 40</t>
    <phoneticPr fontId="2" type="noConversion"/>
  </si>
  <si>
    <t>$10000-49000
CR × 1000</t>
    <phoneticPr fontId="2" type="noConversion"/>
  </si>
  <si>
    <t>$5000-8900
CR × 100</t>
    <phoneticPr fontId="2" type="noConversion"/>
  </si>
  <si>
    <t>$500000-890000
CR × 10000</t>
    <phoneticPr fontId="2" type="noConversion"/>
  </si>
  <si>
    <t>$36000-
39200
CR × 400</t>
    <phoneticPr fontId="2" type="noConversion"/>
  </si>
  <si>
    <t>$3.6M-
3.92M
CR × 40000</t>
    <phoneticPr fontId="2" type="noConversion"/>
  </si>
  <si>
    <t>1M</t>
    <phoneticPr fontId="2" type="noConversion"/>
  </si>
  <si>
    <t>$100M+</t>
    <phoneticPr fontId="2" type="noConversion"/>
  </si>
  <si>
    <t>现代 现金和其他资产</t>
    <phoneticPr fontId="2" type="noConversion"/>
  </si>
  <si>
    <t>贫穷</t>
    <phoneticPr fontId="2" type="noConversion"/>
  </si>
  <si>
    <t>标准</t>
    <phoneticPr fontId="2" type="noConversion"/>
  </si>
  <si>
    <t>舒适的生活水平，一日三餐，偶尔下馆子。
住所：普通的家或公寓，并关租赁还是自购。外出住普通的旅馆。
旅行：会使用普通的旅行方式，不会用最高级。在现代来看，大概会有一辆自己的小车。</t>
    <phoneticPr fontId="2" type="noConversion"/>
  </si>
  <si>
    <t>小康级别已经可以享受奢侈品的舒适了。
住所：真材实料的住地，也许会有一些仆人（管家，主妇，清洁工，园丁，等等）。乡下估计还有小别墅。会住昂贵的宾馆。
旅行：头等舱。会买高档车或同等的交通工具。</t>
    <phoneticPr fontId="2" type="noConversion"/>
  </si>
  <si>
    <t>与富裕差不多，但钱已经只是一个代号了。你将是世
界上最富有的人。</t>
    <phoneticPr fontId="2" type="noConversion"/>
  </si>
  <si>
    <t>身无分文</t>
    <phoneticPr fontId="2" type="noConversion"/>
  </si>
  <si>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phoneticPr fontId="2" type="noConversion"/>
  </si>
  <si>
    <t>富裕</t>
    <phoneticPr fontId="2" type="noConversion"/>
  </si>
  <si>
    <t>豪富</t>
    <phoneticPr fontId="2" type="noConversion"/>
  </si>
  <si>
    <t>武器名称</t>
    <phoneticPr fontId="2" type="noConversion"/>
  </si>
  <si>
    <t>无</t>
    <phoneticPr fontId="2" type="noConversion"/>
  </si>
  <si>
    <t>肉搏</t>
    <phoneticPr fontId="2" type="noConversion"/>
  </si>
  <si>
    <t>类型</t>
    <phoneticPr fontId="2" type="noConversion"/>
  </si>
  <si>
    <t xml:space="preserve">1.可插入头像
2.删除txt导出
3.添加初始理智值,当填写意志属性值后，初始理智值会随之变动
4.添加输入自定义武器名称栏
5.原武器栏变更为类型栏，可进行选择
</t>
    <phoneticPr fontId="2" type="noConversion"/>
  </si>
  <si>
    <t>文学</t>
    <phoneticPr fontId="2" type="noConversion"/>
  </si>
  <si>
    <t>作画</t>
    <phoneticPr fontId="2" type="noConversion"/>
  </si>
  <si>
    <t>伪造</t>
    <phoneticPr fontId="2" type="noConversion"/>
  </si>
  <si>
    <t>裁缝</t>
    <phoneticPr fontId="2" type="noConversion"/>
  </si>
  <si>
    <t>乐理</t>
    <phoneticPr fontId="2" type="noConversion"/>
  </si>
  <si>
    <t>歌唱</t>
    <phoneticPr fontId="2" type="noConversion"/>
  </si>
  <si>
    <t>建筑</t>
    <phoneticPr fontId="2" type="noConversion"/>
  </si>
  <si>
    <t>雕塑</t>
    <phoneticPr fontId="2" type="noConversion"/>
  </si>
  <si>
    <t>杂技</t>
    <phoneticPr fontId="2" type="noConversion"/>
  </si>
  <si>
    <t>捕鱼</t>
    <phoneticPr fontId="2" type="noConversion"/>
  </si>
  <si>
    <t>自然学</t>
    <phoneticPr fontId="2" type="noConversion"/>
  </si>
  <si>
    <t>导航</t>
    <phoneticPr fontId="2" type="noConversion"/>
  </si>
  <si>
    <t>侦查</t>
    <phoneticPr fontId="2" type="noConversion"/>
  </si>
  <si>
    <t>风水</t>
    <phoneticPr fontId="2" type="noConversion"/>
  </si>
  <si>
    <t>酿酒</t>
    <phoneticPr fontId="2" type="noConversion"/>
  </si>
  <si>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phoneticPr fontId="2" type="noConversion"/>
  </si>
  <si>
    <t>艺术与手艺部分技能属于额外添加，是为更好的扮演而服务，目前属于试运行</t>
    <phoneticPr fontId="2" type="noConversion"/>
  </si>
  <si>
    <t>调查员经历</t>
    <phoneticPr fontId="2" type="noConversion"/>
  </si>
  <si>
    <t>急救</t>
    <phoneticPr fontId="2" type="noConversion"/>
  </si>
  <si>
    <t>体力
Hit  Points</t>
    <phoneticPr fontId="2" type="noConversion"/>
  </si>
  <si>
    <t>理智
Sanity</t>
    <phoneticPr fontId="2" type="noConversion"/>
  </si>
  <si>
    <t>状态 State</t>
    <phoneticPr fontId="2" type="noConversion"/>
  </si>
  <si>
    <t>MOV=8？</t>
    <phoneticPr fontId="2" type="noConversion"/>
  </si>
  <si>
    <t>恐惧症状表</t>
    <phoneticPr fontId="2" type="noConversion"/>
  </si>
  <si>
    <t>狂躁症状表</t>
    <phoneticPr fontId="2" type="noConversion"/>
  </si>
  <si>
    <t>恐惧症是对某些事物的持久性恐惧。守秘人可以投 D100 随机选择，也可以直接选择一个恰当的症状。守秘人应将狂躁症的症状添加到调查员的背景故事栏中。</t>
    <phoneticPr fontId="2" type="noConversion"/>
  </si>
  <si>
    <t>注释：①催眠恐惧症（Hypnophobia）、恐牙症（牙医恐惧症 \ Odontophobia）、魔法恐惧症（权杖恐惧症\ Rhabdophobia）和怪物恐惧症（畸形恐惧症 Teratophobia）四条疑原文理解有误，目前按原文翻出。</t>
    <phoneticPr fontId="2" type="noConversion"/>
  </si>
  <si>
    <t>该症状表由  Achronidas 翻译。</t>
    <phoneticPr fontId="2" type="noConversion"/>
  </si>
  <si>
    <t>狂躁症会带来对某一事物的狂热迷恋与强迫倾向。守秘人可以投 D100 随机选择，也可以直接选择一个恰当的症状。守秘人应将狂躁症的症状添加到调查员的背景故事栏中。</t>
    <phoneticPr fontId="2" type="noConversion"/>
  </si>
  <si>
    <t>0</t>
    <phoneticPr fontId="2" type="noConversion"/>
  </si>
  <si>
    <t>会计</t>
    <phoneticPr fontId="2" type="noConversion"/>
  </si>
  <si>
    <t>恐惧症状表</t>
    <phoneticPr fontId="2" type="noConversion"/>
  </si>
  <si>
    <t>序号</t>
    <phoneticPr fontId="2" type="noConversion"/>
  </si>
  <si>
    <t>症状表现</t>
    <phoneticPr fontId="2" type="noConversion"/>
  </si>
  <si>
    <t>具体症状</t>
    <phoneticPr fontId="2" type="noConversion"/>
  </si>
  <si>
    <t>狂躁症状表</t>
    <phoneticPr fontId="2" type="noConversion"/>
  </si>
  <si>
    <t>1~5</t>
    <phoneticPr fontId="2" type="noConversion"/>
  </si>
  <si>
    <t>版本号前两位代表年，第三位代表月</t>
    <phoneticPr fontId="2" type="noConversion"/>
  </si>
  <si>
    <t>刚好买得起最廉价的屋顶，每天能够吃到一餐廉价食物
住所：最最最廉价的出租屋或睡袋旅馆。
旅行：最便宜的公众运输方式。反正只要赶便宜就对了，与之相伴的是不可靠。</t>
    <phoneticPr fontId="2" type="noConversion"/>
  </si>
  <si>
    <t>经历模组[模组名称]：人物变化描述</t>
    <phoneticPr fontId="2" type="noConversion"/>
  </si>
  <si>
    <t>暴力倾向 ：调查员陷入了六亲不认的暴力行为中，对周围的敌人与友方进行着无差别的攻击，持续 1D10 轮。</t>
    <phoneticPr fontId="2" type="noConversion"/>
  </si>
  <si>
    <t>偏执 ：调查员陷入了严重的偏执妄想之中，持续１Ｄ１０轮。有人在暗中窥视着他们，同伴中有人背叛了他们，没有人可以信任，万事皆虚。</t>
    <phoneticPr fontId="2" type="noConversion"/>
  </si>
  <si>
    <t>昏厥 ：调查员当场昏倒，并需要 1D10 轮才能苏醒。</t>
    <phoneticPr fontId="2" type="noConversion"/>
  </si>
  <si>
    <t>恐惧：调查员通过一次 D100 或者由守秘人选择，来从恐惧症状表中选择一个恐惧源，就算这一恐惧的事物是并不存在的，调查员的症状会持续1D10 轮。</t>
    <phoneticPr fontId="2" type="noConversion"/>
  </si>
  <si>
    <t>躁狂 ：调查员通过一次 D100 或者由守秘人选择，来从躁狂症状表中选择一个躁狂的诱因，这个症状将会持续 1D10 轮。</t>
    <phoneticPr fontId="2" type="noConversion"/>
  </si>
  <si>
    <t>洗澡恐惧症（Ablutophobia）：对于洗涤或洗澡的恐惧。</t>
    <phoneticPr fontId="2" type="noConversion"/>
  </si>
  <si>
    <t>恐高症（Acrophobia）：对于身处高处的恐惧。</t>
    <phoneticPr fontId="2" type="noConversion"/>
  </si>
  <si>
    <t>飞行恐惧症（Aerophobia）：对飞行的恐惧。</t>
    <phoneticPr fontId="2" type="noConversion"/>
  </si>
  <si>
    <t>广场恐惧症（Agoraphobia）：对于开放的（拥挤）公共场所的恐惧。</t>
    <phoneticPr fontId="2" type="noConversion"/>
  </si>
  <si>
    <t>恐鸡症（Alektorophobia）：对鸡的恐惧。</t>
    <phoneticPr fontId="2" type="noConversion"/>
  </si>
  <si>
    <t>大蒜恐惧症（Alliumphobia）：对大蒜的恐惧。</t>
    <phoneticPr fontId="2" type="noConversion"/>
  </si>
  <si>
    <t>乘车恐惧症（Amaxophobia）：对于乘坐地面载具的恐惧。</t>
    <phoneticPr fontId="2" type="noConversion"/>
  </si>
  <si>
    <t>恐风症（Ancraophobia）：对风的恐惧。</t>
    <phoneticPr fontId="2" type="noConversion"/>
  </si>
  <si>
    <t>男性恐惧症（Androphobia）：对于成年男性的恐惧。</t>
    <phoneticPr fontId="2" type="noConversion"/>
  </si>
  <si>
    <t>恐英症（Anglophobia）：对英格兰或英格兰文化的恐惧。</t>
    <phoneticPr fontId="2" type="noConversion"/>
  </si>
  <si>
    <t>恐花症（Anthophobia）：对花的恐惧。</t>
    <phoneticPr fontId="2" type="noConversion"/>
  </si>
  <si>
    <t>截肢者恐惧症（Apotemnophobia）：对截肢者的恐惧。</t>
    <phoneticPr fontId="2" type="noConversion"/>
  </si>
  <si>
    <t>蜘蛛恐惧症（Arachnophobia）：对蜘蛛的恐惧。</t>
    <phoneticPr fontId="2" type="noConversion"/>
  </si>
  <si>
    <t>闪电恐惧症（Astraphobia）：对闪电的恐惧。</t>
    <phoneticPr fontId="2" type="noConversion"/>
  </si>
  <si>
    <t>动物恐惧症（Zoophobia）：对动物的恐惧。</t>
    <phoneticPr fontId="2" type="noConversion"/>
  </si>
  <si>
    <t>异域恐惧症（Xenophobia）：对陌生人或外国人的恐惧。</t>
    <phoneticPr fontId="2" type="noConversion"/>
  </si>
  <si>
    <t>外语恐惧症（Xenoglossophobia）：对外语的恐惧。</t>
    <phoneticPr fontId="2" type="noConversion"/>
  </si>
  <si>
    <t>黄色恐惧症（Xanthophobia）：对黄色或“黄”字的恐惧。</t>
    <phoneticPr fontId="2" type="noConversion"/>
  </si>
  <si>
    <t>女巫恐惧症（Wiccaphobia）：对女巫与巫术的恐惧。</t>
    <phoneticPr fontId="2" type="noConversion"/>
  </si>
  <si>
    <t>衣物恐惧症（Vestiphobia）：对衣物的恐惧。</t>
    <phoneticPr fontId="2" type="noConversion"/>
  </si>
  <si>
    <t>十三恐惧症（Triskadekaphobia）：对数字 13 的恐惧症。</t>
    <phoneticPr fontId="2" type="noConversion"/>
  </si>
  <si>
    <t>手术恐惧症（Tomophobia）：对外科手术的恐惧。</t>
    <phoneticPr fontId="2" type="noConversion"/>
  </si>
  <si>
    <t>深海恐惧症（Thalassophobia）：对海洋的恐惧。</t>
    <phoneticPr fontId="2" type="noConversion"/>
  </si>
  <si>
    <t>怪物恐惧症①（Teratophobia）：对怪物的恐惧。</t>
    <phoneticPr fontId="2" type="noConversion"/>
  </si>
  <si>
    <t>电话恐惧症（Telephonophobia）：对电话的恐惧。</t>
    <phoneticPr fontId="2" type="noConversion"/>
  </si>
  <si>
    <t>公牛恐惧症（Taurophobia）：对公牛的恐惧。</t>
    <phoneticPr fontId="2" type="noConversion"/>
  </si>
  <si>
    <t>活埋恐惧症（Taphephobia）：对于被活埋或墓地的恐惧。</t>
    <phoneticPr fontId="2" type="noConversion"/>
  </si>
  <si>
    <t>对称恐惧症（Symmetrophobia）：对对称的恐惧。</t>
    <phoneticPr fontId="2" type="noConversion"/>
  </si>
  <si>
    <t>狭室恐惧症（Stenophobia）：对狭小物件或地点的恐惧。</t>
    <phoneticPr fontId="2" type="noConversion"/>
  </si>
  <si>
    <t>恐星症（Siderophobia）：对星星的恐惧。</t>
    <phoneticPr fontId="2" type="noConversion"/>
  </si>
  <si>
    <t>火车恐惧症（Siderodromophobia）：对于乘坐火车出行的恐惧。</t>
    <phoneticPr fontId="2" type="noConversion"/>
  </si>
  <si>
    <t>恐月症（Selenophobia）：对月亮的恐惧。</t>
    <phoneticPr fontId="2" type="noConversion"/>
  </si>
  <si>
    <t>黑暗恐惧症（Scotophobia）：对黑暗或夜晚的恐惧。</t>
    <phoneticPr fontId="2" type="noConversion"/>
  </si>
  <si>
    <t>魔法恐惧症（Rhabdophobia）：对魔法的恐惧。</t>
    <phoneticPr fontId="2" type="noConversion"/>
  </si>
  <si>
    <t>恐火症（Pyrophobia）：对火的恐惧。</t>
    <phoneticPr fontId="2" type="noConversion"/>
  </si>
  <si>
    <t>酒精恐惧症（Potophobia）：对酒或酒精的恐惧。</t>
    <phoneticPr fontId="2" type="noConversion"/>
  </si>
  <si>
    <t>河流恐惧症（Potamophobia）：对河流的恐惧。</t>
    <phoneticPr fontId="2" type="noConversion"/>
  </si>
  <si>
    <t>胡须恐惧症（Pogonophobia）：对胡须的恐惧。</t>
    <phoneticPr fontId="2" type="noConversion"/>
  </si>
  <si>
    <t>日光恐惧症（Phenogophobia）：对日光的恐惧。</t>
    <phoneticPr fontId="2" type="noConversion"/>
  </si>
  <si>
    <t>幽灵恐惧症（Phasmophobia）：对鬼魂的恐惧。</t>
    <phoneticPr fontId="2" type="noConversion"/>
  </si>
  <si>
    <t>药物恐惧症（Pharmacophobia）：对药物的恐惧。</t>
    <phoneticPr fontId="2" type="noConversion"/>
  </si>
  <si>
    <t>吞咽恐惧症（Phagophobia）：对于吞咽或被吞咽的恐惧。</t>
    <phoneticPr fontId="2" type="noConversion"/>
  </si>
  <si>
    <t>人偶恐惧症（Pediophobia）：对人偶的恐惧。</t>
    <phoneticPr fontId="2" type="noConversion"/>
  </si>
  <si>
    <t>寄生虫恐惧症（Parasitophobia）：对寄生虫的恐惧。</t>
    <phoneticPr fontId="2" type="noConversion"/>
  </si>
  <si>
    <t>恐鸟症（Ornithophobia）：对鸟的恐惧。</t>
    <phoneticPr fontId="2" type="noConversion"/>
  </si>
  <si>
    <t>恐蛇症（Ophidiophobia）：对蛇的恐惧。</t>
    <phoneticPr fontId="2" type="noConversion"/>
  </si>
  <si>
    <t>称呼恐惧症（Onomatophobia）：对于特定词语的恐惧。</t>
    <phoneticPr fontId="2" type="noConversion"/>
  </si>
  <si>
    <t>恐梦症（Oneirophobia）：对梦境的恐惧。</t>
    <phoneticPr fontId="2" type="noConversion"/>
  </si>
  <si>
    <t>恐牙症（Odontophobia）：对牙齿的恐惧。</t>
    <phoneticPr fontId="2" type="noConversion"/>
  </si>
  <si>
    <t>尸体恐惧症（Necrophobia）：对尸体的恐惧。</t>
    <phoneticPr fontId="2" type="noConversion"/>
  </si>
  <si>
    <t>数字8恐惧症（Octophobia）：对数字 8 的恐惧。</t>
    <phoneticPr fontId="2" type="noConversion"/>
  </si>
  <si>
    <t>黏液恐惧症（Myxophobia）：对黏液（史莱姆）的恐惧。</t>
    <phoneticPr fontId="2" type="noConversion"/>
  </si>
  <si>
    <t>不洁恐惧症（Mysophobia）：对污垢或污染的恐惧。</t>
    <phoneticPr fontId="2" type="noConversion"/>
  </si>
  <si>
    <t>孤独恐惧症（Monophobia）：对于一人独处的恐惧。</t>
    <phoneticPr fontId="2" type="noConversion"/>
  </si>
  <si>
    <t>流星恐惧症（Meteorophobia）：对流星或陨石的恐惧。</t>
    <phoneticPr fontId="2" type="noConversion"/>
  </si>
  <si>
    <t>捆绑恐惧症（Merinthophobia）：对于被捆绑或紧缚的恐惧。</t>
    <phoneticPr fontId="2" type="noConversion"/>
  </si>
  <si>
    <t>巨物恐惧症（Megalophobia）：对于庞大物件的恐惧。</t>
    <phoneticPr fontId="2" type="noConversion"/>
  </si>
  <si>
    <t>机械恐惧症（Mechanophobia）：对机器或机械的恐惧。</t>
    <phoneticPr fontId="2" type="noConversion"/>
  </si>
  <si>
    <t>恐湖症（Limnophobia）：对湖泊的恐惧。</t>
    <phoneticPr fontId="2" type="noConversion"/>
  </si>
  <si>
    <t>噪音恐惧症（Ligyrophobia）：对刺耳噪音的恐惧。</t>
    <phoneticPr fontId="2" type="noConversion"/>
  </si>
  <si>
    <t>蔬菜恐惧症（Lachanophobia）：对蔬菜的恐惧。</t>
    <phoneticPr fontId="2" type="noConversion"/>
  </si>
  <si>
    <t>雷鸣恐惧症（Keraunophobia）：对雷声的恐惧。</t>
    <phoneticPr fontId="2" type="noConversion"/>
  </si>
  <si>
    <t>蟑螂恐惧症（Katsaridaphobia）：对蟑螂的恐惧。</t>
    <phoneticPr fontId="2" type="noConversion"/>
  </si>
  <si>
    <t>鱼类恐惧症（Ichthyophobia）：对鱼的恐惧。</t>
    <phoneticPr fontId="2" type="noConversion"/>
  </si>
  <si>
    <t>白袍恐惧症（Iatrophobia）：对医生的恐惧。</t>
    <phoneticPr fontId="2" type="noConversion"/>
  </si>
  <si>
    <t>催眠恐惧症①（Hypnophobia）：对于睡眠或被催眠的恐惧。</t>
    <phoneticPr fontId="2" type="noConversion"/>
  </si>
  <si>
    <t>恐水症（Hydrophobia）：对水的恐惧。</t>
    <phoneticPr fontId="2" type="noConversion"/>
  </si>
  <si>
    <t>火器恐惧症（Hoplophobia）：对火器的恐惧。</t>
    <phoneticPr fontId="2" type="noConversion"/>
  </si>
  <si>
    <t>迷雾恐惧症（Homichlophobia）：对雾的恐惧。</t>
    <phoneticPr fontId="2" type="noConversion"/>
  </si>
  <si>
    <t>爬虫恐惧症（Herpetophobia）：对爬行动物的恐惧。</t>
    <phoneticPr fontId="2" type="noConversion"/>
  </si>
  <si>
    <t>触摸恐惧症（Haphophobia）：对于被触摸的恐惧。</t>
    <phoneticPr fontId="2" type="noConversion"/>
  </si>
  <si>
    <t>宗教罪行恐惧症（Hamartophobia）：对宗教罪行的恐惧。</t>
    <phoneticPr fontId="2" type="noConversion"/>
  </si>
  <si>
    <t>恐血症（Haemaphobia）：对血的恐惧。</t>
    <phoneticPr fontId="2" type="noConversion"/>
  </si>
  <si>
    <t>恐女症（Gynophobia）：对女性的恐惧。</t>
    <phoneticPr fontId="2" type="noConversion"/>
  </si>
  <si>
    <t>恐老症（Gerontophobia）：对于老年人或变老的恐惧。</t>
    <phoneticPr fontId="2" type="noConversion"/>
  </si>
  <si>
    <t>过桥恐惧症（Gephyrophobia）：对于过桥的恐惧。</t>
    <phoneticPr fontId="2" type="noConversion"/>
  </si>
  <si>
    <t>恐猫症（Felinophobia）：对猫的恐惧。</t>
    <phoneticPr fontId="2" type="noConversion"/>
  </si>
  <si>
    <t>昆虫恐惧症（Entomophobia）：对昆虫的恐惧。</t>
    <phoneticPr fontId="2" type="noConversion"/>
  </si>
  <si>
    <t>针尖恐惧症（Enetophobia）：对针或大头针的恐惧。</t>
    <phoneticPr fontId="2" type="noConversion"/>
  </si>
  <si>
    <t>镜子恐惧症（Eisoptrophobia）：对镜子的恐惧。</t>
    <phoneticPr fontId="2" type="noConversion"/>
  </si>
  <si>
    <t>教堂恐惧症（Ecclesiophobia）：对教堂的恐惧。</t>
    <phoneticPr fontId="2" type="noConversion"/>
  </si>
  <si>
    <t>过马路恐惧症（Dromophobia）：对于过马路的恐惧。</t>
    <phoneticPr fontId="2" type="noConversion"/>
  </si>
  <si>
    <t>皮毛恐惧症（Doraphobia）：对动物皮毛的恐惧。</t>
    <phoneticPr fontId="2" type="noConversion"/>
  </si>
  <si>
    <t>丢弃恐惧症（Disposophobia）：对于丢弃物件的恐惧（贮藏癖）。</t>
    <phoneticPr fontId="2" type="noConversion"/>
  </si>
  <si>
    <t>牙科恐惧症①（Dentophobia）：对牙医的恐惧。</t>
    <phoneticPr fontId="2" type="noConversion"/>
  </si>
  <si>
    <t>人群恐惧症（Demophobia）：对人群的恐惧。</t>
    <phoneticPr fontId="2" type="noConversion"/>
  </si>
  <si>
    <t>恶魔恐惧症（Demonophobia）：对邪灵或恶魔的恐惧。</t>
    <phoneticPr fontId="2" type="noConversion"/>
  </si>
  <si>
    <t>恐犬症（Cynophobia）：对狗的恐惧。</t>
    <phoneticPr fontId="2" type="noConversion"/>
  </si>
  <si>
    <t>小丑恐惧症（Coulrophobia）：对小丑的恐惧。</t>
    <phoneticPr fontId="2" type="noConversion"/>
  </si>
  <si>
    <t>幽闭恐惧症（Claustrophobia）：对于处在封闭的空间中的恐惧。</t>
    <phoneticPr fontId="2" type="noConversion"/>
  </si>
  <si>
    <t>恐钟表症（Chronomentrophobia）：对于钟表的恐惧。</t>
    <phoneticPr fontId="2" type="noConversion"/>
  </si>
  <si>
    <t>寒冷恐惧症（Cheimaphobia）：对寒冷的恐惧。</t>
    <phoneticPr fontId="2" type="noConversion"/>
  </si>
  <si>
    <t>美女恐惧症（Caligynephobia）：对美貌女性的恐惧。</t>
    <phoneticPr fontId="2" type="noConversion"/>
  </si>
  <si>
    <t>植物恐惧症（Botanophobia）：对植物的恐惧。</t>
    <phoneticPr fontId="2" type="noConversion"/>
  </si>
  <si>
    <t>书籍恐惧症（Bibliophobia）：对书籍的恐惧。</t>
    <phoneticPr fontId="2" type="noConversion"/>
  </si>
  <si>
    <t>跌落恐惧症（Basophobia）：对于跌倒或摔落的恐惧。</t>
    <phoneticPr fontId="2" type="noConversion"/>
  </si>
  <si>
    <t>导弹/子弹恐惧症（Ballistophobia）：对导弹或子弹的恐惧。</t>
    <phoneticPr fontId="2" type="noConversion"/>
  </si>
  <si>
    <t>细菌恐惧症（Bacteriophobia）：对细菌的恐惧。</t>
    <phoneticPr fontId="2" type="noConversion"/>
  </si>
  <si>
    <t>长笛恐惧症（Aulophobia）：对长笛的恐惧。</t>
    <phoneticPr fontId="2" type="noConversion"/>
  </si>
  <si>
    <t>废墟恐惧症（Atephobia）：对遗迹或残址的恐惧。</t>
    <phoneticPr fontId="2" type="noConversion"/>
  </si>
  <si>
    <t>沐浴癖（Ablutomania）：执着于清洗自己。</t>
    <phoneticPr fontId="2" type="noConversion"/>
  </si>
  <si>
    <t>犹豫癖（Aboulomania）：病态地犹豫不定。</t>
    <phoneticPr fontId="2" type="noConversion"/>
  </si>
  <si>
    <t>喜暗狂（Achluomania）：对黑暗的过度热爱。</t>
    <phoneticPr fontId="2" type="noConversion"/>
  </si>
  <si>
    <t>喜高狂（Acromaniaheights）：狂热迷恋高处。</t>
    <phoneticPr fontId="2" type="noConversion"/>
  </si>
  <si>
    <t>亲切癖（Agathomania）：病态地对他人友好。</t>
    <phoneticPr fontId="2" type="noConversion"/>
  </si>
  <si>
    <t>喜旷症（Agromania）：强烈地倾向于待在开阔空间中。</t>
    <phoneticPr fontId="2" type="noConversion"/>
  </si>
  <si>
    <t>喜尖狂（Aichmomania）：痴迷于尖锐或锋利的物体。</t>
    <phoneticPr fontId="2" type="noConversion"/>
  </si>
  <si>
    <t>恋猫狂（Ailuromania）：近乎病态地对猫友善。</t>
    <phoneticPr fontId="2" type="noConversion"/>
  </si>
  <si>
    <t>疼痛癖（Algomania）：痴迷于疼痛。</t>
    <phoneticPr fontId="2" type="noConversion"/>
  </si>
  <si>
    <t>喜蒜狂（Alliomania）：痴迷于大蒜。</t>
    <phoneticPr fontId="2" type="noConversion"/>
  </si>
  <si>
    <t>乘车癖（Amaxomania）：痴迷于乘坐车辆。</t>
    <phoneticPr fontId="2" type="noConversion"/>
  </si>
  <si>
    <t>欣快癖（Amenomania）：不正常地感到喜悦。</t>
    <phoneticPr fontId="2" type="noConversion"/>
  </si>
  <si>
    <t>喜花狂（Anthomania）：痴迷于花朵。</t>
    <phoneticPr fontId="2" type="noConversion"/>
  </si>
  <si>
    <t>计算癖（Arithmomania）：狂热地痴迷于数字。</t>
    <phoneticPr fontId="2" type="noConversion"/>
  </si>
  <si>
    <t>消费癖（Asoticamania）：鲁莽冲动地消费。</t>
    <phoneticPr fontId="2" type="noConversion"/>
  </si>
  <si>
    <t>隐居癖*（Automania）：过度地热爱独自隐居。（原文如此，存疑，Automania 实际上是恋车癖）</t>
    <phoneticPr fontId="2" type="noConversion"/>
  </si>
  <si>
    <t>芭蕾癖（Balletmania）：痴迷于芭蕾舞。</t>
    <phoneticPr fontId="2" type="noConversion"/>
  </si>
  <si>
    <t>窃书癖（Biliokleptomania）：无法克制偷窃书籍的冲动。</t>
    <phoneticPr fontId="2" type="noConversion"/>
  </si>
  <si>
    <t>恋书狂（Bibliomania）：痴迷于书籍和/或阅读</t>
    <phoneticPr fontId="2" type="noConversion"/>
  </si>
  <si>
    <t>磨牙癖（Bruxomania）：无法克制磨牙的冲动。</t>
    <phoneticPr fontId="2" type="noConversion"/>
  </si>
  <si>
    <t>灵臆症（Cacodemomania）：病态地坚信自己已被一个邪恶的灵体占据。</t>
    <phoneticPr fontId="2" type="noConversion"/>
  </si>
  <si>
    <t>美貌狂（Callomania）：痴迷于自身的美貌。</t>
    <phoneticPr fontId="2" type="noConversion"/>
  </si>
  <si>
    <t>地图狂（Cartacoethes）：在何时何处都无法控制查阅地图的冲动。</t>
    <phoneticPr fontId="2" type="noConversion"/>
  </si>
  <si>
    <t>跳跃狂（Catapedamania）：痴迷于从高处跳下。</t>
    <phoneticPr fontId="2" type="noConversion"/>
  </si>
  <si>
    <t>喜冷症（Cheimatomania）：对寒冷或寒冷的物体的反常喜爱。</t>
    <phoneticPr fontId="2" type="noConversion"/>
  </si>
  <si>
    <t>舞蹈狂（Choreomania）：无法控制地起舞或发颤。</t>
    <phoneticPr fontId="2" type="noConversion"/>
  </si>
  <si>
    <t>恋床癖（Clinomania）：过度地热爱待在床上。</t>
    <phoneticPr fontId="2" type="noConversion"/>
  </si>
  <si>
    <t>恋墓狂（Coimetormania）：痴迷于墓地。</t>
    <phoneticPr fontId="2" type="noConversion"/>
  </si>
  <si>
    <t>色彩狂（Coloromania）：痴迷于某种颜色。</t>
    <phoneticPr fontId="2" type="noConversion"/>
  </si>
  <si>
    <t>小丑狂（Coulromania）：痴迷于小丑。</t>
    <phoneticPr fontId="2" type="noConversion"/>
  </si>
  <si>
    <t>恐惧狂（Countermania）：执着于经历恐怖的场面。</t>
    <phoneticPr fontId="2" type="noConversion"/>
  </si>
  <si>
    <t>杀戮癖（Dacnomania）：痴迷于杀戮。</t>
    <phoneticPr fontId="2" type="noConversion"/>
  </si>
  <si>
    <t>魔臆症（Demonomania）：病态地坚信自己已被恶魔附身。</t>
    <phoneticPr fontId="2" type="noConversion"/>
  </si>
  <si>
    <t>抓挠癖（Dermatillomania）：执着于抓挠自己的皮肤。</t>
    <phoneticPr fontId="2" type="noConversion"/>
  </si>
  <si>
    <t>正义狂（Dikemania）：痴迷于目睹正义被伸张。</t>
    <phoneticPr fontId="2" type="noConversion"/>
  </si>
  <si>
    <t>嗜酒狂（Dipsomania）：反常地渴求酒精。</t>
    <phoneticPr fontId="2" type="noConversion"/>
  </si>
  <si>
    <t>毛皮狂（Doramania）：痴迷于拥有毛皮。（存疑）</t>
    <phoneticPr fontId="2" type="noConversion"/>
  </si>
  <si>
    <t>喜兽癖（Zoomania）：对待动物的态度近乎疯狂地友好。</t>
    <phoneticPr fontId="2" type="noConversion"/>
  </si>
  <si>
    <t>嗜外狂（Xenomania）：痴迷于异国的事物。</t>
    <phoneticPr fontId="2" type="noConversion"/>
  </si>
  <si>
    <t>臆盲症（Typhlomania）：病理性的失明。</t>
    <phoneticPr fontId="2" type="noConversion"/>
  </si>
  <si>
    <t>拔毛癖（Trichotillomania）：执着于拔下自己的头发。</t>
    <phoneticPr fontId="2" type="noConversion"/>
  </si>
  <si>
    <t>手术狂（Tomomania）：对进行手术的不正常爱好。</t>
    <phoneticPr fontId="2" type="noConversion"/>
  </si>
  <si>
    <t>抓挠癖（Titillomaniac）：抓挠自己的强迫倾向。</t>
    <phoneticPr fontId="2" type="noConversion"/>
  </si>
  <si>
    <t>臆神狂（Theomania）：坚信自己是一位神灵。</t>
    <phoneticPr fontId="2" type="noConversion"/>
  </si>
  <si>
    <t>臆咒狂（Thanatomania）：坚信自己已被某种死亡魔法所诅咒。</t>
    <phoneticPr fontId="2" type="noConversion"/>
  </si>
  <si>
    <t>科技狂（Technomania）：痴迷于新的科技。</t>
    <phoneticPr fontId="2" type="noConversion"/>
  </si>
  <si>
    <t>臆智症（Sophomania）：臆想自己拥有难以置信的智慧。</t>
    <phoneticPr fontId="2" type="noConversion"/>
  </si>
  <si>
    <t>列车狂（Siderodromomania）：认为火车或类似的依靠轨道交通的旅行方式充满魅力。</t>
    <phoneticPr fontId="2" type="noConversion"/>
  </si>
  <si>
    <t>涂鸦癖（Scribbleomania）：沉迷于涂鸦。</t>
    <phoneticPr fontId="2" type="noConversion"/>
  </si>
  <si>
    <t>挖鼻癖（Rhinotillexomania）：执着于挖鼻子。</t>
    <phoneticPr fontId="2" type="noConversion"/>
  </si>
  <si>
    <t>提问狂（Questiong-Asking Mania）：执着于提问。</t>
    <phoneticPr fontId="2" type="noConversion"/>
  </si>
  <si>
    <t>纵火狂（Pyromania）：执着于纵火。</t>
    <phoneticPr fontId="2" type="noConversion"/>
  </si>
  <si>
    <t>欺骗狂（Pseudomania）：无法抑制的执着于撒谎。</t>
    <phoneticPr fontId="2" type="noConversion"/>
  </si>
  <si>
    <t>求财癖（Plutomania）：对财富的强迫性的渴望。</t>
    <phoneticPr fontId="2" type="noConversion"/>
  </si>
  <si>
    <t>背德癖（Planomania）：病态地渴求违背社会道德（原文如此，存疑，Planomania 实际上是漂泊症）</t>
    <phoneticPr fontId="2" type="noConversion"/>
  </si>
  <si>
    <t>渴光癖（Photomania）：对光的病态渴求。</t>
    <phoneticPr fontId="2" type="noConversion"/>
  </si>
  <si>
    <t>谋杀癖（Phonomania）：病态的谋杀倾向。</t>
    <phoneticPr fontId="2" type="noConversion"/>
  </si>
  <si>
    <t>幽灵狂（Phasmomania）：痴迷于幽灵。</t>
    <phoneticPr fontId="2" type="noConversion"/>
  </si>
  <si>
    <t>面具狂（Personamania）：执着于佩戴面具。</t>
    <phoneticPr fontId="2" type="noConversion"/>
  </si>
  <si>
    <t>抱怨癖（Paramania）：一种在抱怨时产生的近乎病态的愉悦感。</t>
    <phoneticPr fontId="2" type="noConversion"/>
  </si>
  <si>
    <t>恋食癖（Opsomania）：对某种食物的病态热爱。</t>
    <phoneticPr fontId="2" type="noConversion"/>
  </si>
  <si>
    <t>剔指癖（Onychotillomania）：执着于剔指甲。</t>
    <phoneticPr fontId="2" type="noConversion"/>
  </si>
  <si>
    <t>称名癖（Onomatomania）：无法抑制地不断重复某个词语的冲动。</t>
    <phoneticPr fontId="2" type="noConversion"/>
  </si>
  <si>
    <t>恋名狂（Onomamania）：痴迷于名字（人物的、地点的、事物的）</t>
    <phoneticPr fontId="2" type="noConversion"/>
  </si>
  <si>
    <t>记录癖（Notomania）：执着于记录一切事物（例如摄影）</t>
    <phoneticPr fontId="2" type="noConversion"/>
  </si>
  <si>
    <t>臆想症（Nosomania）：妄想自己正在被某种臆想出的疾病折磨。</t>
    <phoneticPr fontId="2" type="noConversion"/>
  </si>
  <si>
    <t>夸大癖（Mythomania）：以一种近乎病态的程度说谎或夸大事物。</t>
    <phoneticPr fontId="2" type="noConversion"/>
  </si>
  <si>
    <t>偏执狂（Monomania）：近乎病态地痴迷与专注某个特定的想法或创意。</t>
    <phoneticPr fontId="2" type="noConversion"/>
  </si>
  <si>
    <t>憎恨癖（Misomania）：憎恨一切事物，痴迷于憎恨某个事物或团体。</t>
    <phoneticPr fontId="2" type="noConversion"/>
  </si>
  <si>
    <t>作诗癖（Metromania）：无法抑制地想要不停作诗。</t>
    <phoneticPr fontId="2" type="noConversion"/>
  </si>
  <si>
    <t>旋律狂（Melomania）：痴迷于音乐或一段特定的旋律。</t>
    <phoneticPr fontId="2" type="noConversion"/>
  </si>
  <si>
    <t>巨石狂（Megalithomania）：当站在石环中或立起的巨石旁时，就会近乎病态地写出各种奇怪的创意。</t>
    <phoneticPr fontId="2" type="noConversion"/>
  </si>
  <si>
    <t>抑郁症（Lypemania）：近乎病态的重度抑郁倾向。</t>
    <phoneticPr fontId="2" type="noConversion"/>
  </si>
  <si>
    <t>彩票狂（Lotterymania）：极端地执着于购买彩票。</t>
    <phoneticPr fontId="2" type="noConversion"/>
  </si>
  <si>
    <t>喜线癖（Linonomania）：痴迷于线绳。</t>
    <phoneticPr fontId="2" type="noConversion"/>
  </si>
  <si>
    <t>噪音癖（Ligyromania）：无法自制地执着于制造响亮或刺耳的噪音。</t>
    <phoneticPr fontId="2" type="noConversion"/>
  </si>
  <si>
    <t>偷窃癖（Kleptomania）：反常地执着于偷窃。</t>
    <phoneticPr fontId="2" type="noConversion"/>
  </si>
  <si>
    <t>射击狂（Klazomania）：反常地执着于射击。</t>
    <phoneticPr fontId="2" type="noConversion"/>
  </si>
  <si>
    <t>信息狂（Infomania）：痴迷于积累各种信息与资讯。</t>
    <phoneticPr fontId="2" type="noConversion"/>
  </si>
  <si>
    <t>偶像狂（Idolomania）：痴迷于甚至愿献身于某个偶像。</t>
    <phoneticPr fontId="2" type="noConversion"/>
  </si>
  <si>
    <t>图标狂（Iconomania）：痴迷于图标与肖像</t>
    <phoneticPr fontId="2" type="noConversion"/>
  </si>
  <si>
    <t>喜鱼癖（Ichthyomania）：痴迷于鱼类。</t>
    <phoneticPr fontId="2" type="noConversion"/>
  </si>
  <si>
    <t>饮水狂（Hydromania）：反常地渴求水分。</t>
    <phoneticPr fontId="2" type="noConversion"/>
  </si>
  <si>
    <t>枪械狂（Hoplomania）：痴迷于火器。</t>
    <phoneticPr fontId="2" type="noConversion"/>
  </si>
  <si>
    <t>蠕虫狂（Helminthomania）：过度地喜爱蠕虫。</t>
    <phoneticPr fontId="2" type="noConversion"/>
  </si>
  <si>
    <t>妄想狂（Habromania）：近乎病态地充满愉快的妄想（而不顾现实状况如何）。</t>
    <phoneticPr fontId="2" type="noConversion"/>
  </si>
  <si>
    <t>裸体狂（Gymnomania）：执着于裸露身体。</t>
    <phoneticPr fontId="2" type="noConversion"/>
  </si>
  <si>
    <t>写作癖（Graphomania）：痴迷于将每一件事写下来。</t>
    <phoneticPr fontId="2" type="noConversion"/>
  </si>
  <si>
    <t>巫术狂（Goetomania）：痴迷于女巫与巫术。</t>
    <phoneticPr fontId="2" type="noConversion"/>
  </si>
  <si>
    <t>狂笑癖（Geliomania）：无法自制地，强迫性的大笑。</t>
    <phoneticPr fontId="2" type="noConversion"/>
  </si>
  <si>
    <t>求婚狂（Gamomania）：痴迷于进行奇特的求婚。</t>
    <phoneticPr fontId="2" type="noConversion"/>
  </si>
  <si>
    <t>乙醚上瘾（Etheromania）：渴求乙醚。</t>
    <phoneticPr fontId="2" type="noConversion"/>
  </si>
  <si>
    <t>静止癖（Eremiomania）：执着于保持安静。</t>
    <phoneticPr fontId="2" type="noConversion"/>
  </si>
  <si>
    <t>学识狂（Epistemomania）：痴迷于获取学识。</t>
    <phoneticPr fontId="2" type="noConversion"/>
  </si>
  <si>
    <t>臆罪症（Enosimania）：病态地坚信自己带有罪孽。</t>
    <phoneticPr fontId="2" type="noConversion"/>
  </si>
  <si>
    <t>职业狂（Empleomania）：对于工作的无尽病态渴求。</t>
    <phoneticPr fontId="2" type="noConversion"/>
  </si>
  <si>
    <t>自恋狂（Egomania）：近乎病态地以自我为中心或自我崇拜。</t>
    <phoneticPr fontId="2" type="noConversion"/>
  </si>
  <si>
    <t>漫游癖（Ecdemiomania）：执着于四处漫游。</t>
    <phoneticPr fontId="2" type="noConversion"/>
  </si>
  <si>
    <t>漂泊症（Drapetomania）：执着于逃离。</t>
    <phoneticPr fontId="2" type="noConversion"/>
  </si>
  <si>
    <t>赠物癖（Doromania）：痴迷于赠送礼物。</t>
    <phoneticPr fontId="2" type="noConversion"/>
  </si>
  <si>
    <t>玩家</t>
    <phoneticPr fontId="2" type="noConversion"/>
  </si>
  <si>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phoneticPr fontId="2" type="noConversion"/>
  </si>
  <si>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phoneticPr fontId="2" type="noConversion"/>
  </si>
  <si>
    <t>阔剑地雷：这种武器的弹道是密集的射束流，其杀伤范围为 120 度。</t>
    <phoneticPr fontId="2" type="noConversion"/>
  </si>
  <si>
    <t>莫兰上校的气动步枪：靠压缩空气发射，不需要火药，因而比较安静。</t>
    <phoneticPr fontId="2" type="noConversion"/>
  </si>
  <si>
    <t>炸药筒和手雷：每枚对 3 码之内的物体造成4D10 点伤害，（超过 3 码且在）6 码之内的造成 2D10点伤害，（超过 6 码且在）9 码之内的造成 1D10 点伤害。</t>
    <phoneticPr fontId="2" type="noConversion"/>
  </si>
  <si>
    <t>绞索：目标需要用一个战技摆脱，否则每轮受到 1D6 点伤害。只对人类和相近的对手有效。</t>
    <phoneticPr fontId="2" type="noConversion"/>
  </si>
  <si>
    <t>速射机枪：装在直升机上的加特林机枪。要不经过安装直接使用，使用者必须达到体格 2。</t>
    <phoneticPr fontId="2" type="noConversion"/>
  </si>
  <si>
    <t>催泪瓦斯：至近攻击规则无效；目标须通过一个 DEX 五分之一的检定否则暂时目盲。只对人类和相近的对手有效。</t>
    <phoneticPr fontId="2" type="noConversion"/>
  </si>
  <si>
    <t>电击枪：仅对体格 2 及以下的目标有效，目标在 1D6 回合内不能行动（或 KP 决定)</t>
    <phoneticPr fontId="2" type="noConversion"/>
  </si>
  <si>
    <t>想复制文字请先粘贴到txt内</t>
    <phoneticPr fontId="2" type="noConversion"/>
  </si>
  <si>
    <t>疯狂发作—即时症状</t>
    <phoneticPr fontId="2" type="noConversion"/>
  </si>
  <si>
    <t>疯狂发作—总结症状</t>
    <phoneticPr fontId="2" type="noConversion"/>
  </si>
  <si>
    <t>失忆：回过神来，调查员们发现自己身处一个陌生的地方，并忘记了自己是谁。记忆会随时间恢复。</t>
    <phoneticPr fontId="2" type="noConversion"/>
  </si>
  <si>
    <t>被窃：调查员在 1D10 小时后恢复清醒，发觉自己被盗，身体毫发无损。如果调查员携带着宝贵之物（见调查员背景），做幸运检定来决定其是否被盗。所有有价值的东西无需检定自动消失。</t>
    <phoneticPr fontId="2" type="noConversion"/>
  </si>
  <si>
    <t>遍体鳞伤：调查员在 1D10 小时后恢复清醒，发现自己身上满是拳痕和瘀伤。生命值减少到疯狂前的一半，但这不会造成重伤。调查员没有被窃。这种伤害如何持续到现在由守秘人决定。</t>
    <phoneticPr fontId="2" type="noConversion"/>
  </si>
  <si>
    <t>暴力倾向：调查员陷入强烈的暴力与破坏欲之中。调查员回过神来可能会理解自己做了什么也可能毫无印象。调查员对谁或何物施以暴力，他们是杀人还是仅仅造成了伤害，由守秘人决定。</t>
    <phoneticPr fontId="2" type="noConversion"/>
  </si>
  <si>
    <t>极端信念：查看调查员背景中的思想信念，调查员会采取极端和疯狂的表现手段展示他们的思想信念之一。比如一个信教者会在地铁上高声布道。</t>
    <phoneticPr fontId="2" type="noConversion"/>
  </si>
  <si>
    <t>重要之人：考虑调查员背景中的重要之人，及其重要的原因。在 1D10 小时或更久的时间中，调查员将不顾一切地接近那个人，并为他们之间的关系做出行动。</t>
    <phoneticPr fontId="2" type="noConversion"/>
  </si>
  <si>
    <t>被收容：调查员在精神病院病房或警察局牢房中回过神来，他们可能会慢慢回想起导致自己被关在这里的事情。</t>
    <phoneticPr fontId="2" type="noConversion"/>
  </si>
  <si>
    <t>逃避行为：调查员恢复清醒时发现自己在很远的地方，也许迷失在荒郊野岭，或是在驶向远方的列车或长途汽车上。</t>
    <phoneticPr fontId="2" type="noConversion"/>
  </si>
  <si>
    <t>恐惧：调查员患上一个新的恐惧症状。在表Ⅸ：恐惧症状表上骰 1 个 D100 来决定症状，或由守秘人选择一个。调查员在 1D10 小时后回过神来，并开始为避开恐惧源而采取任何措施。</t>
    <phoneticPr fontId="2" type="noConversion"/>
  </si>
  <si>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phoneticPr fontId="2" type="noConversion"/>
  </si>
  <si>
    <t>标记</t>
    <phoneticPr fontId="2" type="noConversion"/>
  </si>
  <si>
    <t>1.6.1EX</t>
    <phoneticPr fontId="2" type="noConversion"/>
  </si>
  <si>
    <t>1.6.4EX（1.7.8）</t>
    <phoneticPr fontId="2" type="noConversion"/>
  </si>
  <si>
    <t>会计</t>
  </si>
  <si>
    <t>法律</t>
  </si>
  <si>
    <t>侦查</t>
  </si>
  <si>
    <t>格斗</t>
  </si>
  <si>
    <t>历史</t>
  </si>
  <si>
    <t>心理学</t>
  </si>
  <si>
    <t>医学</t>
  </si>
  <si>
    <t>估价</t>
  </si>
  <si>
    <t>技术制图</t>
    <phoneticPr fontId="2" type="noConversion"/>
  </si>
  <si>
    <t>射程</t>
    <phoneticPr fontId="2" type="noConversion"/>
  </si>
  <si>
    <t>次数</t>
    <phoneticPr fontId="2" type="noConversion"/>
  </si>
  <si>
    <t>故障值</t>
    <phoneticPr fontId="2" type="noConversion"/>
  </si>
  <si>
    <t>常见时代</t>
    <phoneticPr fontId="2" type="noConversion"/>
  </si>
  <si>
    <t>价格20s/现代($)</t>
    <phoneticPr fontId="2" type="noConversion"/>
  </si>
  <si>
    <t>投掷</t>
    <phoneticPr fontId="2" type="noConversion"/>
  </si>
  <si>
    <t>急救</t>
  </si>
  <si>
    <t>潜水</t>
  </si>
  <si>
    <t>魅惑</t>
  </si>
  <si>
    <t>法律</t>
    <phoneticPr fontId="2" type="noConversion"/>
  </si>
  <si>
    <t>聆听</t>
    <phoneticPr fontId="2" type="noConversion"/>
  </si>
  <si>
    <t>说服</t>
    <phoneticPr fontId="2" type="noConversion"/>
  </si>
  <si>
    <t>侦查</t>
    <phoneticPr fontId="2" type="noConversion"/>
  </si>
  <si>
    <t>闪避</t>
    <phoneticPr fontId="2" type="noConversion"/>
  </si>
  <si>
    <t>跳跃</t>
    <phoneticPr fontId="2" type="noConversion"/>
  </si>
  <si>
    <t>投掷</t>
    <phoneticPr fontId="2" type="noConversion"/>
  </si>
  <si>
    <t>游泳</t>
    <phoneticPr fontId="2" type="noConversion"/>
  </si>
  <si>
    <t>乔装</t>
    <phoneticPr fontId="2" type="noConversion"/>
  </si>
  <si>
    <t>历史</t>
    <phoneticPr fontId="2" type="noConversion"/>
  </si>
  <si>
    <t>心理学</t>
    <phoneticPr fontId="2" type="noConversion"/>
  </si>
  <si>
    <t>汽车驾驶</t>
    <phoneticPr fontId="2" type="noConversion"/>
  </si>
  <si>
    <t>潜行</t>
    <phoneticPr fontId="2" type="noConversion"/>
  </si>
  <si>
    <t>追踪</t>
    <phoneticPr fontId="2" type="noConversion"/>
  </si>
  <si>
    <t>医学</t>
    <phoneticPr fontId="2" type="noConversion"/>
  </si>
  <si>
    <t>精神分析</t>
    <phoneticPr fontId="2" type="noConversion"/>
  </si>
  <si>
    <t>估价</t>
    <phoneticPr fontId="2" type="noConversion"/>
  </si>
  <si>
    <t>导航</t>
    <phoneticPr fontId="2" type="noConversion"/>
  </si>
  <si>
    <t>机械维修</t>
    <phoneticPr fontId="2" type="noConversion"/>
  </si>
  <si>
    <t>母语</t>
    <phoneticPr fontId="2" type="noConversion"/>
  </si>
  <si>
    <t>急救</t>
    <phoneticPr fontId="2" type="noConversion"/>
  </si>
  <si>
    <t>骑乘</t>
    <phoneticPr fontId="2" type="noConversion"/>
  </si>
  <si>
    <t>恐吓</t>
    <phoneticPr fontId="2" type="noConversion"/>
  </si>
  <si>
    <t>电气维修</t>
    <phoneticPr fontId="2" type="noConversion"/>
  </si>
  <si>
    <t>锁匠</t>
    <phoneticPr fontId="2" type="noConversion"/>
  </si>
  <si>
    <t>操作重型机械</t>
    <phoneticPr fontId="2" type="noConversion"/>
  </si>
  <si>
    <t>攀爬</t>
    <phoneticPr fontId="2" type="noConversion"/>
  </si>
  <si>
    <t>聆听</t>
    <phoneticPr fontId="2" type="noConversion"/>
  </si>
  <si>
    <t>锁匠</t>
    <phoneticPr fontId="2" type="noConversion"/>
  </si>
  <si>
    <t>妙手</t>
    <phoneticPr fontId="2" type="noConversion"/>
  </si>
  <si>
    <t>潜行</t>
    <phoneticPr fontId="2" type="noConversion"/>
  </si>
  <si>
    <t>侦查</t>
    <phoneticPr fontId="2" type="noConversion"/>
  </si>
  <si>
    <t>心理学</t>
    <phoneticPr fontId="2" type="noConversion"/>
  </si>
  <si>
    <t>估价</t>
    <phoneticPr fontId="2" type="noConversion"/>
  </si>
  <si>
    <t>汽车驾驶</t>
    <phoneticPr fontId="2" type="noConversion"/>
  </si>
  <si>
    <t>历史</t>
    <phoneticPr fontId="2" type="noConversion"/>
  </si>
  <si>
    <t>导航</t>
    <phoneticPr fontId="2" type="noConversion"/>
  </si>
  <si>
    <t>跳跃</t>
    <phoneticPr fontId="2" type="noConversion"/>
  </si>
  <si>
    <t>神秘学</t>
    <phoneticPr fontId="2" type="noConversion"/>
  </si>
  <si>
    <t>机械维修</t>
    <phoneticPr fontId="2" type="noConversion"/>
  </si>
  <si>
    <t>骑乘</t>
    <phoneticPr fontId="2" type="noConversion"/>
  </si>
  <si>
    <t>急救</t>
    <phoneticPr fontId="2" type="noConversion"/>
  </si>
  <si>
    <t>游泳</t>
    <phoneticPr fontId="2" type="noConversion"/>
  </si>
  <si>
    <t>电气维修</t>
    <phoneticPr fontId="2" type="noConversion"/>
  </si>
  <si>
    <t>话术</t>
    <phoneticPr fontId="2" type="noConversion"/>
  </si>
  <si>
    <t>母语</t>
    <phoneticPr fontId="2" type="noConversion"/>
  </si>
  <si>
    <t>恐吓</t>
    <phoneticPr fontId="2" type="noConversion"/>
  </si>
  <si>
    <t>说服</t>
    <phoneticPr fontId="2" type="noConversion"/>
  </si>
  <si>
    <t>操作重型机械</t>
    <phoneticPr fontId="2" type="noConversion"/>
  </si>
  <si>
    <t>乔装</t>
    <phoneticPr fontId="2" type="noConversion"/>
  </si>
  <si>
    <t>生存</t>
    <phoneticPr fontId="2" type="noConversion"/>
  </si>
  <si>
    <t>追踪</t>
    <phoneticPr fontId="2" type="noConversion"/>
  </si>
  <si>
    <t>法律</t>
    <phoneticPr fontId="2" type="noConversion"/>
  </si>
  <si>
    <t>闪避</t>
    <phoneticPr fontId="2" type="noConversion"/>
  </si>
  <si>
    <t>医学</t>
    <phoneticPr fontId="2" type="noConversion"/>
  </si>
  <si>
    <t>鉴证</t>
    <phoneticPr fontId="2" type="noConversion"/>
  </si>
  <si>
    <t>攀爬</t>
    <phoneticPr fontId="2" type="noConversion"/>
  </si>
  <si>
    <t>精神分析</t>
    <phoneticPr fontId="2" type="noConversion"/>
  </si>
  <si>
    <t>语言</t>
    <phoneticPr fontId="2" type="noConversion"/>
  </si>
  <si>
    <t>会计</t>
    <phoneticPr fontId="2" type="noConversion"/>
  </si>
  <si>
    <t>任意特长</t>
  </si>
  <si>
    <t>任意特长</t>
    <phoneticPr fontId="2" type="noConversion"/>
  </si>
  <si>
    <t>任意特长</t>
    <phoneticPr fontId="2" type="noConversion"/>
  </si>
  <si>
    <t>社交技能</t>
  </si>
  <si>
    <t>社交技能</t>
    <phoneticPr fontId="2" type="noConversion"/>
  </si>
  <si>
    <t>任意特长</t>
    <phoneticPr fontId="2" type="noConversion"/>
  </si>
  <si>
    <t>任意特长</t>
    <phoneticPr fontId="2" type="noConversion"/>
  </si>
  <si>
    <t>社交技能</t>
    <phoneticPr fontId="2" type="noConversion"/>
  </si>
  <si>
    <t>任意特长</t>
    <phoneticPr fontId="2" type="noConversion"/>
  </si>
  <si>
    <t>侦查</t>
    <phoneticPr fontId="2" type="noConversion"/>
  </si>
  <si>
    <t>历史</t>
    <phoneticPr fontId="2" type="noConversion"/>
  </si>
  <si>
    <t>任意特长</t>
    <phoneticPr fontId="2" type="noConversion"/>
  </si>
  <si>
    <t>社交技能</t>
    <phoneticPr fontId="2" type="noConversion"/>
  </si>
  <si>
    <t>任意特长</t>
    <phoneticPr fontId="2" type="noConversion"/>
  </si>
  <si>
    <t>电气维修</t>
    <phoneticPr fontId="2" type="noConversion"/>
  </si>
  <si>
    <t>会计</t>
    <phoneticPr fontId="2" type="noConversion"/>
  </si>
  <si>
    <t>生存</t>
    <phoneticPr fontId="2" type="noConversion"/>
  </si>
  <si>
    <t>电气维修</t>
    <phoneticPr fontId="2" type="noConversion"/>
  </si>
  <si>
    <t>锁匠</t>
    <phoneticPr fontId="2" type="noConversion"/>
  </si>
  <si>
    <t>汽车驾驶</t>
    <phoneticPr fontId="2" type="noConversion"/>
  </si>
  <si>
    <t>任意特长</t>
    <phoneticPr fontId="2" type="noConversion"/>
  </si>
  <si>
    <t>社交技能</t>
    <phoneticPr fontId="2" type="noConversion"/>
  </si>
  <si>
    <t>耕作</t>
    <phoneticPr fontId="2" type="noConversion"/>
  </si>
  <si>
    <t>汽车驾驶</t>
    <phoneticPr fontId="2" type="noConversion"/>
  </si>
  <si>
    <t>妙手</t>
    <phoneticPr fontId="2" type="noConversion"/>
  </si>
  <si>
    <t>社交技能</t>
    <phoneticPr fontId="2" type="noConversion"/>
  </si>
  <si>
    <t>心理学</t>
    <phoneticPr fontId="2" type="noConversion"/>
  </si>
  <si>
    <t>侦查</t>
    <phoneticPr fontId="2" type="noConversion"/>
  </si>
  <si>
    <t>聆听</t>
    <phoneticPr fontId="2" type="noConversion"/>
  </si>
  <si>
    <t>攀爬</t>
    <phoneticPr fontId="2" type="noConversion"/>
  </si>
  <si>
    <t>汽车驾驶</t>
    <phoneticPr fontId="2" type="noConversion"/>
  </si>
  <si>
    <t>骑乘</t>
    <phoneticPr fontId="2" type="noConversion"/>
  </si>
  <si>
    <t>职业序号</t>
    <phoneticPr fontId="2" type="noConversion"/>
  </si>
  <si>
    <t>调整值</t>
    <phoneticPr fontId="2" type="noConversion"/>
  </si>
  <si>
    <r>
      <rPr>
        <sz val="10"/>
        <color theme="1"/>
        <rFont val="微软雅黑"/>
        <family val="2"/>
        <charset val="134"/>
      </rPr>
      <t>力量</t>
    </r>
    <r>
      <rPr>
        <sz val="9"/>
        <color theme="1"/>
        <rFont val="微软雅黑"/>
        <family val="2"/>
        <charset val="134"/>
      </rPr>
      <t xml:space="preserve">
STR</t>
    </r>
    <phoneticPr fontId="2" type="noConversion"/>
  </si>
  <si>
    <r>
      <t xml:space="preserve">体型
</t>
    </r>
    <r>
      <rPr>
        <sz val="9"/>
        <color theme="1"/>
        <rFont val="微软雅黑"/>
        <family val="2"/>
        <charset val="134"/>
      </rPr>
      <t>SIZ</t>
    </r>
    <phoneticPr fontId="2" type="noConversion"/>
  </si>
  <si>
    <r>
      <t xml:space="preserve">体质
</t>
    </r>
    <r>
      <rPr>
        <sz val="8"/>
        <color theme="1"/>
        <rFont val="微软雅黑"/>
        <family val="2"/>
        <charset val="134"/>
      </rPr>
      <t>CON</t>
    </r>
    <phoneticPr fontId="2" type="noConversion"/>
  </si>
  <si>
    <r>
      <t xml:space="preserve">敏捷
</t>
    </r>
    <r>
      <rPr>
        <sz val="9"/>
        <color theme="1"/>
        <rFont val="微软雅黑"/>
        <family val="2"/>
        <charset val="134"/>
      </rPr>
      <t>DEX</t>
    </r>
    <phoneticPr fontId="2" type="noConversion"/>
  </si>
  <si>
    <r>
      <t xml:space="preserve">外貌
</t>
    </r>
    <r>
      <rPr>
        <sz val="9"/>
        <color theme="1"/>
        <rFont val="微软雅黑"/>
        <family val="2"/>
        <charset val="134"/>
      </rPr>
      <t>APP</t>
    </r>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</si>
  <si>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</si>
  <si>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</si>
  <si>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9"/>
        <color theme="1"/>
        <rFont val="微软雅黑"/>
        <family val="2"/>
        <charset val="134"/>
      </rPr>
      <t>MOV</t>
    </r>
    <phoneticPr fontId="2" type="noConversion"/>
  </si>
  <si>
    <t>智力
灵感</t>
    <phoneticPr fontId="2" type="noConversion"/>
  </si>
  <si>
    <t>幸运
Luck</t>
    <phoneticPr fontId="2" type="noConversion"/>
  </si>
  <si>
    <t>魔法
Magic Points</t>
    <phoneticPr fontId="2" type="noConversion"/>
  </si>
  <si>
    <t>使用技能</t>
  </si>
  <si>
    <t>伤害</t>
    <phoneticPr fontId="2" type="noConversion"/>
  </si>
  <si>
    <t>穿刺</t>
    <phoneticPr fontId="2" type="noConversion"/>
  </si>
  <si>
    <t>装弹量</t>
    <phoneticPr fontId="2" type="noConversion"/>
  </si>
  <si>
    <t>次数</t>
    <phoneticPr fontId="2" type="noConversion"/>
  </si>
  <si>
    <t>会计，法律，图书馆，聆听，说服，侦查，任意其他两项个人或时代特长。</t>
    <phoneticPr fontId="2" type="noConversion"/>
  </si>
  <si>
    <t>攀爬，闪避，跳跃，投掷，侦查，游泳，任意两项其他个人或时代特长。</t>
    <phoneticPr fontId="2" type="noConversion"/>
  </si>
  <si>
    <t>无</t>
    <phoneticPr fontId="2" type="noConversion"/>
  </si>
  <si>
    <t>图书馆使用</t>
  </si>
  <si>
    <t>弓箭</t>
    <phoneticPr fontId="2" type="noConversion"/>
  </si>
  <si>
    <t>1D6+半DB</t>
    <phoneticPr fontId="2" type="noConversion"/>
  </si>
  <si>
    <t>30码</t>
    <phoneticPr fontId="2" type="noConversion"/>
  </si>
  <si>
    <t>1</t>
    <phoneticPr fontId="2" type="noConversion"/>
  </si>
  <si>
    <t>1</t>
    <phoneticPr fontId="2" type="noConversion"/>
  </si>
  <si>
    <t>97</t>
    <phoneticPr fontId="2" type="noConversion"/>
  </si>
  <si>
    <t>1920s,现代</t>
    <phoneticPr fontId="2" type="noConversion"/>
  </si>
  <si>
    <t>7/75</t>
    <phoneticPr fontId="2" type="noConversion"/>
  </si>
  <si>
    <t>黄铜指虎</t>
    <phoneticPr fontId="2" type="noConversion"/>
  </si>
  <si>
    <t>1D3+1+DB</t>
    <phoneticPr fontId="2" type="noConversion"/>
  </si>
  <si>
    <t>接触</t>
    <phoneticPr fontId="2" type="noConversion"/>
  </si>
  <si>
    <t>1/10</t>
    <phoneticPr fontId="2" type="noConversion"/>
  </si>
  <si>
    <t>长鞭</t>
    <phoneticPr fontId="2" type="noConversion"/>
  </si>
  <si>
    <t>鞭子</t>
    <phoneticPr fontId="2" type="noConversion"/>
  </si>
  <si>
    <t>1D3+半DB</t>
    <phoneticPr fontId="2" type="noConversion"/>
  </si>
  <si>
    <t>10步</t>
    <phoneticPr fontId="2" type="noConversion"/>
  </si>
  <si>
    <t>1920s</t>
    <phoneticPr fontId="2" type="noConversion"/>
  </si>
  <si>
    <t>5/50</t>
    <phoneticPr fontId="2" type="noConversion"/>
  </si>
  <si>
    <t>燃烧的火把</t>
    <phoneticPr fontId="2" type="noConversion"/>
  </si>
  <si>
    <t>1D6+燃烧</t>
    <phoneticPr fontId="2" type="noConversion"/>
  </si>
  <si>
    <t>0.05/0.5</t>
    <phoneticPr fontId="2" type="noConversion"/>
  </si>
  <si>
    <t>电锯</t>
    <phoneticPr fontId="2" type="noConversion"/>
  </si>
  <si>
    <t>2D8</t>
    <phoneticPr fontId="2" type="noConversion"/>
  </si>
  <si>
    <t>√</t>
    <phoneticPr fontId="2" type="noConversion"/>
  </si>
  <si>
    <t>95</t>
    <phoneticPr fontId="2" type="noConversion"/>
  </si>
  <si>
    <t>现代</t>
    <phoneticPr fontId="2" type="noConversion"/>
  </si>
  <si>
    <t>包皮铁棍(甩棍、护身短棒)</t>
    <phoneticPr fontId="2" type="noConversion"/>
  </si>
  <si>
    <t>1D8+DB</t>
    <phoneticPr fontId="2" type="noConversion"/>
  </si>
  <si>
    <t>2/15</t>
    <phoneticPr fontId="2" type="noConversion"/>
  </si>
  <si>
    <t>大型棍状物(棒球棍、板球棒、拨火棍等)</t>
    <phoneticPr fontId="2" type="noConversion"/>
  </si>
  <si>
    <t>3/35</t>
    <phoneticPr fontId="2" type="noConversion"/>
  </si>
  <si>
    <t>小型棍状物(警棍等)</t>
    <phoneticPr fontId="2" type="noConversion"/>
  </si>
  <si>
    <t>1D6+DB</t>
    <phoneticPr fontId="2" type="noConversion"/>
  </si>
  <si>
    <t>接触</t>
    <phoneticPr fontId="2" type="noConversion"/>
  </si>
  <si>
    <t>1</t>
    <phoneticPr fontId="2" type="noConversion"/>
  </si>
  <si>
    <t>1920s,现代</t>
    <phoneticPr fontId="2" type="noConversion"/>
  </si>
  <si>
    <t>3/35</t>
    <phoneticPr fontId="2" type="noConversion"/>
  </si>
  <si>
    <t>弩</t>
    <phoneticPr fontId="2" type="noConversion"/>
  </si>
  <si>
    <t>弓术</t>
    <phoneticPr fontId="2" type="noConversion"/>
  </si>
  <si>
    <t>1D8+2</t>
    <phoneticPr fontId="2" type="noConversion"/>
  </si>
  <si>
    <t>50码</t>
    <phoneticPr fontId="2" type="noConversion"/>
  </si>
  <si>
    <t>1/2</t>
    <phoneticPr fontId="2" type="noConversion"/>
  </si>
  <si>
    <t>96</t>
    <phoneticPr fontId="2" type="noConversion"/>
  </si>
  <si>
    <t>10/100</t>
    <phoneticPr fontId="2" type="noConversion"/>
  </si>
  <si>
    <t>绞具</t>
    <phoneticPr fontId="2" type="noConversion"/>
  </si>
  <si>
    <t>0.5/3</t>
    <phoneticPr fontId="2" type="noConversion"/>
  </si>
  <si>
    <t>斧头/镰刀</t>
    <phoneticPr fontId="2" type="noConversion"/>
  </si>
  <si>
    <t>斧</t>
    <phoneticPr fontId="2" type="noConversion"/>
  </si>
  <si>
    <t>1D6+1+DB</t>
    <phoneticPr fontId="2" type="noConversion"/>
  </si>
  <si>
    <t>3/9</t>
    <phoneticPr fontId="2" type="noConversion"/>
  </si>
  <si>
    <t>大型刀具(大砍刀等)</t>
    <phoneticPr fontId="2" type="noConversion"/>
  </si>
  <si>
    <t>4/50</t>
    <phoneticPr fontId="2" type="noConversion"/>
  </si>
  <si>
    <t>中型刀具(切肉菜刀等)</t>
    <phoneticPr fontId="2" type="noConversion"/>
  </si>
  <si>
    <t>1D4+2+DB</t>
    <phoneticPr fontId="2" type="noConversion"/>
  </si>
  <si>
    <t>小型刀具(弹簧折叠刀等)</t>
    <phoneticPr fontId="2" type="noConversion"/>
  </si>
  <si>
    <t>1D4+DB</t>
    <phoneticPr fontId="2" type="noConversion"/>
  </si>
  <si>
    <t>2/6</t>
    <phoneticPr fontId="2" type="noConversion"/>
  </si>
  <si>
    <t>220v通电导线</t>
    <phoneticPr fontId="2" type="noConversion"/>
  </si>
  <si>
    <t>2D8+眩晕</t>
    <phoneticPr fontId="2" type="noConversion"/>
  </si>
  <si>
    <t>催泪瓦斯</t>
    <phoneticPr fontId="2" type="noConversion"/>
  </si>
  <si>
    <t>眩晕</t>
    <phoneticPr fontId="2" type="noConversion"/>
  </si>
  <si>
    <t>6步</t>
    <phoneticPr fontId="2" type="noConversion"/>
  </si>
  <si>
    <t>25次</t>
    <phoneticPr fontId="2" type="noConversion"/>
  </si>
  <si>
    <t>双节棍</t>
    <phoneticPr fontId="2" type="noConversion"/>
  </si>
  <si>
    <t>链枷</t>
    <phoneticPr fontId="2" type="noConversion"/>
  </si>
  <si>
    <t>投石</t>
    <phoneticPr fontId="2" type="noConversion"/>
  </si>
  <si>
    <t>投掷</t>
    <phoneticPr fontId="2" type="noConversion"/>
  </si>
  <si>
    <t>1D4+半DB</t>
    <phoneticPr fontId="2" type="noConversion"/>
  </si>
  <si>
    <t>STR/5步</t>
    <phoneticPr fontId="2" type="noConversion"/>
  </si>
  <si>
    <t>手里剑</t>
    <phoneticPr fontId="2" type="noConversion"/>
  </si>
  <si>
    <t>20码</t>
    <phoneticPr fontId="2" type="noConversion"/>
  </si>
  <si>
    <t>2</t>
    <phoneticPr fontId="2" type="noConversion"/>
  </si>
  <si>
    <t>一次性</t>
    <phoneticPr fontId="2" type="noConversion"/>
  </si>
  <si>
    <t>100</t>
    <phoneticPr fontId="2" type="noConversion"/>
  </si>
  <si>
    <t>矛、骑士长枪</t>
    <phoneticPr fontId="2" type="noConversion"/>
  </si>
  <si>
    <t>矛</t>
    <phoneticPr fontId="2" type="noConversion"/>
  </si>
  <si>
    <t>1D8+1</t>
    <phoneticPr fontId="2" type="noConversion"/>
  </si>
  <si>
    <t>25/150</t>
    <phoneticPr fontId="2" type="noConversion"/>
  </si>
  <si>
    <t>掷矛</t>
    <phoneticPr fontId="2" type="noConversion"/>
  </si>
  <si>
    <t>1D8+半DB</t>
    <phoneticPr fontId="2" type="noConversion"/>
  </si>
  <si>
    <t>STR/5码</t>
    <phoneticPr fontId="2" type="noConversion"/>
  </si>
  <si>
    <t>罕见</t>
    <phoneticPr fontId="2" type="noConversion"/>
  </si>
  <si>
    <t>1/25</t>
    <phoneticPr fontId="2" type="noConversion"/>
  </si>
  <si>
    <t>大型剑(马刀)</t>
    <phoneticPr fontId="2" type="noConversion"/>
  </si>
  <si>
    <t>剑</t>
    <phoneticPr fontId="2" type="noConversion"/>
  </si>
  <si>
    <t>1D8+1+DB</t>
    <phoneticPr fontId="2" type="noConversion"/>
  </si>
  <si>
    <t>30/75</t>
    <phoneticPr fontId="2" type="noConversion"/>
  </si>
  <si>
    <t>中型剑(佩剑等)</t>
    <phoneticPr fontId="2" type="noConversion"/>
  </si>
  <si>
    <t>15/100</t>
    <phoneticPr fontId="2" type="noConversion"/>
  </si>
  <si>
    <t>轻剑(击剑、剑杖等)</t>
    <phoneticPr fontId="2" type="noConversion"/>
  </si>
  <si>
    <t>25/100</t>
    <phoneticPr fontId="2" type="noConversion"/>
  </si>
  <si>
    <t>电棍</t>
    <phoneticPr fontId="2" type="noConversion"/>
  </si>
  <si>
    <t>1D3+眩晕</t>
    <phoneticPr fontId="2" type="noConversion"/>
  </si>
  <si>
    <t>不定</t>
    <phoneticPr fontId="2" type="noConversion"/>
  </si>
  <si>
    <t>电击枪(远程)</t>
    <phoneticPr fontId="2" type="noConversion"/>
  </si>
  <si>
    <t>15步</t>
    <phoneticPr fontId="2" type="noConversion"/>
  </si>
  <si>
    <t>3</t>
    <phoneticPr fontId="2" type="noConversion"/>
  </si>
  <si>
    <t>利刃回旋镖</t>
    <phoneticPr fontId="2" type="noConversion"/>
  </si>
  <si>
    <t>2/4</t>
    <phoneticPr fontId="2" type="noConversion"/>
  </si>
  <si>
    <t>伐木斧</t>
    <phoneticPr fontId="2" type="noConversion"/>
  </si>
  <si>
    <t>1D8+2+DB</t>
    <phoneticPr fontId="2" type="noConversion"/>
  </si>
  <si>
    <t>5/10</t>
    <phoneticPr fontId="2" type="noConversion"/>
  </si>
  <si>
    <t>遂发枪</t>
    <phoneticPr fontId="2" type="noConversion"/>
  </si>
  <si>
    <t>1D6+1</t>
    <phoneticPr fontId="2" type="noConversion"/>
  </si>
  <si>
    <t>10</t>
    <phoneticPr fontId="2" type="noConversion"/>
  </si>
  <si>
    <t>1/4</t>
    <phoneticPr fontId="2" type="noConversion"/>
  </si>
  <si>
    <t>30/300</t>
    <phoneticPr fontId="2" type="noConversion"/>
  </si>
  <si>
    <t>1D6</t>
    <phoneticPr fontId="2" type="noConversion"/>
  </si>
  <si>
    <t>1(3)</t>
    <phoneticPr fontId="2" type="noConversion"/>
  </si>
  <si>
    <t>6</t>
    <phoneticPr fontId="2" type="noConversion"/>
  </si>
  <si>
    <t>25/190</t>
    <phoneticPr fontId="2" type="noConversion"/>
  </si>
  <si>
    <t>12/55</t>
    <phoneticPr fontId="2" type="noConversion"/>
  </si>
  <si>
    <t>1D8</t>
    <phoneticPr fontId="2" type="noConversion"/>
  </si>
  <si>
    <t>15</t>
    <phoneticPr fontId="2" type="noConversion"/>
  </si>
  <si>
    <t>15/200</t>
    <phoneticPr fontId="2" type="noConversion"/>
  </si>
  <si>
    <t>8</t>
    <phoneticPr fontId="2" type="noConversion"/>
  </si>
  <si>
    <t>99</t>
    <phoneticPr fontId="2" type="noConversion"/>
  </si>
  <si>
    <t>20/350</t>
    <phoneticPr fontId="2" type="noConversion"/>
  </si>
  <si>
    <t>1D8+1D4</t>
    <phoneticPr fontId="2" type="noConversion"/>
  </si>
  <si>
    <t>1/425</t>
    <phoneticPr fontId="2" type="noConversion"/>
  </si>
  <si>
    <t>1D10</t>
    <phoneticPr fontId="2" type="noConversion"/>
  </si>
  <si>
    <t>25/200</t>
    <phoneticPr fontId="2" type="noConversion"/>
  </si>
  <si>
    <t>30/375</t>
    <phoneticPr fontId="2" type="noConversion"/>
  </si>
  <si>
    <t>贝雷塔M9</t>
    <phoneticPr fontId="2" type="noConversion"/>
  </si>
  <si>
    <t>98</t>
    <phoneticPr fontId="2" type="noConversion"/>
  </si>
  <si>
    <t>17</t>
    <phoneticPr fontId="2" type="noConversion"/>
  </si>
  <si>
    <t>鲁格P08</t>
    <phoneticPr fontId="2" type="noConversion"/>
  </si>
  <si>
    <t>75/600</t>
    <phoneticPr fontId="2" type="noConversion"/>
  </si>
  <si>
    <t>1920s,罕见</t>
    <phoneticPr fontId="2" type="noConversion"/>
  </si>
  <si>
    <t>1D10+1D4+2</t>
    <phoneticPr fontId="2" type="noConversion"/>
  </si>
  <si>
    <t>1/475</t>
    <phoneticPr fontId="2" type="noConversion"/>
  </si>
  <si>
    <t>1D10+2</t>
    <phoneticPr fontId="2" type="noConversion"/>
  </si>
  <si>
    <t>7</t>
    <phoneticPr fontId="2" type="noConversion"/>
  </si>
  <si>
    <t>40/375</t>
    <phoneticPr fontId="2" type="noConversion"/>
  </si>
  <si>
    <t>沙漠之鹰</t>
    <phoneticPr fontId="2" type="noConversion"/>
  </si>
  <si>
    <t>1D10+1D6+3</t>
    <phoneticPr fontId="2" type="noConversion"/>
  </si>
  <si>
    <t>15</t>
    <phoneticPr fontId="2" type="noConversion"/>
  </si>
  <si>
    <t>√</t>
    <phoneticPr fontId="2" type="noConversion"/>
  </si>
  <si>
    <t>1(3)</t>
    <phoneticPr fontId="2" type="noConversion"/>
  </si>
  <si>
    <t>7</t>
    <phoneticPr fontId="2" type="noConversion"/>
  </si>
  <si>
    <t>94</t>
    <phoneticPr fontId="2" type="noConversion"/>
  </si>
  <si>
    <t>现代</t>
    <phoneticPr fontId="2" type="noConversion"/>
  </si>
  <si>
    <t>.58 斯普林菲尔德步枪</t>
    <phoneticPr fontId="2" type="noConversion"/>
  </si>
  <si>
    <t>步枪/霰弹枪</t>
    <phoneticPr fontId="2" type="noConversion"/>
  </si>
  <si>
    <t>1D10+4</t>
    <phoneticPr fontId="2" type="noConversion"/>
  </si>
  <si>
    <t>60</t>
    <phoneticPr fontId="2" type="noConversion"/>
  </si>
  <si>
    <t>1/4</t>
    <phoneticPr fontId="2" type="noConversion"/>
  </si>
  <si>
    <t>95</t>
    <phoneticPr fontId="2" type="noConversion"/>
  </si>
  <si>
    <t>罕见</t>
    <phoneticPr fontId="2" type="noConversion"/>
  </si>
  <si>
    <t>25/350</t>
    <phoneticPr fontId="2" type="noConversion"/>
  </si>
  <si>
    <t>.22 杠杆式枪机步枪</t>
    <phoneticPr fontId="2" type="noConversion"/>
  </si>
  <si>
    <t>1D6+1</t>
    <phoneticPr fontId="2" type="noConversion"/>
  </si>
  <si>
    <t>30</t>
    <phoneticPr fontId="2" type="noConversion"/>
  </si>
  <si>
    <t>6</t>
    <phoneticPr fontId="2" type="noConversion"/>
  </si>
  <si>
    <t>99</t>
    <phoneticPr fontId="2" type="noConversion"/>
  </si>
  <si>
    <t>13/70</t>
    <phoneticPr fontId="2" type="noConversion"/>
  </si>
  <si>
    <t>.30 卡宾枪</t>
    <phoneticPr fontId="2" type="noConversion"/>
  </si>
  <si>
    <t>2D6</t>
    <phoneticPr fontId="2" type="noConversion"/>
  </si>
  <si>
    <t>50</t>
    <phoneticPr fontId="2" type="noConversion"/>
  </si>
  <si>
    <t>19/150</t>
    <phoneticPr fontId="2" type="noConversion"/>
  </si>
  <si>
    <t>.45 马提尼·亨利步枪</t>
    <phoneticPr fontId="2" type="noConversion"/>
  </si>
  <si>
    <t>步枪/霰弹枪</t>
    <phoneticPr fontId="2" type="noConversion"/>
  </si>
  <si>
    <t>1D8+1D6+3</t>
    <phoneticPr fontId="2" type="noConversion"/>
  </si>
  <si>
    <t>80</t>
    <phoneticPr fontId="2" type="noConversion"/>
  </si>
  <si>
    <t>1/3</t>
    <phoneticPr fontId="2" type="noConversion"/>
  </si>
  <si>
    <t>20/200</t>
    <phoneticPr fontId="2" type="noConversion"/>
  </si>
  <si>
    <t>莫兰上校的气动步枪</t>
    <phoneticPr fontId="2" type="noConversion"/>
  </si>
  <si>
    <t>2D6+1</t>
    <phoneticPr fontId="2" type="noConversion"/>
  </si>
  <si>
    <t>20</t>
    <phoneticPr fontId="2" type="noConversion"/>
  </si>
  <si>
    <t>88</t>
    <phoneticPr fontId="2" type="noConversion"/>
  </si>
  <si>
    <t>200</t>
    <phoneticPr fontId="2" type="noConversion"/>
  </si>
  <si>
    <t>加兰德M1、M2步枪</t>
    <phoneticPr fontId="2" type="noConversion"/>
  </si>
  <si>
    <t>2D6+4</t>
    <phoneticPr fontId="2" type="noConversion"/>
  </si>
  <si>
    <t>110</t>
    <phoneticPr fontId="2" type="noConversion"/>
  </si>
  <si>
    <t>二战晚期</t>
    <phoneticPr fontId="2" type="noConversion"/>
  </si>
  <si>
    <t>400</t>
    <phoneticPr fontId="2" type="noConversion"/>
  </si>
  <si>
    <t>SKS半自动步枪</t>
    <phoneticPr fontId="2" type="noConversion"/>
  </si>
  <si>
    <t>90</t>
    <phoneticPr fontId="2" type="noConversion"/>
  </si>
  <si>
    <t>1(2)</t>
    <phoneticPr fontId="2" type="noConversion"/>
  </si>
  <si>
    <t>500</t>
    <phoneticPr fontId="2" type="noConversion"/>
  </si>
  <si>
    <t>.303 (7.7mm) 李恩菲尔德</t>
    <phoneticPr fontId="2" type="noConversion"/>
  </si>
  <si>
    <t>5</t>
    <phoneticPr fontId="2" type="noConversion"/>
  </si>
  <si>
    <t>50/300</t>
    <phoneticPr fontId="2" type="noConversion"/>
  </si>
  <si>
    <t>75/175</t>
    <phoneticPr fontId="2" type="noConversion"/>
  </si>
  <si>
    <t>275</t>
    <phoneticPr fontId="2" type="noConversion"/>
  </si>
  <si>
    <t>.444 (11.28mm) 马林步枪</t>
    <phoneticPr fontId="2" type="noConversion"/>
  </si>
  <si>
    <t>2D8+4</t>
    <phoneticPr fontId="2" type="noConversion"/>
  </si>
  <si>
    <t>猎象枪(双管)</t>
    <phoneticPr fontId="2" type="noConversion"/>
  </si>
  <si>
    <t>3D6+4</t>
    <phoneticPr fontId="2" type="noConversion"/>
  </si>
  <si>
    <t>1 or 2</t>
    <phoneticPr fontId="2" type="noConversion"/>
  </si>
  <si>
    <t>400/1800</t>
    <phoneticPr fontId="2" type="noConversion"/>
  </si>
  <si>
    <t>20号霰弹枪(双管)</t>
    <phoneticPr fontId="2" type="noConversion"/>
  </si>
  <si>
    <t>2D6/1D6/1D3</t>
    <phoneticPr fontId="2" type="noConversion"/>
  </si>
  <si>
    <t>10/20/50</t>
    <phoneticPr fontId="2" type="noConversion"/>
  </si>
  <si>
    <t>35/稀有</t>
    <phoneticPr fontId="2" type="noConversion"/>
  </si>
  <si>
    <t>16号霰弹枪(双管)</t>
    <phoneticPr fontId="2" type="noConversion"/>
  </si>
  <si>
    <t>2D6+2/1D6+1/1D4</t>
    <phoneticPr fontId="2" type="noConversion"/>
  </si>
  <si>
    <t>40/稀有</t>
    <phoneticPr fontId="2" type="noConversion"/>
  </si>
  <si>
    <t>12号霰弹枪(双管)</t>
    <phoneticPr fontId="2" type="noConversion"/>
  </si>
  <si>
    <t>4D6/2D6/1D6</t>
    <phoneticPr fontId="2" type="noConversion"/>
  </si>
  <si>
    <t>40/200</t>
    <phoneticPr fontId="2" type="noConversion"/>
  </si>
  <si>
    <t>12号泵动霰弹枪</t>
    <phoneticPr fontId="2" type="noConversion"/>
  </si>
  <si>
    <t>45/100</t>
    <phoneticPr fontId="2" type="noConversion"/>
  </si>
  <si>
    <t>12号半自动霰弹枪</t>
    <phoneticPr fontId="2" type="noConversion"/>
  </si>
  <si>
    <t>削短12号双管霰弹枪</t>
    <phoneticPr fontId="2" type="noConversion"/>
  </si>
  <si>
    <t>4D6/1D6</t>
    <phoneticPr fontId="2" type="noConversion"/>
  </si>
  <si>
    <t>N/A</t>
    <phoneticPr fontId="2" type="noConversion"/>
  </si>
  <si>
    <t>10号霰弹枪(双管)</t>
    <phoneticPr fontId="2" type="noConversion"/>
  </si>
  <si>
    <t>4D6+2/2D6+1/1D4</t>
    <phoneticPr fontId="2" type="noConversion"/>
  </si>
  <si>
    <t>1920s罕见</t>
    <phoneticPr fontId="2" type="noConversion"/>
  </si>
  <si>
    <t>稀有</t>
    <phoneticPr fontId="2" type="noConversion"/>
  </si>
  <si>
    <t>12号贝里尼M3 (折叠式枪托)</t>
    <phoneticPr fontId="2" type="noConversion"/>
  </si>
  <si>
    <t>12号SPAS (折叠式枪托)</t>
    <phoneticPr fontId="2" type="noConversion"/>
  </si>
  <si>
    <t>1(2)or全自动</t>
    <phoneticPr fontId="2" type="noConversion"/>
  </si>
  <si>
    <t>30</t>
    <phoneticPr fontId="2" type="noConversion"/>
  </si>
  <si>
    <t>2D6</t>
    <phoneticPr fontId="2" type="noConversion"/>
  </si>
  <si>
    <t>巴雷特M82</t>
    <phoneticPr fontId="2" type="noConversion"/>
  </si>
  <si>
    <t>2D10+1D8+6</t>
    <phoneticPr fontId="2" type="noConversion"/>
  </si>
  <si>
    <t>250</t>
    <phoneticPr fontId="2" type="noConversion"/>
  </si>
  <si>
    <t>11</t>
    <phoneticPr fontId="2" type="noConversion"/>
  </si>
  <si>
    <t>FN FAL Light Automatic</t>
    <phoneticPr fontId="2" type="noConversion"/>
  </si>
  <si>
    <t>1(2)or3</t>
    <phoneticPr fontId="2" type="noConversion"/>
  </si>
  <si>
    <t>Galil Assault Rifle</t>
    <phoneticPr fontId="2" type="noConversion"/>
  </si>
  <si>
    <t>M16A2</t>
    <phoneticPr fontId="2" type="noConversion"/>
  </si>
  <si>
    <t>M4</t>
    <phoneticPr fontId="2" type="noConversion"/>
  </si>
  <si>
    <t xml:space="preserve">Steyr AUG </t>
    <phoneticPr fontId="2" type="noConversion"/>
  </si>
  <si>
    <t>巴雷特M70/90</t>
    <phoneticPr fontId="2" type="noConversion"/>
  </si>
  <si>
    <t>1(or全自动</t>
    <phoneticPr fontId="2" type="noConversion"/>
  </si>
  <si>
    <t>贝格曼MP181/ MP2811</t>
    <phoneticPr fontId="2" type="noConversion"/>
  </si>
  <si>
    <t>冲锋枪</t>
    <phoneticPr fontId="2" type="noConversion"/>
  </si>
  <si>
    <t>20/30/32</t>
    <phoneticPr fontId="2" type="noConversion"/>
  </si>
  <si>
    <t>1000/20000</t>
    <phoneticPr fontId="2" type="noConversion"/>
  </si>
  <si>
    <t>15/30</t>
    <phoneticPr fontId="2" type="noConversion"/>
  </si>
  <si>
    <t>1(3)or全自动</t>
    <phoneticPr fontId="2" type="noConversion"/>
  </si>
  <si>
    <t>32</t>
    <phoneticPr fontId="2" type="noConversion"/>
  </si>
  <si>
    <t>蝎式冲锋枪</t>
    <phoneticPr fontId="2" type="noConversion"/>
  </si>
  <si>
    <t>汤普森冲锋枪</t>
    <phoneticPr fontId="2" type="noConversion"/>
  </si>
  <si>
    <t>1or全自动</t>
    <phoneticPr fontId="2" type="noConversion"/>
  </si>
  <si>
    <t>20/30/50</t>
    <phoneticPr fontId="2" type="noConversion"/>
  </si>
  <si>
    <t>200/1600</t>
    <phoneticPr fontId="2" type="noConversion"/>
  </si>
  <si>
    <t>乌兹微型冲锋枪</t>
    <phoneticPr fontId="2" type="noConversion"/>
  </si>
  <si>
    <t>M1882加特林机枪</t>
    <phoneticPr fontId="2" type="noConversion"/>
  </si>
  <si>
    <t>机关枪</t>
    <phoneticPr fontId="2" type="noConversion"/>
  </si>
  <si>
    <t>全自动</t>
    <phoneticPr fontId="2" type="noConversion"/>
  </si>
  <si>
    <t>2000/14000</t>
    <phoneticPr fontId="2" type="noConversion"/>
  </si>
  <si>
    <t>M1918式勃朗宁自动步枪</t>
    <phoneticPr fontId="2" type="noConversion"/>
  </si>
  <si>
    <t>800/1500</t>
    <phoneticPr fontId="2" type="noConversion"/>
  </si>
  <si>
    <t>M1917A1式勃朗宁重机枪</t>
    <phoneticPr fontId="2" type="noConversion"/>
  </si>
  <si>
    <t>150</t>
    <phoneticPr fontId="2" type="noConversion"/>
  </si>
  <si>
    <t>3000/30000</t>
    <phoneticPr fontId="2" type="noConversion"/>
  </si>
  <si>
    <t>布伦式轻机枪</t>
    <phoneticPr fontId="2" type="noConversion"/>
  </si>
  <si>
    <t>30/100</t>
    <phoneticPr fontId="2" type="noConversion"/>
  </si>
  <si>
    <t>3000/50000</t>
    <phoneticPr fontId="2" type="noConversion"/>
  </si>
  <si>
    <t>刘易斯式轻机枪</t>
    <phoneticPr fontId="2" type="noConversion"/>
  </si>
  <si>
    <t>27/97</t>
    <phoneticPr fontId="2" type="noConversion"/>
  </si>
  <si>
    <t>3000/20000</t>
    <phoneticPr fontId="2" type="noConversion"/>
  </si>
  <si>
    <t>Minigun</t>
    <phoneticPr fontId="2" type="noConversion"/>
  </si>
  <si>
    <t>4000</t>
    <phoneticPr fontId="2" type="noConversion"/>
  </si>
  <si>
    <t>FNMinimi5.56mm轻机枪</t>
    <phoneticPr fontId="2" type="noConversion"/>
  </si>
  <si>
    <t>30/200</t>
    <phoneticPr fontId="2" type="noConversion"/>
  </si>
  <si>
    <t>维克斯MK1式机枪</t>
    <phoneticPr fontId="2" type="noConversion"/>
  </si>
  <si>
    <t>燃烧瓶</t>
    <phoneticPr fontId="2" type="noConversion"/>
  </si>
  <si>
    <t>2D6+燃烧</t>
    <phoneticPr fontId="2" type="noConversion"/>
  </si>
  <si>
    <t>信号枪</t>
    <phoneticPr fontId="2" type="noConversion"/>
  </si>
  <si>
    <t>1D10+1D3+燃烧</t>
    <phoneticPr fontId="2" type="noConversion"/>
  </si>
  <si>
    <t>15/75</t>
    <phoneticPr fontId="2" type="noConversion"/>
  </si>
  <si>
    <t>M79榴弹发射器</t>
    <phoneticPr fontId="2" type="noConversion"/>
  </si>
  <si>
    <t>重武器</t>
    <phoneticPr fontId="2" type="noConversion"/>
  </si>
  <si>
    <t>3D10/2码</t>
    <phoneticPr fontId="2" type="noConversion"/>
  </si>
  <si>
    <t>土制炸药</t>
    <phoneticPr fontId="2" type="noConversion"/>
  </si>
  <si>
    <t>4D10/3码</t>
    <phoneticPr fontId="2" type="noConversion"/>
  </si>
  <si>
    <t>2/5</t>
    <phoneticPr fontId="2" type="noConversion"/>
  </si>
  <si>
    <t>雷管</t>
    <phoneticPr fontId="2" type="noConversion"/>
  </si>
  <si>
    <t>2D10/1码</t>
    <phoneticPr fontId="2" type="noConversion"/>
  </si>
  <si>
    <t>20/box</t>
    <phoneticPr fontId="2" type="noConversion"/>
  </si>
  <si>
    <t>管状炸弹</t>
    <phoneticPr fontId="2" type="noConversion"/>
  </si>
  <si>
    <t>爆破</t>
    <phoneticPr fontId="2" type="noConversion"/>
  </si>
  <si>
    <t>1D10/3码</t>
    <phoneticPr fontId="2" type="noConversion"/>
  </si>
  <si>
    <t>布置</t>
    <phoneticPr fontId="2" type="noConversion"/>
  </si>
  <si>
    <t>一次使用</t>
    <phoneticPr fontId="2" type="noConversion"/>
  </si>
  <si>
    <t>塑胶炸弹(C4) 100克</t>
    <phoneticPr fontId="2" type="noConversion"/>
  </si>
  <si>
    <t>6D10/3码</t>
    <phoneticPr fontId="2" type="noConversion"/>
  </si>
  <si>
    <t>手榴弹*</t>
    <phoneticPr fontId="2" type="noConversion"/>
  </si>
  <si>
    <t>81mm迫击炮</t>
    <phoneticPr fontId="2" type="noConversion"/>
  </si>
  <si>
    <t>炮术</t>
    <phoneticPr fontId="2" type="noConversion"/>
  </si>
  <si>
    <t>6D10/6码</t>
    <phoneticPr fontId="2" type="noConversion"/>
  </si>
  <si>
    <t>500码</t>
    <phoneticPr fontId="2" type="noConversion"/>
  </si>
  <si>
    <t>独立</t>
    <phoneticPr fontId="2" type="noConversion"/>
  </si>
  <si>
    <t>75mm野战炮</t>
    <phoneticPr fontId="2" type="noConversion"/>
  </si>
  <si>
    <t>10D10/2码</t>
    <phoneticPr fontId="2" type="noConversion"/>
  </si>
  <si>
    <t>1500</t>
    <phoneticPr fontId="2" type="noConversion"/>
  </si>
  <si>
    <t>120mm坦克炮(稳定)</t>
    <phoneticPr fontId="2" type="noConversion"/>
  </si>
  <si>
    <t>15D10/4码</t>
    <phoneticPr fontId="2" type="noConversion"/>
  </si>
  <si>
    <t>2000码</t>
    <phoneticPr fontId="2" type="noConversion"/>
  </si>
  <si>
    <t>5英寸舰载炮(稳定)</t>
    <phoneticPr fontId="2" type="noConversion"/>
  </si>
  <si>
    <t>12D10/4码</t>
    <phoneticPr fontId="2" type="noConversion"/>
  </si>
  <si>
    <t>3000码</t>
    <phoneticPr fontId="2" type="noConversion"/>
  </si>
  <si>
    <t>自动</t>
    <phoneticPr fontId="2" type="noConversion"/>
  </si>
  <si>
    <t>反步兵地雷</t>
    <phoneticPr fontId="2" type="noConversion"/>
  </si>
  <si>
    <t>4D10/5码</t>
    <phoneticPr fontId="2" type="noConversion"/>
  </si>
  <si>
    <t>阔剑地雷</t>
    <phoneticPr fontId="2" type="noConversion"/>
  </si>
  <si>
    <t>6D6/20码</t>
    <phoneticPr fontId="2" type="noConversion"/>
  </si>
  <si>
    <t>火焰喷射器</t>
    <phoneticPr fontId="2" type="noConversion"/>
  </si>
  <si>
    <t>25码</t>
    <phoneticPr fontId="2" type="noConversion"/>
  </si>
  <si>
    <t>至少10</t>
    <phoneticPr fontId="2" type="noConversion"/>
  </si>
  <si>
    <t>93</t>
    <phoneticPr fontId="2" type="noConversion"/>
  </si>
  <si>
    <t>轻型反坦克武器*</t>
    <phoneticPr fontId="2" type="noConversion"/>
  </si>
  <si>
    <t>8d10/1码</t>
    <phoneticPr fontId="2" type="noConversion"/>
  </si>
  <si>
    <t>150码</t>
    <phoneticPr fontId="2" type="noConversion"/>
  </si>
  <si>
    <t>制药</t>
  </si>
  <si>
    <t>机械维修</t>
  </si>
  <si>
    <t>导航</t>
  </si>
  <si>
    <t>社交技能</t>
    <phoneticPr fontId="2" type="noConversion"/>
  </si>
  <si>
    <t>机械维修</t>
    <phoneticPr fontId="2" type="noConversion"/>
  </si>
  <si>
    <t>电子学 Ω</t>
    <phoneticPr fontId="2" type="noConversion"/>
  </si>
  <si>
    <t>妙手</t>
    <phoneticPr fontId="2" type="noConversion"/>
  </si>
  <si>
    <t>图书馆使用</t>
    <phoneticPr fontId="2" type="noConversion"/>
  </si>
  <si>
    <t>社交技能</t>
    <phoneticPr fontId="2" type="noConversion"/>
  </si>
  <si>
    <t>图书馆使用</t>
    <phoneticPr fontId="2" type="noConversion"/>
  </si>
  <si>
    <t>攀爬</t>
    <phoneticPr fontId="2" type="noConversion"/>
  </si>
  <si>
    <t>游泳</t>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</si>
  <si>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</si>
  <si>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4</t>
    </r>
    <phoneticPr fontId="2" type="noConversion"/>
  </si>
  <si>
    <t>技艺①</t>
  </si>
  <si>
    <t>技艺①</t>
    <phoneticPr fontId="2" type="noConversion"/>
  </si>
  <si>
    <t>技艺②</t>
    <phoneticPr fontId="2" type="noConversion"/>
  </si>
  <si>
    <t>技艺③</t>
    <phoneticPr fontId="2" type="noConversion"/>
  </si>
  <si>
    <t>技艺①</t>
    <phoneticPr fontId="2" type="noConversion"/>
  </si>
  <si>
    <t>科学①</t>
    <phoneticPr fontId="2" type="noConversion"/>
  </si>
  <si>
    <t>科学②</t>
    <phoneticPr fontId="2" type="noConversion"/>
  </si>
  <si>
    <t>格斗①</t>
    <phoneticPr fontId="2" type="noConversion"/>
  </si>
  <si>
    <t>格斗②</t>
    <phoneticPr fontId="2" type="noConversion"/>
  </si>
  <si>
    <t>射击①</t>
    <phoneticPr fontId="2" type="noConversion"/>
  </si>
  <si>
    <t>射击②</t>
    <phoneticPr fontId="2" type="noConversion"/>
  </si>
  <si>
    <t>外语①</t>
  </si>
  <si>
    <t>外语①</t>
    <phoneticPr fontId="2" type="noConversion"/>
  </si>
  <si>
    <t>外语②</t>
    <phoneticPr fontId="2" type="noConversion"/>
  </si>
  <si>
    <t>外语③</t>
    <phoneticPr fontId="2" type="noConversion"/>
  </si>
  <si>
    <t>技艺①</t>
    <phoneticPr fontId="2" type="noConversion"/>
  </si>
  <si>
    <t>科学①</t>
    <phoneticPr fontId="2" type="noConversion"/>
  </si>
  <si>
    <t>自然学</t>
  </si>
  <si>
    <t>自然学</t>
    <phoneticPr fontId="2" type="noConversion"/>
  </si>
  <si>
    <t>科学③</t>
    <phoneticPr fontId="2" type="noConversion"/>
  </si>
  <si>
    <t>无</t>
    <phoneticPr fontId="2" type="noConversion"/>
  </si>
  <si>
    <t>科学①</t>
    <phoneticPr fontId="2" type="noConversion"/>
  </si>
  <si>
    <t>计算机使用 Ω</t>
  </si>
  <si>
    <t>计算机使用 Ω</t>
    <phoneticPr fontId="2" type="noConversion"/>
  </si>
  <si>
    <t>二选一函数</t>
    <phoneticPr fontId="2" type="noConversion"/>
  </si>
  <si>
    <t>二选一①函数</t>
    <phoneticPr fontId="2" type="noConversion"/>
  </si>
  <si>
    <t>骑乘</t>
    <phoneticPr fontId="2" type="noConversion"/>
  </si>
  <si>
    <t>自然学</t>
    <phoneticPr fontId="2" type="noConversion"/>
  </si>
  <si>
    <t>神秘学</t>
    <phoneticPr fontId="2" type="noConversion"/>
  </si>
  <si>
    <t>射击①</t>
    <phoneticPr fontId="2" type="noConversion"/>
  </si>
  <si>
    <t>生存：</t>
    <phoneticPr fontId="2" type="noConversion"/>
  </si>
  <si>
    <t>生存：</t>
    <phoneticPr fontId="2" type="noConversion"/>
  </si>
  <si>
    <t>外语①</t>
    <phoneticPr fontId="2" type="noConversion"/>
  </si>
  <si>
    <t>电子学 Ω</t>
    <phoneticPr fontId="2" type="noConversion"/>
  </si>
  <si>
    <t>技艺①</t>
    <phoneticPr fontId="2" type="noConversion"/>
  </si>
  <si>
    <t>技艺①</t>
    <phoneticPr fontId="2" type="noConversion"/>
  </si>
  <si>
    <t>生存：</t>
    <phoneticPr fontId="2" type="noConversion"/>
  </si>
  <si>
    <t>科学②</t>
    <phoneticPr fontId="2" type="noConversion"/>
  </si>
  <si>
    <t>科学①</t>
    <phoneticPr fontId="2" type="noConversion"/>
  </si>
  <si>
    <t>驾驶：</t>
    <phoneticPr fontId="2" type="noConversion"/>
  </si>
  <si>
    <t>科学①</t>
    <phoneticPr fontId="2" type="noConversion"/>
  </si>
  <si>
    <t>技艺①</t>
    <phoneticPr fontId="2" type="noConversion"/>
  </si>
  <si>
    <t>生存：</t>
    <phoneticPr fontId="2" type="noConversion"/>
  </si>
  <si>
    <t>技艺②</t>
    <phoneticPr fontId="2" type="noConversion"/>
  </si>
  <si>
    <t>技艺①</t>
    <phoneticPr fontId="2" type="noConversion"/>
  </si>
  <si>
    <t>技艺①</t>
    <phoneticPr fontId="2" type="noConversion"/>
  </si>
  <si>
    <t>乔装</t>
    <phoneticPr fontId="2" type="noConversion"/>
  </si>
  <si>
    <t>二选一②函数</t>
    <phoneticPr fontId="2" type="noConversion"/>
  </si>
  <si>
    <t>格斗①</t>
    <phoneticPr fontId="2" type="noConversion"/>
  </si>
  <si>
    <t>射击①</t>
    <phoneticPr fontId="2" type="noConversion"/>
  </si>
  <si>
    <t>驾驶：</t>
    <phoneticPr fontId="2" type="noConversion"/>
  </si>
  <si>
    <t>技艺②</t>
    <phoneticPr fontId="2" type="noConversion"/>
  </si>
  <si>
    <t>图书馆使用</t>
    <phoneticPr fontId="2" type="noConversion"/>
  </si>
  <si>
    <t>图书馆使用</t>
    <phoneticPr fontId="2" type="noConversion"/>
  </si>
  <si>
    <t>射击①</t>
    <phoneticPr fontId="2" type="noConversion"/>
  </si>
  <si>
    <t>外语①</t>
    <phoneticPr fontId="2" type="noConversion"/>
  </si>
  <si>
    <t>科学①</t>
    <phoneticPr fontId="2" type="noConversion"/>
  </si>
  <si>
    <t>科学②</t>
    <phoneticPr fontId="2" type="noConversion"/>
  </si>
  <si>
    <t>驾驶：</t>
    <phoneticPr fontId="2" type="noConversion"/>
  </si>
  <si>
    <t>技艺①</t>
    <phoneticPr fontId="2" type="noConversion"/>
  </si>
  <si>
    <t>攀爬</t>
    <phoneticPr fontId="2" type="noConversion"/>
  </si>
  <si>
    <t>游泳</t>
    <phoneticPr fontId="2" type="noConversion"/>
  </si>
  <si>
    <t>技艺①</t>
    <phoneticPr fontId="2" type="noConversion"/>
  </si>
  <si>
    <t>外语①</t>
    <phoneticPr fontId="2" type="noConversion"/>
  </si>
  <si>
    <t>射击②</t>
    <phoneticPr fontId="2" type="noConversion"/>
  </si>
  <si>
    <t>射击①</t>
    <phoneticPr fontId="2" type="noConversion"/>
  </si>
  <si>
    <t>科学②</t>
    <phoneticPr fontId="2" type="noConversion"/>
  </si>
  <si>
    <t>科学③</t>
    <phoneticPr fontId="2" type="noConversion"/>
  </si>
  <si>
    <t>格斗①</t>
    <phoneticPr fontId="2" type="noConversion"/>
  </si>
  <si>
    <t>科学①</t>
    <phoneticPr fontId="2" type="noConversion"/>
  </si>
  <si>
    <t>科学①</t>
    <phoneticPr fontId="2" type="noConversion"/>
  </si>
  <si>
    <t>生存：</t>
    <phoneticPr fontId="2" type="noConversion"/>
  </si>
  <si>
    <t>技艺①</t>
    <phoneticPr fontId="2" type="noConversion"/>
  </si>
  <si>
    <t>外语①</t>
    <phoneticPr fontId="2" type="noConversion"/>
  </si>
  <si>
    <t>驾驶：</t>
    <phoneticPr fontId="2" type="noConversion"/>
  </si>
  <si>
    <t>驾驶：</t>
    <phoneticPr fontId="2" type="noConversion"/>
  </si>
  <si>
    <t>电气维修</t>
    <phoneticPr fontId="2" type="noConversion"/>
  </si>
  <si>
    <t>机械维修</t>
    <phoneticPr fontId="2" type="noConversion"/>
  </si>
  <si>
    <t>格斗①</t>
    <phoneticPr fontId="2" type="noConversion"/>
  </si>
  <si>
    <t>母语</t>
    <phoneticPr fontId="2" type="noConversion"/>
  </si>
  <si>
    <t>外语①</t>
    <phoneticPr fontId="2" type="noConversion"/>
  </si>
  <si>
    <t>投掷</t>
    <phoneticPr fontId="2" type="noConversion"/>
  </si>
  <si>
    <t>生存：</t>
    <phoneticPr fontId="2" type="noConversion"/>
  </si>
  <si>
    <t>社交技能</t>
    <phoneticPr fontId="2" type="noConversion"/>
  </si>
  <si>
    <t>科学②</t>
    <phoneticPr fontId="2" type="noConversion"/>
  </si>
  <si>
    <t>驯兽</t>
    <phoneticPr fontId="2" type="noConversion"/>
  </si>
  <si>
    <t>驯兽</t>
    <phoneticPr fontId="2" type="noConversion"/>
  </si>
  <si>
    <t>三选X函数</t>
    <phoneticPr fontId="2" type="noConversion"/>
  </si>
  <si>
    <t>本职</t>
    <phoneticPr fontId="2" type="noConversion"/>
  </si>
  <si>
    <t>打字</t>
    <phoneticPr fontId="2" type="noConversion"/>
  </si>
  <si>
    <t>——</t>
  </si>
  <si>
    <t>——/300</t>
  </si>
  <si>
    <t>——/10</t>
  </si>
  <si>
    <t>——/200</t>
  </si>
  <si>
    <t>——/400</t>
  </si>
  <si>
    <t>——/500</t>
  </si>
  <si>
    <t>30/——</t>
  </si>
  <si>
    <t>——/650</t>
  </si>
  <si>
    <t>.30——06 (7.62mm) 栓式枪机步枪</t>
  </si>
  <si>
    <t>.30——06 (7.62mm) 半自动步枪</t>
  </si>
  <si>
    <t>——/895</t>
  </si>
  <si>
    <t>——/600</t>
  </si>
  <si>
    <t>AK——47 or AKM</t>
  </si>
  <si>
    <t xml:space="preserve">AK——74 </t>
  </si>
  <si>
    <t>——/1000</t>
  </si>
  <si>
    <t>——/3000</t>
  </si>
  <si>
    <t>——/1500</t>
  </si>
  <si>
    <t>——/2000</t>
  </si>
  <si>
    <t>——/1100</t>
  </si>
  <si>
    <t>——/2800</t>
  </si>
  <si>
    <t>黑克勒——科赫MP5</t>
  </si>
  <si>
    <t>MAC——11</t>
  </si>
  <si>
    <t>——/750</t>
  </si>
  <si>
    <t>斗殴</t>
  </si>
  <si>
    <t>本职技能</t>
    <phoneticPr fontId="2" type="noConversion"/>
  </si>
  <si>
    <t>列</t>
    <phoneticPr fontId="2" type="noConversion"/>
  </si>
  <si>
    <t>备注</t>
    <phoneticPr fontId="2" type="noConversion"/>
  </si>
  <si>
    <t>1D3+DB</t>
    <phoneticPr fontId="2" type="noConversion"/>
  </si>
  <si>
    <t>——</t>
    <phoneticPr fontId="2" type="noConversion"/>
  </si>
  <si>
    <t>X</t>
  </si>
  <si>
    <t>X</t>
    <phoneticPr fontId="2" type="noConversion"/>
  </si>
  <si>
    <t>——</t>
    <phoneticPr fontId="2" type="noConversion"/>
  </si>
  <si>
    <t>——</t>
    <phoneticPr fontId="2" type="noConversion"/>
  </si>
  <si>
    <t>弓术</t>
    <phoneticPr fontId="2" type="noConversion"/>
  </si>
  <si>
    <t>技能</t>
    <phoneticPr fontId="2" type="noConversion"/>
  </si>
  <si>
    <t>武器类型</t>
    <phoneticPr fontId="2" type="noConversion"/>
  </si>
  <si>
    <t>.45 左轮手枪</t>
  </si>
  <si>
    <t>手枪</t>
  </si>
  <si>
    <t>.22 短口自动手枪</t>
  </si>
  <si>
    <t>.25 短口手枪 (单管)</t>
  </si>
  <si>
    <t>.32 or 7.65mm 左轮手枪</t>
  </si>
  <si>
    <t>.32 or 7.65mm 自动手枪</t>
  </si>
  <si>
    <t>.357 Magnum 左轮手枪</t>
  </si>
  <si>
    <t>.38 or 9mm 左轮手枪</t>
  </si>
  <si>
    <t>.38 自动手枪</t>
  </si>
  <si>
    <t>格洛克17 9mm 自动手枪</t>
  </si>
  <si>
    <t>.41 左轮手枪</t>
  </si>
  <si>
    <t>.44 马格南左轮手枪</t>
  </si>
  <si>
    <t>.45 自动手枪</t>
  </si>
  <si>
    <t>斗殴</t>
    <phoneticPr fontId="2" type="noConversion"/>
  </si>
  <si>
    <t>格斗：</t>
    <phoneticPr fontId="2" type="noConversion"/>
  </si>
  <si>
    <t>射击：</t>
    <phoneticPr fontId="2" type="noConversion"/>
  </si>
  <si>
    <t xml:space="preserve">  </t>
    <phoneticPr fontId="2" type="noConversion"/>
  </si>
  <si>
    <t>大失败</t>
    <phoneticPr fontId="2" type="noConversion"/>
  </si>
  <si>
    <t>96~100</t>
    <phoneticPr fontId="2" type="noConversion"/>
  </si>
  <si>
    <t>个人描述</t>
    <phoneticPr fontId="2" type="noConversion"/>
  </si>
  <si>
    <t>思想与信念</t>
    <phoneticPr fontId="2" type="noConversion"/>
  </si>
  <si>
    <t>重要之人</t>
    <phoneticPr fontId="2" type="noConversion"/>
  </si>
  <si>
    <t>意义非凡之地</t>
    <phoneticPr fontId="2" type="noConversion"/>
  </si>
  <si>
    <t>宝贵之物</t>
    <phoneticPr fontId="2" type="noConversion"/>
  </si>
  <si>
    <t>特质</t>
    <phoneticPr fontId="2" type="noConversion"/>
  </si>
  <si>
    <t>伤口和疤痕</t>
    <phoneticPr fontId="2" type="noConversion"/>
  </si>
  <si>
    <t>恐惧症和狂躁症</t>
    <phoneticPr fontId="2" type="noConversion"/>
  </si>
  <si>
    <t>背景故事</t>
    <phoneticPr fontId="2" type="noConversion"/>
  </si>
  <si>
    <r>
      <t xml:space="preserve">伤害加值
</t>
    </r>
    <r>
      <rPr>
        <sz val="7"/>
        <color theme="1"/>
        <rFont val="微软雅黑"/>
        <family val="2"/>
        <charset val="134"/>
      </rPr>
      <t>Damage Bonus</t>
    </r>
    <phoneticPr fontId="2" type="noConversion"/>
  </si>
  <si>
    <r>
      <t xml:space="preserve">闪避
</t>
    </r>
    <r>
      <rPr>
        <sz val="8"/>
        <color theme="1"/>
        <rFont val="微软雅黑"/>
        <family val="2"/>
        <charset val="134"/>
      </rPr>
      <t>Dodge</t>
    </r>
    <phoneticPr fontId="2" type="noConversion"/>
  </si>
  <si>
    <r>
      <t xml:space="preserve">护甲 </t>
    </r>
    <r>
      <rPr>
        <sz val="8"/>
        <color theme="1"/>
        <rFont val="微软雅黑"/>
        <family val="2"/>
        <charset val="134"/>
      </rPr>
      <t>Armor</t>
    </r>
    <phoneticPr fontId="2" type="noConversion"/>
  </si>
  <si>
    <t>调查员伙伴</t>
    <phoneticPr fontId="2" type="noConversion"/>
  </si>
  <si>
    <t>读唇</t>
    <phoneticPr fontId="2" type="noConversion"/>
  </si>
  <si>
    <t>HP=0且受到[重伤]。需要用[急救]摆脱濒死状态，并用[医学]进行后续治疗。</t>
    <phoneticPr fontId="2" type="noConversion"/>
  </si>
  <si>
    <t>社交技能部分的本职技能标记不会变颜色</t>
    <phoneticPr fontId="2" type="noConversion"/>
  </si>
  <si>
    <t>1.6.2EX</t>
    <phoneticPr fontId="2" type="noConversion"/>
  </si>
  <si>
    <t>1.6.3EX</t>
    <phoneticPr fontId="2" type="noConversion"/>
  </si>
  <si>
    <t>1.6.4EX修复（1.7.8-1）</t>
    <phoneticPr fontId="2" type="noConversion"/>
  </si>
  <si>
    <t>时代</t>
    <phoneticPr fontId="2" type="noConversion"/>
  </si>
  <si>
    <t>必须以本职技能点加至范围下限才可以分配兴趣技能点。</t>
    <phoneticPr fontId="2" type="noConversion"/>
  </si>
  <si>
    <t>假性残疾 ：调查员陷入了心理性的失明，失聪以及躯体缺失感中，持续 1D10 轮。</t>
    <phoneticPr fontId="2" type="noConversion"/>
  </si>
  <si>
    <t>人际依赖 ：守秘人适当参考调查员的背景中重要之人的条目，调查员因为一些原因而降他人误认为了他重要的人并且努力的会与那个人保持那种关系，持续 1D10 轮</t>
    <phoneticPr fontId="2" type="noConversion"/>
  </si>
  <si>
    <t>逃避行为 ：调查员会用任何的手段试图逃离现在所处的位置，即使这意味着开走唯一一辆交通工具并将其它人抛诸脑后，调查员会试图逃离 1D10轮。</t>
    <phoneticPr fontId="2" type="noConversion"/>
  </si>
  <si>
    <t>竭嘶底里 ：调查员表现出大笑，哭泣，嘶吼，害怕等的极端情绪表现，持续 1D10 轮。</t>
    <phoneticPr fontId="2" type="noConversion"/>
  </si>
  <si>
    <t>失忆 ：调查员会发现自己只记得最后身处的安全地点，却没有任何来到这里的记忆。例如，调查员一一刻还在家中吃着早饭，下一刻就已经直面着不知名的怪物。这将会持续 1D10 轮。</t>
    <phoneticPr fontId="2" type="noConversion"/>
  </si>
  <si>
    <t>标记</t>
    <phoneticPr fontId="2" type="noConversion"/>
  </si>
  <si>
    <t>角色名称[玩家]：关系描述</t>
    <phoneticPr fontId="2" type="noConversion"/>
  </si>
  <si>
    <t>现代</t>
  </si>
  <si>
    <t>连贫穷都够不上的人才能够叫做身无分文。
住所：大概只有睡大街。
旅行：步行，扒车或逃票上火车轮船。</t>
    <phoneticPr fontId="2" type="noConversion"/>
  </si>
  <si>
    <t>速记</t>
    <phoneticPr fontId="2" type="noConversion"/>
  </si>
  <si>
    <t xml:space="preserve"> </t>
    <phoneticPr fontId="2" type="noConversion"/>
  </si>
  <si>
    <t>教育×4</t>
    <phoneticPr fontId="2" type="noConversion"/>
  </si>
  <si>
    <t>会计，图书馆，外语，母语，任意四项其他个人特长或专业书籍主题。</t>
    <phoneticPr fontId="2" type="noConversion"/>
  </si>
  <si>
    <t>会计，射击，导航，急救，两项社交技能（魅惑、话术、恐吓、说服），心理学，任意一项其他个人或时代特长。</t>
    <phoneticPr fontId="2" type="noConversion"/>
  </si>
  <si>
    <t>30-60</t>
    <phoneticPr fontId="2" type="noConversion"/>
  </si>
  <si>
    <r>
      <t>教育×</t>
    </r>
    <r>
      <rPr>
        <sz val="10.5"/>
        <color theme="1"/>
        <rFont val="微软雅黑 Light"/>
        <family val="2"/>
        <charset val="134"/>
      </rPr>
      <t>2＋敏捷或力量×2</t>
    </r>
    <phoneticPr fontId="2" type="noConversion"/>
  </si>
  <si>
    <t>攀爬，急救，跳跃，聆听，导航，外语，生存（阿尔卑斯或类似），追踪。</t>
    <phoneticPr fontId="2" type="noConversion"/>
  </si>
  <si>
    <t>10-30</t>
    <phoneticPr fontId="2" type="noConversion"/>
  </si>
  <si>
    <t>9-30</t>
    <phoneticPr fontId="2" type="noConversion"/>
  </si>
  <si>
    <t>教育×2＋意志或敏捷×2</t>
    <phoneticPr fontId="2" type="noConversion"/>
  </si>
  <si>
    <t>技艺（乐器），一项社交技能（魅惑、话术、恐吓、说服），聆听，心理学，四项其他技能。</t>
    <phoneticPr fontId="2" type="noConversion"/>
  </si>
  <si>
    <t>9-65</t>
    <phoneticPr fontId="2" type="noConversion"/>
  </si>
  <si>
    <t>5-20</t>
    <phoneticPr fontId="2" type="noConversion"/>
  </si>
  <si>
    <t>人类学，技艺（摄影），历史，图书馆，神秘学，外语，心理学，任意一项其他个人或时代特长。</t>
    <phoneticPr fontId="2" type="noConversion"/>
  </si>
  <si>
    <t>35-75</t>
    <phoneticPr fontId="2" type="noConversion"/>
  </si>
  <si>
    <t>技艺（摄影），一项社交技能（魅惑、话术、恐吓、说服），心理学，科学（化学），潜行，侦查，任意两项其他个人或时代特长。</t>
    <phoneticPr fontId="2" type="noConversion"/>
  </si>
  <si>
    <t>20-70</t>
    <phoneticPr fontId="2" type="noConversion"/>
  </si>
  <si>
    <t>教育×2＋敏捷×2</t>
    <phoneticPr fontId="2" type="noConversion"/>
  </si>
  <si>
    <t>20-50</t>
    <phoneticPr fontId="2" type="noConversion"/>
  </si>
  <si>
    <t>教育×2＋敏捷或力量×2</t>
    <phoneticPr fontId="2" type="noConversion"/>
  </si>
  <si>
    <t>攀爬、急救、历史、机械维修、导航、科学（地质），侦查，任意一项其他个人或时代特长。</t>
    <phoneticPr fontId="2" type="noConversion"/>
  </si>
  <si>
    <t>10-40</t>
    <phoneticPr fontId="2" type="noConversion"/>
  </si>
  <si>
    <t>历史，图书馆，一项社交技能（魅惑、话术、恐吓、说服），外语，侦查，任意三项其他学术领域。</t>
    <phoneticPr fontId="2" type="noConversion"/>
  </si>
  <si>
    <t>急救，机械维修，自然，导航，一项社交技能（魅惑、话术、恐吓、说服），驾驶（船），侦查，游泳。</t>
    <phoneticPr fontId="2" type="noConversion"/>
  </si>
  <si>
    <t>9-40</t>
    <phoneticPr fontId="2" type="noConversion"/>
  </si>
  <si>
    <t>9-50</t>
    <phoneticPr fontId="2" type="noConversion"/>
  </si>
  <si>
    <t>任意三项科学专业领域，计算机或图书馆，外语，母语，一项社交技能（魅惑、话术、恐吓、说服），侦查。</t>
    <phoneticPr fontId="2" type="noConversion"/>
  </si>
  <si>
    <t>20-40</t>
    <phoneticPr fontId="2" type="noConversion"/>
  </si>
  <si>
    <r>
      <t>教育×</t>
    </r>
    <r>
      <rPr>
        <sz val="10.5"/>
        <color theme="1"/>
        <rFont val="微软雅黑 Light"/>
        <family val="2"/>
        <charset val="134"/>
      </rPr>
      <t>2＋外貌或敏捷×2</t>
    </r>
    <phoneticPr fontId="2" type="noConversion"/>
  </si>
  <si>
    <t>会计，两项社交技能（魅惑、话术、恐吓、说服），电气维修，聆听，机械维修，心理学，侦查。</t>
    <phoneticPr fontId="2" type="noConversion"/>
  </si>
  <si>
    <t>20-60</t>
    <phoneticPr fontId="2" type="noConversion"/>
  </si>
  <si>
    <t>技艺（表演）或乔装，射击，聆听，外语，一项社交技能（魅惑、话术、恐吓、说服），心理学，妙手，潜行。</t>
    <phoneticPr fontId="2" type="noConversion"/>
  </si>
  <si>
    <t>5-10</t>
    <phoneticPr fontId="2" type="noConversion"/>
  </si>
  <si>
    <t>10-50</t>
    <phoneticPr fontId="2" type="noConversion"/>
  </si>
  <si>
    <t>攀爬，闪避，电气维修或机械维修，格斗，急救，跳跃，游泳，下面任选一项：潜水、汽车驾驶、驾驶（任一），骑乘。</t>
    <phoneticPr fontId="2" type="noConversion"/>
  </si>
  <si>
    <t>0-15</t>
    <phoneticPr fontId="2" type="noConversion"/>
  </si>
  <si>
    <t>会计，汽车驾驶，一项社交技能（魅惑、话术、恐吓、说服），历史，神秘学，心理学，科学（生物学，化学）。</t>
    <phoneticPr fontId="2" type="noConversion"/>
  </si>
  <si>
    <t>5-50</t>
    <phoneticPr fontId="2" type="noConversion"/>
  </si>
  <si>
    <t>9-20</t>
    <phoneticPr fontId="2" type="noConversion"/>
  </si>
  <si>
    <t>教育×2＋外貌或敏捷×2</t>
    <phoneticPr fontId="2" type="noConversion"/>
  </si>
  <si>
    <t>会计，技艺（任一），闪避，聆听，两项社交技能（魅惑、话术、恐吓、说服），心理学，任意一项其他个人或时代特长。</t>
    <phoneticPr fontId="2" type="noConversion"/>
  </si>
  <si>
    <t>0-30</t>
    <phoneticPr fontId="2" type="noConversion"/>
  </si>
  <si>
    <t>汽车驾驶</t>
    <phoneticPr fontId="2" type="noConversion"/>
  </si>
  <si>
    <t>电气维修</t>
    <phoneticPr fontId="2" type="noConversion"/>
  </si>
  <si>
    <t>格斗①</t>
    <phoneticPr fontId="2" type="noConversion"/>
  </si>
  <si>
    <t>急救</t>
    <phoneticPr fontId="2" type="noConversion"/>
  </si>
  <si>
    <t>机械维修</t>
    <phoneticPr fontId="2" type="noConversion"/>
  </si>
  <si>
    <t>操作重型机械</t>
    <phoneticPr fontId="2" type="noConversion"/>
  </si>
  <si>
    <t>投掷</t>
    <phoneticPr fontId="2" type="noConversion"/>
  </si>
  <si>
    <t>任意特长</t>
    <phoneticPr fontId="2" type="noConversion"/>
  </si>
  <si>
    <t>无</t>
    <phoneticPr fontId="2" type="noConversion"/>
  </si>
  <si>
    <t>9-40</t>
    <phoneticPr fontId="2" type="noConversion"/>
  </si>
  <si>
    <t>教育×2＋外貌×2</t>
    <phoneticPr fontId="2" type="noConversion"/>
  </si>
  <si>
    <t>技艺（表演），乔装，格斗，历史，两项社交技能（魅惑、话术、恐吓、说服），心理学，任意一项其他个人或时代特长。</t>
    <phoneticPr fontId="2" type="noConversion"/>
  </si>
  <si>
    <t>20-90</t>
    <phoneticPr fontId="2" type="noConversion"/>
  </si>
  <si>
    <t>教育×2＋外貌×2</t>
    <phoneticPr fontId="2" type="noConversion"/>
  </si>
  <si>
    <t>技艺（表演），乔装，汽车驾驶，两项社交技能（魅惑、话术、恐吓、说服），心理学，任意两项其他个人或时代特长（如骑乘或格斗）。</t>
    <phoneticPr fontId="2" type="noConversion"/>
  </si>
  <si>
    <t>20-45</t>
    <phoneticPr fontId="2" type="noConversion"/>
  </si>
  <si>
    <t>教育×2＋力量或敏捷×2</t>
    <phoneticPr fontId="2" type="noConversion"/>
  </si>
  <si>
    <t>一项社交技能（魅惑、话术、恐吓、说服），格斗（斗殴），射击，法律，图书馆，心理学，潜行，追踪。</t>
    <phoneticPr fontId="2" type="noConversion"/>
  </si>
  <si>
    <t>10-60</t>
    <phoneticPr fontId="2" type="noConversion"/>
  </si>
  <si>
    <t>法律，聆听，医学，外语，精神分析，心理学，科学（生物学，化学）。</t>
    <phoneticPr fontId="2" type="noConversion"/>
  </si>
  <si>
    <t>10-40</t>
    <phoneticPr fontId="2" type="noConversion"/>
  </si>
  <si>
    <t>教育×2＋外貌或意志×2</t>
    <phoneticPr fontId="2" type="noConversion"/>
  </si>
  <si>
    <t>跳跃，聆听，自然，心理学，科学（动物学），潜行，追踪，任意一项其他个人或时代特长。</t>
    <phoneticPr fontId="2" type="noConversion"/>
  </si>
  <si>
    <t>30-70</t>
    <phoneticPr fontId="2" type="noConversion"/>
  </si>
  <si>
    <t>估价，技艺（任一），历史，图书馆，外语，一项社交技能（魅惑、话术、恐吓、说服），侦查，任意一项其他个人或时代特长。</t>
    <phoneticPr fontId="2" type="noConversion"/>
  </si>
  <si>
    <t>30-50</t>
    <phoneticPr fontId="2" type="noConversion"/>
  </si>
  <si>
    <t>教育×4</t>
    <phoneticPr fontId="2" type="noConversion"/>
  </si>
  <si>
    <t>会计，估价，汽车驾驶，两项社交技能（魅惑、话术、恐吓、说服），历史，图书馆，导航。</t>
    <phoneticPr fontId="2" type="noConversion"/>
  </si>
  <si>
    <t>估价，考古，历史，外语，图书馆，侦查，机械维修，导航或科学（任一：如化学、物理、地理等）。</t>
    <phoneticPr fontId="2" type="noConversion"/>
  </si>
  <si>
    <t>30-70</t>
    <phoneticPr fontId="2" type="noConversion"/>
  </si>
  <si>
    <t>会计，技艺（技术制图），法律，母语，计算机或图书馆，说服，心理学，科学（数学）。</t>
    <phoneticPr fontId="2" type="noConversion"/>
  </si>
  <si>
    <t>9-50</t>
    <phoneticPr fontId="2" type="noConversion"/>
  </si>
  <si>
    <t>教育×2＋敏捷或意志×2</t>
    <phoneticPr fontId="2" type="noConversion"/>
  </si>
  <si>
    <t>技艺（任一），历史或自然，一项社交技能（魅惑、话术、恐吓、说服），外语，心理学，侦查，任意两项其他个人或时代特长。</t>
    <phoneticPr fontId="2" type="noConversion"/>
  </si>
  <si>
    <t>8-20</t>
    <phoneticPr fontId="2" type="noConversion"/>
  </si>
  <si>
    <r>
      <t>教育×</t>
    </r>
    <r>
      <rPr>
        <sz val="10.5"/>
        <color theme="1"/>
        <rFont val="微软雅黑 Light"/>
        <family val="2"/>
        <charset val="134"/>
      </rPr>
      <t>2＋力量或敏捷×2</t>
    </r>
    <phoneticPr fontId="2" type="noConversion"/>
  </si>
  <si>
    <t>闪避，格斗（斗殴），急救，两项社交技能（魅惑、话术、恐吓、说服），聆听，心理学，潜行。</t>
    <phoneticPr fontId="2" type="noConversion"/>
  </si>
  <si>
    <t>9-70</t>
    <phoneticPr fontId="2" type="noConversion"/>
  </si>
  <si>
    <t>攀爬，跳跃，格斗（斗殴），骑乘，一项社交技能（魅惑、话术、恐吓、说服），游泳，投掷，任意一项其他个人或时代特长。</t>
    <phoneticPr fontId="2" type="noConversion"/>
  </si>
  <si>
    <t>技艺（文学），历史，图书馆，自然或神秘学，外语，母语，心理学，任意一项其他个人或时代特长。</t>
    <phoneticPr fontId="2" type="noConversion"/>
  </si>
  <si>
    <t>8-25</t>
    <phoneticPr fontId="2" type="noConversion"/>
  </si>
  <si>
    <t>会计，两项社交技能（魅惑、话术、恐吓、说服），格斗（斗殴），聆听，心理学，侦查，任意一项其他个人或时代特长。</t>
    <phoneticPr fontId="2" type="noConversion"/>
  </si>
  <si>
    <t>射击，聆听或侦查，自然，导航，外语或生存（任一），科学（生物学或植物学），潜行，追踪。</t>
    <phoneticPr fontId="2" type="noConversion"/>
  </si>
  <si>
    <t>会计，估价，汽车驾驶，历史，图书馆，母语，外语，一项社交技能（魅惑、话术、恐吓、说服）。</t>
    <phoneticPr fontId="2" type="noConversion"/>
  </si>
  <si>
    <t>汽车驾驶，电子学或电气维修，格斗或射击，一项社交技能（魅惑、话术、恐吓、说服），法律，心理学，追踪，潜行。</t>
    <phoneticPr fontId="2" type="noConversion"/>
  </si>
  <si>
    <t>9-60</t>
    <phoneticPr fontId="2" type="noConversion"/>
  </si>
  <si>
    <t>教育×2＋力量×2</t>
    <phoneticPr fontId="2" type="noConversion"/>
  </si>
  <si>
    <t>闪避，格斗（斗殴），恐吓，跳跃，心理学，侦查，任意两项其他个人或时代特长。</t>
    <phoneticPr fontId="2" type="noConversion"/>
  </si>
  <si>
    <t>会计或估价，技艺（任一：如烹饪、裁缝、理发），急救，聆听，外语，心理学，侦查，任意一项其他个人或时代特长。</t>
    <phoneticPr fontId="2" type="noConversion"/>
  </si>
  <si>
    <t>会计，历史，图书馆，聆听，外语，一项社交技能（魅惑、话术、恐吓、说服），心理学，任意一项其他技能。</t>
    <phoneticPr fontId="2" type="noConversion"/>
  </si>
  <si>
    <t>10-70</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</si>
  <si>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</si>
  <si>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</si>
  <si>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r>
      <t>教育×</t>
    </r>
    <r>
      <rPr>
        <sz val="10.5"/>
        <color theme="1"/>
        <rFont val="微软雅黑 Light"/>
        <family val="2"/>
        <charset val="134"/>
      </rPr>
      <t>2+敏捷或力量×2</t>
    </r>
    <phoneticPr fontId="2" type="noConversion"/>
  </si>
  <si>
    <t>闪避，格斗或射击，急救或自然，跳跃，骑乘，生存（任一），投掷，追踪。</t>
    <phoneticPr fontId="2" type="noConversion"/>
  </si>
  <si>
    <t>会计，技艺（任二），机械维修，自然，侦查，任意两项其他个人或时代特长。</t>
    <phoneticPr fontId="2" type="noConversion"/>
  </si>
  <si>
    <t>乔装，电气维修，格斗，射击，锁匠，机械维修，潜行，心理学。</t>
    <phoneticPr fontId="2" type="noConversion"/>
  </si>
  <si>
    <t>5-75</t>
    <phoneticPr fontId="2" type="noConversion"/>
  </si>
  <si>
    <r>
      <t>教育×</t>
    </r>
    <r>
      <rPr>
        <sz val="10.5"/>
        <color theme="1"/>
        <rFont val="微软雅黑 Light"/>
        <family val="2"/>
        <charset val="134"/>
      </rPr>
      <t>2＋力量或敏捷×2</t>
    </r>
    <phoneticPr fontId="2" type="noConversion"/>
  </si>
  <si>
    <t>汽车驾驶，电气维修或机械维修，格斗，射击，恐吓，锁匠，操作重型机械，任意一项其他个人或时代特长。</t>
    <phoneticPr fontId="2" type="noConversion"/>
  </si>
  <si>
    <t>5-30</t>
    <phoneticPr fontId="2" type="noConversion"/>
  </si>
  <si>
    <r>
      <t>教育×</t>
    </r>
    <r>
      <rPr>
        <sz val="10.5"/>
        <color theme="1"/>
        <rFont val="微软雅黑 Light"/>
        <family val="2"/>
        <charset val="134"/>
      </rPr>
      <t>2＋力量×2</t>
    </r>
    <phoneticPr fontId="2" type="noConversion"/>
  </si>
  <si>
    <t>汽车驾驶，格斗，射击，两项社交技能（魅惑、话术、恐吓、说服），心理学，潜行，侦查。</t>
    <phoneticPr fontId="2" type="noConversion"/>
  </si>
  <si>
    <t>5-40</t>
    <phoneticPr fontId="2" type="noConversion"/>
  </si>
  <si>
    <r>
      <t>教育×</t>
    </r>
    <r>
      <rPr>
        <sz val="10.5"/>
        <color theme="1"/>
        <rFont val="微软雅黑 Light"/>
        <family val="2"/>
        <charset val="134"/>
      </rPr>
      <t>2＋敏捷×2</t>
    </r>
    <phoneticPr fontId="2" type="noConversion"/>
  </si>
  <si>
    <t>估价，攀爬，电气维修或机械维修，聆听，锁匠，妙手，潜行，侦查。</t>
    <phoneticPr fontId="2" type="noConversion"/>
  </si>
  <si>
    <t>10-65</t>
    <phoneticPr fontId="2" type="noConversion"/>
  </si>
  <si>
    <r>
      <t>教育×</t>
    </r>
    <r>
      <rPr>
        <sz val="10.5"/>
        <color theme="1"/>
        <rFont val="微软雅黑 Light"/>
        <family val="2"/>
        <charset val="134"/>
      </rPr>
      <t>2＋外貌×2</t>
    </r>
    <phoneticPr fontId="2" type="noConversion"/>
  </si>
  <si>
    <t>估价，技艺（表演），法律或外语，聆听，两项社交技能（魅惑、话术、恐吓、说服），心理学，妙手。</t>
    <phoneticPr fontId="2" type="noConversion"/>
  </si>
  <si>
    <t>5-65</t>
    <phoneticPr fontId="2" type="noConversion"/>
  </si>
  <si>
    <r>
      <t>教育×</t>
    </r>
    <r>
      <rPr>
        <sz val="10.5"/>
        <color theme="1"/>
        <rFont val="微软雅黑 Light"/>
        <family val="2"/>
        <charset val="134"/>
      </rPr>
      <t>2＋敏捷或外貌×2</t>
    </r>
    <phoneticPr fontId="2" type="noConversion"/>
  </si>
  <si>
    <t>技艺（表演）或乔装，估价，一项社交技能（魅惑、话术、恐吓、说服），格斗或射击，锁匠或机械维修，潜行，心理学，侦查。</t>
    <phoneticPr fontId="2" type="noConversion"/>
  </si>
  <si>
    <t>10-80</t>
    <phoneticPr fontId="2" type="noConversion"/>
  </si>
  <si>
    <t>技艺（任意），两项社交技能（魅惑、话术、恐吓、说服），格斗（斗殴）或射击（手枪），汽车驾驶，聆听，潜行，任意一项其他个人或时代特长。</t>
    <phoneticPr fontId="2" type="noConversion"/>
  </si>
  <si>
    <r>
      <t>教育×</t>
    </r>
    <r>
      <rPr>
        <sz val="10.5"/>
        <color theme="1"/>
        <rFont val="微软雅黑 Light"/>
        <family val="2"/>
        <charset val="134"/>
      </rPr>
      <t>2＋外貌×2</t>
    </r>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</si>
  <si>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</si>
  <si>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</si>
  <si>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射击，聆听，导航，一项社交技能（魅惑、话术、恐吓、说服），汽车驾驶或驾驶（飞行器或船），心理学，妙手，侦查。</t>
    <phoneticPr fontId="2" type="noConversion"/>
  </si>
  <si>
    <t>3-10</t>
    <phoneticPr fontId="2" type="noConversion"/>
  </si>
  <si>
    <t>攀爬，一项社交技能（魅惑、话术、恐吓、说服），格斗，射击，跳跃，妙手，潜行，投掷。</t>
    <phoneticPr fontId="2" type="noConversion"/>
  </si>
  <si>
    <t>会计，两项社交技能（魅惑、话术、恐吓、说服），神秘学，心理学，侦查，任意其他两项其他个人特长。</t>
    <phoneticPr fontId="2" type="noConversion"/>
  </si>
  <si>
    <t>两项社交技能（魅惑、话术、恐吓、说服），汽车驾驶，格斗（斗殴）或射击，历史，神秘学，心理学，潜行。※经KP允许 可用催眠替换其中一项。</t>
    <phoneticPr fontId="2" type="noConversion"/>
  </si>
  <si>
    <t>会计，技艺（摄影），技艺（任一），计算机或图书馆，机械维修，心理学，侦查，任意一项其他个人特长。</t>
    <phoneticPr fontId="2" type="noConversion"/>
  </si>
  <si>
    <t>50-99</t>
    <phoneticPr fontId="2" type="noConversion"/>
  </si>
  <si>
    <t>技艺（任一），射击，外语，骑乘，一项社交技能（魅惑、话术、恐吓、说服），任意三项其他个人或时代特长。</t>
    <phoneticPr fontId="2" type="noConversion"/>
  </si>
  <si>
    <r>
      <t>教育×</t>
    </r>
    <r>
      <rPr>
        <sz val="10.5"/>
        <color theme="1"/>
        <rFont val="微软雅黑 Light"/>
        <family val="2"/>
        <charset val="134"/>
      </rPr>
      <t>2＋敏捷×2</t>
    </r>
    <phoneticPr fontId="2" type="noConversion"/>
  </si>
  <si>
    <t>潜水，急救，机械维修，驾驶（船），科学（生物），侦查，游泳，任意一项其他个人或时代特长。</t>
    <phoneticPr fontId="2" type="noConversion"/>
  </si>
  <si>
    <t>30-80</t>
    <phoneticPr fontId="2" type="noConversion"/>
  </si>
  <si>
    <t>急救、医学、外语（拉丁文）、心理学、科学（生物学，制药），任两种其他学术或个人特长。</t>
    <phoneticPr fontId="2" type="noConversion"/>
  </si>
  <si>
    <t>0-5</t>
    <phoneticPr fontId="2" type="noConversion"/>
  </si>
  <si>
    <t>教育×2＋外貌或敏捷或力量×2</t>
    <phoneticPr fontId="2" type="noConversion"/>
  </si>
  <si>
    <t>攀爬，跳跃，聆听，导航，一项社交技能（魅惑、话术、恐吓、说服），潜行，任意两项其他个人或时代特长。</t>
    <phoneticPr fontId="2" type="noConversion"/>
  </si>
  <si>
    <t>汽车驾驶，两项社交技能（魅惑、话术、恐吓、说服），聆听，机械维修，导航，侦查，任意一项其他个人或时代特长。</t>
    <phoneticPr fontId="2" type="noConversion"/>
  </si>
  <si>
    <t>会计，汽车驾驶，聆听，一项社交技能（魅惑、话术、恐吓、说服），机械维修，导航，心理学，任意一项其他个人或时代特长。</t>
    <phoneticPr fontId="2" type="noConversion"/>
  </si>
  <si>
    <t>会计，汽车驾驶，电气维修，话术，机械维修，导航，侦查，任意一项其他个人或时代特长。</t>
    <phoneticPr fontId="2" type="noConversion"/>
  </si>
  <si>
    <t>会计，历史，母语，两项社交技能（魅惑、话术、恐吓、说服），心理学，侦查，任意一项其他个人或时代特长。</t>
    <phoneticPr fontId="2" type="noConversion"/>
  </si>
  <si>
    <t>50-90</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</si>
  <si>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</si>
  <si>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</si>
  <si>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</si>
  <si>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55-80</t>
    <phoneticPr fontId="2" type="noConversion"/>
  </si>
  <si>
    <t>教育×2＋外貌或敏捷或力量×2</t>
    <phoneticPr fontId="2" type="noConversion"/>
  </si>
  <si>
    <t>攀爬或游泳，射击，历史，跳跃，自然，导航，外语，生存。</t>
    <phoneticPr fontId="2" type="noConversion"/>
  </si>
  <si>
    <t>9-30</t>
    <phoneticPr fontId="2" type="noConversion"/>
  </si>
  <si>
    <t>教育×2＋敏捷或力量×2</t>
    <phoneticPr fontId="2" type="noConversion"/>
  </si>
  <si>
    <t>技艺（耕作），汽车驾驶（或运货马车），一项社交技能（魅惑、话术、恐吓、说服），机械维修，自然，操作重型机械，追踪，任意一项其他个人或时代特长</t>
    <phoneticPr fontId="2" type="noConversion"/>
  </si>
  <si>
    <t>20-40</t>
    <phoneticPr fontId="2" type="noConversion"/>
  </si>
  <si>
    <t>教育×4</t>
    <phoneticPr fontId="2" type="noConversion"/>
  </si>
  <si>
    <t>汽车驾驶，格斗（斗殴），射击，法律，说服，潜行，侦查，任意一项其他个人或时代特长。</t>
    <phoneticPr fontId="2" type="noConversion"/>
  </si>
  <si>
    <t>攀爬，闪避，汽车驾驶，急救，跳跃，机械维修，操作重型机械，投掷。</t>
    <phoneticPr fontId="2" type="noConversion"/>
  </si>
  <si>
    <t>10-40</t>
    <phoneticPr fontId="2" type="noConversion"/>
  </si>
  <si>
    <t>历史，外语，母语，聆听，两项社交技能（魅惑、话术、恐吓、说服），心理学，任意一项其他个人或时代特长。</t>
    <phoneticPr fontId="2" type="noConversion"/>
  </si>
  <si>
    <t>40-60</t>
    <phoneticPr fontId="2" type="noConversion"/>
  </si>
  <si>
    <t>外语（拉丁文），图书馆，医学，说服，科学（生物学，鉴证，制药），侦查。</t>
    <phoneticPr fontId="2" type="noConversion"/>
  </si>
  <si>
    <t>8-50</t>
    <phoneticPr fontId="2" type="noConversion"/>
  </si>
  <si>
    <t>会计，技艺（表演），两项社交技能（魅惑、话术、恐吓、说服），聆听，心理学，妙手，侦查。</t>
    <phoneticPr fontId="2" type="noConversion"/>
  </si>
  <si>
    <t>60-95</t>
    <phoneticPr fontId="2" type="noConversion"/>
  </si>
  <si>
    <t>格斗，射击，法律，聆听，两项社交技能（魅惑、话术、恐吓、说服），心理学，侦查。</t>
    <phoneticPr fontId="2" type="noConversion"/>
  </si>
  <si>
    <t>汽车驾驶，格斗，射击，两项社交技能（魅惑、话术、恐吓、说服），心理学，任意两项其他个人或时代特长。</t>
    <phoneticPr fontId="2" type="noConversion"/>
  </si>
  <si>
    <t>40-90</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</si>
  <si>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</si>
  <si>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</si>
  <si>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6-15</t>
    <phoneticPr fontId="2" type="noConversion"/>
  </si>
  <si>
    <r>
      <t>教育×</t>
    </r>
    <r>
      <rPr>
        <sz val="10.5"/>
        <color theme="1"/>
        <rFont val="微软雅黑 Light"/>
        <family val="2"/>
        <charset val="134"/>
      </rPr>
      <t>2＋力量×2</t>
    </r>
    <phoneticPr fontId="2" type="noConversion"/>
  </si>
  <si>
    <t>电气维修，一项社交技能（魅惑、话术、恐吓、说服），格斗（斗殴），急救，聆听，机械维修，心理学，潜行。</t>
    <phoneticPr fontId="2" type="noConversion"/>
  </si>
  <si>
    <t>技艺（艺术或摄影），一项社交技能（魅惑、话术、恐吓、说服），历史，图书馆，母语，心理学，任意两项其他个人或时代特长。</t>
    <phoneticPr fontId="2" type="noConversion"/>
  </si>
  <si>
    <t>技艺（表演），历史，聆听，母语，一项社交技能（魅惑、话术、恐吓、说服），心理学，潜行，侦查。</t>
    <phoneticPr fontId="2" type="noConversion"/>
  </si>
  <si>
    <t>50-80</t>
    <phoneticPr fontId="2" type="noConversion"/>
  </si>
  <si>
    <t>历史，恐吓，法律，图书馆，聆听，母语，说服，心理学。</t>
    <phoneticPr fontId="2" type="noConversion"/>
  </si>
  <si>
    <t>计算机或图书馆，电气维修，外语，科学（化学和任意两项），侦查，任意一项其他个人特长。</t>
    <phoneticPr fontId="2" type="noConversion"/>
  </si>
  <si>
    <t>汽车驾驶，电气维修，格斗，急救，机械维修，操作重型机械，投掷，任意一项其他个人或时代特长。</t>
    <phoneticPr fontId="2" type="noConversion"/>
  </si>
  <si>
    <t>攀爬，闪避，格斗（链锯），急救，跳跃，机械维修，自然或科学（生物学或植物学），投掷。</t>
    <phoneticPr fontId="2" type="noConversion"/>
  </si>
  <si>
    <t>攀爬，科学（地质），跳跃，机械维修，操作重型机械，潜行，侦查，任意一项其他个人或时代特长。</t>
    <phoneticPr fontId="2" type="noConversion"/>
  </si>
  <si>
    <t>会计，法律，图书馆，两项社交技能（魅惑、话术、恐吓、说服），心理学，两项其他技能。</t>
    <phoneticPr fontId="2" type="noConversion"/>
  </si>
  <si>
    <t>9-35</t>
    <phoneticPr fontId="2" type="noConversion"/>
  </si>
  <si>
    <t>技艺（木工、焊接、管道工等），攀爬，汽车驾驶，电气维修，机械维修，操作重型机械，任意两项其他个人或时代或技术特长。</t>
    <phoneticPr fontId="2" type="noConversion"/>
  </si>
  <si>
    <t>技艺（任一），急救，机械维修，医学，自然，一项社交技能（魅惑、话术、恐吓、说服），任意两项其他个人或时代特长。</t>
    <phoneticPr fontId="2" type="noConversion"/>
  </si>
  <si>
    <t>会计，估价，考古，历史，图书馆，神秘学，外语，侦查。</t>
    <phoneticPr fontId="2" type="noConversion"/>
  </si>
  <si>
    <t>急救，聆听，医学，一项社交技能（魅惑、话术、恐吓、说服），心理学，科学（生物学，化学），侦查。</t>
    <phoneticPr fontId="2" type="noConversion"/>
  </si>
  <si>
    <t>射击，急救，聆听，自然，导航，侦查，生存（任一），追踪。</t>
    <phoneticPr fontId="2" type="noConversion"/>
  </si>
  <si>
    <t>会计，急救，外语（拉丁文），图书馆，一项社交技能（魅惑、话术、恐吓、说服），心理学，科学（制药，化学）。</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</si>
  <si>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</si>
  <si>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</si>
  <si>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</si>
  <si>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</si>
  <si>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格斗（斗殴），射击，急救，一项社交技能（魅惑、话术、恐吓、说服），法律，心理学，侦查和下面的一种个人特长：汽车驾驶或骑乘。</t>
    <phoneticPr fontId="2" type="noConversion"/>
  </si>
  <si>
    <t>技艺（摄影），乔装，法律，图书馆，一项社交技能（魅惑、话术、恐吓、说服），心理学，侦查，一项其他个人或时代特长（如计算机、锁匠、格斗、射击）。</t>
    <phoneticPr fontId="2" type="noConversion"/>
  </si>
  <si>
    <t>图书馆，外语，母语，心理学，任意四项其他学术、时代或个人特长。</t>
    <phoneticPr fontId="2" type="noConversion"/>
  </si>
  <si>
    <t>0-10</t>
    <phoneticPr fontId="2" type="noConversion"/>
  </si>
  <si>
    <t>技艺（任一），两项社交技能（魅惑、话术、恐吓、说服），闪避，心理学，妙手，潜行，任意一项其他个人或时代特长。</t>
    <phoneticPr fontId="2" type="noConversion"/>
  </si>
  <si>
    <t>外语，聆听，医学，说服，精神分析，心理学，科学（生物学，化学）。</t>
    <phoneticPr fontId="2" type="noConversion"/>
  </si>
  <si>
    <t>会计，图书馆，聆听，说服，精神分析，心理学，任意两项其他学术、个人或时代特长。</t>
    <phoneticPr fontId="2" type="noConversion"/>
  </si>
  <si>
    <t>电工或机械维修，格斗，射击，急救，导航，驾驶（船），生存（海上），游泳。</t>
    <phoneticPr fontId="2" type="noConversion"/>
  </si>
  <si>
    <t>会计，两项社交技能（魅惑、话术、恐吓、说服），汽车驾驶，聆听，心理学，潜行或妙手，一项其他技能。</t>
    <phoneticPr fontId="2" type="noConversion"/>
  </si>
  <si>
    <t>会计，技艺（打字或速记），两项社交技能（魅惑、话术、恐吓、说服），母语，图书馆或计算机，心理学，任意一项其他个人或时代特长。</t>
    <phoneticPr fontId="2" type="noConversion"/>
  </si>
  <si>
    <t>攀爬或游泳，闪避，格斗，射击，潜行，生存，下面任选两项：急救、机械维修、外语。</t>
    <phoneticPr fontId="2" type="noConversion"/>
  </si>
  <si>
    <t>语言（母语或外语），图书馆，聆听，三个学习的专业，任意两项其他个人或时代特长。</t>
    <phoneticPr fontId="2" type="noConversion"/>
  </si>
  <si>
    <t>攀爬，格斗或投掷，聆听，自然，神秘学，侦查，游泳，生存（任一）。</t>
    <phoneticPr fontId="2" type="noConversion"/>
  </si>
  <si>
    <t>会计，两项社交技能（魅惑、话术、恐吓、说服），格斗（斗殴），法律，聆听，操作重型机械，心理学。</t>
    <phoneticPr fontId="2" type="noConversion"/>
  </si>
  <si>
    <t>会计，语言，法律，图书馆或计算机，聆听，一项社交技能（魅惑、话术、恐吓、说服），任意两项其他个人或时代特长。</t>
    <phoneticPr fontId="2" type="noConversion"/>
  </si>
  <si>
    <t>20-80</t>
    <phoneticPr fontId="2" type="noConversion"/>
  </si>
  <si>
    <t>会计，外语，法律，两项社交技能（魅惑、话术、恐吓、说服），心理学，任意两项其他个人或时代特长。</t>
    <phoneticPr fontId="2" type="noConversion"/>
  </si>
  <si>
    <t>0-30</t>
    <phoneticPr fontId="2" type="noConversion"/>
  </si>
  <si>
    <t>教育×2＋外貌或意志×2</t>
    <phoneticPr fontId="2" type="noConversion"/>
  </si>
  <si>
    <t>历史，两项社交技能（魅惑、话术、恐吓、说服），心理学，潜行，任意三项其他个人或时代特长。</t>
    <phoneticPr fontId="2" type="noConversion"/>
  </si>
  <si>
    <t>9-40</t>
    <phoneticPr fontId="2" type="noConversion"/>
  </si>
  <si>
    <t>驯兽，会计，闪避，急救，自然，医学，科学（制药，动物学）。</t>
    <phoneticPr fontId="2" type="noConversion"/>
  </si>
  <si>
    <t>人类学，历史，图书馆，一项社交技能（魅惑、话术、恐吓、说服），神秘学，外语，科学（天文），任意一项其他个人或时代特长 ※经KP允许 可以包含克苏鲁神话</t>
    <phoneticPr fontId="2" type="noConversion"/>
  </si>
  <si>
    <t>自定义职业本职技能</t>
    <phoneticPr fontId="2" type="noConversion"/>
  </si>
  <si>
    <t>无</t>
    <phoneticPr fontId="2" type="noConversion"/>
  </si>
  <si>
    <t>无</t>
    <phoneticPr fontId="2" type="noConversion"/>
  </si>
  <si>
    <t>爆破</t>
    <phoneticPr fontId="2" type="noConversion"/>
  </si>
  <si>
    <t>催眠</t>
    <phoneticPr fontId="2" type="noConversion"/>
  </si>
  <si>
    <t>武器列表</t>
    <phoneticPr fontId="2" type="noConversion"/>
  </si>
  <si>
    <t>此处可以有头像</t>
    <phoneticPr fontId="2" type="noConversion"/>
  </si>
  <si>
    <t>原卡由秋叶EXODUS制作，此卡为咕咕修改结果 联系QQ：3067824298</t>
    <phoneticPr fontId="2" type="noConversion"/>
  </si>
  <si>
    <t>其他武器技能</t>
    <phoneticPr fontId="2" type="noConversion"/>
  </si>
  <si>
    <t>绞具</t>
    <phoneticPr fontId="2" type="noConversion"/>
  </si>
  <si>
    <t>基于1.6.1原版开始更新
添加信誉参照表，信用评级去除兴趣点加点</t>
    <phoneticPr fontId="2" type="noConversion"/>
  </si>
  <si>
    <t>示例-经历模组[毒汤]：-5san，+3侦查，-X现金</t>
    <phoneticPr fontId="2" type="noConversion"/>
  </si>
  <si>
    <t>信用评级</t>
    <phoneticPr fontId="2" type="noConversion"/>
  </si>
  <si>
    <t>生活水平</t>
    <phoneticPr fontId="2" type="noConversion"/>
  </si>
  <si>
    <t>消费水平</t>
    <phoneticPr fontId="2" type="noConversion"/>
  </si>
  <si>
    <t>初始现金</t>
    <phoneticPr fontId="2" type="noConversion"/>
  </si>
  <si>
    <t>演员-戏剧演员</t>
    <phoneticPr fontId="2" type="noConversion"/>
  </si>
  <si>
    <t>演员-电影演员</t>
    <phoneticPr fontId="2" type="noConversion"/>
  </si>
  <si>
    <t>事务所侦探、保安</t>
    <phoneticPr fontId="2" type="noConversion"/>
  </si>
  <si>
    <t>精神病医生（古典）</t>
    <phoneticPr fontId="2" type="noConversion"/>
  </si>
  <si>
    <t>动物训练师</t>
    <phoneticPr fontId="2" type="noConversion"/>
  </si>
  <si>
    <t>文物学家（原作向）</t>
    <phoneticPr fontId="2" type="noConversion"/>
  </si>
  <si>
    <t>古董商</t>
    <phoneticPr fontId="2" type="noConversion"/>
  </si>
  <si>
    <t>考古学家（原作向）</t>
    <phoneticPr fontId="2" type="noConversion"/>
  </si>
  <si>
    <t>建筑师</t>
    <phoneticPr fontId="2" type="noConversion"/>
  </si>
  <si>
    <t>艺术家</t>
    <phoneticPr fontId="2" type="noConversion"/>
  </si>
  <si>
    <t>精神病院看护</t>
    <phoneticPr fontId="2" type="noConversion"/>
  </si>
  <si>
    <t>运动员</t>
    <phoneticPr fontId="2" type="noConversion"/>
  </si>
  <si>
    <t>作家（原作向）</t>
    <phoneticPr fontId="2" type="noConversion"/>
  </si>
  <si>
    <t>酒保</t>
    <phoneticPr fontId="2" type="noConversion"/>
  </si>
  <si>
    <t>猎人</t>
    <phoneticPr fontId="2" type="noConversion"/>
  </si>
  <si>
    <t>书商</t>
    <phoneticPr fontId="2" type="noConversion"/>
  </si>
  <si>
    <t>赏金猎人</t>
    <phoneticPr fontId="2" type="noConversion"/>
  </si>
  <si>
    <t>拳击手、摔跤手</t>
    <phoneticPr fontId="2" type="noConversion"/>
  </si>
  <si>
    <t>管家、男仆、女仆</t>
    <phoneticPr fontId="2" type="noConversion"/>
  </si>
  <si>
    <t>神职人员</t>
    <phoneticPr fontId="2" type="noConversion"/>
  </si>
  <si>
    <t>程序员、电子工程师（现代）</t>
    <phoneticPr fontId="2" type="noConversion"/>
  </si>
  <si>
    <t>黑客/骇客（现代）</t>
    <phoneticPr fontId="2" type="noConversion"/>
  </si>
  <si>
    <t>牛仔</t>
    <phoneticPr fontId="2" type="noConversion"/>
  </si>
  <si>
    <t>工匠</t>
    <phoneticPr fontId="2" type="noConversion"/>
  </si>
  <si>
    <t>罪犯-刺客</t>
    <phoneticPr fontId="2" type="noConversion"/>
  </si>
  <si>
    <t>罪犯-银行劫匪</t>
    <phoneticPr fontId="2" type="noConversion"/>
  </si>
  <si>
    <t>罪犯-打手、暴徒</t>
    <phoneticPr fontId="2" type="noConversion"/>
  </si>
  <si>
    <t>罪犯-窃贼</t>
    <phoneticPr fontId="2" type="noConversion"/>
  </si>
  <si>
    <t>罪犯-欺诈师</t>
    <phoneticPr fontId="2" type="noConversion"/>
  </si>
  <si>
    <t>罪犯-独行罪犯</t>
    <phoneticPr fontId="2" type="noConversion"/>
  </si>
  <si>
    <t>罪犯-女飞贼（古典）</t>
    <phoneticPr fontId="2" type="noConversion"/>
  </si>
  <si>
    <t>罪犯-赃物贩子</t>
    <phoneticPr fontId="2" type="noConversion"/>
  </si>
  <si>
    <t>罪犯-赝造者</t>
    <phoneticPr fontId="2" type="noConversion"/>
  </si>
  <si>
    <t>罪犯-走私者</t>
    <phoneticPr fontId="2" type="noConversion"/>
  </si>
  <si>
    <t>罪犯-混混</t>
    <phoneticPr fontId="2" type="noConversion"/>
  </si>
  <si>
    <t>教团首领</t>
    <phoneticPr fontId="2" type="noConversion"/>
  </si>
  <si>
    <t>除魅师（现代）</t>
    <phoneticPr fontId="2" type="noConversion"/>
  </si>
  <si>
    <t>设计师</t>
    <phoneticPr fontId="2" type="noConversion"/>
  </si>
  <si>
    <t>业余艺术爱好者（原作向）</t>
    <phoneticPr fontId="2" type="noConversion"/>
  </si>
  <si>
    <t>潜水员</t>
    <phoneticPr fontId="2" type="noConversion"/>
  </si>
  <si>
    <t>医生（原作向）</t>
    <phoneticPr fontId="2" type="noConversion"/>
  </si>
  <si>
    <t>流浪者</t>
    <phoneticPr fontId="2" type="noConversion"/>
  </si>
  <si>
    <t>司机-私人司机</t>
    <phoneticPr fontId="2" type="noConversion"/>
  </si>
  <si>
    <t>司机-司机</t>
    <phoneticPr fontId="2" type="noConversion"/>
  </si>
  <si>
    <t>司机-出租车司机</t>
    <phoneticPr fontId="2" type="noConversion"/>
  </si>
  <si>
    <t>编辑</t>
    <phoneticPr fontId="2" type="noConversion"/>
  </si>
  <si>
    <t>政府官员</t>
    <phoneticPr fontId="2" type="noConversion"/>
  </si>
  <si>
    <t>工程师</t>
    <phoneticPr fontId="2" type="noConversion"/>
  </si>
  <si>
    <t>艺人</t>
    <phoneticPr fontId="2" type="noConversion"/>
  </si>
  <si>
    <t>探险家（古典）</t>
    <phoneticPr fontId="2" type="noConversion"/>
  </si>
  <si>
    <t>农民</t>
    <phoneticPr fontId="2" type="noConversion"/>
  </si>
  <si>
    <t>联邦探员</t>
    <phoneticPr fontId="2" type="noConversion"/>
  </si>
  <si>
    <t>消防员</t>
    <phoneticPr fontId="2" type="noConversion"/>
  </si>
  <si>
    <t>驻外记者</t>
    <phoneticPr fontId="2" type="noConversion"/>
  </si>
  <si>
    <t>法医</t>
    <phoneticPr fontId="2" type="noConversion"/>
  </si>
  <si>
    <t>赌徒</t>
    <phoneticPr fontId="2" type="noConversion"/>
  </si>
  <si>
    <t>黑帮-黑帮老大</t>
    <phoneticPr fontId="2" type="noConversion"/>
  </si>
  <si>
    <t>黑帮-马仔</t>
    <phoneticPr fontId="2" type="noConversion"/>
  </si>
  <si>
    <t>绅士、淑女</t>
    <phoneticPr fontId="2" type="noConversion"/>
  </si>
  <si>
    <t>游民</t>
    <phoneticPr fontId="2" type="noConversion"/>
  </si>
  <si>
    <t>勤杂护工</t>
    <phoneticPr fontId="2" type="noConversion"/>
  </si>
  <si>
    <t>记者(原作向)-调查记者</t>
    <phoneticPr fontId="2" type="noConversion"/>
  </si>
  <si>
    <t>记者(原作向)-通讯记者</t>
    <phoneticPr fontId="2" type="noConversion"/>
  </si>
  <si>
    <t>法官</t>
    <phoneticPr fontId="2" type="noConversion"/>
  </si>
  <si>
    <t>实验室助理</t>
    <phoneticPr fontId="2" type="noConversion"/>
  </si>
  <si>
    <t>工人-非熟练工人</t>
    <phoneticPr fontId="2" type="noConversion"/>
  </si>
  <si>
    <t>工人-伐木工</t>
    <phoneticPr fontId="2" type="noConversion"/>
  </si>
  <si>
    <t>工人-矿工</t>
    <phoneticPr fontId="2" type="noConversion"/>
  </si>
  <si>
    <t>律师</t>
    <phoneticPr fontId="2" type="noConversion"/>
  </si>
  <si>
    <t>图书馆管理员（原作向）</t>
    <phoneticPr fontId="2" type="noConversion"/>
  </si>
  <si>
    <t>技师</t>
    <phoneticPr fontId="2" type="noConversion"/>
  </si>
  <si>
    <t>军官</t>
    <phoneticPr fontId="2" type="noConversion"/>
  </si>
  <si>
    <t>传教士</t>
    <phoneticPr fontId="2" type="noConversion"/>
  </si>
  <si>
    <t>登山家</t>
    <phoneticPr fontId="2" type="noConversion"/>
  </si>
  <si>
    <t>博物馆管理员</t>
    <phoneticPr fontId="2" type="noConversion"/>
  </si>
  <si>
    <t>音乐家</t>
    <phoneticPr fontId="2" type="noConversion"/>
  </si>
  <si>
    <t>护士</t>
    <phoneticPr fontId="2" type="noConversion"/>
  </si>
  <si>
    <t>神秘学家</t>
    <phoneticPr fontId="2" type="noConversion"/>
  </si>
  <si>
    <t>旅行家</t>
    <phoneticPr fontId="2" type="noConversion"/>
  </si>
  <si>
    <t>超心理学家</t>
    <phoneticPr fontId="2" type="noConversion"/>
  </si>
  <si>
    <t>药剂师</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</si>
  <si>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</si>
  <si>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</si>
  <si>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</si>
  <si>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</si>
  <si>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</si>
  <si>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</si>
  <si>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私家侦探</t>
    <phoneticPr fontId="2" type="noConversion"/>
  </si>
  <si>
    <t>教授（原作向）</t>
    <phoneticPr fontId="2" type="noConversion"/>
  </si>
  <si>
    <t>淘金客</t>
    <phoneticPr fontId="2" type="noConversion"/>
  </si>
  <si>
    <t>性工作者</t>
    <phoneticPr fontId="2" type="noConversion"/>
  </si>
  <si>
    <t>精神病学家</t>
    <phoneticPr fontId="2" type="noConversion"/>
  </si>
  <si>
    <t>心理学家、精神分析学家</t>
    <phoneticPr fontId="2" type="noConversion"/>
  </si>
  <si>
    <t>研究员</t>
    <phoneticPr fontId="2" type="noConversion"/>
  </si>
  <si>
    <t>海员-军舰海员</t>
    <phoneticPr fontId="2" type="noConversion"/>
  </si>
  <si>
    <t>海员-民船海员</t>
    <phoneticPr fontId="2" type="noConversion"/>
  </si>
  <si>
    <t>推销员</t>
    <phoneticPr fontId="2" type="noConversion"/>
  </si>
  <si>
    <t>科学家</t>
    <phoneticPr fontId="2" type="noConversion"/>
  </si>
  <si>
    <t>秘书</t>
    <phoneticPr fontId="2" type="noConversion"/>
  </si>
  <si>
    <t>店老板</t>
    <phoneticPr fontId="2" type="noConversion"/>
  </si>
  <si>
    <t>士兵、海军陆战队士兵</t>
    <phoneticPr fontId="2" type="noConversion"/>
  </si>
  <si>
    <t>间谍</t>
    <phoneticPr fontId="2" type="noConversion"/>
  </si>
  <si>
    <t>学生、实习生</t>
    <phoneticPr fontId="2" type="noConversion"/>
  </si>
  <si>
    <t>替身演员</t>
    <phoneticPr fontId="2" type="noConversion"/>
  </si>
  <si>
    <t>部落成员</t>
    <phoneticPr fontId="2" type="noConversion"/>
  </si>
  <si>
    <t>殡葬师</t>
    <phoneticPr fontId="2" type="noConversion"/>
  </si>
  <si>
    <t>工会活动家</t>
    <phoneticPr fontId="2" type="noConversion"/>
  </si>
  <si>
    <t>服务生</t>
    <phoneticPr fontId="2" type="noConversion"/>
  </si>
  <si>
    <t>白领工人-职员、主管</t>
    <phoneticPr fontId="2" type="noConversion"/>
  </si>
  <si>
    <t>白领工人-中高层管理人员</t>
    <phoneticPr fontId="2" type="noConversion"/>
  </si>
  <si>
    <t>狂热者</t>
    <phoneticPr fontId="2" type="noConversion"/>
  </si>
  <si>
    <t>饲养员</t>
    <phoneticPr fontId="2" type="noConversion"/>
  </si>
  <si>
    <t>作画</t>
  </si>
  <si>
    <t>按[F9]刷新（或按[Fn+F9]）。移动设备选择[菜单]-[公式]-[开始计算]。</t>
    <phoneticPr fontId="2" type="noConversion"/>
  </si>
  <si>
    <t>当前现金($)</t>
    <phoneticPr fontId="2" type="noConversion"/>
  </si>
  <si>
    <r>
      <t xml:space="preserve">1.修改可成长标记说明
2.添加疯狂表-即时症状和总结症状说明
</t>
    </r>
    <r>
      <rPr>
        <sz val="11"/>
        <color rgb="FFFF0000"/>
        <rFont val="黑体"/>
        <family val="3"/>
        <charset val="134"/>
      </rPr>
      <t xml:space="preserve">3.武器列表内的斗殴的技能成功率修正
</t>
    </r>
    <r>
      <rPr>
        <sz val="11"/>
        <color theme="5"/>
        <rFont val="黑体"/>
        <family val="3"/>
        <charset val="134"/>
      </rPr>
      <t>4.修复人物卡保护状态下无法插入头像问题</t>
    </r>
    <phoneticPr fontId="2" type="noConversion"/>
  </si>
  <si>
    <t>1.8.1最终版（理论上，仍有建议请联系QQ：2753342070）</t>
    <phoneticPr fontId="2" type="noConversion"/>
  </si>
  <si>
    <t>0-99</t>
    <phoneticPr fontId="2" type="noConversion"/>
  </si>
  <si>
    <t>右侧下拉框选择自定义职业技能（excel2007及以下不适用）</t>
    <phoneticPr fontId="2" type="noConversion"/>
  </si>
  <si>
    <t>推荐使用excel2010及以后版本打开本卡</t>
    <phoneticPr fontId="2" type="noConversion"/>
  </si>
  <si>
    <r>
      <rPr>
        <b/>
        <sz val="11"/>
        <color theme="1"/>
        <rFont val="黑体"/>
        <family val="3"/>
        <charset val="134"/>
      </rPr>
      <t>此版本修正</t>
    </r>
    <r>
      <rPr>
        <sz val="11"/>
        <color theme="1"/>
        <rFont val="黑体"/>
        <family val="3"/>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family val="3"/>
        <charset val="134"/>
      </rPr>
      <t xml:space="preserve">
</t>
    </r>
    <r>
      <rPr>
        <b/>
        <sz val="11"/>
        <color theme="1"/>
        <rFont val="黑体"/>
        <family val="3"/>
        <charset val="134"/>
      </rPr>
      <t>人物卡变更</t>
    </r>
    <r>
      <rPr>
        <sz val="11"/>
        <color theme="1"/>
        <rFont val="黑体"/>
        <family val="3"/>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family val="3"/>
        <charset val="134"/>
      </rPr>
      <t>职业列表变更</t>
    </r>
    <r>
      <rPr>
        <sz val="11"/>
        <color theme="1"/>
        <rFont val="黑体"/>
        <family val="3"/>
        <charset val="134"/>
      </rPr>
      <t xml:space="preserve">
1.增加职业介绍
2.增加自定义职业属性小提醒
3.自定义职业本职技能标记自动化（需在职业列表页手动选择本职技能）
4.补加规则职业：工人-非熟练工人
</t>
    </r>
    <r>
      <rPr>
        <b/>
        <sz val="11"/>
        <color theme="1"/>
        <rFont val="黑体"/>
        <family val="3"/>
        <charset val="134"/>
      </rPr>
      <t>属性与掷骰变更</t>
    </r>
    <r>
      <rPr>
        <sz val="11"/>
        <color theme="1"/>
        <rFont val="黑体"/>
        <family val="3"/>
        <charset val="134"/>
      </rPr>
      <t xml:space="preserve">
1.添加部分机型刷新姿势文字描述
</t>
    </r>
    <r>
      <rPr>
        <b/>
        <sz val="11"/>
        <color theme="1"/>
        <rFont val="黑体"/>
        <family val="3"/>
        <charset val="134"/>
      </rPr>
      <t>武器列表变更</t>
    </r>
    <r>
      <rPr>
        <sz val="11"/>
        <color theme="1"/>
        <rFont val="黑体"/>
        <family val="3"/>
        <charset val="134"/>
      </rPr>
      <t xml:space="preserve">
1.变更武器列表表格样式
</t>
    </r>
    <r>
      <rPr>
        <b/>
        <sz val="11"/>
        <color theme="1"/>
        <rFont val="黑体"/>
        <family val="3"/>
        <charset val="134"/>
      </rPr>
      <t>分支技能列表变更</t>
    </r>
    <r>
      <rPr>
        <sz val="11"/>
        <color theme="1"/>
        <rFont val="黑体"/>
        <family val="3"/>
        <charset val="134"/>
      </rPr>
      <t xml:space="preserve">
1.补充艺术与手艺部分技能
2.删除特殊技能列表，六项技能直接添加至技能表
</t>
    </r>
    <r>
      <rPr>
        <b/>
        <sz val="11"/>
        <color theme="1"/>
        <rFont val="黑体"/>
        <family val="3"/>
        <charset val="134"/>
      </rPr>
      <t>更新说明变更</t>
    </r>
    <r>
      <rPr>
        <sz val="11"/>
        <color theme="1"/>
        <rFont val="黑体"/>
        <family val="3"/>
        <charset val="134"/>
      </rPr>
      <t xml:space="preserve">
1.修改表格样式</t>
    </r>
    <phoneticPr fontId="2" type="noConversion"/>
  </si>
  <si>
    <t>最终结果</t>
    <phoneticPr fontId="2" type="noConversion"/>
  </si>
  <si>
    <t>判断结果</t>
    <phoneticPr fontId="2" type="noConversion"/>
  </si>
  <si>
    <t>1.热修：手枪技能成功率更正【25%-》20%】
2.热修：职业列表本职技能点点数与实际不符的问题
3.热修：删除信用评级与克苏鲁神话的成长标记
4.添加MOV的年龄debuff状态</t>
    <phoneticPr fontId="2" type="noConversion"/>
  </si>
  <si>
    <r>
      <t>1.</t>
    </r>
    <r>
      <rPr>
        <b/>
        <sz val="11"/>
        <color indexed="63"/>
        <rFont val="宋体"/>
        <family val="3"/>
        <charset val="134"/>
      </rPr>
      <t>人物卡幸运计入</t>
    </r>
    <r>
      <rPr>
        <b/>
        <sz val="11"/>
        <color indexed="63"/>
        <rFont val="Calibri"/>
        <family val="2"/>
      </rPr>
      <t>[</t>
    </r>
    <r>
      <rPr>
        <b/>
        <sz val="11"/>
        <color indexed="63"/>
        <rFont val="宋体"/>
        <family val="3"/>
        <charset val="134"/>
      </rPr>
      <t>合计</t>
    </r>
    <r>
      <rPr>
        <b/>
        <sz val="11"/>
        <color indexed="63"/>
        <rFont val="Calibri"/>
        <family val="2"/>
      </rPr>
      <t>]
2.</t>
    </r>
    <r>
      <rPr>
        <b/>
        <sz val="11"/>
        <color indexed="63"/>
        <rFont val="宋体"/>
        <family val="3"/>
        <charset val="134"/>
      </rPr>
      <t>修正</t>
    </r>
    <r>
      <rPr>
        <b/>
        <sz val="11"/>
        <color indexed="63"/>
        <rFont val="Calibri"/>
        <family val="2"/>
      </rPr>
      <t>15-19</t>
    </r>
    <r>
      <rPr>
        <b/>
        <sz val="11"/>
        <color indexed="63"/>
        <rFont val="宋体"/>
        <family val="3"/>
        <charset val="134"/>
      </rPr>
      <t>岁教育鉴定说明内容</t>
    </r>
    <phoneticPr fontId="2" type="noConversion"/>
  </si>
  <si>
    <t>咕咕改：1.8.1最终版</t>
    <phoneticPr fontId="2" type="noConversion"/>
  </si>
  <si>
    <r>
      <t>1.</t>
    </r>
    <r>
      <rPr>
        <b/>
        <sz val="11"/>
        <color indexed="63"/>
        <rFont val="宋体"/>
        <family val="3"/>
        <charset val="134"/>
      </rPr>
      <t>修复部分人员打开</t>
    </r>
    <r>
      <rPr>
        <b/>
        <sz val="11"/>
        <color indexed="63"/>
        <rFont val="Calibri"/>
        <family val="2"/>
      </rPr>
      <t>excel</t>
    </r>
    <r>
      <rPr>
        <b/>
        <sz val="11"/>
        <color indexed="63"/>
        <rFont val="宋体"/>
        <family val="3"/>
        <charset val="134"/>
      </rPr>
      <t>后无法切换至</t>
    </r>
    <r>
      <rPr>
        <b/>
        <sz val="11"/>
        <color indexed="63"/>
        <rFont val="Calibri"/>
        <family val="2"/>
      </rPr>
      <t>"</t>
    </r>
    <r>
      <rPr>
        <b/>
        <sz val="11"/>
        <color indexed="63"/>
        <rFont val="宋体"/>
        <family val="3"/>
        <charset val="134"/>
      </rPr>
      <t>人物</t>
    </r>
    <r>
      <rPr>
        <b/>
        <sz val="11"/>
        <color indexed="63"/>
        <rFont val="Calibri"/>
        <family val="2"/>
      </rPr>
      <t>"</t>
    </r>
    <r>
      <rPr>
        <b/>
        <sz val="11"/>
        <color indexed="63"/>
        <rFont val="宋体"/>
        <family val="3"/>
        <charset val="134"/>
      </rPr>
      <t>卡表的问题</t>
    </r>
    <phoneticPr fontId="2" type="noConversion"/>
  </si>
  <si>
    <t>白梦华</t>
    <phoneticPr fontId="2" type="noConversion"/>
  </si>
  <si>
    <t>男</t>
    <phoneticPr fontId="2" type="noConversion"/>
  </si>
  <si>
    <t>20-40</t>
    <phoneticPr fontId="2" type="noConversion"/>
  </si>
  <si>
    <t>咒文</t>
    <phoneticPr fontId="2" type="noConversion"/>
  </si>
  <si>
    <t>法术：应用</t>
    <phoneticPr fontId="2" type="noConversion"/>
  </si>
  <si>
    <t>施法逻辑</t>
    <phoneticPr fontId="2" type="noConversion"/>
  </si>
  <si>
    <t>象征映射</t>
    <phoneticPr fontId="2" type="noConversion"/>
  </si>
  <si>
    <t>信息海</t>
    <phoneticPr fontId="2" type="noConversion"/>
  </si>
  <si>
    <t>模因</t>
    <phoneticPr fontId="2" type="noConversion"/>
  </si>
  <si>
    <t>魔法语言</t>
    <phoneticPr fontId="2" type="noConversion"/>
  </si>
  <si>
    <t>炼金技术</t>
    <phoneticPr fontId="2" type="noConversion"/>
  </si>
  <si>
    <t>炼金材料</t>
    <phoneticPr fontId="2" type="noConversion"/>
  </si>
  <si>
    <t>法术史</t>
    <phoneticPr fontId="2" type="noConversion"/>
  </si>
  <si>
    <t>神学</t>
    <phoneticPr fontId="2" type="noConversion"/>
  </si>
  <si>
    <t>奇迹生物</t>
    <phoneticPr fontId="2" type="noConversion"/>
  </si>
  <si>
    <t>异种生物学:</t>
    <phoneticPr fontId="2" type="noConversion"/>
  </si>
  <si>
    <t>异种社会学:</t>
    <phoneticPr fontId="2" type="noConversion"/>
  </si>
  <si>
    <t>异种历史：</t>
    <phoneticPr fontId="2" type="noConversion"/>
  </si>
  <si>
    <t>异种科技：</t>
    <phoneticPr fontId="2" type="noConversion"/>
  </si>
  <si>
    <t>权限：</t>
    <phoneticPr fontId="2" type="noConversion"/>
  </si>
  <si>
    <t>能力点：</t>
    <phoneticPr fontId="2" type="noConversion"/>
  </si>
  <si>
    <t>能力:</t>
    <phoneticPr fontId="2" type="noConversion"/>
  </si>
  <si>
    <t>加权</t>
    <phoneticPr fontId="2" type="noConversion"/>
  </si>
  <si>
    <t>剩余</t>
    <phoneticPr fontId="2" type="noConversion"/>
  </si>
  <si>
    <t>信息处理</t>
    <phoneticPr fontId="2" type="noConversion"/>
  </si>
  <si>
    <t>能量控制</t>
    <phoneticPr fontId="2" type="noConversion"/>
  </si>
  <si>
    <t>法术</t>
    <phoneticPr fontId="2" type="noConversion"/>
  </si>
  <si>
    <r>
      <t xml:space="preserve">体格 </t>
    </r>
    <r>
      <rPr>
        <sz val="8"/>
        <color theme="1"/>
        <rFont val="微软雅黑"/>
        <family val="2"/>
        <charset val="134"/>
      </rPr>
      <t>Build</t>
    </r>
    <phoneticPr fontId="2" type="noConversion"/>
  </si>
  <si>
    <t>能级 EL</t>
    <phoneticPr fontId="2" type="noConversion"/>
  </si>
  <si>
    <t>能力：望气</t>
    <phoneticPr fontId="2" type="noConversion"/>
  </si>
  <si>
    <t>作为一个能力者，职业点+2教育，兴趣点+2智力，已经加过了</t>
    <phoneticPr fontId="2" type="noConversion"/>
  </si>
  <si>
    <t>英语</t>
    <phoneticPr fontId="2" type="noConversion"/>
  </si>
  <si>
    <t>飞剑</t>
    <phoneticPr fontId="2" type="noConversion"/>
  </si>
  <si>
    <t>剑</t>
  </si>
  <si>
    <t>☑</t>
  </si>
  <si>
    <t>前方有发射口可构造硬光刃，对目标产生切割或者灼伤效果，也可将光刃发射出去，射程500m，有效射程200m</t>
    <phoneticPr fontId="2" type="noConversion"/>
  </si>
  <si>
    <t>可作为施法介质，可以在任何固体表面上刻录符文</t>
    <phoneticPr fontId="2" type="noConversion"/>
  </si>
  <si>
    <t>拥有载人飞行模块，可以充当飞剑使用，飞行速度取决于护盾坚固程度</t>
    <phoneticPr fontId="2" type="noConversion"/>
  </si>
  <si>
    <t>拥有防丢失模块，可以消耗3级能量召回</t>
    <phoneticPr fontId="2" type="noConversion"/>
  </si>
  <si>
    <t>200万的水果刀啊</t>
    <phoneticPr fontId="2" type="noConversion"/>
  </si>
  <si>
    <t>奇物：特殊型光剑：白虎刃，本体长16cm，宽3cm，厚1.5cm，大致呈长方体</t>
    <phoneticPr fontId="2" type="noConversion"/>
  </si>
  <si>
    <t>一个冷静，擅长谋略的家伙，但是不知道为什么喜欢贴脸砍人</t>
    <phoneticPr fontId="2" type="noConversion"/>
  </si>
  <si>
    <t>典型的高级咒术法师，在异能的加成下魔法技巧更加精湛，对于魔法的学习已经到了可以原创的地步，同时也相对比较擅长现代科技</t>
    <phoneticPr fontId="2" type="noConversion"/>
  </si>
  <si>
    <t>示例-王晓霜，行动搭档，青梅竹马，偏好异能，几乎不会法术，由于异能成为了一个超nb的刺客以及在这位配合下成为堪称施法者噩梦的敌法师</t>
    <phoneticPr fontId="2" type="noConversion"/>
  </si>
  <si>
    <t>能量可视化，对于魔法结构有加成，对于感知加成</t>
    <phoneticPr fontId="2" type="noConversion"/>
  </si>
  <si>
    <t>这是样卡，主修法术，能力辅助，能力是完全用于信息收集的。能力：望气可以将能量可视化，因此法术/能力效果结构什么的一目了然，能量级别也是，能很方便的搜索特殊能量特征的目标，常用于侦查人，由于普通材料对“能量”并非完全不透明，因此可以看到不厚的墙壁后的能量反应（0级10cm，当然厚度在视线上累计）。法术倾向符文组和瞬发法术群，启动较快，复杂度一般，范围较广或者持续时间较长，输出功率偏低，提高功率需要牺牲范围，时间和速度。然而极其擅长拆魔法（咒术、仪式反制，符文，法阵拆除，奇物破坏）。近战使用白虎刃配合buff和缓存释放瞬间施法,远程无能。</t>
    <phoneticPr fontId="2" type="noConversion"/>
  </si>
  <si>
    <t>钱拿去买装备了，可用资金不足</t>
    <phoneticPr fontId="2" type="noConversion"/>
  </si>
  <si>
    <t>市场价格200万，但实际上是父亲立功发的奖励订制的，然而还是被逼还钱</t>
    <phoneticPr fontId="2" type="noConversion"/>
  </si>
  <si>
    <t>法阵</t>
    <phoneticPr fontId="2" type="noConversion"/>
  </si>
  <si>
    <t>白钧，坑货老爹，债主，法阵仪式大师，由于PTSD辞职在家，《法阵构造》的第一作者，现三流网络写手，业余算命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</si>
</sst>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24" formatCode="\$#,##0_);[Red]\(\$#,##0\)"/>
    <numFmt numFmtId="26" formatCode="\$#,##0.00_);[Red]\(\$#,##0.00\)"/>
    <numFmt numFmtId="176" formatCode="0_);[Red]\(0\)"/>
    <numFmt numFmtId="177" formatCode="\+0;\-0;\±0"/>
    <numFmt numFmtId="178" formatCode="\/0_ "/>
    <numFmt numFmtId="179" formatCode="0_ "/>
  </numFmts>
  <fonts count="62">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2"/>
      <color theme="0"/>
      <name val="微软雅黑 Light"/>
      <family val="2"/>
      <charset val="134"/>
    </font>
    <font>
      <sz val="12"/>
      <color theme="1"/>
      <name val="微软雅黑 Light"/>
      <family val="2"/>
      <charset val="134"/>
    </font>
    <font>
      <sz val="11"/>
      <name val="等线"/>
      <family val="3"/>
      <charset val="134"/>
    </font>
    <font>
      <sz val="11"/>
      <color rgb="FFFFFFFF"/>
      <name val="微软雅黑"/>
      <family val="2"/>
      <charset val="134"/>
    </font>
    <font>
      <sz val="11"/>
      <color rgb="FF000000"/>
      <name val="微软雅黑"/>
      <family val="2"/>
      <charset val="134"/>
    </font>
    <font>
      <sz val="9"/>
      <color rgb="FF7F7F7F"/>
      <name val="微软雅黑"/>
      <family val="2"/>
      <charset val="134"/>
    </font>
    <font>
      <sz val="11"/>
      <color theme="1"/>
      <name val="等线"/>
      <family val="2"/>
      <charset val="134"/>
      <scheme val="minor"/>
    </font>
    <font>
      <b/>
      <sz val="12"/>
      <color rgb="FF000000"/>
      <name val="微软雅黑 Light"/>
      <family val="2"/>
      <charset val="134"/>
    </font>
    <font>
      <sz val="11"/>
      <color rgb="FF000000"/>
      <name val="微软雅黑 Light"/>
      <family val="2"/>
      <charset val="134"/>
    </font>
    <font>
      <sz val="11"/>
      <color theme="0"/>
      <name val="微软雅黑 Light"/>
      <family val="2"/>
      <charset val="134"/>
    </font>
    <font>
      <sz val="10"/>
      <name val="等线"/>
      <family val="3"/>
      <charset val="134"/>
    </font>
    <font>
      <sz val="11"/>
      <color theme="3"/>
      <name val="等线"/>
      <family val="2"/>
      <charset val="134"/>
      <scheme val="minor"/>
    </font>
    <font>
      <sz val="11"/>
      <color indexed="8"/>
      <name val="Calibri"/>
      <family val="2"/>
    </font>
    <font>
      <sz val="11"/>
      <color indexed="60"/>
      <name val="Calibri"/>
      <family val="2"/>
    </font>
    <font>
      <sz val="11"/>
      <color indexed="17"/>
      <name val="Calibri"/>
      <family val="2"/>
    </font>
    <font>
      <b/>
      <sz val="11"/>
      <color indexed="63"/>
      <name val="Calibri"/>
      <family val="2"/>
    </font>
    <font>
      <sz val="10"/>
      <color rgb="FFFFFFFF"/>
      <name val="微软雅黑"/>
      <family val="2"/>
      <charset val="134"/>
    </font>
    <font>
      <sz val="10"/>
      <color rgb="FF000000"/>
      <name val="微软雅黑"/>
      <family val="2"/>
      <charset val="134"/>
    </font>
    <font>
      <sz val="9"/>
      <color theme="1"/>
      <name val="微软雅黑"/>
      <family val="2"/>
      <charset val="134"/>
    </font>
    <font>
      <sz val="9"/>
      <color theme="0" tint="-0.249977111117893"/>
      <name val="微软雅黑"/>
      <family val="2"/>
      <charset val="134"/>
    </font>
    <font>
      <sz val="9"/>
      <color rgb="FF000000"/>
      <name val="微软雅黑"/>
      <family val="2"/>
      <charset val="134"/>
    </font>
    <font>
      <sz val="11"/>
      <color theme="0"/>
      <name val="等线"/>
      <family val="2"/>
      <charset val="134"/>
      <scheme val="minor"/>
    </font>
    <font>
      <sz val="9"/>
      <color theme="0" tint="-0.499984740745262"/>
      <name val="微软雅黑"/>
      <family val="2"/>
      <charset val="134"/>
    </font>
    <font>
      <sz val="10"/>
      <color theme="1"/>
      <name val="等线"/>
      <family val="3"/>
      <charset val="134"/>
      <scheme val="minor"/>
    </font>
    <font>
      <sz val="10"/>
      <color theme="0"/>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7"/>
      <color rgb="FF000000"/>
      <name val="微软雅黑"/>
      <family val="2"/>
      <charset val="134"/>
    </font>
    <font>
      <sz val="9"/>
      <color theme="8" tint="-0.249977111117893"/>
      <name val="微软雅黑"/>
      <family val="2"/>
      <charset val="134"/>
    </font>
    <font>
      <sz val="7"/>
      <color theme="1"/>
      <name val="微软雅黑"/>
      <family val="2"/>
      <charset val="134"/>
    </font>
    <font>
      <b/>
      <sz val="11"/>
      <color rgb="FFFF0000"/>
      <name val="Calibri"/>
      <family val="2"/>
    </font>
    <font>
      <b/>
      <sz val="11"/>
      <color rgb="FFFFC000"/>
      <name val="Calibri"/>
      <family val="2"/>
    </font>
    <font>
      <sz val="11"/>
      <color rgb="FFFF0000"/>
      <name val="微软雅黑"/>
      <family val="2"/>
      <charset val="134"/>
    </font>
    <font>
      <sz val="11"/>
      <color theme="0"/>
      <name val="华文彩云"/>
      <family val="3"/>
      <charset val="134"/>
    </font>
    <font>
      <sz val="12"/>
      <color theme="1"/>
      <name val="微软雅黑"/>
      <family val="2"/>
      <charset val="134"/>
    </font>
    <font>
      <b/>
      <sz val="11"/>
      <color theme="1"/>
      <name val="黑体"/>
      <family val="3"/>
      <charset val="134"/>
    </font>
    <font>
      <sz val="8"/>
      <color theme="8" tint="-0.249977111117893"/>
      <name val="微软雅黑"/>
      <family val="2"/>
      <charset val="134"/>
    </font>
    <font>
      <sz val="10"/>
      <color rgb="FFFF0000"/>
      <name val="微软雅黑 Light"/>
      <family val="2"/>
      <charset val="134"/>
    </font>
    <font>
      <sz val="11"/>
      <color rgb="FFFF0000"/>
      <name val="微软雅黑 Light"/>
      <family val="2"/>
      <charset val="134"/>
    </font>
    <font>
      <sz val="10"/>
      <color rgb="FFC00000"/>
      <name val="微软雅黑"/>
      <family val="2"/>
      <charset val="134"/>
    </font>
    <font>
      <sz val="10"/>
      <color theme="8" tint="-0.499984740745262"/>
      <name val="微软雅黑"/>
      <family val="2"/>
      <charset val="134"/>
    </font>
    <font>
      <sz val="11"/>
      <color theme="1"/>
      <name val="黑体"/>
      <family val="3"/>
      <charset val="134"/>
    </font>
    <font>
      <sz val="11"/>
      <color theme="0"/>
      <name val="黑体"/>
      <family val="3"/>
      <charset val="134"/>
    </font>
    <font>
      <b/>
      <sz val="11"/>
      <color indexed="63"/>
      <name val="黑体"/>
      <family val="3"/>
      <charset val="134"/>
    </font>
    <font>
      <sz val="11"/>
      <color rgb="FFFF0000"/>
      <name val="黑体"/>
      <family val="3"/>
      <charset val="134"/>
    </font>
    <font>
      <sz val="11"/>
      <color theme="5"/>
      <name val="黑体"/>
      <family val="3"/>
      <charset val="134"/>
    </font>
    <font>
      <b/>
      <sz val="11"/>
      <color indexed="63"/>
      <name val="宋体"/>
      <family val="3"/>
      <charset val="134"/>
    </font>
    <font>
      <sz val="10"/>
      <color theme="2" tint="-0.499984740745262"/>
      <name val="微软雅黑"/>
      <family val="2"/>
      <charset val="134"/>
    </font>
  </fonts>
  <fills count="1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indexed="29"/>
        <bgColor indexed="64"/>
      </patternFill>
    </fill>
    <fill>
      <patternFill patternType="solid">
        <fgColor indexed="42"/>
        <bgColor indexed="64"/>
      </patternFill>
    </fill>
    <fill>
      <patternFill patternType="solid">
        <fgColor indexed="9"/>
        <bgColor indexed="64"/>
      </patternFill>
    </fill>
    <fill>
      <patternFill patternType="solid">
        <fgColor theme="4"/>
      </patternFill>
    </fill>
    <fill>
      <patternFill patternType="solid">
        <fgColor theme="8"/>
      </patternFill>
    </fill>
  </fills>
  <borders count="1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theme="4"/>
      </top>
      <bottom style="medium">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style="thin">
        <color theme="0" tint="-0.249977111117893"/>
      </top>
      <bottom style="medium">
        <color indexed="64"/>
      </bottom>
      <diagonal/>
    </border>
    <border>
      <left style="thin">
        <color indexed="63"/>
      </left>
      <right style="thin">
        <color indexed="63"/>
      </right>
      <top style="thin">
        <color indexed="63"/>
      </top>
      <bottom style="thin">
        <color indexed="63"/>
      </bottom>
      <diagonal/>
    </border>
    <border>
      <left/>
      <right style="medium">
        <color indexed="64"/>
      </right>
      <top style="thin">
        <color theme="0" tint="-0.249977111117893"/>
      </top>
      <bottom style="medium">
        <color indexed="64"/>
      </bottom>
      <diagonal/>
    </border>
    <border>
      <left style="medium">
        <color indexed="64"/>
      </left>
      <right style="thin">
        <color theme="0" tint="-0.24994659260841701"/>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77111117893"/>
      </top>
      <bottom style="thin">
        <color theme="0" tint="-0.24994659260841701"/>
      </bottom>
      <diagonal/>
    </border>
    <border>
      <left style="thin">
        <color theme="0" tint="-0.24994659260841701"/>
      </left>
      <right style="medium">
        <color indexed="64"/>
      </right>
      <top style="thin">
        <color theme="0" tint="-0.249977111117893"/>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right style="thin">
        <color theme="0" tint="-0.249977111117893"/>
      </right>
      <top style="medium">
        <color indexed="64"/>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77111117893"/>
      </right>
      <top/>
      <bottom/>
      <diagonal/>
    </border>
    <border>
      <left/>
      <right style="thin">
        <color theme="0" tint="-0.249977111117893"/>
      </right>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medium">
        <color auto="1"/>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medium">
        <color indexed="64"/>
      </bottom>
      <diagonal/>
    </border>
    <border>
      <left style="thin">
        <color theme="2" tint="-9.9948118533890809E-2"/>
      </left>
      <right style="medium">
        <color auto="1"/>
      </right>
      <top style="thin">
        <color theme="2" tint="-9.9948118533890809E-2"/>
      </top>
      <bottom style="medium">
        <color indexed="64"/>
      </bottom>
      <diagonal/>
    </border>
    <border>
      <left style="medium">
        <color auto="1"/>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medium">
        <color auto="1"/>
      </left>
      <right/>
      <top style="thin">
        <color theme="2" tint="-9.9948118533890809E-2"/>
      </top>
      <bottom style="medium">
        <color indexed="64"/>
      </bottom>
      <diagonal/>
    </border>
    <border>
      <left/>
      <right style="thin">
        <color theme="2" tint="-9.9948118533890809E-2"/>
      </right>
      <top style="thin">
        <color theme="2" tint="-9.9948118533890809E-2"/>
      </top>
      <bottom style="medium">
        <color indexed="64"/>
      </bottom>
      <diagonal/>
    </border>
    <border>
      <left style="thin">
        <color theme="0" tint="-0.249977111117893"/>
      </left>
      <right style="double">
        <color indexed="64"/>
      </right>
      <top style="thin">
        <color theme="0" tint="-0.249977111117893"/>
      </top>
      <bottom style="thin">
        <color theme="0" tint="-0.249977111117893"/>
      </bottom>
      <diagonal/>
    </border>
    <border>
      <left/>
      <right style="double">
        <color indexed="64"/>
      </right>
      <top style="thin">
        <color theme="0" tint="-0.249977111117893"/>
      </top>
      <bottom style="thin">
        <color theme="0" tint="-0.249977111117893"/>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indexed="64"/>
      </bottom>
      <diagonal/>
    </border>
    <border>
      <left/>
      <right/>
      <top style="thin">
        <color theme="2" tint="-9.9948118533890809E-2"/>
      </top>
      <bottom style="thin">
        <color theme="2" tint="-9.9948118533890809E-2"/>
      </bottom>
      <diagonal/>
    </border>
    <border>
      <left style="medium">
        <color auto="1"/>
      </left>
      <right/>
      <top style="medium">
        <color indexed="64"/>
      </top>
      <bottom style="thin">
        <color theme="2" tint="-9.9948118533890809E-2"/>
      </bottom>
      <diagonal/>
    </border>
    <border>
      <left/>
      <right/>
      <top style="medium">
        <color indexed="64"/>
      </top>
      <bottom style="thin">
        <color theme="2" tint="-9.9948118533890809E-2"/>
      </bottom>
      <diagonal/>
    </border>
    <border>
      <left/>
      <right style="medium">
        <color auto="1"/>
      </right>
      <top style="medium">
        <color indexed="64"/>
      </top>
      <bottom style="thin">
        <color theme="2" tint="-9.9948118533890809E-2"/>
      </bottom>
      <diagonal/>
    </border>
    <border>
      <left/>
      <right/>
      <top style="medium">
        <color indexed="64"/>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diagonal/>
    </border>
    <border>
      <left/>
      <right/>
      <top style="thin">
        <color theme="0" tint="-0.24994659260841701"/>
      </top>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thin">
        <color theme="0" tint="-0.249977111117893"/>
      </left>
      <right/>
      <top/>
      <bottom/>
      <diagonal/>
    </border>
    <border>
      <left style="thin">
        <color theme="2" tint="-9.9948118533890809E-2"/>
      </left>
      <right style="thin">
        <color theme="0" tint="-0.249977111117893"/>
      </right>
      <top style="thin">
        <color theme="2" tint="-9.9948118533890809E-2"/>
      </top>
      <bottom style="thin">
        <color theme="2" tint="-9.9948118533890809E-2"/>
      </bottom>
      <diagonal/>
    </border>
    <border>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right style="thin">
        <color theme="0"/>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medium">
        <color indexed="64"/>
      </right>
      <top/>
      <bottom style="thin">
        <color theme="0" tint="-0.24994659260841701"/>
      </bottom>
      <diagonal/>
    </border>
    <border>
      <left style="medium">
        <color indexed="64"/>
      </left>
      <right/>
      <top/>
      <bottom style="thin">
        <color theme="0" tint="-0.24994659260841701"/>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right/>
      <top style="thin">
        <color theme="2" tint="-9.9948118533890809E-2"/>
      </top>
      <bottom/>
      <diagonal/>
    </border>
    <border>
      <left style="medium">
        <color auto="1"/>
      </left>
      <right/>
      <top style="thin">
        <color theme="2" tint="-9.9948118533890809E-2"/>
      </top>
      <bottom/>
      <diagonal/>
    </border>
    <border>
      <left/>
      <right style="medium">
        <color auto="1"/>
      </right>
      <top style="thin">
        <color theme="2" tint="-9.9948118533890809E-2"/>
      </top>
      <bottom/>
      <diagonal/>
    </border>
    <border>
      <left style="thin">
        <color theme="2" tint="-9.9948118533890809E-2"/>
      </left>
      <right/>
      <top style="thin">
        <color theme="0" tint="-0.249977111117893"/>
      </top>
      <bottom style="thin">
        <color theme="2" tint="-9.9948118533890809E-2"/>
      </bottom>
      <diagonal/>
    </border>
    <border>
      <left/>
      <right style="thin">
        <color theme="2" tint="-9.9948118533890809E-2"/>
      </right>
      <top style="thin">
        <color theme="0" tint="-0.249977111117893"/>
      </top>
      <bottom style="thin">
        <color theme="2" tint="-9.9948118533890809E-2"/>
      </bottom>
      <diagonal/>
    </border>
    <border>
      <left/>
      <right/>
      <top style="thin">
        <color theme="0" tint="-0.249977111117893"/>
      </top>
      <bottom style="thin">
        <color theme="2" tint="-9.9948118533890809E-2"/>
      </bottom>
      <diagonal/>
    </border>
    <border>
      <left style="medium">
        <color indexed="64"/>
      </left>
      <right/>
      <top style="thin">
        <color theme="0" tint="-0.249977111117893"/>
      </top>
      <bottom style="thin">
        <color theme="2" tint="-9.9948118533890809E-2"/>
      </bottom>
      <diagonal/>
    </border>
    <border>
      <left/>
      <right style="medium">
        <color indexed="64"/>
      </right>
      <top style="thin">
        <color theme="0" tint="-0.249977111117893"/>
      </top>
      <bottom style="thin">
        <color theme="2" tint="-9.9948118533890809E-2"/>
      </bottom>
      <diagonal/>
    </border>
    <border>
      <left/>
      <right style="thin">
        <color theme="0" tint="-0.249977111117893"/>
      </right>
      <top style="thin">
        <color theme="2" tint="-9.9948118533890809E-2"/>
      </top>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249977111117893"/>
      </right>
      <top/>
      <bottom style="medium">
        <color indexed="64"/>
      </bottom>
      <diagonal/>
    </border>
    <border>
      <left style="thin">
        <color theme="0" tint="-0.249977111117893"/>
      </left>
      <right style="double">
        <color indexed="64"/>
      </right>
      <top/>
      <bottom style="medium">
        <color indexed="64"/>
      </bottom>
      <diagonal/>
    </border>
    <border>
      <left/>
      <right style="thin">
        <color theme="0" tint="-0.249977111117893"/>
      </right>
      <top style="thin">
        <color theme="0" tint="-0.249977111117893"/>
      </top>
      <bottom style="thin">
        <color indexed="64"/>
      </bottom>
      <diagonal/>
    </border>
    <border>
      <left/>
      <right/>
      <top/>
      <bottom style="thin">
        <color indexed="64"/>
      </bottom>
      <diagonal/>
    </border>
    <border>
      <left style="thin">
        <color theme="0" tint="-0.249977111117893"/>
      </left>
      <right/>
      <top style="thin">
        <color theme="0" tint="-0.249977111117893"/>
      </top>
      <bottom style="thin">
        <color indexed="64"/>
      </bottom>
      <diagonal/>
    </border>
    <border>
      <left style="medium">
        <color auto="1"/>
      </left>
      <right style="thin">
        <color theme="0" tint="-0.249977111117893"/>
      </right>
      <top style="thin">
        <color theme="0" tint="-0.249977111117893"/>
      </top>
      <bottom style="thin">
        <color indexed="64"/>
      </bottom>
      <diagonal/>
    </border>
    <border>
      <left style="thin">
        <color theme="0" tint="-0.249977111117893"/>
      </left>
      <right style="double">
        <color auto="1"/>
      </right>
      <top style="thin">
        <color theme="0" tint="-0.249977111117893"/>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249977111117893"/>
      </left>
      <right style="thin">
        <color theme="0" tint="-0.249977111117893"/>
      </right>
      <top/>
      <bottom/>
      <diagonal/>
    </border>
    <border>
      <left style="medium">
        <color indexed="64"/>
      </left>
      <right/>
      <top style="thin">
        <color theme="0" tint="-0.24994659260841701"/>
      </top>
      <bottom style="thin">
        <color indexed="64"/>
      </bottom>
      <diagonal/>
    </border>
    <border>
      <left/>
      <right style="thin">
        <color theme="0" tint="-0.249977111117893"/>
      </right>
      <top style="thin">
        <color theme="0" tint="-0.24994659260841701"/>
      </top>
      <bottom style="thin">
        <color indexed="64"/>
      </bottom>
      <diagonal/>
    </border>
    <border>
      <left style="thin">
        <color theme="0" tint="-0.249977111117893"/>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alignment vertical="center"/>
    </xf>
    <xf numFmtId="0" fontId="15" fillId="0" borderId="0">
      <alignment vertical="center"/>
    </xf>
    <xf numFmtId="0" fontId="25" fillId="0" borderId="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61" applyNumberFormat="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43" fontId="19" fillId="0" borderId="0" applyFont="0" applyFill="0" applyBorder="0" applyAlignment="0" applyProtection="0">
      <alignment vertical="center"/>
    </xf>
  </cellStyleXfs>
  <cellXfs count="728">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1" fillId="3" borderId="6" xfId="0" applyFont="1" applyFill="1" applyBorder="1" applyAlignment="1">
      <alignment horizontal="center" vertical="center"/>
    </xf>
    <xf numFmtId="0" fontId="3"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4" fillId="0" borderId="9" xfId="0" applyFont="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4" fillId="0" borderId="0" xfId="0" applyNumberFormat="1" applyFont="1" applyAlignment="1">
      <alignment horizontal="center" vertical="center"/>
    </xf>
    <xf numFmtId="0" fontId="13" fillId="2" borderId="9" xfId="0"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0" fontId="14" fillId="0" borderId="0" xfId="0" applyFont="1" applyAlignment="1">
      <alignment vertical="center"/>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5" fillId="0" borderId="0" xfId="1">
      <alignment vertical="center"/>
    </xf>
    <xf numFmtId="0" fontId="1" fillId="0" borderId="0" xfId="0" applyFont="1" applyAlignment="1">
      <alignment horizontal="center" vertical="center"/>
    </xf>
    <xf numFmtId="0" fontId="1" fillId="0" borderId="0" xfId="0" applyFont="1" applyAlignment="1">
      <alignment horizontal="center" vertical="center"/>
    </xf>
    <xf numFmtId="24" fontId="1" fillId="0" borderId="0" xfId="0" applyNumberFormat="1" applyFont="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26" fontId="1" fillId="0" borderId="5" xfId="0" applyNumberFormat="1" applyFont="1" applyBorder="1" applyAlignment="1">
      <alignment horizontal="center" vertical="center"/>
    </xf>
    <xf numFmtId="24" fontId="1" fillId="0" borderId="5" xfId="0" applyNumberFormat="1" applyFont="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24" fontId="1" fillId="3" borderId="5" xfId="0" applyNumberFormat="1" applyFont="1" applyFill="1" applyBorder="1" applyAlignment="1">
      <alignment horizontal="center" vertical="center"/>
    </xf>
    <xf numFmtId="24" fontId="1" fillId="3" borderId="8"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horizontal="left" vertical="center" wrapText="1"/>
    </xf>
    <xf numFmtId="49" fontId="20" fillId="7" borderId="44" xfId="1" applyNumberFormat="1" applyFont="1" applyFill="1" applyBorder="1" applyAlignment="1">
      <alignment horizontal="center" vertical="top" wrapText="1"/>
    </xf>
    <xf numFmtId="49" fontId="21" fillId="0" borderId="54" xfId="1" applyNumberFormat="1" applyFont="1" applyBorder="1" applyAlignment="1">
      <alignment horizontal="left" vertical="center"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19" fillId="0" borderId="0" xfId="0" applyFont="1" applyAlignment="1">
      <alignment horizontal="left" vertical="center" wrapText="1"/>
    </xf>
    <xf numFmtId="0" fontId="3" fillId="0" borderId="0" xfId="0"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176" fontId="12" fillId="0" borderId="0" xfId="0" applyNumberFormat="1" applyFont="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wrapText="1"/>
    </xf>
    <xf numFmtId="0" fontId="6" fillId="3" borderId="5" xfId="0" applyFont="1" applyFill="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13" fillId="0" borderId="0" xfId="0" applyFont="1" applyAlignment="1" applyProtection="1">
      <alignment horizontal="center" vertical="center"/>
    </xf>
    <xf numFmtId="0" fontId="0" fillId="0" borderId="0" xfId="0" applyProtection="1">
      <alignment vertical="center"/>
      <protection locked="0"/>
    </xf>
    <xf numFmtId="49" fontId="23" fillId="0" borderId="0" xfId="1" applyNumberFormat="1" applyFont="1">
      <alignment vertical="center"/>
    </xf>
    <xf numFmtId="0" fontId="23" fillId="0" borderId="0" xfId="1" applyFont="1">
      <alignment vertical="center"/>
    </xf>
    <xf numFmtId="0" fontId="14" fillId="0" borderId="0" xfId="0" applyFont="1" applyAlignment="1" applyProtection="1">
      <alignment horizontal="center" vertical="center"/>
      <protection locked="0"/>
    </xf>
    <xf numFmtId="0" fontId="0" fillId="0" borderId="0" xfId="0" applyAlignment="1" applyProtection="1">
      <alignment vertical="center" wrapText="1"/>
    </xf>
    <xf numFmtId="0" fontId="0" fillId="0" borderId="0" xfId="0" applyAlignment="1" applyProtection="1">
      <alignment vertical="center"/>
    </xf>
    <xf numFmtId="0" fontId="0" fillId="0" borderId="0" xfId="0" applyAlignment="1" applyProtection="1">
      <alignment vertical="top" wrapText="1"/>
    </xf>
    <xf numFmtId="0" fontId="3" fillId="0" borderId="66" xfId="0" applyFont="1" applyBorder="1" applyAlignment="1" applyProtection="1">
      <alignment horizontal="center" vertical="center"/>
    </xf>
    <xf numFmtId="0" fontId="3" fillId="3" borderId="66" xfId="0" applyFont="1" applyFill="1" applyBorder="1" applyAlignment="1" applyProtection="1">
      <alignment horizontal="center" vertical="center"/>
    </xf>
    <xf numFmtId="0" fontId="3" fillId="3" borderId="69" xfId="0" applyFont="1" applyFill="1" applyBorder="1" applyAlignment="1" applyProtection="1">
      <alignment horizontal="center" vertical="center"/>
    </xf>
    <xf numFmtId="1" fontId="3" fillId="3" borderId="64"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 fontId="3" fillId="3" borderId="67" xfId="0" applyNumberFormat="1" applyFont="1" applyFill="1" applyBorder="1" applyAlignment="1" applyProtection="1">
      <alignment horizontal="center" vertical="center"/>
    </xf>
    <xf numFmtId="1" fontId="3" fillId="0" borderId="64" xfId="0" applyNumberFormat="1" applyFont="1" applyBorder="1" applyAlignment="1" applyProtection="1">
      <alignment horizontal="center" vertical="center"/>
    </xf>
    <xf numFmtId="1" fontId="3" fillId="3" borderId="65" xfId="0" applyNumberFormat="1" applyFont="1" applyFill="1" applyBorder="1" applyAlignment="1" applyProtection="1">
      <alignment horizontal="center" vertical="center"/>
    </xf>
    <xf numFmtId="1" fontId="3" fillId="3" borderId="68" xfId="0" applyNumberFormat="1" applyFont="1" applyFill="1" applyBorder="1" applyAlignment="1" applyProtection="1">
      <alignment horizontal="center" vertical="center"/>
    </xf>
    <xf numFmtId="1" fontId="3" fillId="0" borderId="68" xfId="0" applyNumberFormat="1" applyFont="1" applyBorder="1" applyAlignment="1" applyProtection="1">
      <alignment horizontal="center" vertical="center"/>
    </xf>
    <xf numFmtId="177" fontId="32" fillId="3" borderId="68" xfId="0" applyNumberFormat="1" applyFont="1" applyFill="1" applyBorder="1" applyAlignment="1" applyProtection="1">
      <alignment horizontal="center" vertical="center"/>
    </xf>
    <xf numFmtId="1" fontId="3" fillId="0" borderId="70" xfId="0" applyNumberFormat="1" applyFont="1" applyBorder="1" applyAlignment="1" applyProtection="1">
      <alignment horizontal="center" vertical="center"/>
    </xf>
    <xf numFmtId="177" fontId="3" fillId="3" borderId="71" xfId="0" applyNumberFormat="1"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176" fontId="3" fillId="3" borderId="14"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protection locked="0"/>
    </xf>
    <xf numFmtId="0" fontId="30"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1" fillId="5" borderId="82" xfId="0" applyFont="1" applyFill="1" applyBorder="1" applyAlignment="1" applyProtection="1">
      <alignment horizontal="center" vertical="center"/>
    </xf>
    <xf numFmtId="0" fontId="33" fillId="9" borderId="81" xfId="0" applyNumberFormat="1" applyFont="1" applyFill="1" applyBorder="1" applyAlignment="1" applyProtection="1">
      <alignment horizontal="center" vertical="center"/>
    </xf>
    <xf numFmtId="176" fontId="33" fillId="9" borderId="81" xfId="0" applyNumberFormat="1" applyFont="1" applyFill="1" applyBorder="1" applyAlignment="1" applyProtection="1">
      <alignment horizontal="center" vertical="center"/>
    </xf>
    <xf numFmtId="0" fontId="33" fillId="9" borderId="82" xfId="0" applyNumberFormat="1" applyFont="1" applyFill="1" applyBorder="1" applyAlignment="1" applyProtection="1">
      <alignment horizontal="center" vertical="center"/>
    </xf>
    <xf numFmtId="0" fontId="33" fillId="0" borderId="81" xfId="0" applyNumberFormat="1" applyFont="1" applyBorder="1" applyAlignment="1" applyProtection="1">
      <alignment horizontal="center" vertical="center"/>
      <protection locked="0"/>
    </xf>
    <xf numFmtId="0" fontId="33" fillId="11" borderId="81" xfId="0" applyFont="1" applyFill="1" applyBorder="1" applyAlignment="1" applyProtection="1">
      <alignment horizontal="center" vertical="center"/>
    </xf>
    <xf numFmtId="0" fontId="33" fillId="0" borderId="81" xfId="0" applyNumberFormat="1" applyFont="1" applyBorder="1" applyAlignment="1" applyProtection="1">
      <alignment horizontal="center" vertical="center"/>
    </xf>
    <xf numFmtId="0" fontId="33" fillId="0" borderId="83" xfId="0" applyNumberFormat="1" applyFont="1" applyBorder="1" applyAlignment="1" applyProtection="1">
      <alignment horizontal="center" vertical="center"/>
      <protection locked="0"/>
    </xf>
    <xf numFmtId="0" fontId="33" fillId="0" borderId="84"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9" fillId="0" borderId="0" xfId="0" applyFont="1" applyBorder="1" applyAlignment="1" applyProtection="1"/>
    <xf numFmtId="0" fontId="15" fillId="0" borderId="0" xfId="1" applyFill="1">
      <alignment vertical="center"/>
    </xf>
    <xf numFmtId="0" fontId="23" fillId="0" borderId="0" xfId="1" applyFont="1" applyFill="1" applyAlignment="1">
      <alignment horizontal="center" vertical="top" wrapText="1"/>
    </xf>
    <xf numFmtId="0" fontId="33" fillId="10" borderId="81" xfId="0" applyNumberFormat="1" applyFont="1" applyFill="1" applyBorder="1" applyAlignment="1" applyProtection="1">
      <alignment horizontal="center" vertical="center"/>
    </xf>
    <xf numFmtId="0" fontId="31" fillId="5" borderId="81" xfId="0" applyFont="1" applyFill="1" applyBorder="1" applyAlignment="1" applyProtection="1">
      <alignment horizontal="center" vertical="center"/>
    </xf>
    <xf numFmtId="0" fontId="33" fillId="9" borderId="81" xfId="0" applyNumberFormat="1" applyFont="1" applyFill="1" applyBorder="1" applyAlignment="1" applyProtection="1">
      <alignment horizontal="center" vertical="center"/>
      <protection locked="0"/>
    </xf>
    <xf numFmtId="0" fontId="11" fillId="0" borderId="0" xfId="0" applyFont="1" applyBorder="1" applyAlignment="1" applyProtection="1">
      <alignment horizontal="left"/>
    </xf>
    <xf numFmtId="0" fontId="11" fillId="0" borderId="0" xfId="0" applyNumberFormat="1" applyFont="1" applyBorder="1" applyAlignment="1" applyProtection="1">
      <alignment horizontal="left" vertical="top"/>
    </xf>
    <xf numFmtId="0" fontId="9" fillId="0" borderId="0" xfId="0" applyFont="1" applyBorder="1" applyAlignment="1" applyProtection="1">
      <alignment vertical="top"/>
    </xf>
    <xf numFmtId="49" fontId="37" fillId="2" borderId="1" xfId="0" applyNumberFormat="1" applyFont="1" applyFill="1" applyBorder="1" applyAlignment="1" applyProtection="1">
      <alignment horizontal="center" vertical="center"/>
    </xf>
    <xf numFmtId="49" fontId="37" fillId="2" borderId="2" xfId="0" applyNumberFormat="1" applyFont="1" applyFill="1" applyBorder="1" applyAlignment="1" applyProtection="1">
      <alignment horizontal="center" vertical="center"/>
    </xf>
    <xf numFmtId="49" fontId="37" fillId="2" borderId="3" xfId="0" applyNumberFormat="1" applyFont="1" applyFill="1" applyBorder="1" applyAlignment="1" applyProtection="1">
      <alignment horizontal="center" vertical="center"/>
    </xf>
    <xf numFmtId="0" fontId="38" fillId="3" borderId="4" xfId="0" applyFont="1" applyFill="1" applyBorder="1" applyAlignment="1" applyProtection="1">
      <alignment horizontal="left" vertical="center"/>
    </xf>
    <xf numFmtId="0" fontId="38" fillId="0" borderId="4" xfId="0" applyFont="1" applyBorder="1" applyAlignment="1" applyProtection="1">
      <alignment horizontal="left" vertical="center"/>
    </xf>
    <xf numFmtId="0" fontId="38" fillId="0" borderId="6" xfId="0" applyFont="1" applyBorder="1" applyAlignment="1" applyProtection="1">
      <alignment horizontal="left" vertical="center"/>
    </xf>
    <xf numFmtId="49" fontId="38" fillId="3" borderId="0" xfId="0" applyNumberFormat="1" applyFont="1" applyFill="1" applyBorder="1" applyAlignment="1" applyProtection="1">
      <alignment horizontal="center" vertical="center"/>
    </xf>
    <xf numFmtId="49" fontId="38" fillId="0" borderId="0" xfId="0" applyNumberFormat="1" applyFont="1" applyBorder="1" applyAlignment="1" applyProtection="1">
      <alignment horizontal="center" vertical="center"/>
    </xf>
    <xf numFmtId="49" fontId="38" fillId="0" borderId="7" xfId="0" applyNumberFormat="1" applyFont="1" applyBorder="1" applyAlignment="1" applyProtection="1">
      <alignment horizontal="center" vertical="center"/>
    </xf>
    <xf numFmtId="0" fontId="33" fillId="0" borderId="82" xfId="0" applyNumberFormat="1" applyFont="1" applyBorder="1" applyAlignment="1" applyProtection="1">
      <alignment horizontal="center" vertical="center"/>
    </xf>
    <xf numFmtId="176" fontId="31" fillId="0" borderId="22" xfId="0" applyNumberFormat="1" applyFont="1" applyFill="1" applyBorder="1" applyAlignment="1" applyProtection="1">
      <alignment horizontal="center" vertical="center"/>
    </xf>
    <xf numFmtId="0" fontId="33" fillId="9" borderId="106" xfId="0" applyNumberFormat="1" applyFont="1" applyFill="1" applyBorder="1" applyAlignment="1" applyProtection="1">
      <alignment horizontal="center" vertical="center"/>
    </xf>
    <xf numFmtId="14" fontId="28" fillId="14" borderId="61" xfId="5" applyNumberFormat="1" applyAlignment="1" applyProtection="1">
      <alignment vertical="center" wrapText="1"/>
    </xf>
    <xf numFmtId="14" fontId="44" fillId="14" borderId="61" xfId="5" applyNumberFormat="1" applyFont="1" applyAlignment="1" applyProtection="1">
      <alignment vertical="center" wrapText="1"/>
    </xf>
    <xf numFmtId="14" fontId="45" fillId="14" borderId="61" xfId="5" applyNumberFormat="1" applyFont="1" applyAlignment="1" applyProtection="1">
      <alignment vertical="center" wrapText="1"/>
    </xf>
    <xf numFmtId="0" fontId="38" fillId="3" borderId="0" xfId="0" applyFont="1" applyFill="1" applyBorder="1" applyAlignment="1" applyProtection="1">
      <alignment horizontal="center" vertical="center"/>
    </xf>
    <xf numFmtId="0" fontId="38" fillId="3" borderId="5" xfId="0" applyFont="1" applyFill="1" applyBorder="1" applyAlignment="1" applyProtection="1">
      <alignment horizontal="center" vertical="center"/>
    </xf>
    <xf numFmtId="0" fontId="38" fillId="0" borderId="0" xfId="0" applyFont="1" applyBorder="1" applyAlignment="1" applyProtection="1">
      <alignment horizontal="center" vertical="center"/>
    </xf>
    <xf numFmtId="0" fontId="38" fillId="0" borderId="5" xfId="0" applyFont="1" applyBorder="1" applyAlignment="1" applyProtection="1">
      <alignment horizontal="center" vertical="center"/>
    </xf>
    <xf numFmtId="0" fontId="38" fillId="0" borderId="7" xfId="0" applyFont="1" applyBorder="1" applyAlignment="1" applyProtection="1">
      <alignment horizontal="center" vertical="center"/>
    </xf>
    <xf numFmtId="0" fontId="38" fillId="0" borderId="8" xfId="0" applyFont="1" applyBorder="1" applyAlignment="1" applyProtection="1">
      <alignment horizontal="center" vertical="center"/>
    </xf>
    <xf numFmtId="0" fontId="3" fillId="3" borderId="67" xfId="0" applyNumberFormat="1" applyFont="1" applyFill="1" applyBorder="1" applyAlignment="1" applyProtection="1">
      <alignment horizontal="center" vertical="center"/>
    </xf>
    <xf numFmtId="0" fontId="3" fillId="0" borderId="67" xfId="0" applyNumberFormat="1" applyFont="1" applyBorder="1" applyAlignment="1" applyProtection="1">
      <alignment horizontal="center" vertical="center"/>
    </xf>
    <xf numFmtId="0" fontId="48" fillId="0" borderId="0" xfId="0" applyFont="1" applyBorder="1" applyAlignment="1" applyProtection="1">
      <alignment horizontal="center" vertical="center"/>
    </xf>
    <xf numFmtId="0" fontId="48" fillId="3" borderId="15" xfId="0" applyNumberFormat="1" applyFont="1" applyFill="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3" fillId="0" borderId="91" xfId="0" applyNumberFormat="1" applyFont="1" applyBorder="1" applyAlignment="1" applyProtection="1">
      <alignment horizontal="center" vertical="center"/>
    </xf>
    <xf numFmtId="0" fontId="3" fillId="3" borderId="67" xfId="0" applyFont="1" applyFill="1" applyBorder="1" applyAlignment="1" applyProtection="1">
      <alignment horizontal="center" vertical="center"/>
    </xf>
    <xf numFmtId="0" fontId="3" fillId="0" borderId="67" xfId="0" applyFont="1" applyBorder="1" applyAlignment="1" applyProtection="1">
      <alignment horizontal="center" vertical="center"/>
    </xf>
    <xf numFmtId="0" fontId="3" fillId="3" borderId="70"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1" fillId="0" borderId="0" xfId="0" applyFont="1" applyAlignment="1">
      <alignment horizontal="center" vertical="center"/>
    </xf>
    <xf numFmtId="0" fontId="36" fillId="0" borderId="0" xfId="0" applyFont="1" applyFill="1" applyBorder="1" applyAlignment="1">
      <alignment horizontal="center" vertical="center"/>
    </xf>
    <xf numFmtId="0" fontId="0" fillId="0" borderId="0" xfId="0" applyBorder="1">
      <alignment vertical="center"/>
    </xf>
    <xf numFmtId="0" fontId="36"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wrapText="1"/>
    </xf>
    <xf numFmtId="0" fontId="36" fillId="0" borderId="0" xfId="0" applyFont="1" applyFill="1" applyBorder="1" applyAlignment="1" applyProtection="1">
      <alignment horizontal="center" vertical="center"/>
      <protection locked="0"/>
    </xf>
    <xf numFmtId="0" fontId="34" fillId="15" borderId="0" xfId="6" applyBorder="1" applyAlignment="1">
      <alignment horizontal="center" vertical="center"/>
    </xf>
    <xf numFmtId="0" fontId="34" fillId="15" borderId="0" xfId="6"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1" fillId="0" borderId="0" xfId="0" applyFont="1" applyBorder="1" applyAlignment="1" applyProtection="1">
      <alignment horizontal="center" vertical="center"/>
    </xf>
    <xf numFmtId="0" fontId="11" fillId="0" borderId="0" xfId="0" applyNumberFormat="1" applyFont="1" applyBorder="1" applyAlignment="1" applyProtection="1">
      <alignment horizontal="center" vertical="center"/>
    </xf>
    <xf numFmtId="49" fontId="36"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49" fontId="36" fillId="0" borderId="0" xfId="0" applyNumberFormat="1" applyFont="1" applyFill="1" applyBorder="1" applyAlignment="1" applyProtection="1">
      <alignment horizontal="center" vertical="center" wrapText="1"/>
    </xf>
    <xf numFmtId="49" fontId="36" fillId="0" borderId="0" xfId="0" applyNumberFormat="1"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49" fontId="3" fillId="0" borderId="0" xfId="0" applyNumberFormat="1" applyFont="1" applyBorder="1" applyAlignment="1" applyProtection="1">
      <alignment vertical="center"/>
      <protection locked="0"/>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10" fillId="0" borderId="0" xfId="0" applyFont="1" applyBorder="1" applyAlignment="1" applyProtection="1">
      <alignment horizontal="center" vertical="center"/>
      <protection locked="0"/>
    </xf>
    <xf numFmtId="0" fontId="0" fillId="0" borderId="109" xfId="0" applyBorder="1">
      <alignment vertical="center"/>
    </xf>
    <xf numFmtId="0" fontId="19" fillId="0" borderId="109" xfId="0" applyFont="1" applyBorder="1" applyAlignment="1">
      <alignment vertical="center" wrapText="1"/>
    </xf>
    <xf numFmtId="0" fontId="0" fillId="0" borderId="109" xfId="0" applyBorder="1" applyAlignment="1">
      <alignment vertical="center" wrapText="1"/>
    </xf>
    <xf numFmtId="0" fontId="0" fillId="0" borderId="109" xfId="0" applyBorder="1" applyAlignment="1">
      <alignment horizontal="center" vertical="center" wrapText="1"/>
    </xf>
    <xf numFmtId="0" fontId="19" fillId="0" borderId="109" xfId="0" applyFont="1" applyBorder="1" applyAlignment="1">
      <alignment horizontal="left" vertical="center" wrapText="1"/>
    </xf>
    <xf numFmtId="0" fontId="0" fillId="6" borderId="109" xfId="0" applyFill="1" applyBorder="1">
      <alignment vertical="center"/>
    </xf>
    <xf numFmtId="0" fontId="0" fillId="6" borderId="109" xfId="0" applyFill="1" applyBorder="1" applyAlignment="1">
      <alignment horizontal="left" vertical="center" wrapText="1"/>
    </xf>
    <xf numFmtId="0" fontId="0" fillId="6" borderId="109" xfId="0" applyFill="1" applyBorder="1" applyAlignment="1">
      <alignment horizontal="center" vertical="center" wrapText="1"/>
    </xf>
    <xf numFmtId="0" fontId="19" fillId="6" borderId="109" xfId="0" applyFont="1" applyFill="1" applyBorder="1" applyAlignment="1">
      <alignment horizontal="left" vertical="center" wrapText="1"/>
    </xf>
    <xf numFmtId="0" fontId="0" fillId="0" borderId="109" xfId="0" applyBorder="1" applyAlignment="1">
      <alignment horizontal="left" vertical="center" wrapText="1"/>
    </xf>
    <xf numFmtId="0" fontId="0" fillId="0" borderId="110" xfId="0" applyBorder="1">
      <alignment vertical="center"/>
    </xf>
    <xf numFmtId="0" fontId="0" fillId="0" borderId="111" xfId="0" applyBorder="1">
      <alignment vertical="center"/>
    </xf>
    <xf numFmtId="0" fontId="0" fillId="0" borderId="112" xfId="0" applyBorder="1" applyAlignment="1">
      <alignment vertical="center" wrapText="1"/>
    </xf>
    <xf numFmtId="0" fontId="0" fillId="0" borderId="112" xfId="0" applyBorder="1">
      <alignment vertical="center"/>
    </xf>
    <xf numFmtId="0" fontId="0" fillId="0" borderId="114" xfId="0" applyBorder="1" applyProtection="1">
      <alignment vertical="center"/>
      <protection locked="0"/>
    </xf>
    <xf numFmtId="0" fontId="0" fillId="0" borderId="114" xfId="0" applyBorder="1">
      <alignment vertical="center"/>
    </xf>
    <xf numFmtId="0" fontId="0" fillId="0" borderId="113" xfId="0" applyBorder="1" applyAlignment="1">
      <alignment vertical="center" wrapText="1"/>
    </xf>
    <xf numFmtId="0" fontId="1" fillId="5" borderId="117" xfId="0" applyFont="1" applyFill="1" applyBorder="1" applyAlignment="1" applyProtection="1">
      <alignment horizontal="center" vertical="center"/>
    </xf>
    <xf numFmtId="0" fontId="1" fillId="5" borderId="118" xfId="0" applyFont="1" applyFill="1" applyBorder="1" applyAlignment="1" applyProtection="1">
      <alignment horizontal="center" vertical="center" wrapText="1"/>
    </xf>
    <xf numFmtId="0" fontId="1" fillId="0" borderId="119" xfId="0" applyFont="1" applyBorder="1" applyAlignment="1" applyProtection="1">
      <alignment horizontal="center" vertical="center"/>
    </xf>
    <xf numFmtId="0" fontId="1" fillId="0" borderId="120" xfId="0" applyFont="1" applyBorder="1" applyAlignment="1" applyProtection="1">
      <alignment horizontal="left" vertical="center" wrapText="1"/>
    </xf>
    <xf numFmtId="0" fontId="1" fillId="3" borderId="117" xfId="0" applyFont="1" applyFill="1" applyBorder="1" applyAlignment="1" applyProtection="1">
      <alignment horizontal="center" vertical="center"/>
    </xf>
    <xf numFmtId="0" fontId="1" fillId="3" borderId="118" xfId="0" applyFont="1" applyFill="1" applyBorder="1" applyAlignment="1" applyProtection="1">
      <alignment horizontal="left" vertical="center" wrapText="1"/>
    </xf>
    <xf numFmtId="0" fontId="1" fillId="3" borderId="121" xfId="0" applyFont="1" applyFill="1" applyBorder="1" applyAlignment="1" applyProtection="1">
      <alignment horizontal="center" vertical="center"/>
    </xf>
    <xf numFmtId="0" fontId="1" fillId="3" borderId="122" xfId="0" applyFont="1" applyFill="1" applyBorder="1" applyAlignment="1" applyProtection="1">
      <alignment horizontal="left" vertical="center" wrapText="1"/>
    </xf>
    <xf numFmtId="0" fontId="1" fillId="5" borderId="117" xfId="0" applyFont="1" applyFill="1" applyBorder="1" applyAlignment="1" applyProtection="1">
      <alignment horizontal="center" vertical="center" wrapText="1"/>
    </xf>
    <xf numFmtId="0" fontId="1" fillId="0" borderId="119" xfId="0" applyFont="1" applyBorder="1" applyAlignment="1">
      <alignment horizontal="center" vertical="center"/>
    </xf>
    <xf numFmtId="0" fontId="1" fillId="0" borderId="120" xfId="0" applyFont="1" applyBorder="1" applyAlignment="1">
      <alignment horizontal="left" vertical="center" wrapText="1"/>
    </xf>
    <xf numFmtId="0" fontId="1" fillId="3" borderId="117" xfId="0" applyFont="1" applyFill="1" applyBorder="1" applyAlignment="1">
      <alignment horizontal="center" vertical="center"/>
    </xf>
    <xf numFmtId="0" fontId="1" fillId="3" borderId="118" xfId="0" applyFont="1" applyFill="1" applyBorder="1" applyAlignment="1">
      <alignment horizontal="left" vertical="center"/>
    </xf>
    <xf numFmtId="0" fontId="1" fillId="0" borderId="119" xfId="0" applyFont="1" applyBorder="1" applyAlignment="1" applyProtection="1">
      <alignment horizontal="center" vertical="center" wrapText="1"/>
    </xf>
    <xf numFmtId="0" fontId="1" fillId="3" borderId="117" xfId="0" applyFont="1" applyFill="1" applyBorder="1" applyAlignment="1" applyProtection="1">
      <alignment horizontal="center" vertical="center" wrapText="1"/>
    </xf>
    <xf numFmtId="0" fontId="1" fillId="3" borderId="121" xfId="0" applyFont="1" applyFill="1" applyBorder="1" applyAlignment="1" applyProtection="1">
      <alignment horizontal="center" vertical="center" wrapText="1"/>
    </xf>
    <xf numFmtId="0" fontId="0" fillId="0" borderId="123" xfId="0" applyBorder="1" applyAlignment="1" applyProtection="1">
      <alignment horizontal="center" vertical="center" wrapText="1"/>
      <protection hidden="1"/>
    </xf>
    <xf numFmtId="0" fontId="19" fillId="0" borderId="124" xfId="0" applyFont="1" applyBorder="1" applyAlignment="1" applyProtection="1">
      <alignment horizontal="left" vertical="center" wrapText="1"/>
      <protection hidden="1"/>
    </xf>
    <xf numFmtId="0" fontId="0" fillId="0" borderId="111" xfId="0" applyBorder="1" applyAlignment="1">
      <alignment horizontal="center" vertical="center" wrapText="1"/>
    </xf>
    <xf numFmtId="0" fontId="19" fillId="0" borderId="111" xfId="0" applyFont="1" applyBorder="1" applyAlignment="1">
      <alignment horizontal="left" vertical="center" wrapText="1"/>
    </xf>
    <xf numFmtId="0" fontId="1" fillId="5" borderId="117" xfId="0" applyFont="1" applyFill="1" applyBorder="1" applyAlignment="1" applyProtection="1">
      <alignment horizontal="center" vertical="center"/>
      <protection hidden="1"/>
    </xf>
    <xf numFmtId="0" fontId="1" fillId="5" borderId="118" xfId="0" applyFont="1" applyFill="1" applyBorder="1" applyAlignment="1" applyProtection="1">
      <alignment horizontal="center" vertical="center" wrapText="1"/>
      <protection hidden="1"/>
    </xf>
    <xf numFmtId="0" fontId="1" fillId="0" borderId="125" xfId="0" applyFont="1" applyBorder="1" applyAlignment="1" applyProtection="1">
      <alignment horizontal="center" vertical="center"/>
      <protection locked="0" hidden="1"/>
    </xf>
    <xf numFmtId="0" fontId="1" fillId="0" borderId="126" xfId="0" applyFont="1" applyBorder="1" applyAlignment="1" applyProtection="1">
      <alignment horizontal="left" vertical="center" wrapText="1"/>
      <protection hidden="1"/>
    </xf>
    <xf numFmtId="0" fontId="19" fillId="0" borderId="127" xfId="0" applyFont="1" applyBorder="1" applyAlignment="1">
      <alignment vertical="center" wrapText="1"/>
    </xf>
    <xf numFmtId="0" fontId="0" fillId="0" borderId="124" xfId="0" applyBorder="1" applyAlignment="1">
      <alignment vertical="center" wrapText="1"/>
    </xf>
    <xf numFmtId="0" fontId="19" fillId="0" borderId="111" xfId="0" applyFont="1" applyBorder="1" applyAlignment="1">
      <alignment vertical="center" wrapText="1"/>
    </xf>
    <xf numFmtId="0" fontId="9" fillId="0" borderId="0" xfId="0" applyFont="1" applyBorder="1" applyAlignment="1" applyProtection="1">
      <alignment vertical="center"/>
    </xf>
    <xf numFmtId="0" fontId="12" fillId="0" borderId="0" xfId="0" applyFont="1" applyFill="1" applyBorder="1" applyAlignment="1" applyProtection="1">
      <alignment vertical="center"/>
      <protection locked="0"/>
    </xf>
    <xf numFmtId="0" fontId="18" fillId="0" borderId="0" xfId="0" applyNumberFormat="1" applyFont="1" applyBorder="1" applyAlignment="1" applyProtection="1">
      <alignment horizontal="left"/>
      <protection locked="0"/>
    </xf>
    <xf numFmtId="0" fontId="33" fillId="9" borderId="82" xfId="0" applyNumberFormat="1" applyFont="1" applyFill="1" applyBorder="1" applyAlignment="1" applyProtection="1">
      <alignment horizontal="center" vertical="center"/>
      <protection locked="0"/>
    </xf>
    <xf numFmtId="0" fontId="12" fillId="0" borderId="104" xfId="0" applyFont="1" applyFill="1" applyBorder="1" applyAlignment="1" applyProtection="1">
      <alignment vertical="center"/>
      <protection locked="0"/>
    </xf>
    <xf numFmtId="0" fontId="48" fillId="3" borderId="26" xfId="0" applyNumberFormat="1" applyFont="1" applyFill="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3" borderId="32" xfId="0" applyNumberFormat="1" applyFont="1" applyFill="1" applyBorder="1" applyAlignment="1" applyProtection="1">
      <alignment horizontal="center" vertical="center"/>
      <protection locked="0" hidden="1"/>
    </xf>
    <xf numFmtId="49" fontId="3" fillId="0" borderId="20" xfId="0" applyNumberFormat="1" applyFont="1" applyBorder="1" applyAlignment="1" applyProtection="1">
      <alignment horizontal="center" vertical="center"/>
      <protection locked="0" hidden="1"/>
    </xf>
    <xf numFmtId="49" fontId="3" fillId="3" borderId="20" xfId="0" applyNumberFormat="1" applyFont="1" applyFill="1" applyBorder="1" applyAlignment="1" applyProtection="1">
      <alignment horizontal="center" vertical="center"/>
      <protection locked="0" hidden="1"/>
    </xf>
    <xf numFmtId="0" fontId="31" fillId="0" borderId="67" xfId="0" applyFont="1" applyBorder="1" applyAlignment="1" applyProtection="1">
      <alignment horizontal="center" vertical="center"/>
    </xf>
    <xf numFmtId="0" fontId="31" fillId="0" borderId="68" xfId="0" applyFont="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 fillId="0" borderId="0" xfId="0" applyFont="1" applyAlignment="1">
      <alignment horizontal="center" vertical="center"/>
    </xf>
    <xf numFmtId="0" fontId="33" fillId="9" borderId="106" xfId="0" applyNumberFormat="1" applyFont="1" applyFill="1" applyBorder="1" applyAlignment="1" applyProtection="1">
      <alignment horizontal="center" vertical="center"/>
      <protection hidden="1"/>
    </xf>
    <xf numFmtId="0" fontId="33" fillId="9" borderId="86" xfId="0" applyNumberFormat="1" applyFont="1" applyFill="1" applyBorder="1" applyAlignment="1" applyProtection="1">
      <alignment horizontal="center" vertical="center"/>
      <protection hidden="1"/>
    </xf>
    <xf numFmtId="0" fontId="33" fillId="0" borderId="83" xfId="0" applyNumberFormat="1" applyFont="1" applyBorder="1" applyAlignment="1" applyProtection="1">
      <alignment horizontal="center" vertical="center"/>
      <protection hidden="1"/>
    </xf>
    <xf numFmtId="49" fontId="3" fillId="0" borderId="14" xfId="0" applyNumberFormat="1" applyFont="1" applyBorder="1" applyAlignment="1" applyProtection="1">
      <alignment horizontal="right" vertical="center" wrapText="1"/>
      <protection locked="0" hidden="1"/>
    </xf>
    <xf numFmtId="176" fontId="3" fillId="3" borderId="14" xfId="0" applyNumberFormat="1" applyFont="1" applyFill="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protection locked="0" hidden="1"/>
    </xf>
    <xf numFmtId="49" fontId="3" fillId="3" borderId="14" xfId="0" applyNumberFormat="1" applyFont="1" applyFill="1" applyBorder="1" applyAlignment="1" applyProtection="1">
      <alignment horizontal="right" vertical="center" wrapText="1"/>
      <protection locked="0" hidden="1"/>
    </xf>
    <xf numFmtId="176" fontId="3" fillId="0" borderId="14" xfId="0" applyNumberFormat="1" applyFont="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wrapText="1"/>
      <protection locked="0" hidden="1"/>
    </xf>
    <xf numFmtId="49" fontId="3" fillId="3" borderId="14" xfId="0" applyNumberFormat="1" applyFont="1" applyFill="1" applyBorder="1" applyAlignment="1" applyProtection="1">
      <alignment horizontal="right" vertical="center"/>
      <protection locked="0" hidden="1"/>
    </xf>
    <xf numFmtId="176" fontId="3" fillId="0" borderId="14" xfId="0" applyNumberFormat="1" applyFont="1" applyBorder="1" applyAlignment="1" applyProtection="1">
      <alignment horizontal="center" vertical="center"/>
    </xf>
    <xf numFmtId="176" fontId="3" fillId="0" borderId="89" xfId="0" applyNumberFormat="1" applyFont="1" applyBorder="1" applyAlignment="1" applyProtection="1">
      <alignment horizontal="center" vertical="center"/>
    </xf>
    <xf numFmtId="176" fontId="3" fillId="3" borderId="8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76" fontId="3" fillId="6" borderId="14" xfId="0" applyNumberFormat="1" applyFont="1" applyFill="1" applyBorder="1" applyAlignment="1" applyProtection="1">
      <alignment horizontal="center" vertical="center"/>
    </xf>
    <xf numFmtId="176" fontId="3" fillId="0" borderId="14" xfId="0" applyNumberFormat="1" applyFont="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wrapText="1"/>
      <protection locked="0"/>
    </xf>
    <xf numFmtId="176" fontId="3" fillId="3" borderId="25" xfId="0" applyNumberFormat="1" applyFont="1" applyFill="1" applyBorder="1" applyAlignment="1" applyProtection="1">
      <alignment horizontal="center" vertical="center"/>
      <protection locked="0"/>
    </xf>
    <xf numFmtId="176" fontId="3" fillId="0" borderId="22" xfId="0" applyNumberFormat="1" applyFont="1" applyBorder="1" applyAlignment="1" applyProtection="1">
      <alignment horizontal="center" vertical="center"/>
    </xf>
    <xf numFmtId="176" fontId="3" fillId="3" borderId="22" xfId="0" applyNumberFormat="1" applyFont="1" applyFill="1" applyBorder="1" applyAlignment="1" applyProtection="1">
      <alignment horizontal="center" vertical="center"/>
    </xf>
    <xf numFmtId="176" fontId="3" fillId="3" borderId="30" xfId="0" applyNumberFormat="1" applyFont="1" applyFill="1" applyBorder="1" applyAlignment="1" applyProtection="1">
      <alignment horizontal="center" vertical="center"/>
    </xf>
    <xf numFmtId="0" fontId="5" fillId="0" borderId="0" xfId="0" applyFont="1" applyAlignment="1" applyProtection="1">
      <alignment horizontal="center" vertical="center"/>
    </xf>
    <xf numFmtId="0" fontId="1" fillId="0" borderId="0" xfId="0" applyFont="1" applyAlignment="1" applyProtection="1">
      <alignment horizontal="center" vertical="center"/>
      <protection locked="0" hidden="1"/>
    </xf>
    <xf numFmtId="0" fontId="1" fillId="0" borderId="4" xfId="0" applyFont="1" applyBorder="1" applyAlignment="1" applyProtection="1">
      <alignment horizontal="center" vertical="center"/>
      <protection locked="0" hidden="1"/>
    </xf>
    <xf numFmtId="0" fontId="1" fillId="3" borderId="4" xfId="0" applyFont="1" applyFill="1" applyBorder="1" applyAlignment="1" applyProtection="1">
      <alignment horizontal="center" vertical="center"/>
      <protection locked="0" hidden="1"/>
    </xf>
    <xf numFmtId="0" fontId="1" fillId="0" borderId="6" xfId="0" applyFont="1" applyBorder="1" applyAlignment="1" applyProtection="1">
      <alignment horizontal="center" vertical="center"/>
      <protection locked="0" hidden="1"/>
    </xf>
    <xf numFmtId="0" fontId="1" fillId="3" borderId="6" xfId="0" applyFont="1" applyFill="1" applyBorder="1" applyAlignment="1" applyProtection="1">
      <alignment horizontal="center" vertical="center"/>
      <protection locked="0" hidden="1"/>
    </xf>
    <xf numFmtId="0" fontId="1" fillId="5" borderId="4" xfId="0" applyFont="1" applyFill="1" applyBorder="1" applyAlignment="1" applyProtection="1">
      <alignment horizontal="center" vertical="center"/>
    </xf>
    <xf numFmtId="0" fontId="1" fillId="5" borderId="5" xfId="0" applyFont="1" applyFill="1" applyBorder="1" applyAlignment="1" applyProtection="1">
      <alignment horizontal="center" vertical="center"/>
    </xf>
    <xf numFmtId="0" fontId="1" fillId="0" borderId="0" xfId="0" applyFont="1" applyAlignment="1" applyProtection="1">
      <alignment horizontal="center" vertical="center"/>
    </xf>
    <xf numFmtId="0" fontId="1" fillId="0" borderId="5" xfId="0" applyFont="1" applyBorder="1" applyAlignment="1" applyProtection="1">
      <alignment horizontal="center" vertical="center"/>
    </xf>
    <xf numFmtId="0" fontId="1" fillId="3" borderId="5" xfId="0" applyFont="1" applyFill="1" applyBorder="1" applyAlignment="1" applyProtection="1">
      <alignment horizontal="center" vertical="center"/>
    </xf>
    <xf numFmtId="0" fontId="1" fillId="0" borderId="8" xfId="0" applyFont="1" applyBorder="1" applyAlignment="1" applyProtection="1">
      <alignment horizontal="center" vertical="center"/>
    </xf>
    <xf numFmtId="0" fontId="1" fillId="3" borderId="8" xfId="0" applyFont="1" applyFill="1" applyBorder="1" applyAlignment="1" applyProtection="1">
      <alignment horizontal="center" vertical="center"/>
    </xf>
    <xf numFmtId="0" fontId="0" fillId="0" borderId="0" xfId="0" applyAlignment="1" applyProtection="1">
      <alignment horizontal="left" vertical="center" wrapText="1"/>
    </xf>
    <xf numFmtId="0" fontId="10" fillId="2" borderId="1" xfId="0" applyFont="1" applyFill="1" applyBorder="1" applyAlignment="1" applyProtection="1">
      <alignment horizontal="center" vertical="center" wrapText="1"/>
    </xf>
    <xf numFmtId="49" fontId="10" fillId="2" borderId="2" xfId="0" applyNumberFormat="1"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51" fillId="3" borderId="0" xfId="0"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wrapText="1"/>
    </xf>
    <xf numFmtId="49" fontId="52" fillId="3" borderId="0" xfId="0" applyNumberFormat="1" applyFont="1" applyFill="1" applyBorder="1" applyAlignment="1" applyProtection="1">
      <alignment horizontal="center" vertical="center" wrapText="1"/>
      <protection locked="0" hidden="1"/>
    </xf>
    <xf numFmtId="0" fontId="6" fillId="0" borderId="5" xfId="0" applyFont="1" applyBorder="1" applyAlignment="1" applyProtection="1">
      <alignment horizontal="left" vertical="center" wrapText="1"/>
    </xf>
    <xf numFmtId="0" fontId="6" fillId="0" borderId="0" xfId="0" applyFont="1" applyAlignment="1" applyProtection="1">
      <alignment horizontal="center" vertical="center" wrapText="1"/>
      <protection locked="0"/>
    </xf>
    <xf numFmtId="0" fontId="6" fillId="3" borderId="6" xfId="0" applyFont="1" applyFill="1" applyBorder="1" applyAlignment="1" applyProtection="1">
      <alignment horizontal="center" vertical="center" wrapText="1"/>
    </xf>
    <xf numFmtId="49" fontId="6" fillId="3" borderId="7" xfId="0" applyNumberFormat="1" applyFont="1" applyFill="1" applyBorder="1" applyAlignment="1" applyProtection="1">
      <alignment horizontal="center" vertical="center" wrapText="1"/>
    </xf>
    <xf numFmtId="49" fontId="6" fillId="0" borderId="0" xfId="0" applyNumberFormat="1" applyFont="1" applyAlignment="1" applyProtection="1">
      <alignment horizontal="center" vertical="center" wrapText="1"/>
    </xf>
    <xf numFmtId="49" fontId="6" fillId="3" borderId="0" xfId="0" applyNumberFormat="1" applyFont="1" applyFill="1" applyBorder="1" applyAlignment="1" applyProtection="1">
      <alignment horizontal="center" vertical="center" wrapText="1"/>
      <protection locked="0"/>
    </xf>
    <xf numFmtId="0" fontId="0" fillId="0" borderId="0" xfId="0" applyProtection="1">
      <alignment vertical="center"/>
    </xf>
    <xf numFmtId="49" fontId="3" fillId="0" borderId="16" xfId="0" applyNumberFormat="1" applyFont="1" applyBorder="1" applyAlignment="1" applyProtection="1">
      <alignment horizontal="left" vertical="center" wrapText="1"/>
      <protection locked="0" hidden="1"/>
    </xf>
    <xf numFmtId="0" fontId="3" fillId="3" borderId="15" xfId="0" applyNumberFormat="1" applyFont="1" applyFill="1" applyBorder="1" applyAlignment="1" applyProtection="1">
      <alignment horizontal="left" vertical="center"/>
      <protection locked="0" hidden="1"/>
    </xf>
    <xf numFmtId="49" fontId="3" fillId="6" borderId="16" xfId="0" applyNumberFormat="1" applyFont="1" applyFill="1" applyBorder="1" applyAlignment="1" applyProtection="1">
      <alignment horizontal="left" vertical="center"/>
      <protection locked="0" hidden="1"/>
    </xf>
    <xf numFmtId="49" fontId="3" fillId="3" borderId="15" xfId="0" applyNumberFormat="1" applyFont="1" applyFill="1" applyBorder="1" applyAlignment="1" applyProtection="1">
      <alignment horizontal="left" vertical="center"/>
      <protection locked="0" hidden="1"/>
    </xf>
    <xf numFmtId="49"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wrapText="1"/>
      <protection locked="0" hidden="1"/>
    </xf>
    <xf numFmtId="0"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protection locked="0" hidden="1"/>
    </xf>
    <xf numFmtId="49" fontId="3" fillId="0" borderId="16" xfId="0" applyNumberFormat="1" applyFont="1" applyFill="1" applyBorder="1" applyAlignment="1" applyProtection="1">
      <alignment horizontal="left" vertical="center"/>
      <protection locked="0" hidden="1"/>
    </xf>
    <xf numFmtId="14" fontId="57" fillId="14" borderId="61" xfId="5" applyNumberFormat="1" applyFont="1" applyAlignment="1" applyProtection="1">
      <alignment vertical="center" wrapText="1"/>
    </xf>
    <xf numFmtId="0" fontId="55" fillId="0" borderId="0" xfId="0" applyFont="1" applyAlignment="1" applyProtection="1">
      <alignment vertical="center"/>
    </xf>
    <xf numFmtId="0" fontId="55" fillId="0" borderId="0" xfId="0" applyFont="1" applyAlignment="1" applyProtection="1">
      <alignment vertical="center" wrapText="1"/>
    </xf>
    <xf numFmtId="0" fontId="10" fillId="2" borderId="2"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3" borderId="7" xfId="0" applyFont="1" applyFill="1" applyBorder="1" applyAlignment="1" applyProtection="1">
      <alignment horizontal="center" vertical="center"/>
    </xf>
    <xf numFmtId="0" fontId="58" fillId="0" borderId="0" xfId="0" applyFont="1" applyAlignment="1" applyProtection="1">
      <alignment vertical="top" wrapText="1"/>
    </xf>
    <xf numFmtId="0" fontId="14" fillId="3" borderId="9" xfId="0" applyNumberFormat="1" applyFont="1" applyFill="1" applyBorder="1" applyAlignment="1" applyProtection="1">
      <alignment horizontal="center" vertical="center"/>
      <protection locked="0"/>
    </xf>
    <xf numFmtId="14" fontId="28" fillId="14" borderId="61" xfId="5" applyNumberFormat="1" applyAlignment="1" applyProtection="1">
      <alignment vertical="top" wrapText="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1" fillId="0" borderId="67" xfId="0" applyFont="1" applyBorder="1" applyAlignment="1" applyProtection="1">
      <alignment horizontal="center" vertical="center"/>
      <protection locked="0"/>
    </xf>
    <xf numFmtId="58" fontId="31" fillId="0" borderId="68" xfId="0" applyNumberFormat="1" applyFont="1" applyBorder="1" applyAlignment="1" applyProtection="1">
      <alignment horizontal="center" vertical="center"/>
      <protection locked="0"/>
    </xf>
    <xf numFmtId="49" fontId="3" fillId="3" borderId="145" xfId="0" applyNumberFormat="1" applyFont="1" applyFill="1" applyBorder="1" applyAlignment="1" applyProtection="1">
      <alignment horizontal="center" vertical="center"/>
      <protection locked="0" hidden="1"/>
    </xf>
    <xf numFmtId="0" fontId="48" fillId="3" borderId="7" xfId="0" applyNumberFormat="1" applyFont="1" applyFill="1" applyBorder="1" applyAlignment="1" applyProtection="1">
      <alignment horizontal="center" vertical="center"/>
    </xf>
    <xf numFmtId="49" fontId="3" fillId="3" borderId="31" xfId="0" applyNumberFormat="1" applyFont="1" applyFill="1" applyBorder="1" applyAlignment="1" applyProtection="1">
      <alignment horizontal="right" vertical="center"/>
      <protection locked="0" hidden="1"/>
    </xf>
    <xf numFmtId="49" fontId="3" fillId="3" borderId="7" xfId="0" applyNumberFormat="1" applyFont="1" applyFill="1" applyBorder="1" applyAlignment="1" applyProtection="1">
      <alignment horizontal="left" vertical="center"/>
      <protection locked="0" hidden="1"/>
    </xf>
    <xf numFmtId="176" fontId="3" fillId="3" borderId="31" xfId="0" applyNumberFormat="1" applyFont="1" applyFill="1" applyBorder="1" applyAlignment="1" applyProtection="1">
      <alignment horizontal="center" vertical="center"/>
    </xf>
    <xf numFmtId="176" fontId="3" fillId="3" borderId="31" xfId="0" applyNumberFormat="1" applyFont="1" applyFill="1" applyBorder="1" applyAlignment="1" applyProtection="1">
      <alignment horizontal="center" vertical="center"/>
      <protection locked="0"/>
    </xf>
    <xf numFmtId="176" fontId="3" fillId="3" borderId="146" xfId="0" applyNumberFormat="1" applyFont="1" applyFill="1" applyBorder="1" applyAlignment="1" applyProtection="1">
      <alignment horizontal="center" vertical="center"/>
    </xf>
    <xf numFmtId="0" fontId="48" fillId="0" borderId="148" xfId="0" applyFont="1" applyBorder="1" applyAlignment="1" applyProtection="1">
      <alignment horizontal="center" vertical="center"/>
    </xf>
    <xf numFmtId="176" fontId="3" fillId="0" borderId="149" xfId="0" applyNumberFormat="1" applyFont="1" applyBorder="1" applyAlignment="1" applyProtection="1">
      <alignment horizontal="center" vertical="center"/>
    </xf>
    <xf numFmtId="176" fontId="3" fillId="0" borderId="149" xfId="0" applyNumberFormat="1" applyFont="1" applyBorder="1" applyAlignment="1" applyProtection="1">
      <alignment horizontal="center" vertical="center"/>
      <protection locked="0"/>
    </xf>
    <xf numFmtId="49" fontId="3" fillId="0" borderId="150" xfId="0" applyNumberFormat="1" applyFont="1" applyBorder="1" applyAlignment="1" applyProtection="1">
      <alignment horizontal="center" vertical="center"/>
      <protection locked="0" hidden="1"/>
    </xf>
    <xf numFmtId="176" fontId="3" fillId="0" borderId="151" xfId="0" applyNumberFormat="1" applyFont="1" applyBorder="1" applyAlignment="1" applyProtection="1">
      <alignment horizontal="center" vertical="center"/>
    </xf>
    <xf numFmtId="176" fontId="3" fillId="0" borderId="14" xfId="0" applyNumberFormat="1" applyFont="1" applyFill="1" applyBorder="1" applyAlignment="1" applyProtection="1">
      <alignment horizontal="right" vertical="center"/>
      <protection locked="0" hidden="1"/>
    </xf>
    <xf numFmtId="49" fontId="31" fillId="3" borderId="0" xfId="0" applyNumberFormat="1" applyFont="1" applyFill="1" applyBorder="1" applyAlignment="1" applyProtection="1">
      <alignment vertical="top" wrapText="1"/>
      <protection locked="0"/>
    </xf>
    <xf numFmtId="49" fontId="3" fillId="0" borderId="4" xfId="0" applyNumberFormat="1" applyFont="1" applyFill="1" applyBorder="1" applyAlignment="1" applyProtection="1">
      <alignment vertical="top" wrapText="1"/>
      <protection locked="0"/>
    </xf>
    <xf numFmtId="49" fontId="31" fillId="3" borderId="45" xfId="0" applyNumberFormat="1" applyFont="1" applyFill="1" applyBorder="1" applyAlignment="1" applyProtection="1">
      <alignment vertical="top" wrapText="1"/>
      <protection locked="0"/>
    </xf>
    <xf numFmtId="179" fontId="3" fillId="5" borderId="45" xfId="0" applyNumberFormat="1" applyFont="1" applyFill="1" applyBorder="1" applyAlignment="1" applyProtection="1">
      <alignment vertical="center"/>
    </xf>
    <xf numFmtId="179" fontId="31" fillId="0" borderId="45" xfId="0" applyNumberFormat="1" applyFont="1" applyBorder="1" applyAlignment="1" applyProtection="1">
      <alignment vertical="top" wrapText="1"/>
      <protection locked="0"/>
    </xf>
    <xf numFmtId="49" fontId="31" fillId="3" borderId="152" xfId="0" applyNumberFormat="1" applyFont="1" applyFill="1" applyBorder="1" applyAlignment="1" applyProtection="1">
      <alignment vertical="top" wrapText="1"/>
      <protection locked="0"/>
    </xf>
    <xf numFmtId="49" fontId="31" fillId="3" borderId="153" xfId="0" applyNumberFormat="1" applyFont="1" applyFill="1" applyBorder="1" applyAlignment="1" applyProtection="1">
      <alignment vertical="top" wrapText="1"/>
      <protection locked="0"/>
    </xf>
    <xf numFmtId="0" fontId="31" fillId="0" borderId="45" xfId="0" applyNumberFormat="1" applyFont="1" applyBorder="1" applyAlignment="1" applyProtection="1">
      <alignment vertical="top" wrapText="1"/>
      <protection locked="0"/>
    </xf>
    <xf numFmtId="0" fontId="31" fillId="3" borderId="45" xfId="0" applyNumberFormat="1" applyFont="1" applyFill="1" applyBorder="1" applyAlignment="1" applyProtection="1">
      <alignment vertical="top" wrapText="1"/>
      <protection locked="0"/>
    </xf>
    <xf numFmtId="176" fontId="31" fillId="0" borderId="144" xfId="0" applyNumberFormat="1" applyFont="1" applyFill="1" applyBorder="1" applyAlignment="1" applyProtection="1">
      <alignment horizontal="center" vertical="center"/>
    </xf>
    <xf numFmtId="0" fontId="3" fillId="0" borderId="2" xfId="0" applyFont="1" applyBorder="1" applyAlignment="1" applyProtection="1">
      <alignment vertical="center"/>
    </xf>
    <xf numFmtId="0" fontId="3" fillId="0" borderId="2" xfId="0" applyFont="1" applyBorder="1" applyAlignment="1" applyProtection="1">
      <alignment horizontal="center" vertical="center"/>
      <protection locked="0"/>
    </xf>
    <xf numFmtId="0" fontId="12" fillId="2" borderId="98" xfId="0" applyFont="1" applyFill="1" applyBorder="1" applyAlignment="1" applyProtection="1">
      <alignment horizontal="center" vertical="center"/>
    </xf>
    <xf numFmtId="0" fontId="12" fillId="2" borderId="99" xfId="0" applyFont="1" applyFill="1" applyBorder="1" applyAlignment="1" applyProtection="1">
      <alignment horizontal="center" vertical="center"/>
    </xf>
    <xf numFmtId="0" fontId="12" fillId="2" borderId="100" xfId="0" applyFont="1" applyFill="1" applyBorder="1" applyAlignment="1" applyProtection="1">
      <alignment horizontal="center" vertical="center"/>
    </xf>
    <xf numFmtId="49" fontId="3" fillId="3" borderId="66" xfId="0" applyNumberFormat="1" applyFont="1" applyFill="1" applyBorder="1" applyAlignment="1" applyProtection="1">
      <alignment horizontal="left" vertical="top" wrapText="1"/>
      <protection locked="0"/>
    </xf>
    <xf numFmtId="49" fontId="3" fillId="3" borderId="67" xfId="0" applyNumberFormat="1" applyFont="1" applyFill="1" applyBorder="1" applyAlignment="1" applyProtection="1">
      <alignment horizontal="left" vertical="top" wrapText="1"/>
      <protection locked="0"/>
    </xf>
    <xf numFmtId="49" fontId="3" fillId="3" borderId="68" xfId="0" applyNumberFormat="1" applyFont="1" applyFill="1" applyBorder="1" applyAlignment="1" applyProtection="1">
      <alignment horizontal="left" vertical="top" wrapText="1"/>
      <protection locked="0"/>
    </xf>
    <xf numFmtId="49" fontId="31" fillId="0" borderId="66" xfId="0" applyNumberFormat="1" applyFont="1" applyFill="1" applyBorder="1" applyAlignment="1" applyProtection="1">
      <alignment horizontal="left" vertical="top" wrapText="1"/>
      <protection locked="0"/>
    </xf>
    <xf numFmtId="49" fontId="31" fillId="0" borderId="67" xfId="0" applyNumberFormat="1" applyFont="1" applyFill="1" applyBorder="1" applyAlignment="1" applyProtection="1">
      <alignment horizontal="left" vertical="top" wrapText="1"/>
      <protection locked="0"/>
    </xf>
    <xf numFmtId="49" fontId="31" fillId="0" borderId="68" xfId="0" applyNumberFormat="1" applyFont="1" applyFill="1" applyBorder="1" applyAlignment="1" applyProtection="1">
      <alignment horizontal="left" vertical="top" wrapText="1"/>
      <protection locked="0"/>
    </xf>
    <xf numFmtId="49" fontId="31" fillId="3" borderId="66" xfId="0" applyNumberFormat="1" applyFont="1" applyFill="1" applyBorder="1" applyAlignment="1" applyProtection="1">
      <alignment horizontal="left" vertical="top" wrapText="1"/>
      <protection locked="0"/>
    </xf>
    <xf numFmtId="49" fontId="31" fillId="3" borderId="67" xfId="0" applyNumberFormat="1" applyFont="1" applyFill="1" applyBorder="1" applyAlignment="1" applyProtection="1">
      <alignment horizontal="left" vertical="top" wrapText="1"/>
      <protection locked="0"/>
    </xf>
    <xf numFmtId="49" fontId="31" fillId="3" borderId="68" xfId="0" applyNumberFormat="1" applyFont="1" applyFill="1" applyBorder="1" applyAlignment="1" applyProtection="1">
      <alignment horizontal="left" vertical="top" wrapText="1"/>
      <protection locked="0"/>
    </xf>
    <xf numFmtId="49" fontId="31" fillId="3" borderId="101" xfId="0" applyNumberFormat="1" applyFont="1" applyFill="1" applyBorder="1" applyAlignment="1" applyProtection="1">
      <alignment horizontal="left" vertical="top" wrapText="1"/>
      <protection locked="0"/>
    </xf>
    <xf numFmtId="49" fontId="31" fillId="3" borderId="102" xfId="0" applyNumberFormat="1" applyFont="1" applyFill="1" applyBorder="1" applyAlignment="1" applyProtection="1">
      <alignment horizontal="left" vertical="top" wrapText="1"/>
      <protection locked="0"/>
    </xf>
    <xf numFmtId="49" fontId="31" fillId="3" borderId="103" xfId="0" applyNumberFormat="1" applyFont="1" applyFill="1" applyBorder="1" applyAlignment="1" applyProtection="1">
      <alignment horizontal="left" vertical="top" wrapText="1"/>
      <protection locked="0"/>
    </xf>
    <xf numFmtId="49" fontId="31" fillId="3" borderId="6" xfId="0" applyNumberFormat="1" applyFont="1" applyFill="1" applyBorder="1" applyAlignment="1" applyProtection="1">
      <alignment horizontal="left" vertical="top" wrapText="1"/>
      <protection locked="0"/>
    </xf>
    <xf numFmtId="49" fontId="31" fillId="3" borderId="7" xfId="0" applyNumberFormat="1" applyFont="1" applyFill="1" applyBorder="1" applyAlignment="1" applyProtection="1">
      <alignment horizontal="left" vertical="top" wrapText="1"/>
      <protection locked="0"/>
    </xf>
    <xf numFmtId="49" fontId="31" fillId="3" borderId="8" xfId="0" applyNumberFormat="1" applyFont="1" applyFill="1" applyBorder="1" applyAlignment="1" applyProtection="1">
      <alignment horizontal="left" vertical="top" wrapText="1"/>
      <protection locked="0"/>
    </xf>
    <xf numFmtId="0" fontId="31" fillId="0" borderId="66" xfId="0" applyFont="1" applyBorder="1" applyAlignment="1" applyProtection="1">
      <alignment horizontal="center" vertical="center"/>
    </xf>
    <xf numFmtId="0" fontId="31" fillId="0" borderId="67" xfId="0" applyFont="1" applyBorder="1" applyAlignment="1" applyProtection="1">
      <alignment horizontal="center" vertical="center"/>
    </xf>
    <xf numFmtId="0" fontId="31" fillId="0" borderId="68" xfId="0" applyFont="1" applyBorder="1" applyAlignment="1" applyProtection="1">
      <alignment horizontal="center" vertical="center"/>
    </xf>
    <xf numFmtId="0" fontId="31" fillId="0" borderId="128" xfId="0" applyFont="1" applyBorder="1" applyAlignment="1" applyProtection="1">
      <alignment horizontal="left" vertical="center" wrapText="1"/>
    </xf>
    <xf numFmtId="0" fontId="31" fillId="0" borderId="102" xfId="0" applyFont="1" applyBorder="1" applyAlignment="1" applyProtection="1">
      <alignment horizontal="left" vertical="center" wrapText="1"/>
    </xf>
    <xf numFmtId="0" fontId="31" fillId="0" borderId="103" xfId="0" applyFont="1" applyBorder="1" applyAlignment="1" applyProtection="1">
      <alignment horizontal="left" vertical="center" wrapText="1"/>
    </xf>
    <xf numFmtId="0" fontId="31" fillId="0" borderId="129" xfId="0" applyFont="1" applyBorder="1" applyAlignment="1" applyProtection="1">
      <alignment horizontal="left" vertical="center" wrapText="1"/>
    </xf>
    <xf numFmtId="0" fontId="31" fillId="0" borderId="130" xfId="0" applyFont="1" applyBorder="1" applyAlignment="1" applyProtection="1">
      <alignment horizontal="left" vertical="center" wrapText="1"/>
    </xf>
    <xf numFmtId="0" fontId="31" fillId="0" borderId="131" xfId="0" applyFont="1" applyBorder="1" applyAlignment="1" applyProtection="1">
      <alignment horizontal="left" vertical="center" wrapText="1"/>
    </xf>
    <xf numFmtId="0" fontId="31" fillId="0" borderId="69" xfId="0" applyFont="1" applyBorder="1" applyAlignment="1" applyProtection="1">
      <alignment horizontal="center" vertical="center"/>
    </xf>
    <xf numFmtId="0" fontId="31" fillId="0" borderId="70" xfId="0" applyFont="1" applyBorder="1" applyAlignment="1" applyProtection="1">
      <alignment horizontal="center" vertical="center"/>
    </xf>
    <xf numFmtId="0" fontId="31" fillId="0" borderId="71" xfId="0" applyFont="1" applyBorder="1" applyAlignment="1" applyProtection="1">
      <alignment horizontal="center" vertical="center"/>
    </xf>
    <xf numFmtId="49" fontId="31" fillId="3" borderId="6" xfId="0" applyNumberFormat="1" applyFont="1" applyFill="1" applyBorder="1" applyAlignment="1" applyProtection="1">
      <alignment horizontal="center" vertical="top" wrapText="1"/>
      <protection locked="0"/>
    </xf>
    <xf numFmtId="49" fontId="31" fillId="3" borderId="7" xfId="0" applyNumberFormat="1" applyFont="1" applyFill="1" applyBorder="1" applyAlignment="1" applyProtection="1">
      <alignment horizontal="center" vertical="top" wrapText="1"/>
      <protection locked="0"/>
    </xf>
    <xf numFmtId="49" fontId="31" fillId="3" borderId="8" xfId="0" applyNumberFormat="1" applyFont="1" applyFill="1" applyBorder="1" applyAlignment="1" applyProtection="1">
      <alignment horizontal="center" vertical="top" wrapText="1"/>
      <protection locked="0"/>
    </xf>
    <xf numFmtId="0" fontId="31" fillId="6" borderId="4" xfId="0" applyNumberFormat="1" applyFont="1" applyFill="1" applyBorder="1" applyAlignment="1" applyProtection="1">
      <alignment horizontal="center" vertical="top" wrapText="1"/>
      <protection locked="0"/>
    </xf>
    <xf numFmtId="0" fontId="31" fillId="6" borderId="0" xfId="0" applyNumberFormat="1" applyFont="1" applyFill="1" applyBorder="1" applyAlignment="1" applyProtection="1">
      <alignment horizontal="center" vertical="top" wrapText="1"/>
      <protection locked="0"/>
    </xf>
    <xf numFmtId="0" fontId="31" fillId="6" borderId="5" xfId="0" applyNumberFormat="1" applyFont="1" applyFill="1" applyBorder="1" applyAlignment="1" applyProtection="1">
      <alignment horizontal="center" vertical="top" wrapText="1"/>
      <protection locked="0"/>
    </xf>
    <xf numFmtId="14" fontId="3" fillId="0" borderId="2" xfId="0" applyNumberFormat="1" applyFont="1" applyBorder="1" applyAlignment="1" applyProtection="1">
      <alignment horizontal="center" vertical="center"/>
      <protection locked="0"/>
    </xf>
    <xf numFmtId="0" fontId="31" fillId="6" borderId="4" xfId="0" applyNumberFormat="1" applyFont="1" applyFill="1" applyBorder="1" applyAlignment="1" applyProtection="1">
      <alignment horizontal="left" vertical="top" wrapText="1"/>
      <protection locked="0"/>
    </xf>
    <xf numFmtId="0" fontId="31" fillId="6" borderId="0" xfId="0" applyNumberFormat="1" applyFont="1" applyFill="1" applyBorder="1" applyAlignment="1" applyProtection="1">
      <alignment horizontal="left" vertical="top" wrapText="1"/>
      <protection locked="0"/>
    </xf>
    <xf numFmtId="0" fontId="31" fillId="6" borderId="5" xfId="0" applyNumberFormat="1" applyFont="1" applyFill="1" applyBorder="1" applyAlignment="1" applyProtection="1">
      <alignment horizontal="left" vertical="top" wrapText="1"/>
      <protection locked="0"/>
    </xf>
    <xf numFmtId="0" fontId="31" fillId="3" borderId="4" xfId="0" applyNumberFormat="1" applyFont="1" applyFill="1" applyBorder="1" applyAlignment="1" applyProtection="1">
      <alignment horizontal="left" vertical="top" wrapText="1"/>
      <protection locked="0"/>
    </xf>
    <xf numFmtId="0" fontId="31" fillId="3" borderId="0" xfId="0" applyNumberFormat="1" applyFont="1" applyFill="1" applyBorder="1" applyAlignment="1" applyProtection="1">
      <alignment horizontal="left" vertical="top" wrapText="1"/>
      <protection locked="0"/>
    </xf>
    <xf numFmtId="0" fontId="31" fillId="3" borderId="5" xfId="0" applyNumberFormat="1" applyFont="1" applyFill="1" applyBorder="1" applyAlignment="1" applyProtection="1">
      <alignment horizontal="left" vertical="top" wrapText="1"/>
      <protection locked="0"/>
    </xf>
    <xf numFmtId="0" fontId="3" fillId="0" borderId="97" xfId="0" applyFont="1" applyBorder="1" applyAlignment="1" applyProtection="1">
      <alignment horizontal="center" vertical="center"/>
      <protection locked="0"/>
    </xf>
    <xf numFmtId="0" fontId="31" fillId="0" borderId="101" xfId="0" applyFont="1" applyBorder="1" applyAlignment="1" applyProtection="1">
      <alignment horizontal="left" vertical="center" wrapText="1"/>
    </xf>
    <xf numFmtId="0" fontId="31" fillId="0" borderId="132" xfId="0" applyFont="1" applyBorder="1" applyAlignment="1" applyProtection="1">
      <alignment horizontal="left" vertical="center" wrapText="1"/>
    </xf>
    <xf numFmtId="0" fontId="31" fillId="0" borderId="66" xfId="0" applyFont="1" applyBorder="1" applyAlignment="1" applyProtection="1">
      <alignment horizontal="center" vertical="center" wrapText="1"/>
    </xf>
    <xf numFmtId="0" fontId="31" fillId="0" borderId="67" xfId="0" applyFont="1" applyBorder="1" applyAlignment="1" applyProtection="1">
      <alignment horizontal="center" vertical="center" wrapText="1"/>
    </xf>
    <xf numFmtId="0" fontId="53" fillId="0" borderId="0" xfId="0" applyFont="1" applyAlignment="1" applyProtection="1">
      <alignment horizontal="center" vertical="center"/>
    </xf>
    <xf numFmtId="0" fontId="31" fillId="0" borderId="76" xfId="0" applyFont="1" applyBorder="1" applyAlignment="1" applyProtection="1">
      <alignment horizontal="left" vertical="center"/>
    </xf>
    <xf numFmtId="0" fontId="31" fillId="0" borderId="107" xfId="0" applyFont="1" applyBorder="1" applyAlignment="1" applyProtection="1">
      <alignment horizontal="left" vertical="center"/>
    </xf>
    <xf numFmtId="0" fontId="31" fillId="0" borderId="108" xfId="0" applyFont="1" applyBorder="1" applyAlignment="1" applyProtection="1">
      <alignment horizontal="left" vertical="center"/>
    </xf>
    <xf numFmtId="0" fontId="31" fillId="0" borderId="10" xfId="0" applyFont="1" applyBorder="1" applyAlignment="1" applyProtection="1">
      <alignment horizontal="center" vertical="center"/>
      <protection locked="0"/>
    </xf>
    <xf numFmtId="0" fontId="31" fillId="0" borderId="11" xfId="0" applyFont="1" applyBorder="1" applyAlignment="1" applyProtection="1">
      <alignment horizontal="center" vertical="center"/>
      <protection locked="0"/>
    </xf>
    <xf numFmtId="0" fontId="31" fillId="0" borderId="34" xfId="0" applyFont="1" applyBorder="1" applyAlignment="1" applyProtection="1">
      <alignment horizontal="center" vertical="center"/>
      <protection locked="0"/>
    </xf>
    <xf numFmtId="0" fontId="31" fillId="0" borderId="12" xfId="0" applyFont="1" applyBorder="1" applyAlignment="1" applyProtection="1">
      <alignment horizontal="center" vertical="center"/>
      <protection locked="0"/>
    </xf>
    <xf numFmtId="0" fontId="31" fillId="0" borderId="13" xfId="0" applyFont="1" applyBorder="1" applyAlignment="1" applyProtection="1">
      <alignment horizontal="center" vertical="center"/>
      <protection locked="0"/>
    </xf>
    <xf numFmtId="0" fontId="31" fillId="0" borderId="35" xfId="0" applyFont="1" applyBorder="1" applyAlignment="1" applyProtection="1">
      <alignment horizontal="center" vertical="center"/>
      <protection locked="0"/>
    </xf>
    <xf numFmtId="0" fontId="31" fillId="3" borderId="10" xfId="0" applyFont="1" applyFill="1" applyBorder="1" applyAlignment="1" applyProtection="1">
      <alignment horizontal="center" vertical="center"/>
      <protection locked="0"/>
    </xf>
    <xf numFmtId="0" fontId="31" fillId="3" borderId="11" xfId="0" applyFont="1" applyFill="1" applyBorder="1" applyAlignment="1" applyProtection="1">
      <alignment horizontal="center" vertical="center"/>
      <protection locked="0"/>
    </xf>
    <xf numFmtId="0" fontId="31" fillId="3" borderId="34" xfId="0" applyFont="1" applyFill="1" applyBorder="1" applyAlignment="1" applyProtection="1">
      <alignment horizontal="center" vertical="center"/>
      <protection locked="0"/>
    </xf>
    <xf numFmtId="0" fontId="31" fillId="3" borderId="12" xfId="0" applyFont="1" applyFill="1" applyBorder="1" applyAlignment="1" applyProtection="1">
      <alignment horizontal="center" vertical="center"/>
      <protection locked="0"/>
    </xf>
    <xf numFmtId="0" fontId="31" fillId="3" borderId="13" xfId="0" applyFont="1" applyFill="1" applyBorder="1" applyAlignment="1" applyProtection="1">
      <alignment horizontal="center" vertical="center"/>
      <protection locked="0"/>
    </xf>
    <xf numFmtId="0" fontId="31" fillId="3" borderId="35" xfId="0" applyFont="1" applyFill="1" applyBorder="1" applyAlignment="1" applyProtection="1">
      <alignment horizontal="center" vertical="center"/>
      <protection locked="0"/>
    </xf>
    <xf numFmtId="0" fontId="42" fillId="0" borderId="37" xfId="0" applyFont="1" applyBorder="1" applyAlignment="1" applyProtection="1">
      <alignment horizontal="left" vertical="top" wrapText="1"/>
      <protection locked="0"/>
    </xf>
    <xf numFmtId="0" fontId="42" fillId="0" borderId="11" xfId="0" applyFont="1" applyBorder="1" applyAlignment="1" applyProtection="1">
      <alignment horizontal="left" vertical="top" wrapText="1"/>
      <protection locked="0"/>
    </xf>
    <xf numFmtId="0" fontId="42" fillId="0" borderId="34" xfId="0" applyFont="1" applyBorder="1" applyAlignment="1" applyProtection="1">
      <alignment horizontal="left" vertical="top" wrapText="1"/>
      <protection locked="0"/>
    </xf>
    <xf numFmtId="0" fontId="42" fillId="0" borderId="4" xfId="0" applyFont="1" applyBorder="1" applyAlignment="1" applyProtection="1">
      <alignment horizontal="left" vertical="top" wrapText="1"/>
      <protection locked="0"/>
    </xf>
    <xf numFmtId="0" fontId="42" fillId="0" borderId="0" xfId="0" applyFont="1" applyBorder="1" applyAlignment="1" applyProtection="1">
      <alignment horizontal="left" vertical="top" wrapText="1"/>
      <protection locked="0"/>
    </xf>
    <xf numFmtId="0" fontId="42" fillId="0" borderId="5" xfId="0" applyFont="1" applyBorder="1" applyAlignment="1" applyProtection="1">
      <alignment horizontal="left" vertical="top" wrapText="1"/>
      <protection locked="0"/>
    </xf>
    <xf numFmtId="0" fontId="42" fillId="0" borderId="6" xfId="0" applyFont="1" applyBorder="1" applyAlignment="1" applyProtection="1">
      <alignment horizontal="left" vertical="top" wrapText="1"/>
      <protection locked="0"/>
    </xf>
    <xf numFmtId="0" fontId="42" fillId="0" borderId="7" xfId="0" applyFont="1" applyBorder="1" applyAlignment="1" applyProtection="1">
      <alignment horizontal="left" vertical="top" wrapText="1"/>
      <protection locked="0"/>
    </xf>
    <xf numFmtId="0" fontId="42" fillId="0" borderId="8" xfId="0" applyFont="1" applyBorder="1" applyAlignment="1" applyProtection="1">
      <alignment horizontal="left" vertical="top" wrapText="1"/>
      <protection locked="0"/>
    </xf>
    <xf numFmtId="0" fontId="31" fillId="3" borderId="6" xfId="0" applyNumberFormat="1" applyFont="1" applyFill="1" applyBorder="1" applyAlignment="1" applyProtection="1">
      <alignment horizontal="left" vertical="top" wrapText="1"/>
      <protection locked="0"/>
    </xf>
    <xf numFmtId="0" fontId="31" fillId="3" borderId="7" xfId="0" applyNumberFormat="1" applyFont="1" applyFill="1" applyBorder="1" applyAlignment="1" applyProtection="1">
      <alignment horizontal="left" vertical="top" wrapText="1"/>
      <protection locked="0"/>
    </xf>
    <xf numFmtId="0" fontId="31" fillId="3" borderId="8"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2" fillId="2" borderId="1"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12" fillId="2" borderId="3" xfId="0" applyFont="1" applyFill="1" applyBorder="1" applyAlignment="1" applyProtection="1">
      <alignment horizontal="center" vertical="center"/>
    </xf>
    <xf numFmtId="0" fontId="31" fillId="5" borderId="138" xfId="0" applyFont="1" applyFill="1" applyBorder="1" applyAlignment="1" applyProtection="1">
      <alignment horizontal="center" vertical="center"/>
    </xf>
    <xf numFmtId="0" fontId="31" fillId="5" borderId="139" xfId="0" applyFont="1" applyFill="1" applyBorder="1" applyAlignment="1" applyProtection="1">
      <alignment horizontal="center" vertical="center"/>
    </xf>
    <xf numFmtId="0" fontId="3" fillId="0" borderId="37"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38" xfId="0" applyFont="1" applyBorder="1" applyAlignment="1" applyProtection="1">
      <alignment horizontal="center" vertical="center"/>
    </xf>
    <xf numFmtId="0" fontId="3" fillId="0" borderId="56" xfId="0" applyFont="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55" xfId="0" applyFont="1"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56" xfId="0" applyFont="1" applyFill="1" applyBorder="1" applyAlignment="1" applyProtection="1">
      <alignment horizontal="center" vertical="center"/>
    </xf>
    <xf numFmtId="0" fontId="29" fillId="8" borderId="94" xfId="0" applyFont="1" applyFill="1" applyBorder="1" applyAlignment="1" applyProtection="1">
      <alignment horizontal="center" vertical="center"/>
    </xf>
    <xf numFmtId="0" fontId="29" fillId="8" borderId="95" xfId="0" applyFont="1" applyFill="1" applyBorder="1" applyAlignment="1" applyProtection="1">
      <alignment horizontal="center" vertical="center"/>
    </xf>
    <xf numFmtId="0" fontId="29" fillId="8" borderId="96" xfId="0" applyFont="1" applyFill="1" applyBorder="1" applyAlignment="1" applyProtection="1">
      <alignment horizontal="center" vertical="center"/>
    </xf>
    <xf numFmtId="0" fontId="33" fillId="9" borderId="85" xfId="0" applyNumberFormat="1" applyFont="1" applyFill="1" applyBorder="1" applyAlignment="1" applyProtection="1">
      <alignment horizontal="center" vertical="center"/>
      <protection locked="0"/>
    </xf>
    <xf numFmtId="0" fontId="33" fillId="9" borderId="86" xfId="0" applyNumberFormat="1" applyFont="1" applyFill="1" applyBorder="1" applyAlignment="1" applyProtection="1">
      <alignment horizontal="center" vertical="center"/>
      <protection locked="0"/>
    </xf>
    <xf numFmtId="0" fontId="33" fillId="10" borderId="91" xfId="0" applyNumberFormat="1" applyFont="1" applyFill="1" applyBorder="1" applyAlignment="1" applyProtection="1">
      <alignment horizontal="center" vertical="center"/>
    </xf>
    <xf numFmtId="0" fontId="33" fillId="10" borderId="86" xfId="0" applyNumberFormat="1" applyFont="1" applyFill="1" applyBorder="1" applyAlignment="1" applyProtection="1">
      <alignment horizontal="center" vertical="center"/>
    </xf>
    <xf numFmtId="0" fontId="31" fillId="5" borderId="91" xfId="0" applyFont="1" applyFill="1" applyBorder="1" applyAlignment="1" applyProtection="1">
      <alignment horizontal="center" vertical="center"/>
    </xf>
    <xf numFmtId="0" fontId="31" fillId="5" borderId="86" xfId="0" applyFont="1" applyFill="1" applyBorder="1" applyAlignment="1" applyProtection="1">
      <alignment horizontal="center" vertical="center"/>
    </xf>
    <xf numFmtId="0" fontId="31" fillId="5" borderId="138" xfId="0" applyFont="1" applyFill="1" applyBorder="1" applyAlignment="1" applyProtection="1">
      <alignment horizontal="center" vertical="center"/>
      <protection locked="0"/>
    </xf>
    <xf numFmtId="0" fontId="31" fillId="5" borderId="140" xfId="0" applyFont="1" applyFill="1" applyBorder="1" applyAlignment="1" applyProtection="1">
      <alignment horizontal="center" vertical="center"/>
      <protection locked="0"/>
    </xf>
    <xf numFmtId="0" fontId="31" fillId="5" borderId="142" xfId="0" applyFont="1" applyFill="1" applyBorder="1" applyAlignment="1" applyProtection="1">
      <alignment horizontal="center" vertical="center"/>
      <protection locked="0"/>
    </xf>
    <xf numFmtId="0" fontId="31" fillId="0" borderId="10" xfId="0" applyFont="1" applyFill="1" applyBorder="1" applyAlignment="1" applyProtection="1">
      <alignment horizontal="center" vertical="center"/>
    </xf>
    <xf numFmtId="0" fontId="31" fillId="0" borderId="34" xfId="0" applyFont="1" applyFill="1" applyBorder="1" applyAlignment="1" applyProtection="1">
      <alignment horizontal="center" vertical="center"/>
    </xf>
    <xf numFmtId="0" fontId="31" fillId="0" borderId="12" xfId="0" applyFont="1" applyFill="1" applyBorder="1" applyAlignment="1" applyProtection="1">
      <alignment horizontal="center" vertical="center"/>
    </xf>
    <xf numFmtId="0" fontId="31" fillId="0" borderId="35" xfId="0" applyFont="1" applyFill="1" applyBorder="1" applyAlignment="1" applyProtection="1">
      <alignment horizontal="center" vertical="center"/>
    </xf>
    <xf numFmtId="0" fontId="31" fillId="3" borderId="6" xfId="0" applyFont="1" applyFill="1" applyBorder="1" applyAlignment="1" applyProtection="1">
      <alignment horizontal="center" vertical="center" wrapText="1"/>
    </xf>
    <xf numFmtId="0" fontId="31" fillId="3" borderId="79" xfId="0" applyFont="1" applyFill="1" applyBorder="1" applyAlignment="1" applyProtection="1">
      <alignment horizontal="center" vertical="center" wrapText="1"/>
    </xf>
    <xf numFmtId="0" fontId="31" fillId="0" borderId="4" xfId="0" applyFont="1" applyFill="1" applyBorder="1" applyAlignment="1" applyProtection="1">
      <alignment horizontal="center" vertical="center" wrapText="1"/>
    </xf>
    <xf numFmtId="0" fontId="31" fillId="0" borderId="78" xfId="0" applyFont="1" applyFill="1" applyBorder="1" applyAlignment="1" applyProtection="1">
      <alignment horizontal="center" vertical="center" wrapText="1"/>
    </xf>
    <xf numFmtId="0" fontId="31" fillId="0" borderId="38" xfId="0" applyFont="1" applyFill="1" applyBorder="1" applyAlignment="1" applyProtection="1">
      <alignment horizontal="center" vertical="center" wrapText="1"/>
    </xf>
    <xf numFmtId="0" fontId="31" fillId="0" borderId="56" xfId="0" applyFont="1" applyFill="1" applyBorder="1" applyAlignment="1" applyProtection="1">
      <alignment horizontal="center" vertical="center" wrapText="1"/>
    </xf>
    <xf numFmtId="0" fontId="33" fillId="0" borderId="92" xfId="0" applyNumberFormat="1" applyFont="1" applyBorder="1" applyAlignment="1" applyProtection="1">
      <alignment horizontal="center" vertical="center"/>
      <protection locked="0"/>
    </xf>
    <xf numFmtId="0" fontId="33" fillId="0" borderId="88" xfId="0" applyNumberFormat="1" applyFont="1" applyBorder="1" applyAlignment="1" applyProtection="1">
      <alignment horizontal="center" vertical="center"/>
      <protection locked="0"/>
    </xf>
    <xf numFmtId="0" fontId="33" fillId="9" borderId="91" xfId="0" applyNumberFormat="1" applyFont="1" applyFill="1" applyBorder="1" applyAlignment="1" applyProtection="1">
      <alignment horizontal="center" vertical="center"/>
      <protection locked="0"/>
    </xf>
    <xf numFmtId="0" fontId="12" fillId="0" borderId="0" xfId="0" applyFont="1" applyBorder="1" applyAlignment="1" applyProtection="1">
      <alignment horizontal="left" vertical="center"/>
      <protection locked="0"/>
    </xf>
    <xf numFmtId="0" fontId="12" fillId="2" borderId="17" xfId="0" applyFont="1" applyFill="1" applyBorder="1" applyAlignment="1" applyProtection="1">
      <alignment horizontal="center" vertical="center"/>
    </xf>
    <xf numFmtId="0" fontId="12" fillId="2" borderId="18" xfId="0" applyFont="1" applyFill="1" applyBorder="1" applyAlignment="1" applyProtection="1">
      <alignment horizontal="center" vertical="center"/>
    </xf>
    <xf numFmtId="0" fontId="12" fillId="2" borderId="19" xfId="0" applyFont="1" applyFill="1" applyBorder="1" applyAlignment="1" applyProtection="1">
      <alignment horizontal="center" vertical="center"/>
    </xf>
    <xf numFmtId="0" fontId="33" fillId="9" borderId="133" xfId="0" applyNumberFormat="1" applyFont="1" applyFill="1" applyBorder="1" applyAlignment="1" applyProtection="1">
      <alignment horizontal="center" vertical="center"/>
      <protection locked="0"/>
    </xf>
    <xf numFmtId="0" fontId="33" fillId="9" borderId="135" xfId="0" applyNumberFormat="1" applyFont="1" applyFill="1" applyBorder="1" applyAlignment="1" applyProtection="1">
      <alignment horizontal="center" vertical="center"/>
      <protection locked="0"/>
    </xf>
    <xf numFmtId="0" fontId="33" fillId="9" borderId="137" xfId="0" applyNumberFormat="1" applyFont="1" applyFill="1" applyBorder="1" applyAlignment="1" applyProtection="1">
      <alignment horizontal="center" vertical="center"/>
      <protection locked="0"/>
    </xf>
    <xf numFmtId="0" fontId="31" fillId="3" borderId="31" xfId="0" applyFont="1" applyFill="1" applyBorder="1" applyAlignment="1" applyProtection="1">
      <alignment horizontal="center" vertical="center"/>
      <protection locked="0"/>
    </xf>
    <xf numFmtId="0" fontId="31" fillId="3" borderId="62" xfId="0" applyFont="1" applyFill="1" applyBorder="1" applyAlignment="1" applyProtection="1">
      <alignment horizontal="center" vertical="center"/>
      <protection locked="0"/>
    </xf>
    <xf numFmtId="0" fontId="33" fillId="9" borderId="85" xfId="0" applyNumberFormat="1" applyFont="1" applyFill="1" applyBorder="1" applyAlignment="1" applyProtection="1">
      <alignment horizontal="center" vertical="center"/>
    </xf>
    <xf numFmtId="0" fontId="33" fillId="9" borderId="86" xfId="0" applyNumberFormat="1" applyFont="1" applyFill="1" applyBorder="1" applyAlignment="1" applyProtection="1">
      <alignment horizontal="center" vertical="center"/>
    </xf>
    <xf numFmtId="0" fontId="4" fillId="6" borderId="136" xfId="0" applyFont="1" applyFill="1" applyBorder="1" applyAlignment="1" applyProtection="1">
      <alignment horizontal="left" vertical="top" wrapText="1"/>
    </xf>
    <xf numFmtId="0" fontId="4" fillId="6" borderId="135" xfId="0" applyFont="1" applyFill="1" applyBorder="1" applyAlignment="1" applyProtection="1">
      <alignment horizontal="left" vertical="top" wrapText="1"/>
    </xf>
    <xf numFmtId="0" fontId="4" fillId="6" borderId="143" xfId="0" applyFont="1" applyFill="1" applyBorder="1" applyAlignment="1" applyProtection="1">
      <alignment horizontal="left" vertical="top" wrapText="1"/>
    </xf>
    <xf numFmtId="0" fontId="4" fillId="6" borderId="4" xfId="0" applyFont="1" applyFill="1" applyBorder="1" applyAlignment="1" applyProtection="1">
      <alignment horizontal="left" vertical="top" wrapText="1"/>
    </xf>
    <xf numFmtId="0" fontId="4" fillId="6" borderId="0" xfId="0" applyFont="1" applyFill="1" applyBorder="1" applyAlignment="1" applyProtection="1">
      <alignment horizontal="left" vertical="top" wrapText="1"/>
    </xf>
    <xf numFmtId="0" fontId="4" fillId="6" borderId="78"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4" fillId="6" borderId="79" xfId="0" applyFont="1" applyFill="1" applyBorder="1" applyAlignment="1" applyProtection="1">
      <alignment horizontal="left" vertical="top" wrapText="1"/>
    </xf>
    <xf numFmtId="0" fontId="33" fillId="9" borderId="133" xfId="0" applyNumberFormat="1" applyFont="1" applyFill="1" applyBorder="1" applyAlignment="1" applyProtection="1">
      <alignment horizontal="center" vertical="center"/>
    </xf>
    <xf numFmtId="0" fontId="33" fillId="9" borderId="134" xfId="0" applyNumberFormat="1" applyFont="1" applyFill="1" applyBorder="1" applyAlignment="1" applyProtection="1">
      <alignment horizontal="center" vertical="center"/>
    </xf>
    <xf numFmtId="0" fontId="50" fillId="0" borderId="10" xfId="0" applyFont="1" applyBorder="1" applyAlignment="1" applyProtection="1">
      <alignment horizontal="left" vertical="top"/>
      <protection locked="0"/>
    </xf>
    <xf numFmtId="0" fontId="42" fillId="0" borderId="11" xfId="0" applyFont="1" applyBorder="1" applyAlignment="1" applyProtection="1">
      <alignment horizontal="left" vertical="top"/>
      <protection locked="0"/>
    </xf>
    <xf numFmtId="0" fontId="42" fillId="0" borderId="34" xfId="0" applyFont="1" applyBorder="1" applyAlignment="1" applyProtection="1">
      <alignment horizontal="left" vertical="top"/>
      <protection locked="0"/>
    </xf>
    <xf numFmtId="0" fontId="42" fillId="0" borderId="105" xfId="0" applyFont="1" applyBorder="1" applyAlignment="1" applyProtection="1">
      <alignment horizontal="left" vertical="top"/>
      <protection locked="0"/>
    </xf>
    <xf numFmtId="0" fontId="42" fillId="0" borderId="0" xfId="0" applyFont="1" applyBorder="1" applyAlignment="1" applyProtection="1">
      <alignment horizontal="left" vertical="top"/>
      <protection locked="0"/>
    </xf>
    <xf numFmtId="0" fontId="42" fillId="0" borderId="5" xfId="0" applyFont="1" applyBorder="1" applyAlignment="1" applyProtection="1">
      <alignment horizontal="left" vertical="top"/>
      <protection locked="0"/>
    </xf>
    <xf numFmtId="0" fontId="42" fillId="0" borderId="31" xfId="0" applyFont="1" applyBorder="1" applyAlignment="1" applyProtection="1">
      <alignment horizontal="left" vertical="top"/>
      <protection locked="0"/>
    </xf>
    <xf numFmtId="0" fontId="42" fillId="0" borderId="7" xfId="0" applyFont="1" applyBorder="1" applyAlignment="1" applyProtection="1">
      <alignment horizontal="left" vertical="top"/>
      <protection locked="0"/>
    </xf>
    <xf numFmtId="0" fontId="42" fillId="0" borderId="8" xfId="0" applyFont="1" applyBorder="1" applyAlignment="1" applyProtection="1">
      <alignment horizontal="left" vertical="top"/>
      <protection locked="0"/>
    </xf>
    <xf numFmtId="0" fontId="31" fillId="5" borderId="141" xfId="0" applyFont="1" applyFill="1" applyBorder="1" applyAlignment="1" applyProtection="1">
      <alignment horizontal="center" vertical="center"/>
    </xf>
    <xf numFmtId="0" fontId="33" fillId="0" borderId="87" xfId="0" applyNumberFormat="1" applyFont="1" applyBorder="1" applyAlignment="1" applyProtection="1">
      <alignment horizontal="center" vertical="center"/>
      <protection locked="0"/>
    </xf>
    <xf numFmtId="0" fontId="33" fillId="9" borderId="91" xfId="0" applyNumberFormat="1" applyFont="1" applyFill="1" applyBorder="1" applyAlignment="1" applyProtection="1">
      <alignment horizontal="center" vertical="center"/>
    </xf>
    <xf numFmtId="176" fontId="31" fillId="0" borderId="155" xfId="0" applyNumberFormat="1" applyFont="1" applyFill="1" applyBorder="1" applyAlignment="1" applyProtection="1">
      <alignment horizontal="center" vertical="center"/>
    </xf>
    <xf numFmtId="176" fontId="31" fillId="0" borderId="80" xfId="0" applyNumberFormat="1" applyFont="1" applyFill="1" applyBorder="1" applyAlignment="1" applyProtection="1">
      <alignment horizontal="center" vertical="center"/>
    </xf>
    <xf numFmtId="0" fontId="33" fillId="10" borderId="93" xfId="0" applyNumberFormat="1" applyFont="1" applyFill="1" applyBorder="1" applyAlignment="1" applyProtection="1">
      <alignment horizontal="center" vertical="center"/>
    </xf>
    <xf numFmtId="0" fontId="33" fillId="0" borderId="85" xfId="0" applyNumberFormat="1" applyFont="1" applyBorder="1" applyAlignment="1" applyProtection="1">
      <alignment horizontal="center" vertical="center"/>
      <protection locked="0"/>
    </xf>
    <xf numFmtId="0" fontId="33" fillId="0" borderId="86" xfId="0" applyNumberFormat="1" applyFont="1" applyBorder="1" applyAlignment="1" applyProtection="1">
      <alignment horizontal="center" vertical="center"/>
      <protection locked="0"/>
    </xf>
    <xf numFmtId="0" fontId="33" fillId="0" borderId="91" xfId="0" applyNumberFormat="1" applyFont="1" applyBorder="1" applyAlignment="1" applyProtection="1">
      <alignment horizontal="center" vertical="center"/>
    </xf>
    <xf numFmtId="0" fontId="33" fillId="0" borderId="86" xfId="0" applyNumberFormat="1" applyFont="1" applyBorder="1" applyAlignment="1" applyProtection="1">
      <alignment horizontal="center" vertical="center"/>
    </xf>
    <xf numFmtId="0" fontId="41" fillId="9" borderId="91" xfId="0" applyNumberFormat="1" applyFont="1" applyFill="1" applyBorder="1" applyAlignment="1" applyProtection="1">
      <alignment horizontal="center" vertical="center"/>
    </xf>
    <xf numFmtId="0" fontId="41" fillId="9" borderId="86" xfId="0" applyNumberFormat="1" applyFont="1" applyFill="1" applyBorder="1" applyAlignment="1" applyProtection="1">
      <alignment horizontal="center" vertical="center"/>
    </xf>
    <xf numFmtId="0" fontId="41" fillId="0" borderId="91" xfId="0" applyNumberFormat="1" applyFont="1" applyBorder="1" applyAlignment="1" applyProtection="1">
      <alignment horizontal="center" vertical="center"/>
    </xf>
    <xf numFmtId="0" fontId="41" fillId="0" borderId="86" xfId="0" applyNumberFormat="1" applyFont="1" applyBorder="1" applyAlignment="1" applyProtection="1">
      <alignment horizontal="center" vertical="center"/>
    </xf>
    <xf numFmtId="0" fontId="33" fillId="10" borderId="85" xfId="0" applyNumberFormat="1" applyFont="1" applyFill="1" applyBorder="1" applyAlignment="1" applyProtection="1">
      <alignment horizontal="center" vertical="center"/>
    </xf>
    <xf numFmtId="176" fontId="54" fillId="0" borderId="14" xfId="0" applyNumberFormat="1" applyFont="1" applyBorder="1" applyAlignment="1" applyProtection="1">
      <alignment horizontal="center" vertical="center"/>
      <protection locked="0" hidden="1"/>
    </xf>
    <xf numFmtId="176" fontId="54" fillId="0" borderId="16" xfId="0" applyNumberFormat="1" applyFont="1" applyBorder="1" applyAlignment="1" applyProtection="1">
      <alignment horizontal="center" vertical="center"/>
      <protection locked="0" hidden="1"/>
    </xf>
    <xf numFmtId="176" fontId="54" fillId="3" borderId="14" xfId="0" applyNumberFormat="1" applyFont="1" applyFill="1" applyBorder="1" applyAlignment="1" applyProtection="1">
      <alignment horizontal="center" vertical="center"/>
      <protection locked="0" hidden="1"/>
    </xf>
    <xf numFmtId="176" fontId="54" fillId="3" borderId="16" xfId="0" applyNumberFormat="1" applyFont="1" applyFill="1" applyBorder="1" applyAlignment="1" applyProtection="1">
      <alignment horizontal="center" vertical="center"/>
      <protection locked="0" hidden="1"/>
    </xf>
    <xf numFmtId="176" fontId="54" fillId="0" borderId="149" xfId="0" applyNumberFormat="1" applyFont="1" applyBorder="1" applyAlignment="1" applyProtection="1">
      <alignment horizontal="center" vertical="center"/>
      <protection locked="0" hidden="1"/>
    </xf>
    <xf numFmtId="176" fontId="54" fillId="0" borderId="147" xfId="0" applyNumberFormat="1" applyFont="1" applyBorder="1" applyAlignment="1" applyProtection="1">
      <alignment horizontal="center" vertical="center"/>
      <protection locked="0" hidden="1"/>
    </xf>
    <xf numFmtId="49" fontId="3" fillId="3" borderId="25" xfId="0" applyNumberFormat="1" applyFont="1" applyFill="1" applyBorder="1" applyAlignment="1" applyProtection="1">
      <alignment horizontal="center" vertical="center"/>
      <protection locked="0"/>
    </xf>
    <xf numFmtId="49" fontId="3" fillId="3" borderId="32" xfId="0" applyNumberFormat="1" applyFont="1" applyFill="1" applyBorder="1" applyAlignment="1" applyProtection="1">
      <alignment horizontal="center" vertical="center"/>
      <protection locked="0"/>
    </xf>
    <xf numFmtId="49" fontId="3" fillId="6" borderId="14" xfId="0" applyNumberFormat="1" applyFont="1" applyFill="1" applyBorder="1" applyAlignment="1" applyProtection="1">
      <alignment horizontal="center" vertical="center"/>
      <protection locked="0" hidden="1"/>
    </xf>
    <xf numFmtId="49" fontId="3" fillId="6" borderId="16" xfId="0" applyNumberFormat="1" applyFont="1" applyFill="1" applyBorder="1" applyAlignment="1" applyProtection="1">
      <alignment horizontal="center" vertical="center"/>
      <protection locked="0" hidden="1"/>
    </xf>
    <xf numFmtId="49" fontId="3" fillId="3" borderId="14" xfId="0" applyNumberFormat="1" applyFont="1" applyFill="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0" borderId="14" xfId="0" applyNumberFormat="1" applyFont="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0" fontId="35" fillId="0" borderId="2" xfId="0" applyFont="1" applyBorder="1" applyAlignment="1" applyProtection="1">
      <alignment horizontal="center"/>
    </xf>
    <xf numFmtId="0" fontId="9" fillId="0" borderId="97" xfId="0" applyFont="1" applyBorder="1" applyAlignment="1" applyProtection="1">
      <alignment horizont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7"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9"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2" xfId="0" applyFont="1" applyFill="1" applyBorder="1" applyAlignment="1" applyProtection="1">
      <alignment horizontal="right" vertical="center" wrapText="1"/>
      <protection locked="0"/>
    </xf>
    <xf numFmtId="0" fontId="3" fillId="4" borderId="7" xfId="0" applyFont="1" applyFill="1" applyBorder="1" applyAlignment="1" applyProtection="1">
      <alignment horizontal="right" vertical="center" wrapText="1"/>
      <protection locked="0"/>
    </xf>
    <xf numFmtId="0" fontId="3" fillId="4" borderId="15"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0" xfId="0" applyFont="1" applyFill="1" applyBorder="1" applyAlignment="1" applyProtection="1">
      <alignment horizontal="center" vertical="center"/>
    </xf>
    <xf numFmtId="0" fontId="11" fillId="0" borderId="7" xfId="0" applyFont="1" applyBorder="1" applyAlignment="1" applyProtection="1">
      <alignment horizontal="center"/>
    </xf>
    <xf numFmtId="0" fontId="3" fillId="3" borderId="2" xfId="0" applyFont="1" applyFill="1" applyBorder="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11" fillId="0" borderId="7" xfId="0" applyFont="1" applyBorder="1" applyAlignment="1" applyProtection="1">
      <alignment horizontal="right" vertical="center"/>
    </xf>
    <xf numFmtId="0" fontId="3" fillId="3" borderId="64" xfId="0" applyFont="1" applyFill="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protection locked="0"/>
    </xf>
    <xf numFmtId="0" fontId="3" fillId="0" borderId="67" xfId="0" applyFont="1" applyBorder="1" applyAlignment="1" applyProtection="1">
      <alignment horizontal="center" vertical="center" wrapText="1"/>
      <protection locked="0"/>
    </xf>
    <xf numFmtId="0" fontId="3" fillId="3" borderId="70" xfId="0" applyFont="1" applyFill="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xf>
    <xf numFmtId="0" fontId="3" fillId="3" borderId="70" xfId="0" applyFont="1" applyFill="1" applyBorder="1" applyAlignment="1" applyProtection="1">
      <alignment horizontal="center" vertical="center" wrapText="1"/>
    </xf>
    <xf numFmtId="0" fontId="3" fillId="0" borderId="64" xfId="0" applyFont="1" applyBorder="1" applyAlignment="1" applyProtection="1">
      <alignment horizontal="center" vertical="center" wrapText="1"/>
    </xf>
    <xf numFmtId="0" fontId="3" fillId="0" borderId="67" xfId="0" applyFont="1" applyBorder="1" applyAlignment="1" applyProtection="1">
      <alignment horizontal="center" vertical="center" wrapText="1"/>
    </xf>
    <xf numFmtId="0" fontId="3" fillId="0" borderId="70" xfId="0" applyFont="1" applyBorder="1" applyAlignment="1" applyProtection="1">
      <alignment horizontal="center" vertical="center" wrapText="1"/>
    </xf>
    <xf numFmtId="0" fontId="3" fillId="0" borderId="64" xfId="0" applyFont="1" applyBorder="1" applyAlignment="1" applyProtection="1">
      <alignment horizontal="center" vertical="center" wrapText="1"/>
      <protection locked="0"/>
    </xf>
    <xf numFmtId="0" fontId="3" fillId="0" borderId="70" xfId="0" applyFont="1" applyBorder="1" applyAlignment="1" applyProtection="1">
      <alignment horizontal="center" vertical="center" wrapText="1"/>
      <protection locked="0"/>
    </xf>
    <xf numFmtId="0" fontId="3" fillId="3" borderId="67" xfId="0" applyNumberFormat="1" applyFont="1" applyFill="1" applyBorder="1" applyAlignment="1" applyProtection="1">
      <alignment horizontal="center" vertical="center"/>
      <protection locked="0"/>
    </xf>
    <xf numFmtId="0" fontId="3" fillId="3" borderId="68" xfId="0" applyNumberFormat="1" applyFont="1" applyFill="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3" fillId="0" borderId="68" xfId="0" applyNumberFormat="1" applyFont="1" applyBorder="1" applyAlignment="1" applyProtection="1">
      <alignment horizontal="center" vertical="center"/>
      <protection locked="0"/>
    </xf>
    <xf numFmtId="0" fontId="3" fillId="0" borderId="76" xfId="0" applyFont="1" applyBorder="1" applyAlignment="1" applyProtection="1">
      <alignment horizontal="center" vertical="center"/>
      <protection locked="0"/>
    </xf>
    <xf numFmtId="0" fontId="3" fillId="0" borderId="107" xfId="0" applyFont="1" applyBorder="1" applyAlignment="1" applyProtection="1">
      <alignment horizontal="center" vertical="center"/>
      <protection locked="0"/>
    </xf>
    <xf numFmtId="0" fontId="3" fillId="0" borderId="108" xfId="0" applyFont="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1" fillId="3" borderId="63" xfId="0" applyFont="1" applyFill="1" applyBorder="1" applyAlignment="1" applyProtection="1">
      <alignment horizontal="center" vertical="center" wrapText="1"/>
    </xf>
    <xf numFmtId="0" fontId="31" fillId="3" borderId="66" xfId="0" applyFont="1" applyFill="1" applyBorder="1" applyAlignment="1" applyProtection="1">
      <alignment horizontal="center" vertical="center" wrapText="1"/>
    </xf>
    <xf numFmtId="0" fontId="3" fillId="0" borderId="66" xfId="0" applyFont="1" applyBorder="1" applyAlignment="1" applyProtection="1">
      <alignment horizontal="center" vertical="center" wrapText="1"/>
    </xf>
    <xf numFmtId="0" fontId="3" fillId="3" borderId="66" xfId="0" applyFont="1" applyFill="1" applyBorder="1" applyAlignment="1" applyProtection="1">
      <alignment horizontal="center" vertical="center" wrapText="1"/>
    </xf>
    <xf numFmtId="0" fontId="3" fillId="3" borderId="69" xfId="0" applyFont="1" applyFill="1" applyBorder="1" applyAlignment="1" applyProtection="1">
      <alignment horizontal="center" vertical="center" wrapText="1"/>
    </xf>
    <xf numFmtId="0" fontId="1" fillId="3" borderId="76" xfId="0" applyNumberFormat="1" applyFont="1" applyFill="1" applyBorder="1" applyAlignment="1" applyProtection="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3" borderId="70" xfId="0" applyFont="1" applyFill="1" applyBorder="1" applyAlignment="1" applyProtection="1">
      <alignment horizontal="center" vertical="center"/>
      <protection locked="0"/>
    </xf>
    <xf numFmtId="0" fontId="3" fillId="3" borderId="71"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2" fillId="2" borderId="72" xfId="0" applyFont="1" applyFill="1" applyBorder="1" applyAlignment="1" applyProtection="1">
      <alignment horizontal="center" vertical="center"/>
    </xf>
    <xf numFmtId="0" fontId="12" fillId="2" borderId="73" xfId="0" applyFont="1" applyFill="1" applyBorder="1" applyAlignment="1" applyProtection="1">
      <alignment horizontal="center" vertical="center"/>
    </xf>
    <xf numFmtId="0" fontId="12" fillId="2" borderId="74"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xf numFmtId="0" fontId="3" fillId="3" borderId="57"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1" fontId="3" fillId="3" borderId="2" xfId="0" applyNumberFormat="1" applyFont="1" applyFill="1" applyBorder="1" applyAlignment="1" applyProtection="1">
      <alignment horizontal="right" vertical="center" wrapText="1"/>
      <protection locked="0"/>
    </xf>
    <xf numFmtId="1" fontId="3" fillId="3" borderId="7" xfId="0" applyNumberFormat="1" applyFont="1" applyFill="1" applyBorder="1" applyAlignment="1" applyProtection="1">
      <alignment horizontal="right" vertical="center" wrapText="1"/>
      <protection locked="0"/>
    </xf>
    <xf numFmtId="178" fontId="3" fillId="3" borderId="2" xfId="0" applyNumberFormat="1" applyFont="1" applyFill="1" applyBorder="1" applyAlignment="1" applyProtection="1">
      <alignment horizontal="left" vertical="center" wrapText="1"/>
    </xf>
    <xf numFmtId="178" fontId="3" fillId="3" borderId="7" xfId="0" applyNumberFormat="1" applyFont="1" applyFill="1" applyBorder="1" applyAlignment="1" applyProtection="1">
      <alignment horizontal="left" vertical="center" wrapText="1"/>
    </xf>
    <xf numFmtId="178" fontId="3" fillId="4" borderId="2" xfId="0" applyNumberFormat="1" applyFont="1" applyFill="1" applyBorder="1" applyAlignment="1" applyProtection="1">
      <alignment horizontal="left" vertical="center"/>
    </xf>
    <xf numFmtId="178" fontId="3" fillId="4" borderId="7" xfId="0" applyNumberFormat="1" applyFont="1" applyFill="1" applyBorder="1" applyAlignment="1" applyProtection="1">
      <alignment horizontal="left" vertical="center"/>
    </xf>
    <xf numFmtId="178" fontId="3" fillId="4" borderId="58" xfId="0" applyNumberFormat="1" applyFont="1" applyFill="1" applyBorder="1" applyAlignment="1" applyProtection="1">
      <alignment horizontal="left" vertical="center"/>
    </xf>
    <xf numFmtId="178" fontId="3" fillId="4" borderId="59" xfId="0" applyNumberFormat="1" applyFont="1" applyFill="1" applyBorder="1" applyAlignment="1" applyProtection="1">
      <alignment horizontal="left" vertical="center"/>
    </xf>
    <xf numFmtId="178" fontId="3" fillId="3" borderId="58" xfId="0" applyNumberFormat="1" applyFont="1" applyFill="1" applyBorder="1" applyAlignment="1" applyProtection="1">
      <alignment horizontal="left" vertical="center"/>
    </xf>
    <xf numFmtId="178" fontId="3" fillId="3" borderId="59" xfId="0" applyNumberFormat="1" applyFont="1" applyFill="1" applyBorder="1" applyAlignment="1" applyProtection="1">
      <alignment horizontal="left" vertical="center"/>
    </xf>
    <xf numFmtId="0" fontId="3" fillId="3" borderId="64"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protection locked="0"/>
    </xf>
    <xf numFmtId="0" fontId="3" fillId="3" borderId="40" xfId="0" applyFont="1" applyFill="1" applyBorder="1" applyAlignment="1" applyProtection="1">
      <alignment horizontal="center" vertical="center"/>
    </xf>
    <xf numFmtId="0" fontId="3" fillId="3" borderId="75" xfId="0" applyFont="1" applyFill="1" applyBorder="1" applyAlignment="1" applyProtection="1">
      <alignment horizontal="center" vertical="center"/>
    </xf>
    <xf numFmtId="0" fontId="3" fillId="3" borderId="60"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178" fontId="3" fillId="4" borderId="2" xfId="0" applyNumberFormat="1" applyFont="1" applyFill="1" applyBorder="1" applyAlignment="1" applyProtection="1">
      <alignment horizontal="left" vertical="center" wrapText="1"/>
    </xf>
    <xf numFmtId="178" fontId="3" fillId="4" borderId="7" xfId="0" applyNumberFormat="1" applyFont="1" applyFill="1" applyBorder="1" applyAlignment="1" applyProtection="1">
      <alignment horizontal="left" vertical="center" wrapText="1"/>
    </xf>
    <xf numFmtId="0" fontId="3" fillId="4" borderId="58" xfId="0" applyFont="1" applyFill="1" applyBorder="1" applyAlignment="1" applyProtection="1">
      <alignment horizontal="center" vertical="center" wrapText="1"/>
    </xf>
    <xf numFmtId="0" fontId="3" fillId="4" borderId="59"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right" vertical="center"/>
      <protection locked="0"/>
    </xf>
    <xf numFmtId="0" fontId="3" fillId="4" borderId="7" xfId="0" applyFont="1" applyFill="1" applyBorder="1" applyAlignment="1" applyProtection="1">
      <alignment horizontal="right" vertical="center"/>
      <protection locked="0"/>
    </xf>
    <xf numFmtId="49" fontId="31" fillId="0" borderId="45" xfId="0" applyNumberFormat="1" applyFont="1" applyBorder="1" applyAlignment="1" applyProtection="1">
      <alignment horizontal="center" vertical="top" wrapText="1"/>
      <protection locked="0"/>
    </xf>
    <xf numFmtId="0" fontId="3" fillId="5" borderId="45" xfId="0" applyFont="1" applyFill="1" applyBorder="1" applyAlignment="1" applyProtection="1">
      <alignment horizontal="center" vertical="center"/>
    </xf>
    <xf numFmtId="49" fontId="31" fillId="3" borderId="45" xfId="0" applyNumberFormat="1" applyFont="1" applyFill="1" applyBorder="1" applyAlignment="1" applyProtection="1">
      <alignment horizontal="center" vertical="top" wrapText="1"/>
      <protection locked="0"/>
    </xf>
    <xf numFmtId="49" fontId="31" fillId="0" borderId="152" xfId="0" applyNumberFormat="1" applyFont="1" applyBorder="1" applyAlignment="1" applyProtection="1">
      <alignment horizontal="center" vertical="top" wrapText="1"/>
      <protection locked="0"/>
    </xf>
    <xf numFmtId="49" fontId="31" fillId="0" borderId="154" xfId="0" applyNumberFormat="1" applyFont="1" applyBorder="1" applyAlignment="1" applyProtection="1">
      <alignment horizontal="center" vertical="top" wrapText="1"/>
      <protection locked="0"/>
    </xf>
    <xf numFmtId="49" fontId="31" fillId="0" borderId="153" xfId="0" applyNumberFormat="1" applyFont="1" applyBorder="1" applyAlignment="1" applyProtection="1">
      <alignment horizontal="center" vertical="top" wrapText="1"/>
      <protection locked="0"/>
    </xf>
    <xf numFmtId="49" fontId="31" fillId="3" borderId="152" xfId="0" applyNumberFormat="1" applyFont="1" applyFill="1" applyBorder="1" applyAlignment="1" applyProtection="1">
      <alignment horizontal="center" vertical="top" wrapText="1"/>
      <protection locked="0"/>
    </xf>
    <xf numFmtId="49" fontId="31" fillId="3" borderId="154" xfId="0" applyNumberFormat="1" applyFont="1" applyFill="1" applyBorder="1" applyAlignment="1" applyProtection="1">
      <alignment horizontal="center" vertical="top" wrapText="1"/>
      <protection locked="0"/>
    </xf>
    <xf numFmtId="49" fontId="31" fillId="3" borderId="153" xfId="0" applyNumberFormat="1" applyFont="1" applyFill="1" applyBorder="1" applyAlignment="1" applyProtection="1">
      <alignment horizontal="center" vertical="top" wrapText="1"/>
      <protection locked="0"/>
    </xf>
    <xf numFmtId="43" fontId="3" fillId="5" borderId="152" xfId="8" applyFont="1" applyFill="1" applyBorder="1" applyAlignment="1" applyProtection="1">
      <alignment horizontal="center" vertical="center"/>
    </xf>
    <xf numFmtId="43" fontId="3" fillId="5" borderId="154" xfId="8" applyFont="1" applyFill="1" applyBorder="1" applyAlignment="1" applyProtection="1">
      <alignment horizontal="center" vertical="center"/>
    </xf>
    <xf numFmtId="43" fontId="3" fillId="5" borderId="153" xfId="8" applyFont="1" applyFill="1" applyBorder="1" applyAlignment="1" applyProtection="1">
      <alignment horizontal="center" vertical="center"/>
    </xf>
    <xf numFmtId="0" fontId="31" fillId="3" borderId="37" xfId="0" applyFont="1" applyFill="1" applyBorder="1" applyAlignment="1" applyProtection="1">
      <alignment horizontal="center" vertical="center" wrapText="1"/>
    </xf>
    <xf numFmtId="0" fontId="31" fillId="3" borderId="55" xfId="0" applyFont="1" applyFill="1" applyBorder="1" applyAlignment="1" applyProtection="1">
      <alignment horizontal="center" vertical="center" wrapText="1"/>
    </xf>
    <xf numFmtId="0" fontId="31" fillId="3" borderId="10" xfId="0" applyFont="1" applyFill="1" applyBorder="1" applyAlignment="1" applyProtection="1">
      <alignment horizontal="center" vertical="center"/>
    </xf>
    <xf numFmtId="0" fontId="31" fillId="3" borderId="34" xfId="0" applyFont="1" applyFill="1" applyBorder="1" applyAlignment="1" applyProtection="1">
      <alignment horizontal="center" vertical="center"/>
    </xf>
    <xf numFmtId="0" fontId="31" fillId="3" borderId="156" xfId="0" applyFont="1" applyFill="1" applyBorder="1" applyAlignment="1" applyProtection="1">
      <alignment horizontal="center" vertical="center" wrapText="1"/>
    </xf>
    <xf numFmtId="0" fontId="31" fillId="3" borderId="157" xfId="0" applyFont="1" applyFill="1" applyBorder="1" applyAlignment="1" applyProtection="1">
      <alignment horizontal="center" vertical="center" wrapText="1"/>
    </xf>
    <xf numFmtId="0" fontId="31" fillId="3" borderId="158" xfId="0" applyFont="1" applyFill="1" applyBorder="1" applyAlignment="1" applyProtection="1">
      <alignment horizontal="center" vertical="center"/>
    </xf>
    <xf numFmtId="0" fontId="31" fillId="3" borderId="159" xfId="0" applyFont="1" applyFill="1" applyBorder="1" applyAlignment="1" applyProtection="1">
      <alignment horizontal="center" vertical="center"/>
    </xf>
    <xf numFmtId="0" fontId="61" fillId="0" borderId="2" xfId="0" applyFont="1" applyBorder="1" applyAlignment="1" applyProtection="1">
      <alignment horizontal="center" vertical="center"/>
    </xf>
    <xf numFmtId="43" fontId="31" fillId="0" borderId="152" xfId="8" applyFont="1" applyBorder="1" applyAlignment="1" applyProtection="1">
      <alignment horizontal="center" vertical="top" wrapText="1"/>
      <protection locked="0"/>
    </xf>
    <xf numFmtId="43" fontId="31" fillId="0" borderId="153" xfId="8" applyFont="1" applyBorder="1" applyAlignment="1" applyProtection="1">
      <alignment horizontal="center" vertical="top" wrapText="1"/>
      <protection locked="0"/>
    </xf>
    <xf numFmtId="49" fontId="31" fillId="3" borderId="160" xfId="0" applyNumberFormat="1" applyFont="1" applyFill="1" applyBorder="1" applyAlignment="1" applyProtection="1">
      <alignment horizontal="center" vertical="top" wrapText="1"/>
      <protection locked="0"/>
    </xf>
    <xf numFmtId="49" fontId="31" fillId="3" borderId="161" xfId="0" applyNumberFormat="1" applyFont="1" applyFill="1" applyBorder="1" applyAlignment="1" applyProtection="1">
      <alignment horizontal="center" vertical="top" wrapText="1"/>
      <protection locked="0"/>
    </xf>
    <xf numFmtId="49" fontId="31" fillId="3" borderId="162" xfId="0" applyNumberFormat="1" applyFont="1" applyFill="1" applyBorder="1" applyAlignment="1" applyProtection="1">
      <alignment horizontal="center" vertical="top" wrapText="1"/>
      <protection locked="0"/>
    </xf>
    <xf numFmtId="49" fontId="31" fillId="3" borderId="163" xfId="0" applyNumberFormat="1" applyFont="1" applyFill="1" applyBorder="1" applyAlignment="1" applyProtection="1">
      <alignment horizontal="center" vertical="top" wrapText="1"/>
      <protection locked="0"/>
    </xf>
    <xf numFmtId="49" fontId="31" fillId="3" borderId="0" xfId="0" applyNumberFormat="1" applyFont="1" applyFill="1" applyBorder="1" applyAlignment="1" applyProtection="1">
      <alignment horizontal="center" vertical="top" wrapText="1"/>
      <protection locked="0"/>
    </xf>
    <xf numFmtId="49" fontId="31" fillId="3" borderId="164" xfId="0" applyNumberFormat="1" applyFont="1" applyFill="1" applyBorder="1" applyAlignment="1" applyProtection="1">
      <alignment horizontal="center" vertical="top" wrapText="1"/>
      <protection locked="0"/>
    </xf>
    <xf numFmtId="49" fontId="31" fillId="3" borderId="165" xfId="0" applyNumberFormat="1" applyFont="1" applyFill="1" applyBorder="1" applyAlignment="1" applyProtection="1">
      <alignment horizontal="center" vertical="top" wrapText="1"/>
      <protection locked="0"/>
    </xf>
    <xf numFmtId="49" fontId="31" fillId="3" borderId="148" xfId="0" applyNumberFormat="1" applyFont="1" applyFill="1" applyBorder="1" applyAlignment="1" applyProtection="1">
      <alignment horizontal="center" vertical="top" wrapText="1"/>
      <protection locked="0"/>
    </xf>
    <xf numFmtId="49" fontId="31" fillId="3" borderId="166" xfId="0" applyNumberFormat="1" applyFont="1" applyFill="1" applyBorder="1" applyAlignment="1" applyProtection="1">
      <alignment horizontal="center" vertical="top" wrapText="1"/>
      <protection locked="0"/>
    </xf>
    <xf numFmtId="0" fontId="1" fillId="0" borderId="0" xfId="0" applyFont="1" applyAlignment="1">
      <alignment horizontal="center" vertical="center"/>
    </xf>
    <xf numFmtId="0" fontId="5" fillId="2" borderId="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6" fillId="3" borderId="7" xfId="0" applyFont="1" applyFill="1" applyBorder="1" applyAlignment="1" applyProtection="1">
      <alignment horizontal="left" vertical="center" wrapText="1"/>
      <protection locked="0"/>
    </xf>
    <xf numFmtId="0" fontId="7" fillId="0" borderId="104" xfId="0" applyFont="1" applyBorder="1" applyAlignment="1" applyProtection="1">
      <alignment horizontal="center" vertical="center" wrapText="1" readingOrder="1"/>
    </xf>
    <xf numFmtId="0" fontId="6" fillId="0" borderId="0" xfId="0" applyFont="1" applyBorder="1" applyAlignment="1" applyProtection="1">
      <alignment horizontal="left" vertical="center" wrapText="1"/>
      <protection locked="0"/>
    </xf>
    <xf numFmtId="0" fontId="6" fillId="3" borderId="0" xfId="0" applyFont="1" applyFill="1" applyBorder="1" applyAlignment="1" applyProtection="1">
      <alignment horizontal="left" vertical="center" wrapText="1"/>
      <protection locked="0"/>
    </xf>
    <xf numFmtId="0" fontId="10" fillId="2" borderId="2" xfId="0"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4" fillId="15" borderId="46" xfId="6" applyBorder="1" applyAlignment="1" applyProtection="1">
      <alignment horizontal="center" vertical="center" wrapText="1"/>
      <protection locked="0"/>
    </xf>
    <xf numFmtId="0" fontId="34" fillId="15" borderId="48" xfId="6" applyBorder="1" applyAlignment="1" applyProtection="1">
      <alignment horizontal="center" vertical="center" wrapText="1"/>
      <protection locked="0"/>
    </xf>
    <xf numFmtId="0" fontId="17" fillId="9" borderId="45" xfId="0" applyFont="1" applyFill="1" applyBorder="1" applyAlignment="1" applyProtection="1">
      <alignment horizontal="center" vertical="center" wrapText="1"/>
    </xf>
    <xf numFmtId="0" fontId="17" fillId="9" borderId="50" xfId="0" applyFont="1" applyFill="1" applyBorder="1" applyAlignment="1" applyProtection="1">
      <alignment horizontal="center" vertical="center" wrapText="1"/>
    </xf>
    <xf numFmtId="0" fontId="17" fillId="0" borderId="49" xfId="0" applyFont="1" applyBorder="1" applyAlignment="1" applyProtection="1">
      <alignment horizontal="center" vertical="center" wrapText="1"/>
    </xf>
    <xf numFmtId="0" fontId="17" fillId="0" borderId="45" xfId="0" applyFont="1" applyBorder="1" applyAlignment="1" applyProtection="1">
      <alignment horizontal="center" vertical="center" wrapText="1"/>
    </xf>
    <xf numFmtId="0" fontId="17" fillId="9" borderId="49" xfId="0" applyFont="1" applyFill="1" applyBorder="1" applyAlignment="1" applyProtection="1">
      <alignment horizontal="center" vertical="center" wrapText="1"/>
    </xf>
    <xf numFmtId="0" fontId="17" fillId="9" borderId="51" xfId="0" applyFont="1" applyFill="1" applyBorder="1" applyAlignment="1" applyProtection="1">
      <alignment horizontal="center" vertical="center" wrapText="1"/>
    </xf>
    <xf numFmtId="0" fontId="17" fillId="9" borderId="52" xfId="0" applyFont="1" applyFill="1" applyBorder="1" applyAlignment="1" applyProtection="1">
      <alignment horizontal="center" vertical="center" wrapText="1"/>
    </xf>
    <xf numFmtId="0" fontId="17" fillId="0" borderId="52" xfId="0" applyFont="1" applyBorder="1" applyAlignment="1" applyProtection="1">
      <alignment horizontal="center" vertical="center" wrapText="1"/>
    </xf>
    <xf numFmtId="0" fontId="17" fillId="0" borderId="50" xfId="0" applyFont="1" applyBorder="1" applyAlignment="1" applyProtection="1">
      <alignment horizontal="center" vertical="center" wrapText="1"/>
    </xf>
    <xf numFmtId="0" fontId="17" fillId="9" borderId="45" xfId="0" applyNumberFormat="1" applyFont="1" applyFill="1" applyBorder="1" applyAlignment="1" applyProtection="1">
      <alignment horizontal="center" vertical="center" wrapText="1"/>
    </xf>
    <xf numFmtId="0" fontId="17" fillId="9" borderId="50" xfId="0" applyNumberFormat="1" applyFont="1" applyFill="1" applyBorder="1" applyAlignment="1" applyProtection="1">
      <alignment horizontal="center" vertical="center" wrapText="1"/>
    </xf>
    <xf numFmtId="0" fontId="17" fillId="9" borderId="52" xfId="0" applyNumberFormat="1" applyFont="1" applyFill="1" applyBorder="1" applyAlignment="1" applyProtection="1">
      <alignment horizontal="center" vertical="center" wrapText="1"/>
    </xf>
    <xf numFmtId="0" fontId="17" fillId="9" borderId="53" xfId="0" applyNumberFormat="1" applyFont="1" applyFill="1" applyBorder="1" applyAlignment="1" applyProtection="1">
      <alignment horizontal="center" vertical="center" wrapText="1"/>
    </xf>
    <xf numFmtId="0" fontId="16" fillId="8" borderId="46"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0" fontId="13" fillId="2" borderId="27" xfId="0" applyFont="1" applyFill="1" applyBorder="1" applyAlignment="1" applyProtection="1">
      <alignment horizontal="center" vertical="center"/>
    </xf>
    <xf numFmtId="0" fontId="13" fillId="2" borderId="28" xfId="0" applyFont="1" applyFill="1" applyBorder="1" applyAlignment="1" applyProtection="1">
      <alignment horizontal="center" vertical="center"/>
    </xf>
    <xf numFmtId="0" fontId="13" fillId="2" borderId="29" xfId="0" applyFont="1" applyFill="1" applyBorder="1" applyAlignment="1" applyProtection="1">
      <alignment horizontal="center" vertical="center"/>
    </xf>
    <xf numFmtId="0" fontId="14" fillId="3" borderId="20"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protection locked="0" hidden="1"/>
    </xf>
    <xf numFmtId="1" fontId="14" fillId="3" borderId="9" xfId="0" applyNumberFormat="1" applyFont="1" applyFill="1" applyBorder="1" applyAlignment="1" applyProtection="1">
      <alignment horizontal="center" vertical="center"/>
    </xf>
    <xf numFmtId="0" fontId="14" fillId="0" borderId="9" xfId="0" applyFont="1" applyBorder="1" applyAlignment="1" applyProtection="1">
      <alignment horizontal="center" vertical="center" wrapText="1"/>
    </xf>
    <xf numFmtId="0" fontId="14" fillId="0" borderId="9" xfId="0" applyFont="1" applyBorder="1" applyAlignment="1" applyProtection="1">
      <alignment horizontal="center" vertical="center"/>
      <protection locked="0" hidden="1"/>
    </xf>
    <xf numFmtId="1" fontId="14" fillId="0" borderId="9" xfId="0" applyNumberFormat="1" applyFont="1" applyBorder="1" applyAlignment="1" applyProtection="1">
      <alignment horizontal="center" vertical="center"/>
    </xf>
    <xf numFmtId="1" fontId="14" fillId="3" borderId="22" xfId="0" applyNumberFormat="1" applyFont="1" applyFill="1" applyBorder="1" applyAlignment="1" applyProtection="1">
      <alignment horizontal="center" vertical="center"/>
    </xf>
    <xf numFmtId="0" fontId="14" fillId="3" borderId="9"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2" xfId="0" applyFont="1" applyFill="1" applyBorder="1" applyAlignment="1" applyProtection="1">
      <alignment horizontal="center" vertical="center"/>
    </xf>
    <xf numFmtId="0" fontId="14" fillId="0" borderId="22" xfId="0" applyFont="1" applyBorder="1" applyAlignment="1" applyProtection="1">
      <alignment horizontal="center" vertical="center"/>
      <protection locked="0" hidden="1"/>
    </xf>
    <xf numFmtId="0" fontId="14" fillId="0" borderId="24" xfId="0" applyFont="1" applyBorder="1" applyAlignment="1" applyProtection="1">
      <alignment horizontal="center" vertical="center"/>
      <protection locked="0" hidden="1"/>
    </xf>
    <xf numFmtId="0" fontId="14" fillId="0" borderId="30" xfId="0" applyFont="1" applyBorder="1" applyAlignment="1" applyProtection="1">
      <alignment horizontal="center" vertical="center"/>
      <protection locked="0" hidden="1"/>
    </xf>
    <xf numFmtId="1" fontId="14" fillId="0" borderId="22" xfId="0" applyNumberFormat="1"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20" xfId="0" applyFont="1" applyBorder="1" applyAlignment="1" applyProtection="1">
      <alignment horizontal="center" vertical="center" wrapText="1"/>
    </xf>
    <xf numFmtId="0" fontId="10" fillId="2" borderId="1" xfId="0" applyFont="1" applyFill="1" applyBorder="1" applyAlignment="1" applyProtection="1">
      <alignment horizontal="center" vertical="center"/>
    </xf>
    <xf numFmtId="0" fontId="22" fillId="2" borderId="3" xfId="0" applyFont="1" applyFill="1" applyBorder="1" applyAlignment="1" applyProtection="1">
      <alignment horizontal="center" vertical="center"/>
    </xf>
    <xf numFmtId="0" fontId="14" fillId="0" borderId="4" xfId="0" applyFont="1" applyBorder="1" applyAlignment="1" applyProtection="1">
      <alignment horizontal="center" vertical="center"/>
      <protection locked="0" hidden="1"/>
    </xf>
    <xf numFmtId="0" fontId="14" fillId="0" borderId="5" xfId="0"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3" borderId="41"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43" xfId="0" applyFont="1" applyFill="1" applyBorder="1" applyAlignment="1" applyProtection="1">
      <alignment horizontal="center" vertical="center"/>
    </xf>
    <xf numFmtId="0" fontId="14" fillId="3" borderId="24" xfId="0" applyFont="1" applyFill="1" applyBorder="1" applyAlignment="1" applyProtection="1">
      <alignment horizontal="center" vertical="center"/>
    </xf>
    <xf numFmtId="1" fontId="14" fillId="0" borderId="24" xfId="0" applyNumberFormat="1" applyFont="1" applyBorder="1" applyAlignment="1" applyProtection="1">
      <alignment horizontal="center" vertical="center"/>
    </xf>
    <xf numFmtId="0" fontId="14" fillId="3" borderId="10" xfId="0"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4" fillId="3" borderId="34" xfId="0" applyFont="1" applyFill="1" applyBorder="1" applyAlignment="1" applyProtection="1">
      <alignment horizontal="center" vertical="center" wrapText="1"/>
    </xf>
    <xf numFmtId="0" fontId="14" fillId="3" borderId="31"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protection locked="0" hidden="1"/>
    </xf>
    <xf numFmtId="0" fontId="14" fillId="0" borderId="24" xfId="0" applyFont="1" applyBorder="1" applyAlignment="1" applyProtection="1">
      <alignment horizontal="center" vertical="center" wrapText="1"/>
    </xf>
    <xf numFmtId="0" fontId="3" fillId="4" borderId="20" xfId="0" applyFont="1" applyFill="1" applyBorder="1" applyAlignment="1" applyProtection="1">
      <alignment horizontal="center" vertical="center"/>
    </xf>
    <xf numFmtId="0" fontId="14" fillId="0" borderId="20" xfId="0" applyFont="1" applyBorder="1" applyAlignment="1" applyProtection="1">
      <alignment horizontal="center" vertical="center"/>
      <protection locked="0" hidden="1"/>
    </xf>
    <xf numFmtId="0" fontId="14" fillId="0" borderId="23" xfId="0" applyFont="1" applyBorder="1" applyAlignment="1" applyProtection="1">
      <alignment horizontal="center" vertical="center"/>
      <protection locked="0" hidden="1"/>
    </xf>
    <xf numFmtId="0" fontId="23" fillId="0" borderId="7" xfId="1" applyFont="1" applyBorder="1" applyAlignment="1">
      <alignment horizontal="center" vertical="center"/>
    </xf>
    <xf numFmtId="0" fontId="24" fillId="6" borderId="109" xfId="0" applyFont="1" applyFill="1" applyBorder="1" applyAlignment="1">
      <alignment horizontal="center" vertical="center" wrapText="1"/>
    </xf>
    <xf numFmtId="0" fontId="5" fillId="2" borderId="115" xfId="0" applyFont="1" applyFill="1" applyBorder="1" applyAlignment="1" applyProtection="1">
      <alignment horizontal="center" vertical="center"/>
      <protection hidden="1"/>
    </xf>
    <xf numFmtId="0" fontId="5" fillId="2" borderId="116" xfId="0" applyFont="1" applyFill="1" applyBorder="1" applyAlignment="1" applyProtection="1">
      <alignment horizontal="center" vertical="center"/>
      <protection hidden="1"/>
    </xf>
    <xf numFmtId="0" fontId="5" fillId="2" borderId="115" xfId="0" applyFont="1" applyFill="1" applyBorder="1" applyAlignment="1" applyProtection="1">
      <alignment horizontal="center" vertical="center" wrapText="1"/>
      <protection locked="0"/>
    </xf>
    <xf numFmtId="0" fontId="5" fillId="2" borderId="116" xfId="0" applyFont="1" applyFill="1" applyBorder="1" applyAlignment="1" applyProtection="1">
      <alignment horizontal="center" vertical="center" wrapText="1"/>
      <protection locked="0"/>
    </xf>
    <xf numFmtId="0" fontId="5" fillId="2" borderId="115" xfId="0" applyFont="1" applyFill="1" applyBorder="1" applyAlignment="1" applyProtection="1">
      <alignment horizontal="center" vertical="center"/>
      <protection locked="0"/>
    </xf>
    <xf numFmtId="0" fontId="5" fillId="2" borderId="116" xfId="0" applyFont="1" applyFill="1" applyBorder="1" applyAlignment="1" applyProtection="1">
      <alignment horizontal="center" vertical="center"/>
      <protection locked="0"/>
    </xf>
    <xf numFmtId="0" fontId="46" fillId="0" borderId="7"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Alignment="1">
      <alignment horizontal="center" vertical="center" wrapText="1"/>
    </xf>
    <xf numFmtId="24" fontId="1" fillId="3" borderId="7" xfId="0" applyNumberFormat="1"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3" borderId="7" xfId="0" applyFont="1" applyFill="1" applyBorder="1" applyAlignment="1">
      <alignment horizontal="center" vertical="center"/>
    </xf>
    <xf numFmtId="26" fontId="1" fillId="0" borderId="0" xfId="0" applyNumberFormat="1" applyFont="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3" fillId="2" borderId="14"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0" fillId="0" borderId="0" xfId="0" applyAlignment="1" applyProtection="1">
      <alignment horizontal="center" vertical="center"/>
    </xf>
    <xf numFmtId="0" fontId="55" fillId="0" borderId="0" xfId="0" applyFont="1" applyAlignment="1" applyProtection="1">
      <alignment horizontal="left" vertical="center" wrapText="1"/>
    </xf>
    <xf numFmtId="0" fontId="55" fillId="0" borderId="0" xfId="0" applyFont="1" applyAlignment="1" applyProtection="1">
      <alignment horizontal="left" vertical="center"/>
    </xf>
    <xf numFmtId="0" fontId="47" fillId="15" borderId="0" xfId="6" applyFont="1" applyAlignment="1" applyProtection="1">
      <alignment horizontal="center" vertical="top" wrapText="1"/>
    </xf>
    <xf numFmtId="0" fontId="55" fillId="0" borderId="0" xfId="0" applyFont="1" applyAlignment="1" applyProtection="1">
      <alignment horizontal="left" vertical="top" wrapText="1"/>
    </xf>
    <xf numFmtId="0" fontId="56" fillId="16" borderId="0" xfId="7" applyFont="1" applyAlignment="1" applyProtection="1">
      <alignment horizontal="left" vertical="center"/>
    </xf>
    <xf numFmtId="0" fontId="34" fillId="15" borderId="0" xfId="6" applyBorder="1" applyAlignment="1">
      <alignment horizontal="center" vertical="center"/>
    </xf>
  </cellXfs>
  <cellStyles count="9">
    <cellStyle name="Bad" xfId="3"/>
    <cellStyle name="Good" xfId="4"/>
    <cellStyle name="Output" xfId="5"/>
    <cellStyle name="常规" xfId="0" builtinId="0"/>
    <cellStyle name="常规 2" xfId="1"/>
    <cellStyle name="常规 3" xfId="2"/>
    <cellStyle name="千位分隔" xfId="8" builtinId="3"/>
    <cellStyle name="着色 1" xfId="6" builtinId="29"/>
    <cellStyle name="着色 5" xfId="7" builtinId="45"/>
  </cellStyles>
  <dxfs count="105">
    <dxf>
      <fill>
        <patternFill>
          <bgColor theme="0"/>
        </patternFill>
      </fill>
      <border>
        <vertical/>
        <horizontal/>
      </border>
    </dxf>
    <dxf>
      <font>
        <color rgb="FF9C0006"/>
      </font>
      <fill>
        <patternFill>
          <bgColor rgb="FFFFC7CE"/>
        </patternFill>
      </fill>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AW110"/>
  <sheetViews>
    <sheetView showGridLines="0" tabSelected="1" topLeftCell="C76" zoomScale="104" zoomScaleNormal="104" workbookViewId="0">
      <selection activeCell="V62" sqref="V62:W62"/>
    </sheetView>
  </sheetViews>
  <sheetFormatPr defaultColWidth="3.25" defaultRowHeight="14.5"/>
  <cols>
    <col min="1" max="1" width="5.75" style="42" bestFit="1" customWidth="1"/>
    <col min="2" max="3" width="5.5" style="42" customWidth="1"/>
    <col min="4" max="4" width="7" style="42" customWidth="1"/>
    <col min="5" max="5" width="8.33203125" style="42" customWidth="1"/>
    <col min="6" max="12" width="5.33203125" style="42" customWidth="1"/>
    <col min="13" max="13" width="6.25" style="42" customWidth="1"/>
    <col min="14" max="14" width="5.25" style="42" customWidth="1"/>
    <col min="15" max="15" width="9.4140625" style="42" customWidth="1"/>
    <col min="16" max="16" width="6.08203125" style="42" customWidth="1"/>
    <col min="17" max="23" width="5.08203125" style="42" customWidth="1"/>
    <col min="24" max="26" width="3.25" style="42"/>
    <col min="27" max="29" width="6.58203125" style="42" customWidth="1"/>
    <col min="30" max="30" width="7.83203125" style="42" customWidth="1"/>
    <col min="31" max="46" width="6.58203125" style="42" customWidth="1"/>
    <col min="47" max="16384" width="3.25" style="42"/>
  </cols>
  <sheetData>
    <row r="1" spans="2:28" ht="17" thickBot="1">
      <c r="B1" s="359" t="s">
        <v>1504</v>
      </c>
      <c r="C1" s="359"/>
      <c r="D1" s="359"/>
      <c r="E1" s="359"/>
      <c r="F1" s="359"/>
      <c r="G1" s="359"/>
      <c r="H1" s="359"/>
      <c r="I1" s="359"/>
      <c r="J1" s="359"/>
      <c r="K1" s="359"/>
      <c r="L1" s="359"/>
      <c r="M1" s="359"/>
      <c r="N1" s="359"/>
      <c r="O1" s="359"/>
      <c r="P1" s="359"/>
      <c r="Q1" s="359"/>
      <c r="R1" s="359"/>
      <c r="S1" s="359"/>
      <c r="T1" s="359"/>
      <c r="U1" s="359"/>
      <c r="V1" s="359"/>
      <c r="W1" s="359"/>
      <c r="Z1" s="43"/>
      <c r="AA1" s="43"/>
      <c r="AB1" s="43"/>
    </row>
    <row r="2" spans="2:28" ht="17.149999999999999" customHeight="1">
      <c r="B2" s="544" t="s">
        <v>100</v>
      </c>
      <c r="C2" s="545"/>
      <c r="D2" s="545"/>
      <c r="E2" s="545"/>
      <c r="F2" s="545"/>
      <c r="G2" s="546"/>
      <c r="H2" s="196"/>
      <c r="I2" s="429" t="str">
        <f>"属性"&amp;"("&amp;"合计:"&amp;J3+J5+J7+DEX+APP+INT+P3+P5+Luck&amp;")"</f>
        <v>属性(合计:580)</v>
      </c>
      <c r="J2" s="430"/>
      <c r="K2" s="430"/>
      <c r="L2" s="430"/>
      <c r="M2" s="430"/>
      <c r="N2" s="430"/>
      <c r="O2" s="430"/>
      <c r="P2" s="430"/>
      <c r="Q2" s="431"/>
      <c r="S2" s="535" t="s">
        <v>1375</v>
      </c>
      <c r="T2" s="536"/>
      <c r="U2" s="536"/>
      <c r="V2" s="536"/>
      <c r="W2" s="537"/>
      <c r="Z2" s="43"/>
      <c r="AA2" s="43"/>
      <c r="AB2" s="43"/>
    </row>
    <row r="3" spans="2:28" ht="17.149999999999999" customHeight="1">
      <c r="B3" s="60" t="s">
        <v>0</v>
      </c>
      <c r="C3" s="520" t="s">
        <v>1512</v>
      </c>
      <c r="D3" s="521"/>
      <c r="E3" s="521"/>
      <c r="F3" s="521"/>
      <c r="G3" s="522"/>
      <c r="H3" s="576"/>
      <c r="I3" s="525" t="s">
        <v>640</v>
      </c>
      <c r="J3" s="505">
        <v>65</v>
      </c>
      <c r="K3" s="63">
        <f>INT(J3/2)</f>
        <v>32</v>
      </c>
      <c r="L3" s="511" t="s">
        <v>643</v>
      </c>
      <c r="M3" s="514">
        <v>60</v>
      </c>
      <c r="N3" s="66">
        <f>INT(M3/2)</f>
        <v>30</v>
      </c>
      <c r="O3" s="563" t="s">
        <v>645</v>
      </c>
      <c r="P3" s="505">
        <v>75</v>
      </c>
      <c r="Q3" s="67">
        <f>INT(P3/2)</f>
        <v>37</v>
      </c>
      <c r="S3" s="538"/>
      <c r="T3" s="539"/>
      <c r="U3" s="539"/>
      <c r="V3" s="539"/>
      <c r="W3" s="540"/>
      <c r="Z3" s="43"/>
      <c r="AA3" s="43"/>
      <c r="AB3" s="43"/>
    </row>
    <row r="4" spans="2:28" ht="17.149999999999999" customHeight="1">
      <c r="B4" s="61" t="s">
        <v>502</v>
      </c>
      <c r="C4" s="523"/>
      <c r="D4" s="523"/>
      <c r="E4" s="118" t="s">
        <v>1147</v>
      </c>
      <c r="F4" s="516" t="s">
        <v>1156</v>
      </c>
      <c r="G4" s="517"/>
      <c r="H4" s="576"/>
      <c r="I4" s="526"/>
      <c r="J4" s="506"/>
      <c r="K4" s="125">
        <f>INT(J3/5)</f>
        <v>13</v>
      </c>
      <c r="L4" s="512"/>
      <c r="M4" s="507"/>
      <c r="N4" s="64">
        <f>INT(M3/5)</f>
        <v>12</v>
      </c>
      <c r="O4" s="509"/>
      <c r="P4" s="506"/>
      <c r="Q4" s="68">
        <f>INT(P3/5)</f>
        <v>15</v>
      </c>
      <c r="S4" s="538"/>
      <c r="T4" s="539"/>
      <c r="U4" s="539"/>
      <c r="V4" s="539"/>
      <c r="W4" s="540"/>
      <c r="Z4" s="43"/>
      <c r="AA4" s="43"/>
      <c r="AB4" s="43"/>
    </row>
    <row r="5" spans="2:28" ht="17.149999999999999" customHeight="1">
      <c r="B5" s="60" t="s">
        <v>1</v>
      </c>
      <c r="C5" s="524"/>
      <c r="D5" s="524"/>
      <c r="E5" s="119" t="s">
        <v>638</v>
      </c>
      <c r="F5" s="518">
        <v>106</v>
      </c>
      <c r="G5" s="519"/>
      <c r="H5" s="576"/>
      <c r="I5" s="527" t="s">
        <v>642</v>
      </c>
      <c r="J5" s="507">
        <v>60</v>
      </c>
      <c r="K5" s="64">
        <f>INT(J5/2)</f>
        <v>30</v>
      </c>
      <c r="L5" s="509" t="s">
        <v>644</v>
      </c>
      <c r="M5" s="506">
        <v>55</v>
      </c>
      <c r="N5" s="65">
        <f>INT(M5/2)</f>
        <v>27</v>
      </c>
      <c r="O5" s="512" t="s">
        <v>646</v>
      </c>
      <c r="P5" s="507">
        <v>75</v>
      </c>
      <c r="Q5" s="69">
        <f>INT(P5/2)</f>
        <v>37</v>
      </c>
      <c r="S5" s="538"/>
      <c r="T5" s="539"/>
      <c r="U5" s="539"/>
      <c r="V5" s="539"/>
      <c r="W5" s="540"/>
      <c r="Z5" s="43"/>
      <c r="AA5" s="43"/>
      <c r="AB5" s="43"/>
    </row>
    <row r="6" spans="2:28" ht="17.149999999999999" customHeight="1">
      <c r="B6" s="61" t="s">
        <v>2</v>
      </c>
      <c r="C6" s="530"/>
      <c r="D6" s="531"/>
      <c r="E6" s="118" t="s">
        <v>3</v>
      </c>
      <c r="F6" s="516" t="s">
        <v>1513</v>
      </c>
      <c r="G6" s="517"/>
      <c r="H6" s="576"/>
      <c r="I6" s="527"/>
      <c r="J6" s="507"/>
      <c r="K6" s="126">
        <f>INT(J5/5)</f>
        <v>12</v>
      </c>
      <c r="L6" s="509"/>
      <c r="M6" s="506"/>
      <c r="N6" s="65">
        <f>INT(M5/5)</f>
        <v>11</v>
      </c>
      <c r="O6" s="512"/>
      <c r="P6" s="507"/>
      <c r="Q6" s="69">
        <f>INT(P5/5)</f>
        <v>15</v>
      </c>
      <c r="S6" s="538"/>
      <c r="T6" s="539"/>
      <c r="U6" s="539"/>
      <c r="V6" s="539"/>
      <c r="W6" s="540"/>
      <c r="Z6" s="43"/>
      <c r="AA6" s="43"/>
      <c r="AB6" s="43"/>
    </row>
    <row r="7" spans="2:28" ht="17.149999999999999" customHeight="1">
      <c r="B7" s="60" t="s">
        <v>72</v>
      </c>
      <c r="C7" s="524"/>
      <c r="D7" s="524"/>
      <c r="E7" s="524"/>
      <c r="F7" s="524"/>
      <c r="G7" s="532"/>
      <c r="H7" s="576"/>
      <c r="I7" s="528" t="s">
        <v>641</v>
      </c>
      <c r="J7" s="506">
        <v>55</v>
      </c>
      <c r="K7" s="65">
        <f>INT(J7/2)</f>
        <v>27</v>
      </c>
      <c r="L7" s="512" t="s">
        <v>648</v>
      </c>
      <c r="M7" s="507">
        <v>75</v>
      </c>
      <c r="N7" s="64">
        <f>INT(M7/2)</f>
        <v>37</v>
      </c>
      <c r="O7" s="509" t="s">
        <v>647</v>
      </c>
      <c r="P7" s="509">
        <f>附表!F28</f>
        <v>9</v>
      </c>
      <c r="Q7" s="70" t="s">
        <v>639</v>
      </c>
      <c r="S7" s="538"/>
      <c r="T7" s="539"/>
      <c r="U7" s="539"/>
      <c r="V7" s="539"/>
      <c r="W7" s="540"/>
      <c r="Z7" s="43"/>
      <c r="AA7" s="43"/>
      <c r="AB7" s="43"/>
    </row>
    <row r="8" spans="2:28" ht="17.149999999999999" customHeight="1" thickBot="1">
      <c r="B8" s="62" t="s">
        <v>73</v>
      </c>
      <c r="C8" s="533"/>
      <c r="D8" s="533"/>
      <c r="E8" s="533"/>
      <c r="F8" s="533"/>
      <c r="G8" s="534"/>
      <c r="H8" s="576"/>
      <c r="I8" s="529"/>
      <c r="J8" s="508"/>
      <c r="K8" s="127">
        <f>INT(J7/5)</f>
        <v>11</v>
      </c>
      <c r="L8" s="513"/>
      <c r="M8" s="515"/>
      <c r="N8" s="71">
        <f>INT(M7/5)</f>
        <v>15</v>
      </c>
      <c r="O8" s="510"/>
      <c r="P8" s="510"/>
      <c r="Q8" s="72">
        <f>附表!F27-8</f>
        <v>1</v>
      </c>
      <c r="S8" s="541"/>
      <c r="T8" s="542"/>
      <c r="U8" s="542"/>
      <c r="V8" s="542"/>
      <c r="W8" s="543"/>
      <c r="Z8" s="43"/>
      <c r="AA8" s="43"/>
      <c r="AB8" s="43"/>
    </row>
    <row r="9" spans="2:28" ht="17" thickBot="1">
      <c r="B9" s="501" t="str">
        <f>IF(D9=" "," ","任意特长")</f>
        <v>任意特长</v>
      </c>
      <c r="C9" s="501"/>
      <c r="D9" s="94">
        <f>IF(SUMIF(职业!V3:V11,"任意特长",职业!W3:W11)=0," ",SUMIF(职业!V3:V11,"任意特长",职业!W3:W11))</f>
        <v>5</v>
      </c>
      <c r="E9" s="504" t="str">
        <f>IF(K9=" ","","社交技能（☯）：4选")</f>
        <v/>
      </c>
      <c r="F9" s="504"/>
      <c r="G9" s="504"/>
      <c r="H9" s="504"/>
      <c r="I9" s="504"/>
      <c r="J9" s="504"/>
      <c r="K9" s="95" t="str">
        <f>IF(SUMIF(职业!V3:V11,"社交技能",职业!W3:W11)=0," ",SUMIF(职业!V3:V11,"社交技能",职业!W3:W11))</f>
        <v xml:space="preserve"> </v>
      </c>
      <c r="L9" s="6"/>
      <c r="M9" s="489" t="str">
        <f>IF(F5="","",IF(职业!$Y$3=0," ","二选一：☆"))</f>
        <v>二选一：☆</v>
      </c>
      <c r="N9" s="489"/>
      <c r="O9" s="6"/>
      <c r="P9" s="489" t="str">
        <f>IF(F5="","",IF(职业!Y5=0,"","二选一②:⊙"))</f>
        <v/>
      </c>
      <c r="Q9" s="489"/>
      <c r="R9" s="6"/>
      <c r="S9" s="489" t="str">
        <f>IF(F5="","",IF(职业!Y7=0,"","二选一②:※"))</f>
        <v/>
      </c>
      <c r="T9" s="489"/>
      <c r="U9" s="88"/>
      <c r="V9" s="489" t="str">
        <f>IF(F5="","",IF(职业!Y9=0," ","三选X:X"))</f>
        <v xml:space="preserve"> </v>
      </c>
      <c r="W9" s="489"/>
      <c r="Z9" s="43"/>
      <c r="AA9" s="43"/>
      <c r="AB9" s="43"/>
    </row>
    <row r="10" spans="2:28" ht="16.5" customHeight="1">
      <c r="B10" s="547" t="s">
        <v>276</v>
      </c>
      <c r="C10" s="548"/>
      <c r="D10" s="553">
        <f>E10</f>
        <v>11</v>
      </c>
      <c r="E10" s="555">
        <f>INT((J5+J7)/10)</f>
        <v>11</v>
      </c>
      <c r="F10" s="492" t="s">
        <v>277</v>
      </c>
      <c r="G10" s="493"/>
      <c r="H10" s="577">
        <f>P3</f>
        <v>75</v>
      </c>
      <c r="I10" s="557">
        <f>IF(ISBLANK(H10),MIN(J26,99-J26),INT(99-J26))</f>
        <v>99</v>
      </c>
      <c r="J10" s="559"/>
      <c r="K10" s="551" t="s">
        <v>649</v>
      </c>
      <c r="L10" s="548"/>
      <c r="M10" s="502">
        <v>60</v>
      </c>
      <c r="N10" s="561">
        <v>99</v>
      </c>
      <c r="O10" s="492" t="s">
        <v>650</v>
      </c>
      <c r="P10" s="493"/>
      <c r="Q10" s="496">
        <f>MP</f>
        <v>15</v>
      </c>
      <c r="R10" s="572">
        <f>P3/5</f>
        <v>15</v>
      </c>
      <c r="S10" s="574"/>
      <c r="T10" s="566" t="s">
        <v>278</v>
      </c>
      <c r="U10" s="567"/>
      <c r="V10" s="564" t="s">
        <v>102</v>
      </c>
      <c r="W10" s="565"/>
      <c r="Z10" s="43"/>
      <c r="AA10" s="43"/>
      <c r="AB10" s="43"/>
    </row>
    <row r="11" spans="2:28" ht="17.25" customHeight="1" thickBot="1">
      <c r="B11" s="549"/>
      <c r="C11" s="550"/>
      <c r="D11" s="554"/>
      <c r="E11" s="556"/>
      <c r="F11" s="494"/>
      <c r="G11" s="495"/>
      <c r="H11" s="578"/>
      <c r="I11" s="558"/>
      <c r="J11" s="560"/>
      <c r="K11" s="552"/>
      <c r="L11" s="550"/>
      <c r="M11" s="503"/>
      <c r="N11" s="562"/>
      <c r="O11" s="494"/>
      <c r="P11" s="495"/>
      <c r="Q11" s="497"/>
      <c r="R11" s="573"/>
      <c r="S11" s="575"/>
      <c r="T11" s="568" t="s">
        <v>107</v>
      </c>
      <c r="U11" s="569"/>
      <c r="V11" s="570" t="s">
        <v>105</v>
      </c>
      <c r="W11" s="571"/>
      <c r="Z11" s="43"/>
      <c r="AA11" s="43"/>
      <c r="AB11" s="43"/>
    </row>
    <row r="12" spans="2:28" ht="17" thickBot="1">
      <c r="B12" s="488" t="str">
        <f>IF(F5=0," ","["&amp;LOOKUP(F5,职业列表!A2:A117,职业列表!B2:B117)&amp;"]的本职技能："&amp;LOOKUP(F5,职业列表!A2:A117,职业列表!G2:G117))</f>
        <v>[学生、实习生]的本职技能：语言（母语或外语），图书馆，聆听，三个学习的专业，任意两项其他个人或时代特长。</v>
      </c>
      <c r="C12" s="488"/>
      <c r="D12" s="488"/>
      <c r="E12" s="488"/>
      <c r="F12" s="488"/>
      <c r="G12" s="488"/>
      <c r="H12" s="488"/>
      <c r="I12" s="488"/>
      <c r="J12" s="488"/>
      <c r="K12" s="488"/>
      <c r="L12" s="488"/>
      <c r="M12" s="488"/>
      <c r="N12" s="488"/>
      <c r="O12" s="488"/>
      <c r="P12" s="488"/>
      <c r="Q12" s="488"/>
      <c r="R12" s="488"/>
      <c r="S12" s="488"/>
      <c r="T12" s="488"/>
      <c r="U12" s="488"/>
      <c r="V12" s="488"/>
      <c r="W12" s="488"/>
      <c r="X12" s="75"/>
      <c r="Z12" s="43"/>
      <c r="AA12" s="43"/>
      <c r="AB12" s="43"/>
    </row>
    <row r="13" spans="2:28" ht="16.5">
      <c r="B13" s="429" t="s">
        <v>10</v>
      </c>
      <c r="C13" s="430"/>
      <c r="D13" s="430"/>
      <c r="E13" s="430"/>
      <c r="F13" s="430"/>
      <c r="G13" s="430"/>
      <c r="H13" s="430"/>
      <c r="I13" s="430"/>
      <c r="J13" s="430"/>
      <c r="K13" s="430"/>
      <c r="L13" s="430"/>
      <c r="M13" s="430"/>
      <c r="N13" s="430"/>
      <c r="O13" s="430"/>
      <c r="P13" s="430"/>
      <c r="Q13" s="430"/>
      <c r="R13" s="430"/>
      <c r="S13" s="430"/>
      <c r="T13" s="430"/>
      <c r="U13" s="430"/>
      <c r="V13" s="430"/>
      <c r="W13" s="431"/>
      <c r="Z13" s="43"/>
      <c r="AA13" s="43"/>
    </row>
    <row r="14" spans="2:28" ht="16.5">
      <c r="B14" s="73" t="s">
        <v>1154</v>
      </c>
      <c r="C14" s="209" t="s">
        <v>1071</v>
      </c>
      <c r="D14" s="490" t="s">
        <v>116</v>
      </c>
      <c r="E14" s="491"/>
      <c r="F14" s="208" t="s">
        <v>4</v>
      </c>
      <c r="G14" s="208" t="s">
        <v>9</v>
      </c>
      <c r="H14" s="208" t="s">
        <v>1</v>
      </c>
      <c r="I14" s="208" t="s">
        <v>5</v>
      </c>
      <c r="J14" s="490" t="s">
        <v>6</v>
      </c>
      <c r="K14" s="498"/>
      <c r="L14" s="500"/>
      <c r="M14" s="123" t="s">
        <v>525</v>
      </c>
      <c r="N14" s="128" t="s">
        <v>1071</v>
      </c>
      <c r="O14" s="490" t="s">
        <v>116</v>
      </c>
      <c r="P14" s="491"/>
      <c r="Q14" s="122" t="s">
        <v>4</v>
      </c>
      <c r="R14" s="122" t="s">
        <v>9</v>
      </c>
      <c r="S14" s="122" t="s">
        <v>1</v>
      </c>
      <c r="T14" s="122" t="s">
        <v>5</v>
      </c>
      <c r="U14" s="490" t="s">
        <v>6</v>
      </c>
      <c r="V14" s="498"/>
      <c r="W14" s="499"/>
      <c r="Z14" s="43"/>
      <c r="AA14" s="43"/>
      <c r="AB14" s="43"/>
    </row>
    <row r="15" spans="2:28" ht="16.5">
      <c r="B15" s="204" t="s">
        <v>174</v>
      </c>
      <c r="C15" s="120" t="str">
        <f>IFERROR(IF(COUNTIF(职业!$V$3:$V$11,$D15)=1,"★",IF(COUNTIF(职业!$Y$3:$Z$3,$D15),"☆",IF(COUNTIF(职业!$Y$5:$Z$5,$D15),"⊙",IF(COUNTIF(职业!$Y$7:$Z$7,$D15),"※",IF(COUNTIF(职业!$Y$9:$AA$9,$D15),"×"," ")))))," ")</f>
        <v xml:space="preserve"> </v>
      </c>
      <c r="D15" s="486" t="s">
        <v>287</v>
      </c>
      <c r="E15" s="487"/>
      <c r="F15" s="221">
        <v>5</v>
      </c>
      <c r="G15" s="226"/>
      <c r="H15" s="226"/>
      <c r="I15" s="226"/>
      <c r="J15" s="221">
        <f t="shared" ref="J15:J45" si="0">SUM(F15:I15)</f>
        <v>5</v>
      </c>
      <c r="K15" s="221">
        <f t="shared" ref="K15:K45" si="1">INT(J15/2)</f>
        <v>2</v>
      </c>
      <c r="L15" s="222">
        <f t="shared" ref="L15:L45" si="2">INT(J15/5)</f>
        <v>1</v>
      </c>
      <c r="M15" s="201" t="s">
        <v>174</v>
      </c>
      <c r="N15" s="120" t="str">
        <f>IFERROR(IF(COUNTIF(职业!$V$3:$V$11,$O15)=1,"★",IF(COUNTIF(职业!$Y$3:$Z$3,$O15),"☆",IF(COUNTIF(职业!$Y$5:$Z$5,$O15),"⊙",IF(COUNTIF(职业!$Y$7:$Z$7,$O15),"※",IF(COUNTIF(职业!$Y$9:$AA$9,$O15),"×"," ")))))," ")</f>
        <v xml:space="preserve"> </v>
      </c>
      <c r="O15" s="482" t="s">
        <v>7</v>
      </c>
      <c r="P15" s="483"/>
      <c r="Q15" s="221">
        <v>5</v>
      </c>
      <c r="R15" s="226"/>
      <c r="S15" s="226"/>
      <c r="T15" s="226"/>
      <c r="U15" s="221">
        <f t="shared" ref="U15:U34" si="3">SUM(Q15:T15)</f>
        <v>5</v>
      </c>
      <c r="V15" s="221">
        <f>INT(U15/2)</f>
        <v>2</v>
      </c>
      <c r="W15" s="230">
        <f>INT(U15/5)</f>
        <v>1</v>
      </c>
      <c r="Z15" s="43"/>
      <c r="AA15" s="43"/>
      <c r="AB15" s="43"/>
    </row>
    <row r="16" spans="2:28" ht="16.5">
      <c r="B16" s="205" t="s">
        <v>174</v>
      </c>
      <c r="C16" s="121" t="str">
        <f>IFERROR(IF(COUNTIF(职业!$V$3:$V$11,$D16)=1,"★",IF(COUNTIF(职业!$Y$3:$Z$3,$D16),"☆",IF(COUNTIF(职业!$Y$5:$Z$5,$D16),"⊙",IF(COUNTIF(职业!$Y$7:$Z$7,$D16),"※",IF(COUNTIF(职业!$Y$9:$AA$9,$D16),"×"," ")))))," ")</f>
        <v xml:space="preserve"> </v>
      </c>
      <c r="D16" s="484" t="s">
        <v>77</v>
      </c>
      <c r="E16" s="485"/>
      <c r="F16" s="74">
        <v>1</v>
      </c>
      <c r="G16" s="227"/>
      <c r="H16" s="227"/>
      <c r="I16" s="227"/>
      <c r="J16" s="74">
        <f t="shared" si="0"/>
        <v>1</v>
      </c>
      <c r="K16" s="74">
        <f t="shared" si="1"/>
        <v>0</v>
      </c>
      <c r="L16" s="223">
        <f t="shared" si="2"/>
        <v>0</v>
      </c>
      <c r="M16" s="202" t="s">
        <v>1546</v>
      </c>
      <c r="N16" s="121" t="str">
        <f>IFERROR(IF(COUNTIF(职业!$V$3:$V$11,$O16)=1,"★",IF(COUNTIF(职业!$Y$3:$Z$3,$O16),"☆",IF(COUNTIF(职业!$Y$5:$Z$5,$O16),"⊙",IF(COUNTIF(职业!$Y$7:$Z$7,$O16),"※",IF(COUNTIF(职业!$Y$9:$AA$9,$O16),"×"," ")))))," ")</f>
        <v>★</v>
      </c>
      <c r="O16" s="484" t="s">
        <v>162</v>
      </c>
      <c r="P16" s="485"/>
      <c r="Q16" s="74">
        <v>20</v>
      </c>
      <c r="R16" s="227"/>
      <c r="S16" s="227">
        <v>55</v>
      </c>
      <c r="T16" s="227"/>
      <c r="U16" s="74">
        <f t="shared" si="3"/>
        <v>75</v>
      </c>
      <c r="V16" s="74">
        <f>INT(U16/2)</f>
        <v>37</v>
      </c>
      <c r="W16" s="231">
        <f>INT(U16/5)</f>
        <v>15</v>
      </c>
      <c r="Z16" s="43"/>
      <c r="AA16" s="43"/>
      <c r="AB16" s="43"/>
    </row>
    <row r="17" spans="2:28" ht="16.5">
      <c r="B17" s="204" t="s">
        <v>174</v>
      </c>
      <c r="C17" s="120" t="str">
        <f>IFERROR(IF(COUNTIF(职业!$V$3:$V$11,$D17)=1,"★",IF(COUNTIF(职业!$Y$3:$Z$3,$D17),"☆",IF(COUNTIF(职业!$Y$5:$Z$5,$D17),"⊙",IF(COUNTIF(职业!$Y$7:$Z$7,$D17),"※",IF(COUNTIF(职业!$Y$9:$AA$9,$D17),"×"," ")))))," ")</f>
        <v xml:space="preserve"> </v>
      </c>
      <c r="D17" s="486" t="s">
        <v>202</v>
      </c>
      <c r="E17" s="487"/>
      <c r="F17" s="221">
        <v>5</v>
      </c>
      <c r="G17" s="226"/>
      <c r="H17" s="226"/>
      <c r="I17" s="226"/>
      <c r="J17" s="221">
        <f t="shared" si="0"/>
        <v>5</v>
      </c>
      <c r="K17" s="221">
        <f t="shared" si="1"/>
        <v>2</v>
      </c>
      <c r="L17" s="222">
        <f t="shared" si="2"/>
        <v>1</v>
      </c>
      <c r="M17" s="201" t="s">
        <v>1546</v>
      </c>
      <c r="N17" s="120" t="str">
        <f>IFERROR(IF(COUNTIF(职业!$V$3:$V$11,$O17)=1,"★",IF(COUNTIF(职业!$Y$3:$Z$3,$O17),"☆",IF(COUNTIF(职业!$Y$5:$Z$5,$O17),"⊙",IF(COUNTIF(职业!$Y$7:$Z$7,$O17),"※",IF(COUNTIF(职业!$Y$9:$AA$9,$O17),"×"," ")))))," ")</f>
        <v>★</v>
      </c>
      <c r="O17" s="482" t="s">
        <v>88</v>
      </c>
      <c r="P17" s="483"/>
      <c r="Q17" s="221">
        <v>20</v>
      </c>
      <c r="R17" s="226"/>
      <c r="S17" s="226">
        <v>45</v>
      </c>
      <c r="T17" s="226"/>
      <c r="U17" s="221">
        <f t="shared" si="3"/>
        <v>65</v>
      </c>
      <c r="V17" s="221">
        <f t="shared" ref="V17:V34" si="4">INT(U17/2)</f>
        <v>32</v>
      </c>
      <c r="W17" s="230">
        <f t="shared" ref="W17:W34" si="5">INT(U17/5)</f>
        <v>13</v>
      </c>
      <c r="Z17" s="43"/>
      <c r="AA17" s="43"/>
      <c r="AB17" s="43"/>
    </row>
    <row r="18" spans="2:28" ht="16.5">
      <c r="B18" s="205" t="s">
        <v>174</v>
      </c>
      <c r="C18" s="121" t="str">
        <f>IFERROR(IF(COUNTIF(职业!$V$3:$V$11,$D18)=1,"★",IF(COUNTIF(职业!$Y$3:$Z$3,$D18),"☆",IF(COUNTIF(职业!$Y$5:$Z$5,$D18),"⊙",IF(COUNTIF(职业!$Y$7:$Z$7,$D18),"※",IF(COUNTIF(职业!$Y$9:$AA$9,$D18),"×"," ")))))," ")</f>
        <v xml:space="preserve"> </v>
      </c>
      <c r="D18" s="484" t="s">
        <v>78</v>
      </c>
      <c r="E18" s="485"/>
      <c r="F18" s="74">
        <v>1</v>
      </c>
      <c r="G18" s="227"/>
      <c r="H18" s="227"/>
      <c r="I18" s="227"/>
      <c r="J18" s="74">
        <f t="shared" si="0"/>
        <v>1</v>
      </c>
      <c r="K18" s="74">
        <f t="shared" si="1"/>
        <v>0</v>
      </c>
      <c r="L18" s="223">
        <f t="shared" si="2"/>
        <v>0</v>
      </c>
      <c r="M18" s="202" t="s">
        <v>174</v>
      </c>
      <c r="N18" s="121" t="str">
        <f>IFERROR(IF(COUNTIF(职业!$V$3:$V$11,$O18)=1,"★",IF(COUNTIF(职业!$Y$3:$Z$3,$O18),"☆",IF(COUNTIF(职业!$Y$5:$Z$5,$O18),"⊙",IF(COUNTIF(职业!$Y$7:$Z$7,$O18),"※",IF(COUNTIF(职业!$Y$9:$AA$9,$O18),"×"," ")))))," ")</f>
        <v xml:space="preserve"> </v>
      </c>
      <c r="O18" s="484" t="s">
        <v>89</v>
      </c>
      <c r="P18" s="485"/>
      <c r="Q18" s="74">
        <v>1</v>
      </c>
      <c r="R18" s="227"/>
      <c r="S18" s="227"/>
      <c r="T18" s="227"/>
      <c r="U18" s="74">
        <f t="shared" si="3"/>
        <v>1</v>
      </c>
      <c r="V18" s="74">
        <f t="shared" si="4"/>
        <v>0</v>
      </c>
      <c r="W18" s="231">
        <f t="shared" si="5"/>
        <v>0</v>
      </c>
      <c r="Z18" s="43"/>
      <c r="AA18" s="43"/>
    </row>
    <row r="19" spans="2:28" ht="16.5" customHeight="1">
      <c r="B19" s="204" t="s">
        <v>174</v>
      </c>
      <c r="C19" s="120" t="str">
        <f>IFERROR(IF(COUNTIF(职业!$V$3:$V$11,$D19)=1,"★",IF(COUNTIF(职业!$Y$3:$Z$3,$D19),"☆",IF(COUNTIF(职业!$Y$5:$Z$5,$D19),"⊙",IF(COUNTIF(职业!$Y$7:$Z$7,$D19),"※",IF(COUNTIF(职业!$Y$9:$AA$9,$D19),"×"," ")))))," ")</f>
        <v xml:space="preserve"> </v>
      </c>
      <c r="D19" s="214" t="s">
        <v>984</v>
      </c>
      <c r="E19" s="263" t="s">
        <v>1497</v>
      </c>
      <c r="F19" s="221">
        <v>5</v>
      </c>
      <c r="G19" s="226"/>
      <c r="H19" s="226"/>
      <c r="I19" s="226"/>
      <c r="J19" s="221">
        <f t="shared" si="0"/>
        <v>5</v>
      </c>
      <c r="K19" s="221">
        <f t="shared" si="1"/>
        <v>2</v>
      </c>
      <c r="L19" s="222">
        <f t="shared" si="2"/>
        <v>1</v>
      </c>
      <c r="M19" s="201" t="s">
        <v>174</v>
      </c>
      <c r="N19" s="120" t="str">
        <f>IFERROR(IF(COUNTIF(职业!$V$3:$V$11,$O19)=1,"★",IF(COUNTIF(职业!$Y$3:$Z$3,$O19),"☆",IF(COUNTIF(职业!$Y$5:$Z$5,$O19),"⊙",IF(COUNTIF(职业!$Y$7:$Z$7,$O19),"※",IF(COUNTIF(职业!$Y$9:$AA$9,$O19),"×"," ")))))," ")</f>
        <v xml:space="preserve"> </v>
      </c>
      <c r="O19" s="482" t="s">
        <v>90</v>
      </c>
      <c r="P19" s="483"/>
      <c r="Q19" s="221">
        <v>10</v>
      </c>
      <c r="R19" s="226"/>
      <c r="S19" s="226"/>
      <c r="T19" s="226"/>
      <c r="U19" s="221">
        <f t="shared" si="3"/>
        <v>10</v>
      </c>
      <c r="V19" s="221">
        <f t="shared" si="4"/>
        <v>5</v>
      </c>
      <c r="W19" s="230">
        <f t="shared" si="5"/>
        <v>2</v>
      </c>
      <c r="Z19" s="43"/>
      <c r="AA19" s="43"/>
      <c r="AB19" s="43"/>
    </row>
    <row r="20" spans="2:28" ht="16.5" customHeight="1">
      <c r="B20" s="205" t="s">
        <v>174</v>
      </c>
      <c r="C20" s="121" t="str">
        <f>IFERROR(IF(COUNTIF(职业!$V$3:$V$11,$D20)=1,"★",IF(COUNTIF(职业!$Y$3:$Z$3,$D20),"☆",IF(COUNTIF(职业!$Y$5:$Z$5,$D20),"⊙",IF(COUNTIF(职业!$Y$7:$Z$7,$D20),"※",IF(COUNTIF(职业!$Y$9:$AA$9,$D20),"×"," ")))))," ")</f>
        <v xml:space="preserve"> </v>
      </c>
      <c r="D20" s="215" t="s">
        <v>985</v>
      </c>
      <c r="E20" s="264"/>
      <c r="F20" s="74">
        <v>5</v>
      </c>
      <c r="G20" s="227"/>
      <c r="H20" s="227"/>
      <c r="I20" s="227"/>
      <c r="J20" s="74">
        <f t="shared" si="0"/>
        <v>5</v>
      </c>
      <c r="K20" s="74">
        <f t="shared" si="1"/>
        <v>2</v>
      </c>
      <c r="L20" s="223">
        <f t="shared" si="2"/>
        <v>1</v>
      </c>
      <c r="M20" s="202" t="s">
        <v>174</v>
      </c>
      <c r="N20" s="121" t="str">
        <f>IFERROR(IF(COUNTIF(职业!$V$3:$V$11,$O20)=1,"★",IF(COUNTIF(职业!$Y$3:$Z$3,$O20),"☆",IF(COUNTIF(职业!$Y$5:$Z$5,$O20),"⊙",IF(COUNTIF(职业!$Y$7:$Z$7,$O20),"※",IF(COUNTIF(职业!$Y$9:$AA$9,$O20),"×"," ")))))," ")</f>
        <v xml:space="preserve"> </v>
      </c>
      <c r="O20" s="484" t="s">
        <v>203</v>
      </c>
      <c r="P20" s="485"/>
      <c r="Q20" s="74">
        <v>1</v>
      </c>
      <c r="R20" s="227"/>
      <c r="S20" s="227"/>
      <c r="T20" s="227"/>
      <c r="U20" s="74">
        <f t="shared" si="3"/>
        <v>1</v>
      </c>
      <c r="V20" s="74">
        <f t="shared" si="4"/>
        <v>0</v>
      </c>
      <c r="W20" s="231">
        <f t="shared" si="5"/>
        <v>0</v>
      </c>
      <c r="Z20" s="43"/>
      <c r="AA20" s="43"/>
      <c r="AB20" s="43"/>
    </row>
    <row r="21" spans="2:28" ht="16.5" customHeight="1">
      <c r="B21" s="204" t="s">
        <v>174</v>
      </c>
      <c r="C21" s="120" t="str">
        <f>IFERROR(IF(COUNTIF(职业!$V$3:$V$11,$D21)=1,"★",IF(COUNTIF(职业!$Y$3:$Z$3,$D21),"☆",IF(COUNTIF(职业!$Y$5:$Z$5,$D21),"⊙",IF(COUNTIF(职业!$Y$7:$Z$7,$D21),"※",IF(COUNTIF(职业!$Y$9:$AA$9,$D21),"×"," ")))))," ")</f>
        <v xml:space="preserve"> </v>
      </c>
      <c r="D21" s="214" t="s">
        <v>986</v>
      </c>
      <c r="E21" s="263"/>
      <c r="F21" s="221">
        <v>5</v>
      </c>
      <c r="G21" s="226"/>
      <c r="H21" s="226"/>
      <c r="I21" s="226"/>
      <c r="J21" s="221">
        <f t="shared" si="0"/>
        <v>5</v>
      </c>
      <c r="K21" s="221">
        <f t="shared" si="1"/>
        <v>2</v>
      </c>
      <c r="L21" s="222">
        <f t="shared" si="2"/>
        <v>1</v>
      </c>
      <c r="M21" s="201" t="s">
        <v>174</v>
      </c>
      <c r="N21" s="120" t="str">
        <f>IFERROR(IF(COUNTIF(职业!$V$3:$V$11,$O21)=1,"★",IF(COUNTIF(职业!$Y$3:$Z$3,$O21),"☆",IF(COUNTIF(职业!$Y$5:$Z$5,$O21),"⊙",IF(COUNTIF(职业!$Y$7:$Z$7,$O21),"※",IF(COUNTIF(职业!$Y$9:$AA$9,$O21),"×"," ")))))," ")</f>
        <v xml:space="preserve"> </v>
      </c>
      <c r="O21" s="482" t="s">
        <v>267</v>
      </c>
      <c r="P21" s="483"/>
      <c r="Q21" s="221">
        <v>10</v>
      </c>
      <c r="R21" s="226"/>
      <c r="S21" s="226"/>
      <c r="T21" s="226"/>
      <c r="U21" s="221">
        <f t="shared" si="3"/>
        <v>10</v>
      </c>
      <c r="V21" s="221">
        <f t="shared" si="4"/>
        <v>5</v>
      </c>
      <c r="W21" s="230">
        <f t="shared" si="5"/>
        <v>2</v>
      </c>
      <c r="Z21" s="43"/>
      <c r="AA21" s="43"/>
      <c r="AB21" s="43"/>
    </row>
    <row r="22" spans="2:28" ht="16.5">
      <c r="B22" s="205" t="s">
        <v>174</v>
      </c>
      <c r="C22" s="121" t="str">
        <f>IFERROR(IF(COUNTIF(职业!$V$3:$V$11,$D22)=1,"★",IF(COUNTIF(职业!$Y$3:$Z$3,$D22),"☆",IF(COUNTIF(职业!$Y$5:$Z$5,$D22),"⊙",IF(COUNTIF(职业!$Y$7:$Z$7,$D22),"※",IF(COUNTIF(职业!$Y$9:$AA$9,$D22),"×"," ")))))," ")&amp;CHAR(10)&amp;IF($K$9=" "," ","☯")</f>
        <v xml:space="preserve"> 
 </v>
      </c>
      <c r="D22" s="484" t="s">
        <v>200</v>
      </c>
      <c r="E22" s="485"/>
      <c r="F22" s="74">
        <v>15</v>
      </c>
      <c r="G22" s="227"/>
      <c r="H22" s="227"/>
      <c r="I22" s="227"/>
      <c r="J22" s="74">
        <f t="shared" si="0"/>
        <v>15</v>
      </c>
      <c r="K22" s="74">
        <f t="shared" si="1"/>
        <v>7</v>
      </c>
      <c r="L22" s="223">
        <f t="shared" si="2"/>
        <v>3</v>
      </c>
      <c r="M22" s="202" t="s">
        <v>174</v>
      </c>
      <c r="N22" s="121" t="str">
        <f>IFERROR(IF(COUNTIF(职业!$V$3:$V$11,$O22)=1,"★",IF(COUNTIF(职业!$Y$3:$Z$3,$O22),"☆",IF(COUNTIF(职业!$Y$5:$Z$5,$O22),"⊙",IF(COUNTIF(职业!$Y$7:$Z$7,$O22),"※",IF(COUNTIF(职业!$Y$9:$AA$9,$O22),"×"," ")))))," ")</f>
        <v xml:space="preserve"> </v>
      </c>
      <c r="O22" s="484" t="s">
        <v>268</v>
      </c>
      <c r="P22" s="485"/>
      <c r="Q22" s="74">
        <v>10</v>
      </c>
      <c r="R22" s="227"/>
      <c r="S22" s="227"/>
      <c r="T22" s="227"/>
      <c r="U22" s="74">
        <f t="shared" si="3"/>
        <v>10</v>
      </c>
      <c r="V22" s="74">
        <f t="shared" si="4"/>
        <v>5</v>
      </c>
      <c r="W22" s="231">
        <f t="shared" si="5"/>
        <v>2</v>
      </c>
      <c r="Z22" s="43"/>
      <c r="AA22" s="43"/>
    </row>
    <row r="23" spans="2:28" ht="16.5">
      <c r="B23" s="204" t="s">
        <v>174</v>
      </c>
      <c r="C23" s="120" t="str">
        <f>IFERROR(IF(COUNTIF(职业!$V$3:$V$11,$D23)=1,"★",IF(COUNTIF(职业!$Y$3:$Z$3,$D23),"☆",IF(COUNTIF(职业!$Y$5:$Z$5,$D23),"⊙",IF(COUNTIF(职业!$Y$7:$Z$7,$D23),"※",IF(COUNTIF(职业!$Y$9:$AA$9,$D23),"×"," ")))))," ")</f>
        <v xml:space="preserve"> </v>
      </c>
      <c r="D23" s="486" t="s">
        <v>79</v>
      </c>
      <c r="E23" s="487"/>
      <c r="F23" s="221">
        <v>20</v>
      </c>
      <c r="G23" s="226"/>
      <c r="H23" s="226"/>
      <c r="I23" s="226"/>
      <c r="J23" s="221">
        <f t="shared" si="0"/>
        <v>20</v>
      </c>
      <c r="K23" s="221">
        <f t="shared" si="1"/>
        <v>10</v>
      </c>
      <c r="L23" s="222">
        <f t="shared" si="2"/>
        <v>4</v>
      </c>
      <c r="M23" s="201" t="s">
        <v>174</v>
      </c>
      <c r="N23" s="120" t="str">
        <f>IFERROR(IF(COUNTIF(职业!$V$3:$V$11,$O23)=1,"★",IF(COUNTIF(职业!$Y$3:$Z$3,$O23),"☆",IF(COUNTIF(职业!$Y$5:$Z$5,$O23),"⊙",IF(COUNTIF(职业!$Y$7:$Z$7,$O23),"※",IF(COUNTIF(职业!$Y$9:$AA$9,$O23),"×"," ")))))," ")</f>
        <v xml:space="preserve"> </v>
      </c>
      <c r="O23" s="482" t="s">
        <v>91</v>
      </c>
      <c r="P23" s="483"/>
      <c r="Q23" s="221">
        <v>5</v>
      </c>
      <c r="R23" s="226"/>
      <c r="S23" s="226"/>
      <c r="T23" s="226"/>
      <c r="U23" s="221">
        <f t="shared" si="3"/>
        <v>5</v>
      </c>
      <c r="V23" s="221">
        <f t="shared" si="4"/>
        <v>2</v>
      </c>
      <c r="W23" s="230">
        <f t="shared" si="5"/>
        <v>1</v>
      </c>
      <c r="Z23" s="43"/>
      <c r="AA23" s="43"/>
      <c r="AB23" s="197"/>
    </row>
    <row r="24" spans="2:28" ht="16.5">
      <c r="B24" s="205" t="s">
        <v>1546</v>
      </c>
      <c r="C24" s="121" t="str">
        <f>IFERROR(IF(COUNTIF(职业!$V$3:$V$11,$D24)=1,"★",IF(COUNTIF(职业!$Y$3:$Z$3,$D24),"☆",IF(COUNTIF(职业!$Y$5:$Z$5,$D24),"⊙",IF(COUNTIF(职业!$Y$7:$Z$7,$D24),"※",IF(COUNTIF(职业!$Y$9:$AA$9,$D24),"×"," ")))))," ")</f>
        <v xml:space="preserve"> </v>
      </c>
      <c r="D24" s="484" t="s">
        <v>1006</v>
      </c>
      <c r="E24" s="485"/>
      <c r="F24" s="74">
        <v>5</v>
      </c>
      <c r="G24" s="227"/>
      <c r="H24" s="227">
        <v>30</v>
      </c>
      <c r="I24" s="227">
        <v>15</v>
      </c>
      <c r="J24" s="74">
        <f t="shared" si="0"/>
        <v>50</v>
      </c>
      <c r="K24" s="74">
        <f t="shared" si="1"/>
        <v>25</v>
      </c>
      <c r="L24" s="223">
        <f t="shared" si="2"/>
        <v>10</v>
      </c>
      <c r="M24" s="202" t="s">
        <v>174</v>
      </c>
      <c r="N24" s="121" t="str">
        <f>IFERROR(IF(COUNTIF(职业!$V$3:$V$11,$O24)=1,"★",IF(COUNTIF(职业!$Y$3:$Z$3,$O24),"☆",IF(COUNTIF(职业!$Y$5:$Z$5,$O24),"⊙",IF(COUNTIF(职业!$Y$7:$Z$7,$O24),"※",IF(COUNTIF(职业!$Y$9:$AA$9,$O24),"×"," ")))))," ")</f>
        <v xml:space="preserve"> </v>
      </c>
      <c r="O24" s="484" t="s">
        <v>92</v>
      </c>
      <c r="P24" s="485"/>
      <c r="Q24" s="74">
        <v>1</v>
      </c>
      <c r="R24" s="227"/>
      <c r="S24" s="227"/>
      <c r="T24" s="227"/>
      <c r="U24" s="74">
        <f t="shared" si="3"/>
        <v>1</v>
      </c>
      <c r="V24" s="74">
        <f t="shared" si="4"/>
        <v>0</v>
      </c>
      <c r="W24" s="231">
        <f t="shared" si="5"/>
        <v>0</v>
      </c>
      <c r="Z24" s="43"/>
      <c r="AA24" s="43"/>
      <c r="AB24" s="197"/>
    </row>
    <row r="25" spans="2:28" ht="16.5">
      <c r="B25" s="204"/>
      <c r="C25" s="120" t="str">
        <f>IFERROR(IF(COUNTIF(职业!$V$3:$V$11,$D25)=1,"★",IF(COUNTIF(职业!$Y$3:$Z$3,$D25),"☆",IF(COUNTIF(职业!$Y$5:$Z$5,$D25),"⊙",IF(COUNTIF(职业!$Y$7:$Z$7,$D25),"※",IF(COUNTIF(职业!$Y$9:$AA$9,$D25),"×"," ")))))," ")</f>
        <v xml:space="preserve"> </v>
      </c>
      <c r="D25" s="486" t="s">
        <v>161</v>
      </c>
      <c r="E25" s="487"/>
      <c r="F25" s="221">
        <v>5</v>
      </c>
      <c r="G25" s="226"/>
      <c r="H25" s="226">
        <v>40</v>
      </c>
      <c r="I25" s="226"/>
      <c r="J25" s="221">
        <f>SUM(F25:I25)</f>
        <v>45</v>
      </c>
      <c r="K25" s="221">
        <f t="shared" si="1"/>
        <v>22</v>
      </c>
      <c r="L25" s="222">
        <f t="shared" si="2"/>
        <v>9</v>
      </c>
      <c r="M25" s="201" t="s">
        <v>174</v>
      </c>
      <c r="N25" s="120" t="str">
        <f>IFERROR(IF(COUNTIF(职业!$V$3:$V$11,$O25)=1,"★",IF(COUNTIF(职业!$Y$3:$Z$3,$O25),"☆",IF(COUNTIF(职业!$Y$5:$Z$5,$O25),"⊙",IF(COUNTIF(职业!$Y$7:$Z$7,$O25),"※",IF(COUNTIF(职业!$Y$9:$AA$9,$O25),"×"," ")))))," ")&amp;CHAR(10)&amp;IF($K$9=" "," ","☯")</f>
        <v xml:space="preserve"> 
 </v>
      </c>
      <c r="O25" s="482" t="s">
        <v>61</v>
      </c>
      <c r="P25" s="483"/>
      <c r="Q25" s="221">
        <v>10</v>
      </c>
      <c r="R25" s="226"/>
      <c r="S25" s="226"/>
      <c r="T25" s="226"/>
      <c r="U25" s="221">
        <f t="shared" si="3"/>
        <v>10</v>
      </c>
      <c r="V25" s="221">
        <f t="shared" si="4"/>
        <v>5</v>
      </c>
      <c r="W25" s="230">
        <f t="shared" si="5"/>
        <v>2</v>
      </c>
      <c r="Z25" s="43"/>
      <c r="AA25" s="43"/>
      <c r="AB25" s="43"/>
    </row>
    <row r="26" spans="2:28" ht="16.5">
      <c r="B26" s="205"/>
      <c r="C26" s="121" t="str">
        <f>IFERROR(IF(COUNTIF(职业!$V$3:$V$11,$D26)=1,"★",IF(COUNTIF(职业!$Y$3:$Z$3,$D26),"☆",IF(COUNTIF(职业!$Y$5:$Z$5,$D26),"⊙",IF(COUNTIF(职业!$Y$7:$Z$7,$D26),"※",IF(COUNTIF(职业!$Y$9:$AA$9,$D26),"×"," ")))))," ")</f>
        <v xml:space="preserve"> </v>
      </c>
      <c r="D26" s="484" t="s">
        <v>80</v>
      </c>
      <c r="E26" s="485"/>
      <c r="F26" s="74">
        <v>0</v>
      </c>
      <c r="G26" s="227"/>
      <c r="H26" s="74" t="s">
        <v>104</v>
      </c>
      <c r="I26" s="74" t="s">
        <v>26</v>
      </c>
      <c r="J26" s="74">
        <f t="shared" si="0"/>
        <v>0</v>
      </c>
      <c r="K26" s="74">
        <f t="shared" si="1"/>
        <v>0</v>
      </c>
      <c r="L26" s="223">
        <f t="shared" si="2"/>
        <v>0</v>
      </c>
      <c r="M26" s="202" t="s">
        <v>1546</v>
      </c>
      <c r="N26" s="121" t="str">
        <f>IFERROR(IF(COUNTIF(职业!$V$3:$V$11,$O26)=1,"★",IF(COUNTIF(职业!$Y$3:$Z$3,$O26),"☆",IF(COUNTIF(职业!$Y$5:$Z$5,$O26),"⊙",IF(COUNTIF(职业!$Y$7:$Z$7,$O26),"※",IF(COUNTIF(职业!$Y$9:$AA$9,$O26),"×"," ")))))," ")</f>
        <v xml:space="preserve"> </v>
      </c>
      <c r="O26" s="220" t="s">
        <v>1022</v>
      </c>
      <c r="P26" s="266" t="s">
        <v>1544</v>
      </c>
      <c r="Q26" s="74">
        <v>1</v>
      </c>
      <c r="R26" s="227"/>
      <c r="S26" s="227"/>
      <c r="T26" s="227">
        <v>55</v>
      </c>
      <c r="U26" s="74">
        <f t="shared" si="3"/>
        <v>56</v>
      </c>
      <c r="V26" s="74">
        <f t="shared" si="4"/>
        <v>28</v>
      </c>
      <c r="W26" s="231">
        <f t="shared" si="5"/>
        <v>11</v>
      </c>
      <c r="Z26" s="43"/>
      <c r="AA26" s="43"/>
      <c r="AB26" s="43"/>
    </row>
    <row r="27" spans="2:28" ht="16.5">
      <c r="B27" s="204" t="s">
        <v>174</v>
      </c>
      <c r="C27" s="120" t="str">
        <f>IFERROR(IF(COUNTIF(职业!$V$3:$V$11,$D27)=1,"★",IF(COUNTIF(职业!$Y$3:$Z$3,$D27),"☆",IF(COUNTIF(职业!$Y$5:$Z$5,$D27),"⊙",IF(COUNTIF(职业!$Y$7:$Z$7,$D27),"※",IF(COUNTIF(职业!$Y$9:$AA$9,$D27),"×"," ")))))," ")</f>
        <v xml:space="preserve"> </v>
      </c>
      <c r="D27" s="486" t="s">
        <v>81</v>
      </c>
      <c r="E27" s="487"/>
      <c r="F27" s="221">
        <v>5</v>
      </c>
      <c r="G27" s="226"/>
      <c r="H27" s="226"/>
      <c r="I27" s="226"/>
      <c r="J27" s="221">
        <f t="shared" si="0"/>
        <v>5</v>
      </c>
      <c r="K27" s="221">
        <f t="shared" si="1"/>
        <v>2</v>
      </c>
      <c r="L27" s="222">
        <f t="shared" si="2"/>
        <v>1</v>
      </c>
      <c r="M27" s="201" t="s">
        <v>174</v>
      </c>
      <c r="N27" s="120" t="str">
        <f>IFERROR(IF(COUNTIF(职业!$V$3:$V$11,$O27)=1,"★",IF(COUNTIF(职业!$Y$3:$Z$3,$O27),"☆",IF(COUNTIF(职业!$Y$5:$Z$5,$O27),"⊙",IF(COUNTIF(职业!$Y$7:$Z$7,$O27),"※",IF(COUNTIF(职业!$Y$9:$AA$9,$O27),"×"," ")))))," ")</f>
        <v xml:space="preserve"> </v>
      </c>
      <c r="O27" s="482" t="s">
        <v>93</v>
      </c>
      <c r="P27" s="483"/>
      <c r="Q27" s="221">
        <v>1</v>
      </c>
      <c r="R27" s="226"/>
      <c r="S27" s="226"/>
      <c r="T27" s="226"/>
      <c r="U27" s="221">
        <f t="shared" si="3"/>
        <v>1</v>
      </c>
      <c r="V27" s="221">
        <f t="shared" si="4"/>
        <v>0</v>
      </c>
      <c r="W27" s="230">
        <f t="shared" si="5"/>
        <v>0</v>
      </c>
      <c r="Z27" s="43"/>
      <c r="AA27" s="43"/>
      <c r="AB27" s="43"/>
    </row>
    <row r="28" spans="2:28" ht="16.5">
      <c r="B28" s="205" t="s">
        <v>1546</v>
      </c>
      <c r="C28" s="121" t="str">
        <f>IFERROR(IF(COUNTIF(职业!$V$3:$V$11,$D28)=1,"★",IF(COUNTIF(职业!$Y$3:$Z$3,$D28),"☆",IF(COUNTIF(职业!$Y$5:$Z$5,$D28),"⊙",IF(COUNTIF(职业!$Y$7:$Z$7,$D28),"※",IF(COUNTIF(职业!$Y$9:$AA$9,$D28),"×"," ")))))," ")</f>
        <v xml:space="preserve"> </v>
      </c>
      <c r="D28" s="484" t="s">
        <v>82</v>
      </c>
      <c r="E28" s="485"/>
      <c r="F28" s="74">
        <f>INT(M3/2)</f>
        <v>30</v>
      </c>
      <c r="G28" s="227"/>
      <c r="H28" s="227">
        <v>40</v>
      </c>
      <c r="I28" s="227"/>
      <c r="J28" s="74">
        <f t="shared" si="0"/>
        <v>70</v>
      </c>
      <c r="K28" s="74">
        <f t="shared" si="1"/>
        <v>35</v>
      </c>
      <c r="L28" s="223">
        <f t="shared" si="2"/>
        <v>14</v>
      </c>
      <c r="M28" s="202" t="s">
        <v>174</v>
      </c>
      <c r="N28" s="121" t="str">
        <f>IFERROR(IF(COUNTIF(职业!$V$3:$V$11,$O28)=1,"★",IF(COUNTIF(职业!$Y$3:$Z$3,$O28),"☆",IF(COUNTIF(职业!$Y$5:$Z$5,$O28),"⊙",IF(COUNTIF(职业!$Y$7:$Z$7,$O28),"※",IF(COUNTIF(职业!$Y$9:$AA$9,$O28),"×"," ")))))," ")</f>
        <v xml:space="preserve"> </v>
      </c>
      <c r="O28" s="484" t="s">
        <v>94</v>
      </c>
      <c r="P28" s="485"/>
      <c r="Q28" s="74">
        <v>10</v>
      </c>
      <c r="R28" s="227"/>
      <c r="S28" s="227"/>
      <c r="T28" s="227"/>
      <c r="U28" s="74">
        <f t="shared" si="3"/>
        <v>10</v>
      </c>
      <c r="V28" s="74">
        <f t="shared" si="4"/>
        <v>5</v>
      </c>
      <c r="W28" s="231">
        <f t="shared" si="5"/>
        <v>2</v>
      </c>
      <c r="Z28" s="43"/>
      <c r="AA28" s="43"/>
      <c r="AB28" s="43"/>
    </row>
    <row r="29" spans="2:28" ht="16.5">
      <c r="B29" s="204" t="s">
        <v>1546</v>
      </c>
      <c r="C29" s="120" t="str">
        <f>IFERROR(IF(COUNTIF(职业!$V$3:$V$11,$D29)=1,"★",IF(COUNTIF(职业!$Y$3:$Z$3,$D29),"☆",IF(COUNTIF(职业!$Y$5:$Z$5,$D29),"⊙",IF(COUNTIF(职业!$Y$7:$Z$7,$D29),"※",IF(COUNTIF(职业!$Y$9:$AA$9,$D29),"×"," ")))))," ")</f>
        <v xml:space="preserve"> </v>
      </c>
      <c r="D29" s="486" t="s">
        <v>83</v>
      </c>
      <c r="E29" s="487"/>
      <c r="F29" s="221">
        <v>20</v>
      </c>
      <c r="G29" s="226"/>
      <c r="H29" s="226"/>
      <c r="I29" s="226"/>
      <c r="J29" s="221">
        <f t="shared" si="0"/>
        <v>20</v>
      </c>
      <c r="K29" s="221">
        <f t="shared" si="1"/>
        <v>10</v>
      </c>
      <c r="L29" s="222">
        <f t="shared" si="2"/>
        <v>4</v>
      </c>
      <c r="M29" s="201" t="s">
        <v>174</v>
      </c>
      <c r="N29" s="120" t="str">
        <f>IFERROR(IF(COUNTIF(职业!$V$3:$V$11,$O29)=1,"★",IF(COUNTIF(职业!$Y$3:$Z$3,$O29),"☆",IF(COUNTIF(职业!$Y$5:$Z$5,$O29),"⊙",IF(COUNTIF(职业!$Y$7:$Z$7,$O29),"※",IF(COUNTIF(职业!$Y$9:$AA$9,$O29),"×"," ")))))," ")</f>
        <v xml:space="preserve"> </v>
      </c>
      <c r="O29" s="482" t="s">
        <v>1009</v>
      </c>
      <c r="P29" s="483"/>
      <c r="Q29" s="221">
        <v>5</v>
      </c>
      <c r="R29" s="226"/>
      <c r="S29" s="226"/>
      <c r="T29" s="226"/>
      <c r="U29" s="221">
        <f t="shared" si="3"/>
        <v>5</v>
      </c>
      <c r="V29" s="221">
        <f t="shared" si="4"/>
        <v>2</v>
      </c>
      <c r="W29" s="230">
        <f t="shared" si="5"/>
        <v>1</v>
      </c>
      <c r="Z29" s="43"/>
      <c r="AA29" s="43"/>
      <c r="AB29" s="43"/>
    </row>
    <row r="30" spans="2:28" ht="16.5">
      <c r="B30" s="205" t="s">
        <v>174</v>
      </c>
      <c r="C30" s="121" t="str">
        <f>IFERROR(IF(COUNTIF(职业!$V$3:$V$11,$D30)=1,"★",IF(COUNTIF(职业!$Y$3:$Z$3,$D30),"☆",IF(COUNTIF(职业!$Y$5:$Z$5,$D30),"⊙",IF(COUNTIF(职业!$Y$7:$Z$7,$D30),"※",IF(COUNTIF(职业!$Y$9:$AA$9,$D30),"×"," ")))))," ")</f>
        <v xml:space="preserve"> </v>
      </c>
      <c r="D30" s="484" t="s">
        <v>84</v>
      </c>
      <c r="E30" s="485"/>
      <c r="F30" s="74">
        <v>10</v>
      </c>
      <c r="G30" s="227"/>
      <c r="H30" s="227" t="s">
        <v>1159</v>
      </c>
      <c r="I30" s="228"/>
      <c r="J30" s="74">
        <f t="shared" si="0"/>
        <v>10</v>
      </c>
      <c r="K30" s="74">
        <f t="shared" si="1"/>
        <v>5</v>
      </c>
      <c r="L30" s="223">
        <f t="shared" si="2"/>
        <v>2</v>
      </c>
      <c r="M30" s="202" t="s">
        <v>174</v>
      </c>
      <c r="N30" s="121" t="str">
        <f>IFERROR(IF(COUNTIF(职业!$V$3:$V$11,$O30)=1,"★",IF(COUNTIF(职业!$Y$3:$Z$3,$O30),"☆",IF(COUNTIF(职业!$Y$5:$Z$5,$O30),"⊙",IF(COUNTIF(职业!$Y$7:$Z$7,$O30),"※",IF(COUNTIF(职业!$Y$9:$AA$9,$O30),"×"," ")))))," ")</f>
        <v xml:space="preserve"> </v>
      </c>
      <c r="O30" s="215" t="s">
        <v>1004</v>
      </c>
      <c r="P30" s="270"/>
      <c r="Q30" s="74">
        <v>1</v>
      </c>
      <c r="R30" s="227"/>
      <c r="S30" s="227"/>
      <c r="T30" s="227"/>
      <c r="U30" s="74">
        <f t="shared" si="3"/>
        <v>1</v>
      </c>
      <c r="V30" s="74">
        <f t="shared" si="4"/>
        <v>0</v>
      </c>
      <c r="W30" s="231">
        <f t="shared" si="5"/>
        <v>0</v>
      </c>
      <c r="Z30" s="43"/>
      <c r="AA30" s="43"/>
      <c r="AB30" s="43"/>
    </row>
    <row r="31" spans="2:28" ht="16.5">
      <c r="B31" s="204" t="s">
        <v>174</v>
      </c>
      <c r="C31" s="120" t="str">
        <f>IFERROR(IF(COUNTIF(职业!$V$3:$V$11,$D31)=1,"★",IF(COUNTIF(职业!$Y$3:$Z$3,$D31),"☆",IF(COUNTIF(职业!$Y$5:$Z$5,$D31),"⊙",IF(COUNTIF(职业!$Y$7:$Z$7,$D31),"※",IF(COUNTIF(职业!$Y$9:$AA$9,$D31),"×"," ")))))," ")</f>
        <v xml:space="preserve"> </v>
      </c>
      <c r="D31" s="486" t="s">
        <v>974</v>
      </c>
      <c r="E31" s="487"/>
      <c r="F31" s="221">
        <v>1</v>
      </c>
      <c r="G31" s="226"/>
      <c r="H31" s="226"/>
      <c r="I31" s="226"/>
      <c r="J31" s="221">
        <f t="shared" si="0"/>
        <v>1</v>
      </c>
      <c r="K31" s="221">
        <f t="shared" si="1"/>
        <v>0</v>
      </c>
      <c r="L31" s="222">
        <f t="shared" si="2"/>
        <v>0</v>
      </c>
      <c r="M31" s="201" t="s">
        <v>174</v>
      </c>
      <c r="N31" s="120" t="str">
        <f>IFERROR(IF(COUNTIF(职业!$V$3:$V$11,$O31)=1,"★",IF(COUNTIF(职业!$Y$3:$Z$3,$O31),"☆",IF(COUNTIF(职业!$Y$5:$Z$5,$O31),"⊙",IF(COUNTIF(职业!$Y$7:$Z$7,$O31),"※",IF(COUNTIF(职业!$Y$9:$AA$9,$O31),"×"," ")))))," ")</f>
        <v xml:space="preserve"> </v>
      </c>
      <c r="O31" s="218" t="s">
        <v>989</v>
      </c>
      <c r="P31" s="271"/>
      <c r="Q31" s="221">
        <v>1</v>
      </c>
      <c r="R31" s="226"/>
      <c r="S31" s="226"/>
      <c r="T31" s="226"/>
      <c r="U31" s="221">
        <f t="shared" si="3"/>
        <v>1</v>
      </c>
      <c r="V31" s="221">
        <f t="shared" si="4"/>
        <v>0</v>
      </c>
      <c r="W31" s="230">
        <f t="shared" si="5"/>
        <v>0</v>
      </c>
      <c r="Z31" s="43"/>
      <c r="AA31" s="43"/>
      <c r="AB31" s="43"/>
    </row>
    <row r="32" spans="2:28" ht="16.5">
      <c r="B32" s="205" t="s">
        <v>174</v>
      </c>
      <c r="C32" s="121" t="str">
        <f>IFERROR(IF(COUNTIF(职业!$V$3:$V$11,$D32)=1,"★",IF(COUNTIF(职业!$Y$3:$Z$3,$D32),"☆",IF(COUNTIF(职业!$Y$5:$Z$5,$D32),"⊙",IF(COUNTIF(职业!$Y$7:$Z$7,$D32),"※",IF(COUNTIF(职业!$Y$9:$AA$9,$D32),"×"," ")))))," ")&amp;CHAR(10)&amp;IF($K$9=" "," ","☯")</f>
        <v xml:space="preserve"> 
 </v>
      </c>
      <c r="D32" s="484" t="s">
        <v>85</v>
      </c>
      <c r="E32" s="485"/>
      <c r="F32" s="74">
        <v>5</v>
      </c>
      <c r="G32" s="227"/>
      <c r="H32" s="227"/>
      <c r="I32" s="227"/>
      <c r="J32" s="74">
        <f t="shared" si="0"/>
        <v>5</v>
      </c>
      <c r="K32" s="74">
        <f t="shared" si="1"/>
        <v>2</v>
      </c>
      <c r="L32" s="223">
        <f t="shared" si="2"/>
        <v>1</v>
      </c>
      <c r="M32" s="202" t="s">
        <v>174</v>
      </c>
      <c r="N32" s="121" t="str">
        <f>IFERROR(IF(COUNTIF(职业!$V$3:$V$11,$O32)=1,"★",IF(COUNTIF(职业!$Y$3:$Z$3,$O32),"☆",IF(COUNTIF(职业!$Y$5:$Z$5,$O32),"⊙",IF(COUNTIF(职业!$Y$7:$Z$7,$O32),"※",IF(COUNTIF(职业!$Y$9:$AA$9,$O32),"×"," ")))))," ")</f>
        <v xml:space="preserve"> </v>
      </c>
      <c r="O32" s="220" t="s">
        <v>1002</v>
      </c>
      <c r="P32" s="266"/>
      <c r="Q32" s="74">
        <v>1</v>
      </c>
      <c r="R32" s="227"/>
      <c r="S32" s="227"/>
      <c r="T32" s="227"/>
      <c r="U32" s="74">
        <f t="shared" si="3"/>
        <v>1</v>
      </c>
      <c r="V32" s="74">
        <f t="shared" si="4"/>
        <v>0</v>
      </c>
      <c r="W32" s="231">
        <f t="shared" si="5"/>
        <v>0</v>
      </c>
      <c r="Z32" s="43"/>
      <c r="AA32" s="43"/>
      <c r="AB32" s="43"/>
    </row>
    <row r="33" spans="1:28" ht="16.5">
      <c r="A33" s="45"/>
      <c r="B33" s="204" t="s">
        <v>1546</v>
      </c>
      <c r="C33" s="120" t="str">
        <f>IFERROR(IF(COUNTIF(职业!$V$3:$V$11,$E33)=1,"★",IF(COUNTIF(职业!$Y$3:$Z$3,$E33),"☆",IF(COUNTIF(职业!$Y$5:$Z$5,$E33),"⊙",IF(COUNTIF(职业!$Y$7:$Z$7,$E33),"※",IF(COUNTIF(职业!$Y$9:$AA$9,$E33),"×"," ")))))," ")</f>
        <v xml:space="preserve"> </v>
      </c>
      <c r="D33" s="216" t="s">
        <v>1123</v>
      </c>
      <c r="E33" s="265" t="s">
        <v>1096</v>
      </c>
      <c r="F33" s="225">
        <v>25</v>
      </c>
      <c r="G33" s="226"/>
      <c r="H33" s="226"/>
      <c r="I33" s="226"/>
      <c r="J33" s="221">
        <f t="shared" si="0"/>
        <v>25</v>
      </c>
      <c r="K33" s="221">
        <f t="shared" si="1"/>
        <v>12</v>
      </c>
      <c r="L33" s="222">
        <f t="shared" si="2"/>
        <v>5</v>
      </c>
      <c r="M33" s="201" t="s">
        <v>174</v>
      </c>
      <c r="N33" s="120" t="str">
        <f>IFERROR(IF(COUNTIF(职业!$V$3:$V$11,$O33)=1,"★",IF(COUNTIF(职业!$Y$3:$Z$3,$O33),"☆",IF(COUNTIF(职业!$Y$5:$Z$5,$O33),"⊙",IF(COUNTIF(职业!$Y$7:$Z$7,$O33),"※",IF(COUNTIF(职业!$Y$9:$AA$9,$O33),"×"," ")))))," ")</f>
        <v xml:space="preserve"> </v>
      </c>
      <c r="O33" s="482" t="s">
        <v>96</v>
      </c>
      <c r="P33" s="483"/>
      <c r="Q33" s="221">
        <v>10</v>
      </c>
      <c r="R33" s="226"/>
      <c r="S33" s="226"/>
      <c r="T33" s="226"/>
      <c r="U33" s="221">
        <f t="shared" si="3"/>
        <v>10</v>
      </c>
      <c r="V33" s="221">
        <f t="shared" si="4"/>
        <v>5</v>
      </c>
      <c r="W33" s="230">
        <f t="shared" si="5"/>
        <v>2</v>
      </c>
      <c r="Z33" s="43"/>
      <c r="AA33" s="43"/>
      <c r="AB33" s="43"/>
    </row>
    <row r="34" spans="1:28" ht="16.5">
      <c r="A34" s="45"/>
      <c r="B34" s="205" t="s">
        <v>1546</v>
      </c>
      <c r="C34" s="121" t="str">
        <f>IFERROR(IF(COUNTIF(职业!$V$3:$V$11,$D34)=1,"★",IF(COUNTIF(职业!$Y$3:$Z$3,$D34),"☆",IF(COUNTIF(职业!$Y$5:$Z$5,$D34),"⊙",IF(COUNTIF(职业!$Y$7:$Z$7,$D34),"※",IF(COUNTIF(职业!$Y$9:$AA$9,$D34),"×"," ")))))," ")</f>
        <v xml:space="preserve"> </v>
      </c>
      <c r="D34" s="215" t="s">
        <v>990</v>
      </c>
      <c r="E34" s="266" t="s">
        <v>1545</v>
      </c>
      <c r="F34" s="74">
        <f>IF(ISNA(LOOKUP(E34,分支技能!$H$4:$H$11,分支技能!$I$4:$I$11)),"0",LOOKUP(E34,分支技能!$H$4:$H$11,分支技能!$I$4:$I$11))</f>
        <v>20</v>
      </c>
      <c r="G34" s="227"/>
      <c r="H34" s="227"/>
      <c r="I34" s="227">
        <v>60</v>
      </c>
      <c r="J34" s="74">
        <f t="shared" si="0"/>
        <v>80</v>
      </c>
      <c r="K34" s="74">
        <f t="shared" si="1"/>
        <v>40</v>
      </c>
      <c r="L34" s="223">
        <f t="shared" si="2"/>
        <v>16</v>
      </c>
      <c r="M34" s="202" t="s">
        <v>1546</v>
      </c>
      <c r="N34" s="121" t="str">
        <f>IFERROR(IF(COUNTIF(职业!$V$3:$V$11,$O34)=1,"★",IF(COUNTIF(职业!$Y$3:$Z$3,$O34),"☆",IF(COUNTIF(职业!$Y$5:$Z$5,$O34),"⊙",IF(COUNTIF(职业!$Y$7:$Z$7,$O34),"※",IF(COUNTIF(职业!$Y$9:$AA$9,$O34),"×"," ")))))," ")</f>
        <v xml:space="preserve"> </v>
      </c>
      <c r="O34" s="484" t="s">
        <v>269</v>
      </c>
      <c r="P34" s="485"/>
      <c r="Q34" s="74">
        <v>25</v>
      </c>
      <c r="R34" s="227"/>
      <c r="S34" s="227">
        <v>45</v>
      </c>
      <c r="T34" s="227"/>
      <c r="U34" s="74">
        <f t="shared" si="3"/>
        <v>70</v>
      </c>
      <c r="V34" s="74">
        <f t="shared" si="4"/>
        <v>35</v>
      </c>
      <c r="W34" s="231">
        <f t="shared" si="5"/>
        <v>14</v>
      </c>
      <c r="Z34" s="43"/>
      <c r="AA34" s="43"/>
      <c r="AB34" s="43"/>
    </row>
    <row r="35" spans="1:28" ht="16.5">
      <c r="A35" s="45"/>
      <c r="B35" s="204" t="s">
        <v>174</v>
      </c>
      <c r="C35" s="120" t="str">
        <f>IFERROR(IF(COUNTIF(职业!$V$3:$V$11,$D35)=1,"★",IF(COUNTIF(职业!$Y$3:$Z$3,$D35),"☆",IF(COUNTIF(职业!$Y$5:$Z$5,$D35),"⊙",IF(COUNTIF(职业!$Y$7:$Z$7,$D35),"※",IF(COUNTIF(职业!$Y$9:$AA$9,$D35),"×"," ")))))," ")</f>
        <v xml:space="preserve"> </v>
      </c>
      <c r="D35" s="216" t="s">
        <v>991</v>
      </c>
      <c r="E35" s="267"/>
      <c r="F35" s="225" t="str">
        <f>IF(ISNA(LOOKUP(E35,分支技能!$H$4:$H$11,分支技能!$I$4:$I$11)),"0",LOOKUP(E35,分支技能!$H$4:$H$11,分支技能!$I$4:$I$11))</f>
        <v>0</v>
      </c>
      <c r="G35" s="226"/>
      <c r="H35" s="226"/>
      <c r="I35" s="226"/>
      <c r="J35" s="221">
        <f t="shared" si="0"/>
        <v>0</v>
      </c>
      <c r="K35" s="221">
        <f t="shared" si="1"/>
        <v>0</v>
      </c>
      <c r="L35" s="222">
        <f t="shared" si="2"/>
        <v>0</v>
      </c>
      <c r="M35" s="201" t="s">
        <v>1546</v>
      </c>
      <c r="N35" s="120" t="str">
        <f>IFERROR(IF(COUNTIF(职业!$V$3:$V$11,$O35)=1,"★",IF(COUNTIF(职业!$Y$3:$Z$3,$O35),"☆",IF(COUNTIF(职业!$Y$5:$Z$5,$O35),"⊙",IF(COUNTIF(职业!$Y$7:$Z$7,$O35),"※",IF(COUNTIF(职业!$Y$9:$AA$9,$O35),"×"," ")))))," ")</f>
        <v xml:space="preserve"> </v>
      </c>
      <c r="O35" s="482" t="s">
        <v>97</v>
      </c>
      <c r="P35" s="483"/>
      <c r="Q35" s="221">
        <v>20</v>
      </c>
      <c r="R35" s="226"/>
      <c r="S35" s="226"/>
      <c r="T35" s="226"/>
      <c r="U35" s="221">
        <f>SUM(Q35:T35)</f>
        <v>20</v>
      </c>
      <c r="V35" s="221">
        <f>INT(U35/2)</f>
        <v>10</v>
      </c>
      <c r="W35" s="230">
        <f>INT(U35/5)</f>
        <v>4</v>
      </c>
      <c r="Z35" s="43"/>
      <c r="AA35" s="43"/>
      <c r="AB35" s="43"/>
    </row>
    <row r="36" spans="1:28" ht="16.5" customHeight="1">
      <c r="A36" s="45"/>
      <c r="B36" s="205" t="s">
        <v>1546</v>
      </c>
      <c r="C36" s="121" t="str">
        <f>IFERROR(IF(COUNTIF(职业!$V$3:$V$11,$E36)=1,"★",IF(COUNTIF(职业!$Y$3:$Z$3,$E36),"☆",IF(COUNTIF(职业!$Y$5:$Z$5,$E36),"⊙",IF(COUNTIF(职业!$Y$7:$Z$7,$E36),"※",IF(COUNTIF(职业!$Y$9:$AA$9,$E36),"×"," ")))))," ")</f>
        <v xml:space="preserve"> </v>
      </c>
      <c r="D36" s="217" t="s">
        <v>1124</v>
      </c>
      <c r="E36" s="268" t="s">
        <v>1110</v>
      </c>
      <c r="F36" s="74">
        <v>20</v>
      </c>
      <c r="G36" s="227"/>
      <c r="H36" s="227"/>
      <c r="I36" s="227"/>
      <c r="J36" s="74">
        <f t="shared" si="0"/>
        <v>20</v>
      </c>
      <c r="K36" s="74">
        <f t="shared" si="1"/>
        <v>10</v>
      </c>
      <c r="L36" s="223">
        <f t="shared" si="2"/>
        <v>4</v>
      </c>
      <c r="M36" s="283" t="s">
        <v>1546</v>
      </c>
      <c r="N36" s="121" t="str">
        <f>IFERROR(IF(COUNTIF(职业!$V$3:$V$11,$O36)=1,"★",IF(COUNTIF(职业!$Y$3:$Z$3,$O36),"☆",IF(COUNTIF(职业!$Y$5:$Z$5,$O36),"⊙",IF(COUNTIF(职业!$Y$7:$Z$7,$O36),"※",IF(COUNTIF(职业!$Y$9:$AA$9,$O36),"×"," ")))))," ")</f>
        <v xml:space="preserve"> </v>
      </c>
      <c r="O36" s="484" t="s">
        <v>1516</v>
      </c>
      <c r="P36" s="485"/>
      <c r="Q36" s="74">
        <v>20</v>
      </c>
      <c r="R36" s="227"/>
      <c r="S36" s="227">
        <v>60</v>
      </c>
      <c r="T36" s="227"/>
      <c r="U36" s="74">
        <f t="shared" ref="U36:U54" si="6">SUM(Q36:T36)</f>
        <v>80</v>
      </c>
      <c r="V36" s="74">
        <f>INT(U36/2)</f>
        <v>40</v>
      </c>
      <c r="W36" s="231">
        <f>INT(U36/5)</f>
        <v>16</v>
      </c>
      <c r="Z36" s="43"/>
      <c r="AA36" s="43"/>
      <c r="AB36" s="43"/>
    </row>
    <row r="37" spans="1:28" ht="16.5">
      <c r="A37" s="45"/>
      <c r="B37" s="204" t="s">
        <v>174</v>
      </c>
      <c r="C37" s="120" t="str">
        <f>IFERROR(IF(COUNTIF(职业!$V$3:$V$11,$D37)=1,"★",IF(COUNTIF(职业!$Y$3:$Z$3,$D37),"☆",IF(COUNTIF(职业!$Y$5:$Z$5,$D37),"⊙",IF(COUNTIF(职业!$Y$7:$Z$7,$D37),"※",IF(COUNTIF(职业!$Y$9:$AA$9,$D37),"×"," ")))))," ")</f>
        <v xml:space="preserve"> </v>
      </c>
      <c r="D37" s="218" t="s">
        <v>992</v>
      </c>
      <c r="E37" s="269"/>
      <c r="F37" s="221" t="str">
        <f>IF(ISNA(LOOKUP(E37,分支技能!K4:K10,分支技能!L4:L10)),"0",LOOKUP(E37,分支技能!K4:K10,分支技能!L4:L10))</f>
        <v>0</v>
      </c>
      <c r="G37" s="226"/>
      <c r="H37" s="226"/>
      <c r="I37" s="226"/>
      <c r="J37" s="221">
        <f t="shared" si="0"/>
        <v>0</v>
      </c>
      <c r="K37" s="221">
        <f t="shared" si="1"/>
        <v>0</v>
      </c>
      <c r="L37" s="222">
        <f t="shared" si="2"/>
        <v>0</v>
      </c>
      <c r="M37" s="282" t="s">
        <v>1546</v>
      </c>
      <c r="N37" s="120" t="str">
        <f>IFERROR(IF(COUNTIF(职业!$V$3:$V$11,$O37)=1,"★",IF(COUNTIF(职业!$Y$3:$Z$3,$O37),"☆",IF(COUNTIF(职业!$Y$5:$Z$5,$O37),"⊙",IF(COUNTIF(职业!$Y$7:$Z$7,$O37),"※",IF(COUNTIF(职业!$Y$9:$AA$9,$O37),"×"," ")))))," ")</f>
        <v xml:space="preserve"> </v>
      </c>
      <c r="O37" s="482" t="s">
        <v>1515</v>
      </c>
      <c r="P37" s="483"/>
      <c r="Q37" s="221">
        <v>5</v>
      </c>
      <c r="R37" s="226"/>
      <c r="S37" s="226">
        <v>70</v>
      </c>
      <c r="T37" s="226"/>
      <c r="U37" s="221">
        <f t="shared" si="6"/>
        <v>75</v>
      </c>
      <c r="V37" s="221">
        <f t="shared" ref="V37:V54" si="7">INT(U37/2)</f>
        <v>37</v>
      </c>
      <c r="W37" s="230">
        <f t="shared" ref="W37:W54" si="8">INT(U37/5)</f>
        <v>15</v>
      </c>
      <c r="Z37" s="43"/>
      <c r="AA37" s="43"/>
      <c r="AB37" s="43"/>
    </row>
    <row r="38" spans="1:28" ht="16.5" customHeight="1">
      <c r="A38" s="45"/>
      <c r="B38" s="205" t="s">
        <v>174</v>
      </c>
      <c r="C38" s="121" t="str">
        <f>IFERROR(IF(COUNTIF(职业!$V$3:$V$11,$D38)=1,"★",IF(COUNTIF(职业!$Y$3:$Z$3,$D38),"☆",IF(COUNTIF(职业!$Y$5:$Z$5,$D38),"⊙",IF(COUNTIF(职业!$Y$7:$Z$7,$D38),"※",IF(COUNTIF(职业!$Y$9:$AA$9,$D38),"×"," ")))))," ")</f>
        <v xml:space="preserve"> </v>
      </c>
      <c r="D38" s="217" t="s">
        <v>993</v>
      </c>
      <c r="E38" s="264"/>
      <c r="F38" s="74" t="str">
        <f>IF(ISNA(LOOKUP(E38,分支技能!K5:K11,分支技能!L5:L11)),"0",LOOKUP(E38,分支技能!K5:K11,分支技能!L5:L11))</f>
        <v>0</v>
      </c>
      <c r="G38" s="227"/>
      <c r="H38" s="227"/>
      <c r="I38" s="227"/>
      <c r="J38" s="74">
        <f t="shared" si="0"/>
        <v>0</v>
      </c>
      <c r="K38" s="74">
        <f t="shared" si="1"/>
        <v>0</v>
      </c>
      <c r="L38" s="223">
        <f t="shared" si="2"/>
        <v>0</v>
      </c>
      <c r="M38" s="283" t="s">
        <v>1546</v>
      </c>
      <c r="N38" s="121" t="str">
        <f>IFERROR(IF(COUNTIF(职业!$V$3:$V$11,$O38)=1,"★",IF(COUNTIF(职业!$Y$3:$Z$3,$O38),"☆",IF(COUNTIF(职业!$Y$5:$Z$5,$O38),"⊙",IF(COUNTIF(职业!$Y$7:$Z$7,$O38),"※",IF(COUNTIF(职业!$Y$9:$AA$9,$O38),"×"," ")))))," ")</f>
        <v xml:space="preserve"> </v>
      </c>
      <c r="O38" s="484" t="s">
        <v>1517</v>
      </c>
      <c r="P38" s="485"/>
      <c r="Q38" s="74">
        <v>1</v>
      </c>
      <c r="R38" s="227"/>
      <c r="S38" s="227">
        <v>5</v>
      </c>
      <c r="T38" s="227">
        <v>80</v>
      </c>
      <c r="U38" s="74">
        <f t="shared" si="6"/>
        <v>86</v>
      </c>
      <c r="V38" s="74">
        <f t="shared" si="7"/>
        <v>43</v>
      </c>
      <c r="W38" s="231">
        <f t="shared" si="8"/>
        <v>17</v>
      </c>
      <c r="Z38" s="43"/>
      <c r="AA38" s="43"/>
      <c r="AB38" s="43"/>
    </row>
    <row r="39" spans="1:28" ht="16.5">
      <c r="B39" s="204" t="s">
        <v>174</v>
      </c>
      <c r="C39" s="120" t="str">
        <f>IFERROR(IF(COUNTIF(职业!$V$3:$V$11,$D39)=1,"★",IF(COUNTIF(职业!$Y$3:$Z$3,$D39),"☆",IF(COUNTIF(职业!$Y$5:$Z$5,$D39),"⊙",IF(COUNTIF(职业!$Y$7:$Z$7,$D39),"※",IF(COUNTIF(职业!$Y$9:$AA$9,$D39),"×"," ")))))," ")</f>
        <v xml:space="preserve"> </v>
      </c>
      <c r="D39" s="486" t="s">
        <v>275</v>
      </c>
      <c r="E39" s="487"/>
      <c r="F39" s="221">
        <v>30</v>
      </c>
      <c r="G39" s="226"/>
      <c r="H39" s="226"/>
      <c r="I39" s="226"/>
      <c r="J39" s="221">
        <f t="shared" si="0"/>
        <v>30</v>
      </c>
      <c r="K39" s="221">
        <f t="shared" si="1"/>
        <v>15</v>
      </c>
      <c r="L39" s="222">
        <f t="shared" si="2"/>
        <v>6</v>
      </c>
      <c r="M39" s="282" t="s">
        <v>1546</v>
      </c>
      <c r="N39" s="120" t="str">
        <f>IFERROR(IF(COUNTIF(职业!$V$3:$V$11,$O39)=1,"★",IF(COUNTIF(职业!$Y$3:$Z$3,$O39),"☆",IF(COUNTIF(职业!$Y$5:$Z$5,$O39),"⊙",IF(COUNTIF(职业!$Y$7:$Z$7,$O39),"※",IF(COUNTIF(职业!$Y$9:$AA$9,$O39),"×"," ")))))," ")</f>
        <v xml:space="preserve"> </v>
      </c>
      <c r="O39" s="482" t="s">
        <v>1560</v>
      </c>
      <c r="P39" s="483"/>
      <c r="Q39" s="221">
        <v>1</v>
      </c>
      <c r="R39" s="226"/>
      <c r="S39" s="226"/>
      <c r="T39" s="226">
        <v>20</v>
      </c>
      <c r="U39" s="221">
        <f t="shared" si="6"/>
        <v>21</v>
      </c>
      <c r="V39" s="221">
        <f t="shared" si="7"/>
        <v>10</v>
      </c>
      <c r="W39" s="230">
        <f t="shared" si="8"/>
        <v>4</v>
      </c>
      <c r="Z39" s="43"/>
      <c r="AA39" s="43"/>
      <c r="AB39" s="43"/>
    </row>
    <row r="40" spans="1:28" ht="16.5">
      <c r="B40" s="205" t="s">
        <v>174</v>
      </c>
      <c r="C40" s="121" t="str">
        <f>IFERROR(IF(COUNTIF(职业!$V$3:$V$11,$D40)=1,"★",IF(COUNTIF(职业!$Y$3:$Z$3,$D40),"☆",IF(COUNTIF(职业!$Y$5:$Z$5,$D40),"⊙",IF(COUNTIF(职业!$Y$7:$Z$7,$D40),"※",IF(COUNTIF(职业!$Y$9:$AA$9,$D40),"×"," ")))))," ")</f>
        <v xml:space="preserve"> </v>
      </c>
      <c r="D40" s="484" t="s">
        <v>201</v>
      </c>
      <c r="E40" s="485"/>
      <c r="F40" s="74">
        <v>5</v>
      </c>
      <c r="G40" s="227"/>
      <c r="H40" s="227"/>
      <c r="I40" s="227"/>
      <c r="J40" s="74">
        <f t="shared" si="0"/>
        <v>5</v>
      </c>
      <c r="K40" s="74">
        <f t="shared" si="1"/>
        <v>2</v>
      </c>
      <c r="L40" s="223">
        <f t="shared" si="2"/>
        <v>1</v>
      </c>
      <c r="M40" s="283" t="s">
        <v>1546</v>
      </c>
      <c r="N40" s="121" t="str">
        <f>IFERROR(IF(COUNTIF(职业!$V$3:$V$11,$O40)=1,"★",IF(COUNTIF(职业!$Y$3:$Z$3,$O40),"☆",IF(COUNTIF(职业!$Y$5:$Z$5,$O40),"⊙",IF(COUNTIF(职业!$Y$7:$Z$7,$O40),"※",IF(COUNTIF(职业!$Y$9:$AA$9,$O40),"×"," ")))))," ")</f>
        <v xml:space="preserve"> </v>
      </c>
      <c r="O40" s="484" t="s">
        <v>1518</v>
      </c>
      <c r="P40" s="485"/>
      <c r="Q40" s="74">
        <v>1</v>
      </c>
      <c r="R40" s="227"/>
      <c r="S40" s="227"/>
      <c r="T40" s="227">
        <v>20</v>
      </c>
      <c r="U40" s="74">
        <f t="shared" si="6"/>
        <v>21</v>
      </c>
      <c r="V40" s="74">
        <f t="shared" si="7"/>
        <v>10</v>
      </c>
      <c r="W40" s="231">
        <f t="shared" si="8"/>
        <v>4</v>
      </c>
      <c r="Z40" s="43"/>
      <c r="AA40" s="43"/>
      <c r="AB40" s="43"/>
    </row>
    <row r="41" spans="1:28" ht="16.5">
      <c r="B41" s="204" t="s">
        <v>174</v>
      </c>
      <c r="C41" s="120" t="str">
        <f>IFERROR(IF(COUNTIF(职业!$V$3:$V$11,$D41)=1,"★",IF(COUNTIF(职业!$Y$3:$Z$3,$D41),"☆",IF(COUNTIF(职业!$Y$5:$Z$5,$D41),"⊙",IF(COUNTIF(职业!$Y$7:$Z$7,$D41),"※",IF(COUNTIF(职业!$Y$9:$AA$9,$D41),"×"," ")))))," ")&amp;CHAR(10)&amp;IF($K$9=" "," ","☯")</f>
        <v xml:space="preserve"> 
 </v>
      </c>
      <c r="D41" s="486" t="s">
        <v>86</v>
      </c>
      <c r="E41" s="487"/>
      <c r="F41" s="221">
        <v>15</v>
      </c>
      <c r="G41" s="226"/>
      <c r="H41" s="226"/>
      <c r="I41" s="226"/>
      <c r="J41" s="221">
        <f t="shared" si="0"/>
        <v>15</v>
      </c>
      <c r="K41" s="221">
        <f t="shared" si="1"/>
        <v>7</v>
      </c>
      <c r="L41" s="222">
        <f t="shared" si="2"/>
        <v>3</v>
      </c>
      <c r="M41" s="282" t="s">
        <v>1546</v>
      </c>
      <c r="N41" s="120" t="str">
        <f>IFERROR(IF(COUNTIF(职业!$V$3:$V$11,$O41)=1,"★",IF(COUNTIF(职业!$Y$3:$Z$3,$O41),"☆",IF(COUNTIF(职业!$Y$5:$Z$5,$O41),"⊙",IF(COUNTIF(职业!$Y$7:$Z$7,$O41),"※",IF(COUNTIF(职业!$Y$9:$AA$9,$O41),"×"," ")))))," ")</f>
        <v xml:space="preserve"> </v>
      </c>
      <c r="O41" s="482" t="s">
        <v>1519</v>
      </c>
      <c r="P41" s="483"/>
      <c r="Q41" s="221">
        <v>5</v>
      </c>
      <c r="R41" s="226"/>
      <c r="S41" s="226"/>
      <c r="T41" s="226">
        <v>10</v>
      </c>
      <c r="U41" s="221">
        <f t="shared" si="6"/>
        <v>15</v>
      </c>
      <c r="V41" s="221">
        <f t="shared" si="7"/>
        <v>7</v>
      </c>
      <c r="W41" s="230">
        <f t="shared" si="8"/>
        <v>3</v>
      </c>
      <c r="Z41" s="43"/>
      <c r="AA41" s="43"/>
      <c r="AB41" s="43"/>
    </row>
    <row r="42" spans="1:28" ht="16.5">
      <c r="B42" s="205" t="s">
        <v>174</v>
      </c>
      <c r="C42" s="121" t="str">
        <f>IFERROR(IF(COUNTIF(职业!$V$3:$V$11,$D42)=1,"★",IF(COUNTIF(职业!$Y$3:$Z$3,$D42),"☆",IF(COUNTIF(职业!$Y$5:$Z$5,$D42),"⊙",IF(COUNTIF(职业!$Y$7:$Z$7,$D42),"※",IF(COUNTIF(职业!$Y$9:$AA$9,$D42),"×"," ")))))," ")</f>
        <v xml:space="preserve"> </v>
      </c>
      <c r="D42" s="484" t="s">
        <v>87</v>
      </c>
      <c r="E42" s="485"/>
      <c r="F42" s="74">
        <v>20</v>
      </c>
      <c r="G42" s="227"/>
      <c r="H42" s="227"/>
      <c r="I42" s="227"/>
      <c r="J42" s="74">
        <f t="shared" si="0"/>
        <v>20</v>
      </c>
      <c r="K42" s="74">
        <f t="shared" si="1"/>
        <v>10</v>
      </c>
      <c r="L42" s="223">
        <f t="shared" si="2"/>
        <v>4</v>
      </c>
      <c r="M42" s="283" t="s">
        <v>1546</v>
      </c>
      <c r="N42" s="121" t="str">
        <f>IFERROR(IF(COUNTIF(职业!$V$3:$V$11,$O42)=1,"★",IF(COUNTIF(职业!$Y$3:$Z$3,$O42),"☆",IF(COUNTIF(职业!$Y$5:$Z$5,$O42),"⊙",IF(COUNTIF(职业!$Y$7:$Z$7,$O42),"※",IF(COUNTIF(职业!$Y$9:$AA$9,$O42),"×"," ")))))," ")</f>
        <v xml:space="preserve"> </v>
      </c>
      <c r="O42" s="484" t="s">
        <v>1520</v>
      </c>
      <c r="P42" s="485"/>
      <c r="Q42" s="74">
        <v>5</v>
      </c>
      <c r="R42" s="227"/>
      <c r="S42" s="227"/>
      <c r="T42" s="227"/>
      <c r="U42" s="74">
        <f t="shared" si="6"/>
        <v>5</v>
      </c>
      <c r="V42" s="74">
        <f t="shared" si="7"/>
        <v>2</v>
      </c>
      <c r="W42" s="231">
        <f t="shared" si="8"/>
        <v>1</v>
      </c>
      <c r="Z42" s="43"/>
      <c r="AA42" s="43"/>
      <c r="AB42" s="43"/>
    </row>
    <row r="43" spans="1:28" ht="16.5" customHeight="1">
      <c r="B43" s="204" t="s">
        <v>1546</v>
      </c>
      <c r="C43" s="120" t="str">
        <f>IFERROR(IF(COUNTIF(职业!$V$3:$V$11,$D43)=1,"★",IF(COUNTIF(职业!$Y$3:$Z$3,$D43),"☆",IF(COUNTIF(职业!$Y$5:$Z$5,$D43),"⊙",IF(COUNTIF(职业!$Y$7:$Z$7,$D43),"※",IF(COUNTIF(职业!$Y$9:$AA$9,$D43),"×"," ")))))," ")</f>
        <v>☆</v>
      </c>
      <c r="D43" s="219" t="s">
        <v>995</v>
      </c>
      <c r="E43" s="267" t="s">
        <v>1543</v>
      </c>
      <c r="F43" s="221">
        <v>1</v>
      </c>
      <c r="G43" s="226"/>
      <c r="H43" s="226">
        <v>60</v>
      </c>
      <c r="I43" s="226"/>
      <c r="J43" s="221">
        <f t="shared" si="0"/>
        <v>61</v>
      </c>
      <c r="K43" s="221">
        <f t="shared" si="1"/>
        <v>30</v>
      </c>
      <c r="L43" s="222">
        <f t="shared" si="2"/>
        <v>12</v>
      </c>
      <c r="M43" s="282" t="s">
        <v>1546</v>
      </c>
      <c r="N43" s="120" t="str">
        <f>IFERROR(IF(COUNTIF(职业!$V$3:$V$11,$O43)=1,"★",IF(COUNTIF(职业!$Y$3:$Z$3,$O43),"☆",IF(COUNTIF(职业!$Y$5:$Z$5,$O43),"⊙",IF(COUNTIF(职业!$Y$7:$Z$7,$O43),"※",IF(COUNTIF(职业!$Y$9:$AA$9,$O43),"×"," ")))))," ")</f>
        <v xml:space="preserve"> </v>
      </c>
      <c r="O43" s="482" t="s">
        <v>1521</v>
      </c>
      <c r="P43" s="483"/>
      <c r="Q43" s="221">
        <v>0</v>
      </c>
      <c r="R43" s="226"/>
      <c r="S43" s="226"/>
      <c r="T43" s="226">
        <v>40</v>
      </c>
      <c r="U43" s="221">
        <f t="shared" si="6"/>
        <v>40</v>
      </c>
      <c r="V43" s="221">
        <f t="shared" si="7"/>
        <v>20</v>
      </c>
      <c r="W43" s="230">
        <f t="shared" si="8"/>
        <v>8</v>
      </c>
      <c r="Z43" s="43"/>
      <c r="AA43" s="43"/>
      <c r="AB43" s="43"/>
    </row>
    <row r="44" spans="1:28" ht="16.5">
      <c r="B44" s="205" t="s">
        <v>174</v>
      </c>
      <c r="C44" s="121" t="str">
        <f>IFERROR(IF(COUNTIF(职业!$V$3:$V$11,$D44)=1,"★",IF(COUNTIF(职业!$Y$3:$Z$3,$D44),"☆",IF(COUNTIF(职业!$Y$5:$Z$5,$D44),"⊙",IF(COUNTIF(职业!$Y$7:$Z$7,$D44),"※",IF(COUNTIF(职业!$Y$9:$AA$9,$D44),"×"," ")))))," ")</f>
        <v xml:space="preserve"> </v>
      </c>
      <c r="D44" s="215" t="s">
        <v>996</v>
      </c>
      <c r="E44" s="266"/>
      <c r="F44" s="74">
        <v>1</v>
      </c>
      <c r="G44" s="227"/>
      <c r="H44" s="227"/>
      <c r="I44" s="227"/>
      <c r="J44" s="74">
        <f t="shared" si="0"/>
        <v>1</v>
      </c>
      <c r="K44" s="74">
        <f t="shared" si="1"/>
        <v>0</v>
      </c>
      <c r="L44" s="223">
        <f t="shared" si="2"/>
        <v>0</v>
      </c>
      <c r="M44" s="283" t="s">
        <v>174</v>
      </c>
      <c r="N44" s="121" t="str">
        <f>IFERROR(IF(COUNTIF(职业!$V$3:$V$11,$O44)=1,"★",IF(COUNTIF(职业!$Y$3:$Z$3,$O44),"☆",IF(COUNTIF(职业!$Y$5:$Z$5,$O44),"⊙",IF(COUNTIF(职业!$Y$7:$Z$7,$O44),"※",IF(COUNTIF(职业!$Y$9:$AA$9,$O44),"×"," ")))))," ")</f>
        <v xml:space="preserve"> </v>
      </c>
      <c r="O44" s="484" t="s">
        <v>1522</v>
      </c>
      <c r="P44" s="485"/>
      <c r="Q44" s="74">
        <v>5</v>
      </c>
      <c r="R44" s="227"/>
      <c r="S44" s="227"/>
      <c r="T44" s="227"/>
      <c r="U44" s="74">
        <f t="shared" si="6"/>
        <v>5</v>
      </c>
      <c r="V44" s="74">
        <f t="shared" si="7"/>
        <v>2</v>
      </c>
      <c r="W44" s="231">
        <f t="shared" si="8"/>
        <v>1</v>
      </c>
      <c r="Z44" s="43"/>
      <c r="AA44" s="43"/>
      <c r="AB44" s="43"/>
    </row>
    <row r="45" spans="1:28" ht="16.5" customHeight="1">
      <c r="B45" s="204" t="s">
        <v>174</v>
      </c>
      <c r="C45" s="120" t="str">
        <f>IFERROR(IF(COUNTIF(职业!$V$3:$V$11,$D45)=1,"★",IF(COUNTIF(职业!$Y$3:$Z$3,$D45),"☆",IF(COUNTIF(职业!$Y$5:$Z$5,$D45),"⊙",IF(COUNTIF(职业!$Y$7:$Z$7,$D45),"※",IF(COUNTIF(职业!$Y$9:$AA$9,$D45),"×"," ")))))," ")</f>
        <v xml:space="preserve"> </v>
      </c>
      <c r="D45" s="219" t="s">
        <v>997</v>
      </c>
      <c r="E45" s="267"/>
      <c r="F45" s="221">
        <v>1</v>
      </c>
      <c r="G45" s="226"/>
      <c r="H45" s="226"/>
      <c r="I45" s="226"/>
      <c r="J45" s="221">
        <f t="shared" si="0"/>
        <v>1</v>
      </c>
      <c r="K45" s="221">
        <f t="shared" si="1"/>
        <v>0</v>
      </c>
      <c r="L45" s="222">
        <f t="shared" si="2"/>
        <v>0</v>
      </c>
      <c r="M45" s="282" t="s">
        <v>174</v>
      </c>
      <c r="N45" s="120" t="str">
        <f>IFERROR(IF(COUNTIF(职业!$V$3:$V$11,$O45)=1,"★",IF(COUNTIF(职业!$Y$3:$Z$3,$O45),"☆",IF(COUNTIF(职业!$Y$5:$Z$5,$O45),"⊙",IF(COUNTIF(职业!$Y$7:$Z$7,$O45),"※",IF(COUNTIF(职业!$Y$9:$AA$9,$O45),"×"," ")))))," ")&amp;CHAR(10)&amp;IF($K$9=" "," ","☯")</f>
        <v xml:space="preserve"> 
 </v>
      </c>
      <c r="O45" s="482" t="s">
        <v>1523</v>
      </c>
      <c r="P45" s="483"/>
      <c r="Q45" s="221">
        <v>1</v>
      </c>
      <c r="R45" s="226"/>
      <c r="S45" s="226"/>
      <c r="T45" s="226"/>
      <c r="U45" s="221">
        <f t="shared" si="6"/>
        <v>1</v>
      </c>
      <c r="V45" s="221">
        <f t="shared" si="7"/>
        <v>0</v>
      </c>
      <c r="W45" s="230">
        <f t="shared" si="8"/>
        <v>0</v>
      </c>
      <c r="Z45" s="43"/>
      <c r="AA45" s="43"/>
      <c r="AB45" s="43"/>
    </row>
    <row r="46" spans="1:28" ht="16.5">
      <c r="B46" s="205" t="s">
        <v>174</v>
      </c>
      <c r="C46" s="121" t="str">
        <f>IFERROR(IF(COUNTIF(职业!$V$3:$V$11,$D46)=1,"★",IF(COUNTIF(职业!$Y$3:$Z$3,$D46),"☆",IF(COUNTIF(职业!$Y$5:$Z$5,$D46),"⊙",IF(COUNTIF(职业!$Y$7:$Z$7,$D46),"※",IF(COUNTIF(职业!$Y$9:$AA$9,$D46),"×"," ")))))," ")</f>
        <v xml:space="preserve"> </v>
      </c>
      <c r="D46" s="220" t="s">
        <v>1013</v>
      </c>
      <c r="E46" s="266"/>
      <c r="F46" s="74">
        <v>10</v>
      </c>
      <c r="G46" s="227"/>
      <c r="H46" s="227"/>
      <c r="I46" s="227"/>
      <c r="J46" s="74">
        <f t="shared" ref="J46:J56" si="9">SUM(F46:I46)</f>
        <v>10</v>
      </c>
      <c r="K46" s="74">
        <f t="shared" ref="K46:K56" si="10">INT(J46/2)</f>
        <v>5</v>
      </c>
      <c r="L46" s="223">
        <f t="shared" ref="L46:L56" si="11">INT(J46/5)</f>
        <v>2</v>
      </c>
      <c r="M46" s="283" t="s">
        <v>174</v>
      </c>
      <c r="N46" s="121" t="str">
        <f>IFERROR(IF(COUNTIF(职业!$V$3:$V$11,$O46)=1,"★",IF(COUNTIF(职业!$Y$3:$Z$3,$O46),"☆",IF(COUNTIF(职业!$Y$5:$Z$5,$O46),"⊙",IF(COUNTIF(职业!$Y$7:$Z$7,$O46),"※",IF(COUNTIF(职业!$Y$9:$AA$9,$O46),"×"," ")))))," ")</f>
        <v xml:space="preserve"> </v>
      </c>
      <c r="O46" s="484" t="s">
        <v>1524</v>
      </c>
      <c r="P46" s="485"/>
      <c r="Q46" s="74">
        <v>0</v>
      </c>
      <c r="R46" s="227"/>
      <c r="S46" s="227"/>
      <c r="T46" s="227"/>
      <c r="U46" s="74">
        <f t="shared" si="6"/>
        <v>0</v>
      </c>
      <c r="V46" s="74">
        <f t="shared" si="7"/>
        <v>0</v>
      </c>
      <c r="W46" s="231">
        <f t="shared" si="8"/>
        <v>0</v>
      </c>
      <c r="Z46" s="43"/>
      <c r="AA46" s="43"/>
      <c r="AB46" s="43"/>
    </row>
    <row r="47" spans="1:28" ht="16.5">
      <c r="B47" s="204" t="s">
        <v>1546</v>
      </c>
      <c r="C47" s="120" t="str">
        <f>IFERROR(IF(COUNTIF(职业!$V$3:$V$11,$D47)=1,"★",IF(COUNTIF(职业!$Y$3:$Z$3,$D47),"☆",IF(COUNTIF(职业!$Y$5:$Z$5,$D47),"⊙",IF(COUNTIF(职业!$Y$7:$Z$7,$D47),"※",IF(COUNTIF(职业!$Y$9:$AA$9,$D47),"×"," ")))))," ")</f>
        <v xml:space="preserve"> </v>
      </c>
      <c r="D47" s="482" t="s">
        <v>98</v>
      </c>
      <c r="E47" s="483"/>
      <c r="F47" s="221">
        <v>20</v>
      </c>
      <c r="G47" s="226"/>
      <c r="H47" s="226"/>
      <c r="I47" s="226"/>
      <c r="J47" s="221">
        <f t="shared" si="9"/>
        <v>20</v>
      </c>
      <c r="K47" s="221">
        <f t="shared" si="10"/>
        <v>10</v>
      </c>
      <c r="L47" s="222">
        <f t="shared" si="11"/>
        <v>4</v>
      </c>
      <c r="M47" s="282" t="s">
        <v>174</v>
      </c>
      <c r="N47" s="120" t="str">
        <f>IFERROR(IF(COUNTIF(职业!$V$3:$V$11,$O47)=1,"★",IF(COUNTIF(职业!$Y$3:$Z$3,$O47),"☆",IF(COUNTIF(职业!$Y$5:$Z$5,$O47),"⊙",IF(COUNTIF(职业!$Y$7:$Z$7,$O47),"※",IF(COUNTIF(职业!$Y$9:$AA$9,$O47),"×"," ")))))," ")</f>
        <v xml:space="preserve"> </v>
      </c>
      <c r="O47" s="482" t="s">
        <v>1525</v>
      </c>
      <c r="P47" s="483"/>
      <c r="Q47" s="221">
        <v>1</v>
      </c>
      <c r="R47" s="226"/>
      <c r="S47" s="226"/>
      <c r="T47" s="226"/>
      <c r="U47" s="221">
        <f t="shared" si="6"/>
        <v>1</v>
      </c>
      <c r="V47" s="221">
        <f t="shared" si="7"/>
        <v>0</v>
      </c>
      <c r="W47" s="230">
        <f t="shared" si="8"/>
        <v>0</v>
      </c>
      <c r="Z47" s="43"/>
      <c r="AA47" s="43"/>
      <c r="AB47" s="43"/>
    </row>
    <row r="48" spans="1:28" ht="16.5">
      <c r="B48" s="205" t="s">
        <v>1546</v>
      </c>
      <c r="C48" s="121" t="str">
        <f>IFERROR(IF(COUNTIF(职业!$V$3:$V$11,$D48)=1,"★",IF(COUNTIF(职业!$Y$3:$Z$3,$D48),"☆",IF(COUNTIF(职业!$Y$5:$Z$5,$D48),"⊙",IF(COUNTIF(职业!$Y$7:$Z$7,$D48),"※",IF(COUNTIF(职业!$Y$9:$AA$9,$D48),"×"," ")))))," ")</f>
        <v xml:space="preserve"> </v>
      </c>
      <c r="D48" s="484" t="s">
        <v>99</v>
      </c>
      <c r="E48" s="485"/>
      <c r="F48" s="74">
        <v>20</v>
      </c>
      <c r="G48" s="227"/>
      <c r="H48" s="227"/>
      <c r="I48" s="227"/>
      <c r="J48" s="74">
        <f t="shared" si="9"/>
        <v>20</v>
      </c>
      <c r="K48" s="74">
        <f t="shared" si="10"/>
        <v>10</v>
      </c>
      <c r="L48" s="223">
        <f t="shared" si="11"/>
        <v>4</v>
      </c>
      <c r="M48" s="283" t="s">
        <v>1546</v>
      </c>
      <c r="N48" s="121" t="str">
        <f>IFERROR(IF(COUNTIF(职业!$V$3:$V$11,$O48)=1,"★",IF(COUNTIF(职业!$Y$3:$Z$3,$O48),"☆",IF(COUNTIF(职业!$Y$5:$Z$5,$O48),"⊙",IF(COUNTIF(职业!$Y$7:$Z$7,$O48),"※",IF(COUNTIF(职业!$Y$9:$AA$9,$O48),"×"," ")))))," ")</f>
        <v xml:space="preserve"> </v>
      </c>
      <c r="O48" s="484" t="s">
        <v>1526</v>
      </c>
      <c r="P48" s="485"/>
      <c r="Q48" s="74">
        <v>10</v>
      </c>
      <c r="R48" s="227"/>
      <c r="S48" s="227"/>
      <c r="T48" s="227"/>
      <c r="U48" s="74">
        <f t="shared" si="6"/>
        <v>10</v>
      </c>
      <c r="V48" s="74">
        <f t="shared" si="7"/>
        <v>5</v>
      </c>
      <c r="W48" s="231">
        <f t="shared" si="8"/>
        <v>2</v>
      </c>
      <c r="Z48" s="43"/>
      <c r="AA48" s="43"/>
      <c r="AB48" s="43"/>
    </row>
    <row r="49" spans="2:28" ht="16.5">
      <c r="B49" s="204" t="s">
        <v>174</v>
      </c>
      <c r="C49" s="120" t="str">
        <f>IFERROR(IF(COUNTIF(职业!$V$3:$V$11,$D49)=1,"★",IF(COUNTIF(职业!$Y$3:$Z$3,$D49),"☆",IF(COUNTIF(职业!$Y$5:$Z$5,$D49),"⊙",IF(COUNTIF(职业!$Y$7:$Z$7,$D49),"※",IF(COUNTIF(职业!$Y$9:$AA$9,$D49),"×"," ")))))," ")</f>
        <v xml:space="preserve"> </v>
      </c>
      <c r="D49" s="482" t="s">
        <v>95</v>
      </c>
      <c r="E49" s="483"/>
      <c r="F49" s="221">
        <v>10</v>
      </c>
      <c r="G49" s="226"/>
      <c r="H49" s="226"/>
      <c r="I49" s="226"/>
      <c r="J49" s="221">
        <f t="shared" si="9"/>
        <v>10</v>
      </c>
      <c r="K49" s="221">
        <f t="shared" si="10"/>
        <v>5</v>
      </c>
      <c r="L49" s="222">
        <f t="shared" si="11"/>
        <v>2</v>
      </c>
      <c r="M49" s="282" t="s">
        <v>174</v>
      </c>
      <c r="N49" s="120" t="str">
        <f>IFERROR(IF(COUNTIF(职业!$V$3:$V$11,$O49)=1,"★",IF(COUNTIF(职业!$Y$3:$Z$3,$O49),"☆",IF(COUNTIF(职业!$Y$5:$Z$5,$O49),"⊙",IF(COUNTIF(职业!$Y$7:$Z$7,$O49),"※",IF(COUNTIF(职业!$Y$9:$AA$9,$O49),"×"," ")))))," ")</f>
        <v xml:space="preserve"> </v>
      </c>
      <c r="O49" s="298" t="s">
        <v>1527</v>
      </c>
      <c r="P49" s="271"/>
      <c r="Q49" s="221">
        <v>1</v>
      </c>
      <c r="R49" s="226"/>
      <c r="S49" s="226"/>
      <c r="T49" s="226"/>
      <c r="U49" s="221">
        <f t="shared" si="6"/>
        <v>1</v>
      </c>
      <c r="V49" s="221">
        <f t="shared" si="7"/>
        <v>0</v>
      </c>
      <c r="W49" s="230">
        <f t="shared" si="8"/>
        <v>0</v>
      </c>
      <c r="Z49" s="43"/>
      <c r="AA49" s="43"/>
      <c r="AB49" s="43"/>
    </row>
    <row r="50" spans="2:28" ht="16.5">
      <c r="B50" s="205" t="s">
        <v>174</v>
      </c>
      <c r="C50" s="121" t="str">
        <f>IFERROR(IF(COUNTIF(职业!$V$3:$V$11,$D50)=1,"★",IF(COUNTIF(职业!$Y$3:$Z$3,$D50),"☆",IF(COUNTIF(职业!$Y$5:$Z$5,$D50),"⊙",IF(COUNTIF(职业!$Y$7:$Z$7,$D50),"※",IF(COUNTIF(职业!$Y$9:$AA$9,$D50),"×"," ")))))," ")</f>
        <v xml:space="preserve"> </v>
      </c>
      <c r="D50" s="476" t="s">
        <v>1069</v>
      </c>
      <c r="E50" s="477"/>
      <c r="F50" s="74">
        <v>5</v>
      </c>
      <c r="G50" s="227"/>
      <c r="H50" s="227"/>
      <c r="I50" s="227"/>
      <c r="J50" s="74">
        <f t="shared" si="9"/>
        <v>5</v>
      </c>
      <c r="K50" s="74">
        <f t="shared" si="10"/>
        <v>2</v>
      </c>
      <c r="L50" s="223">
        <f t="shared" si="11"/>
        <v>1</v>
      </c>
      <c r="M50" s="283" t="s">
        <v>174</v>
      </c>
      <c r="N50" s="121" t="str">
        <f>IFERROR(IF(COUNTIF(职业!$V$3:$V$11,$O50)=1,"★",IF(COUNTIF(职业!$Y$3:$Z$3,$O50),"☆",IF(COUNTIF(职业!$Y$5:$Z$5,$O50),"⊙",IF(COUNTIF(职业!$Y$7:$Z$7,$O50),"※",IF(COUNTIF(职业!$Y$9:$AA$9,$O50),"×"," ")))))," ")</f>
        <v xml:space="preserve"> </v>
      </c>
      <c r="O50" s="215" t="s">
        <v>1528</v>
      </c>
      <c r="P50" s="270"/>
      <c r="Q50" s="74">
        <v>1</v>
      </c>
      <c r="R50" s="227"/>
      <c r="S50" s="227"/>
      <c r="T50" s="227"/>
      <c r="U50" s="74">
        <f t="shared" si="6"/>
        <v>1</v>
      </c>
      <c r="V50" s="74">
        <f t="shared" si="7"/>
        <v>0</v>
      </c>
      <c r="W50" s="231">
        <f t="shared" si="8"/>
        <v>0</v>
      </c>
      <c r="Z50" s="43"/>
      <c r="AA50" s="43"/>
      <c r="AB50" s="43"/>
    </row>
    <row r="51" spans="2:28" ht="16.5">
      <c r="B51" s="204" t="s">
        <v>174</v>
      </c>
      <c r="C51" s="120" t="str">
        <f>IFERROR(IF(COUNTIF(职业!$V$3:$V$11,$D51)=1,"★",IF(COUNTIF(职业!$Y$3:$Z$3,$D51),"☆",IF(COUNTIF(职业!$Y$5:$Z$5,$D51),"⊙",IF(COUNTIF(职业!$Y$7:$Z$7,$D51),"※",IF(COUNTIF(职业!$Y$9:$AA$9,$D51),"×"," ")))))," ")</f>
        <v xml:space="preserve"> </v>
      </c>
      <c r="D51" s="474" t="s">
        <v>544</v>
      </c>
      <c r="E51" s="475"/>
      <c r="F51" s="221">
        <v>1</v>
      </c>
      <c r="G51" s="226"/>
      <c r="H51" s="226"/>
      <c r="I51" s="226"/>
      <c r="J51" s="221">
        <f t="shared" si="9"/>
        <v>1</v>
      </c>
      <c r="K51" s="221">
        <f t="shared" si="10"/>
        <v>0</v>
      </c>
      <c r="L51" s="222">
        <f t="shared" si="11"/>
        <v>0</v>
      </c>
      <c r="M51" s="282" t="s">
        <v>174</v>
      </c>
      <c r="N51" s="120" t="str">
        <f>IFERROR(IF(COUNTIF(职业!$V$3:$V$11,$O51)=1,"★",IF(COUNTIF(职业!$Y$3:$Z$3,$O51),"☆",IF(COUNTIF(职业!$Y$5:$Z$5,$O51),"⊙",IF(COUNTIF(职业!$Y$7:$Z$7,$O51),"※",IF(COUNTIF(职业!$Y$9:$AA$9,$O51),"×"," ")))))," ")</f>
        <v xml:space="preserve"> </v>
      </c>
      <c r="O51" s="218" t="s">
        <v>1529</v>
      </c>
      <c r="P51" s="271"/>
      <c r="Q51" s="221">
        <v>0</v>
      </c>
      <c r="R51" s="226"/>
      <c r="S51" s="226"/>
      <c r="T51" s="226"/>
      <c r="U51" s="221">
        <f t="shared" si="6"/>
        <v>0</v>
      </c>
      <c r="V51" s="221">
        <f t="shared" si="7"/>
        <v>0</v>
      </c>
      <c r="W51" s="230">
        <f t="shared" si="8"/>
        <v>0</v>
      </c>
      <c r="Z51" s="43"/>
      <c r="AA51" s="43"/>
      <c r="AB51" s="43"/>
    </row>
    <row r="52" spans="2:28" ht="16.5">
      <c r="B52" s="205" t="s">
        <v>174</v>
      </c>
      <c r="C52" s="121" t="str">
        <f>IFERROR(IF(COUNTIF(职业!$V$3:$V$11,$D52)=1,"★",IF(COUNTIF(职业!$Y$3:$Z$3,$D52),"☆",IF(COUNTIF(职业!$Y$5:$Z$5,$D52),"⊙",IF(COUNTIF(职业!$Y$7:$Z$7,$D52),"※",IF(COUNTIF(职业!$Y$9:$AA$9,$D52),"×"," ")))))," ")</f>
        <v xml:space="preserve"> </v>
      </c>
      <c r="D52" s="476" t="s">
        <v>1372</v>
      </c>
      <c r="E52" s="477"/>
      <c r="F52" s="74">
        <v>1</v>
      </c>
      <c r="G52" s="227"/>
      <c r="H52" s="227"/>
      <c r="I52" s="227"/>
      <c r="J52" s="74">
        <f t="shared" si="9"/>
        <v>1</v>
      </c>
      <c r="K52" s="74">
        <f t="shared" si="10"/>
        <v>0</v>
      </c>
      <c r="L52" s="223">
        <f t="shared" si="11"/>
        <v>0</v>
      </c>
      <c r="M52" s="283" t="s">
        <v>174</v>
      </c>
      <c r="N52" s="121" t="str">
        <f>IFERROR(IF(COUNTIF(职业!$V$3:$V$11,$O52)=1,"★",IF(COUNTIF(职业!$Y$3:$Z$3,$O52),"☆",IF(COUNTIF(职业!$Y$5:$Z$5,$O52),"⊙",IF(COUNTIF(职业!$Y$7:$Z$7,$O52),"※",IF(COUNTIF(职业!$Y$9:$AA$9,$O52),"×"," ")))))," ")</f>
        <v xml:space="preserve"> </v>
      </c>
      <c r="O52" s="220" t="s">
        <v>1530</v>
      </c>
      <c r="P52" s="266"/>
      <c r="Q52" s="74">
        <v>5</v>
      </c>
      <c r="R52" s="227"/>
      <c r="S52" s="227"/>
      <c r="T52" s="227"/>
      <c r="U52" s="74">
        <f t="shared" si="6"/>
        <v>5</v>
      </c>
      <c r="V52" s="74">
        <f t="shared" si="7"/>
        <v>2</v>
      </c>
      <c r="W52" s="231">
        <f t="shared" si="8"/>
        <v>1</v>
      </c>
      <c r="Z52" s="43"/>
      <c r="AA52" s="43"/>
      <c r="AB52" s="43"/>
    </row>
    <row r="53" spans="2:28" ht="16.5">
      <c r="B53" s="204" t="s">
        <v>174</v>
      </c>
      <c r="C53" s="120" t="str">
        <f>IFERROR(IF(COUNTIF(职业!$V$3:$V$11,$D53)=1,"★",IF(COUNTIF(职业!$Y$3:$Z$3,$D53),"☆",IF(COUNTIF(职业!$Y$5:$Z$5,$D53),"⊙",IF(COUNTIF(职业!$Y$7:$Z$7,$D53),"※",IF(COUNTIF(职业!$Y$9:$AA$9,$D53),"×"," ")))))," ")</f>
        <v xml:space="preserve"> </v>
      </c>
      <c r="D53" s="474" t="s">
        <v>1141</v>
      </c>
      <c r="E53" s="475"/>
      <c r="F53" s="221">
        <v>1</v>
      </c>
      <c r="G53" s="226"/>
      <c r="H53" s="226"/>
      <c r="I53" s="226"/>
      <c r="J53" s="221">
        <f t="shared" si="9"/>
        <v>1</v>
      </c>
      <c r="K53" s="221">
        <f t="shared" si="10"/>
        <v>0</v>
      </c>
      <c r="L53" s="222">
        <f t="shared" si="11"/>
        <v>0</v>
      </c>
      <c r="M53" s="282" t="s">
        <v>174</v>
      </c>
      <c r="N53" s="120"/>
      <c r="O53" s="482"/>
      <c r="P53" s="483"/>
      <c r="Q53" s="221"/>
      <c r="R53" s="226"/>
      <c r="S53" s="226"/>
      <c r="T53" s="226"/>
      <c r="U53" s="221">
        <f t="shared" si="6"/>
        <v>0</v>
      </c>
      <c r="V53" s="221">
        <f t="shared" si="7"/>
        <v>0</v>
      </c>
      <c r="W53" s="230">
        <f t="shared" si="8"/>
        <v>0</v>
      </c>
      <c r="Z53" s="43"/>
      <c r="AA53" s="43"/>
      <c r="AB53" s="43"/>
    </row>
    <row r="54" spans="2:28" ht="16.5">
      <c r="B54" s="205" t="s">
        <v>174</v>
      </c>
      <c r="C54" s="121" t="str">
        <f>IFERROR(IF(COUNTIF(职业!$V$3:$V$11,$D54)=1,"★",IF(COUNTIF(职业!$Y$3:$Z$3,$D54),"☆",IF(COUNTIF(职业!$Y$5:$Z$5,$D54),"⊙",IF(COUNTIF(职业!$Y$7:$Z$7,$D54),"※",IF(COUNTIF(职业!$Y$9:$AA$9,$D54),"×"," ")))))," ")</f>
        <v xml:space="preserve"> </v>
      </c>
      <c r="D54" s="476" t="s">
        <v>1373</v>
      </c>
      <c r="E54" s="477"/>
      <c r="F54" s="74">
        <v>1</v>
      </c>
      <c r="G54" s="227"/>
      <c r="H54" s="227"/>
      <c r="I54" s="227"/>
      <c r="J54" s="74">
        <f t="shared" si="9"/>
        <v>1</v>
      </c>
      <c r="K54" s="74">
        <f t="shared" si="10"/>
        <v>0</v>
      </c>
      <c r="L54" s="223">
        <f t="shared" si="11"/>
        <v>0</v>
      </c>
      <c r="M54" s="283" t="s">
        <v>174</v>
      </c>
      <c r="N54" s="121"/>
      <c r="O54" s="484"/>
      <c r="P54" s="485"/>
      <c r="Q54" s="74"/>
      <c r="R54" s="227"/>
      <c r="S54" s="227"/>
      <c r="T54" s="227"/>
      <c r="U54" s="74">
        <f t="shared" si="6"/>
        <v>0</v>
      </c>
      <c r="V54" s="74">
        <f t="shared" si="7"/>
        <v>0</v>
      </c>
      <c r="W54" s="231">
        <f t="shared" si="8"/>
        <v>0</v>
      </c>
      <c r="Z54" s="43"/>
      <c r="AA54" s="43"/>
      <c r="AB54" s="43"/>
    </row>
    <row r="55" spans="2:28" ht="16.5">
      <c r="B55" s="296" t="s">
        <v>174</v>
      </c>
      <c r="C55" s="293" t="str">
        <f>IFERROR(IF(COUNTIF(职业!$V$3:$V$11,$D55)=1,"★",IF(COUNTIF(职业!$Y$3:$Z$3,$D55),"☆",IF(COUNTIF(职业!$Y$5:$Z$5,$D55),"⊙",IF(COUNTIF(职业!$Y$7:$Z$7,$D55),"※",IF(COUNTIF(职业!$Y$9:$AA$9,$D55),"×"," ")))))," ")</f>
        <v xml:space="preserve"> </v>
      </c>
      <c r="D55" s="478" t="s">
        <v>944</v>
      </c>
      <c r="E55" s="479"/>
      <c r="F55" s="294">
        <v>1</v>
      </c>
      <c r="G55" s="295"/>
      <c r="H55" s="295"/>
      <c r="I55" s="295"/>
      <c r="J55" s="294">
        <f t="shared" si="9"/>
        <v>1</v>
      </c>
      <c r="K55" s="294">
        <f t="shared" si="10"/>
        <v>0</v>
      </c>
      <c r="L55" s="297">
        <f t="shared" si="11"/>
        <v>0</v>
      </c>
      <c r="M55" s="282" t="s">
        <v>174</v>
      </c>
      <c r="N55" s="120"/>
      <c r="O55" s="482"/>
      <c r="P55" s="483"/>
      <c r="Q55" s="221"/>
      <c r="R55" s="226"/>
      <c r="S55" s="226"/>
      <c r="T55" s="226"/>
      <c r="U55" s="221">
        <f>SUM(Q55:T55)</f>
        <v>0</v>
      </c>
      <c r="V55" s="221">
        <f>INT(U55/2)</f>
        <v>0</v>
      </c>
      <c r="W55" s="230">
        <f>INT(U55/5)</f>
        <v>0</v>
      </c>
      <c r="Z55" s="43"/>
      <c r="AA55" s="43"/>
      <c r="AB55" s="43"/>
    </row>
    <row r="56" spans="2:28" ht="17" thickBot="1">
      <c r="B56" s="286" t="s">
        <v>1546</v>
      </c>
      <c r="C56" s="287" t="str">
        <f>IFERROR(IF(COUNTIF(职业!$V$3:$V$11,$D56)=1,"★",IF(COUNTIF(职业!$Y$3:$Z$3,$D56),"☆",IF(COUNTIF(职业!$Y$5:$Z$5,$D56),"⊙",IF(COUNTIF(职业!$Y$7:$Z$7,$D56),"※",IF(COUNTIF(职业!$Y$9:$AA$9,$D56),"×"," ")))))," ")</f>
        <v>☆</v>
      </c>
      <c r="D56" s="288" t="s">
        <v>565</v>
      </c>
      <c r="E56" s="289"/>
      <c r="F56" s="290">
        <f>P5</f>
        <v>75</v>
      </c>
      <c r="G56" s="291"/>
      <c r="H56" s="291"/>
      <c r="I56" s="291"/>
      <c r="J56" s="290">
        <f t="shared" si="9"/>
        <v>75</v>
      </c>
      <c r="K56" s="290">
        <f t="shared" si="10"/>
        <v>37</v>
      </c>
      <c r="L56" s="292">
        <f t="shared" si="11"/>
        <v>15</v>
      </c>
      <c r="M56" s="203" t="s">
        <v>174</v>
      </c>
      <c r="N56" s="200"/>
      <c r="O56" s="480"/>
      <c r="P56" s="481"/>
      <c r="Q56" s="229"/>
      <c r="R56" s="229"/>
      <c r="S56" s="229"/>
      <c r="T56" s="229"/>
      <c r="U56" s="224">
        <f>SUM(Q56:T56)</f>
        <v>0</v>
      </c>
      <c r="V56" s="224">
        <f>INT(U56/2)</f>
        <v>0</v>
      </c>
      <c r="W56" s="232">
        <f>INT(U56/5)</f>
        <v>0</v>
      </c>
      <c r="Z56" s="43"/>
      <c r="AA56" s="43"/>
      <c r="AB56" s="43"/>
    </row>
    <row r="57" spans="2:28" ht="17" thickBot="1">
      <c r="B57" s="96" t="str">
        <f>IF(F5=0," ","职业信用范围："&amp;LOOKUP(F5,职业列表!A2:A117,职业列表!D2:D117))</f>
        <v>职业信用范围：5-10</v>
      </c>
      <c r="C57" s="96"/>
      <c r="D57" s="96"/>
      <c r="E57" s="96"/>
      <c r="F57" s="96"/>
      <c r="G57" s="96" t="str">
        <f>IF(F5=0," ","剩余职业点="&amp;LOOKUP(F5,职业列表!A2:A117,职业列表!F2:F117)+P5*2-SUM(人物卡!H15:H56,人物卡!S15:S56)&amp;"   剩余兴趣点="&amp;M7*4-SUM(I15:I56,T15:T56))</f>
        <v>剩余职业点=0   剩余兴趣点=0</v>
      </c>
      <c r="H57" s="96"/>
      <c r="I57" s="96"/>
      <c r="J57" s="96"/>
      <c r="K57" s="96"/>
      <c r="L57" s="195"/>
      <c r="M57" s="599" t="s">
        <v>1542</v>
      </c>
      <c r="N57" s="599"/>
      <c r="O57" s="599"/>
      <c r="P57" s="599"/>
      <c r="Q57" s="599"/>
      <c r="R57" s="599"/>
      <c r="S57" s="599"/>
      <c r="T57" s="599"/>
      <c r="U57" s="309"/>
      <c r="V57" s="309"/>
      <c r="W57" s="6"/>
      <c r="Z57" s="43"/>
      <c r="AA57" s="43"/>
      <c r="AB57" s="43"/>
    </row>
    <row r="58" spans="2:28" ht="16.5">
      <c r="B58" s="403" t="s">
        <v>194</v>
      </c>
      <c r="C58" s="404"/>
      <c r="D58" s="404"/>
      <c r="E58" s="404"/>
      <c r="F58" s="404"/>
      <c r="G58" s="404"/>
      <c r="H58" s="404"/>
      <c r="I58" s="404"/>
      <c r="J58" s="404"/>
      <c r="K58" s="404"/>
      <c r="L58" s="404"/>
      <c r="M58" s="404"/>
      <c r="N58" s="404"/>
      <c r="O58" s="404"/>
      <c r="P58" s="404"/>
      <c r="Q58" s="404"/>
      <c r="R58" s="405"/>
      <c r="T58" s="390" t="s">
        <v>12</v>
      </c>
      <c r="U58" s="391"/>
      <c r="V58" s="391"/>
      <c r="W58" s="392"/>
      <c r="Z58" s="43"/>
      <c r="AA58" s="43"/>
      <c r="AB58" s="43"/>
    </row>
    <row r="59" spans="2:28" ht="16.5" customHeight="1">
      <c r="B59" s="473" t="s">
        <v>252</v>
      </c>
      <c r="C59" s="409"/>
      <c r="D59" s="91" t="s">
        <v>255</v>
      </c>
      <c r="E59" s="91" t="s">
        <v>651</v>
      </c>
      <c r="F59" s="408" t="s">
        <v>198</v>
      </c>
      <c r="G59" s="464"/>
      <c r="H59" s="409"/>
      <c r="I59" s="408" t="s">
        <v>652</v>
      </c>
      <c r="J59" s="409"/>
      <c r="K59" s="410" t="s">
        <v>101</v>
      </c>
      <c r="L59" s="411"/>
      <c r="M59" s="92" t="s">
        <v>653</v>
      </c>
      <c r="N59" s="410" t="s">
        <v>655</v>
      </c>
      <c r="O59" s="411"/>
      <c r="P59" s="410" t="s">
        <v>654</v>
      </c>
      <c r="Q59" s="411"/>
      <c r="R59" s="78" t="s">
        <v>11</v>
      </c>
      <c r="S59" s="77"/>
      <c r="T59" s="421" t="s">
        <v>1137</v>
      </c>
      <c r="U59" s="422"/>
      <c r="V59" s="415">
        <f>LOOKUP(J3+J7,附表!A2:A32,附表!B2:B32)</f>
        <v>0</v>
      </c>
      <c r="W59" s="416"/>
      <c r="Z59" s="43"/>
      <c r="AA59" s="43"/>
      <c r="AB59" s="43"/>
    </row>
    <row r="60" spans="2:28" ht="16.5">
      <c r="B60" s="437" t="s">
        <v>253</v>
      </c>
      <c r="C60" s="438"/>
      <c r="D60" s="79" t="s">
        <v>254</v>
      </c>
      <c r="E60" s="79" t="s">
        <v>59</v>
      </c>
      <c r="F60" s="80">
        <f>J33</f>
        <v>25</v>
      </c>
      <c r="G60" s="79">
        <f>INT(F60/2)</f>
        <v>12</v>
      </c>
      <c r="H60" s="79">
        <f>INT(F60/5)</f>
        <v>5</v>
      </c>
      <c r="I60" s="461" t="s">
        <v>1100</v>
      </c>
      <c r="J60" s="438"/>
      <c r="K60" s="461" t="s">
        <v>1101</v>
      </c>
      <c r="L60" s="438"/>
      <c r="M60" s="79" t="s">
        <v>1103</v>
      </c>
      <c r="N60" s="461">
        <v>1</v>
      </c>
      <c r="O60" s="438"/>
      <c r="P60" s="461" t="s">
        <v>1104</v>
      </c>
      <c r="Q60" s="438"/>
      <c r="R60" s="81" t="s">
        <v>1105</v>
      </c>
      <c r="S60" s="76"/>
      <c r="T60" s="423"/>
      <c r="U60" s="424"/>
      <c r="V60" s="417"/>
      <c r="W60" s="418"/>
      <c r="Z60" s="43"/>
      <c r="AA60" s="43"/>
      <c r="AB60" s="43"/>
    </row>
    <row r="61" spans="2:28" ht="16.5" customHeight="1">
      <c r="B61" s="465"/>
      <c r="C61" s="466"/>
      <c r="D61" s="82"/>
      <c r="E61" s="83" t="str">
        <f>IF($D61=0,"请选择类型",VLOOKUP($D61,武器列表!$B$3:$I$106,2,FALSE))</f>
        <v>请选择类型</v>
      </c>
      <c r="F61" s="84" t="str">
        <f>IF(E61="请选择类型","",IF(ISNA(VLOOKUP(E61,$E$33:$J$38,6,FALSE)),IF(ISNA(VLOOKUP(E61,分支技能!$H$4:$I$11,2,FALSE)),IF(ISNA(VLOOKUP(E61,分支技能!$K$4:$L$10,2,FALSE)),IF(ISNA(VLOOKUP(E61,分支技能!$N$4:$O$6,2,FALSE)),$J$52,VLOOKUP(E61,分支技能!$N$4:$O$6,2,FALSE)),VLOOKUP(E61,分支技能!$K$4:$L$10,2,FALSE)),VLOOKUP(E61,分支技能!$H$4:$I$11,2,FALSE)),VLOOKUP(E61,$E$33:$J$38,6,FALSE)))</f>
        <v/>
      </c>
      <c r="G61" s="84" t="str">
        <f>IF(F61="","",INT(F61/2))</f>
        <v/>
      </c>
      <c r="H61" s="84" t="str">
        <f>IF(F61="","",INT(F61/5))</f>
        <v/>
      </c>
      <c r="I61" s="471" t="str">
        <f>IF($D61=0,"",VLOOKUP($D61,武器列表!$B$3:$I$106,3,FALSE))</f>
        <v/>
      </c>
      <c r="J61" s="472"/>
      <c r="K61" s="467" t="str">
        <f>IF($D61=0,"",VLOOKUP($D61,武器列表!$B$3:$I$106,4,FALSE))</f>
        <v/>
      </c>
      <c r="L61" s="468"/>
      <c r="M61" s="124" t="str">
        <f>IF($D61=0,"",VLOOKUP($D61,武器列表!$B$3:$I$106,5,FALSE))</f>
        <v/>
      </c>
      <c r="N61" s="467" t="str">
        <f>IF($D61=0,"",VLOOKUP($D61,武器列表!$B$3:$I$106,6,FALSE))</f>
        <v/>
      </c>
      <c r="O61" s="468"/>
      <c r="P61" s="467" t="str">
        <f>IF($D61=0,"",VLOOKUP($D61,武器列表!$B$3:$I$106,7,FALSE))</f>
        <v/>
      </c>
      <c r="Q61" s="468"/>
      <c r="R61" s="106" t="str">
        <f>IF($D61=0,"",VLOOKUP($D61,武器列表!$B$3:$I$106,8,FALSE))</f>
        <v/>
      </c>
      <c r="S61" s="76"/>
      <c r="T61" s="591" t="s">
        <v>1539</v>
      </c>
      <c r="U61" s="592"/>
      <c r="V61" s="593">
        <f>LOOKUP(J3+J7,附表!A2:A32,附表!C2:C32)</f>
        <v>0</v>
      </c>
      <c r="W61" s="594"/>
      <c r="Z61" s="43"/>
      <c r="AA61" s="43"/>
      <c r="AB61" s="43"/>
    </row>
    <row r="62" spans="2:28" ht="16.5">
      <c r="B62" s="406"/>
      <c r="C62" s="407"/>
      <c r="D62" s="93"/>
      <c r="E62" s="79" t="str">
        <f>IF(E61="请选择类型","",IF($D62=0,"请选择类型",VLOOKUP($D62,武器列表!$B$3:$I$106,2,FALSE)))</f>
        <v/>
      </c>
      <c r="F62" s="79" t="str">
        <f>IF(OR(E62="请选择类型",E62=""),"",IF(ISNA(VLOOKUP(E62,$E$33:$J$38,6,FALSE)),IF(ISNA(VLOOKUP(E62,分支技能!$H$4:$I$11,2,FALSE)),IF(ISNA(VLOOKUP(E62,分支技能!$K$4:$L$10,2,FALSE)),IF(ISNA(VLOOKUP(E62,分支技能!$N$4:$O$6,2,FALSE)),$J$52,VLOOKUP(E62,分支技能!$N$4:$O$6,2,FALSE)),VLOOKUP(E62,分支技能!$K$4:$L$10,2,FALSE)),VLOOKUP(E62,分支技能!$H$4:$I$11,2,FALSE)),VLOOKUP(E62,$E$33:$J$38,6,FALSE)))</f>
        <v/>
      </c>
      <c r="G62" s="108" t="str">
        <f>IF(F62="","",INT(F62/2))</f>
        <v/>
      </c>
      <c r="H62" s="108" t="str">
        <f>IF(F62="","",INT(F62/5))</f>
        <v/>
      </c>
      <c r="I62" s="469" t="str">
        <f>IF($D62=0,"",VLOOKUP($D62,武器列表!$B$3:$I$106,3,FALSE))</f>
        <v/>
      </c>
      <c r="J62" s="470"/>
      <c r="K62" s="461" t="str">
        <f>IF($D62=0,"",VLOOKUP($D62,武器列表!$B$3:$I$106,4,FALSE))</f>
        <v/>
      </c>
      <c r="L62" s="438"/>
      <c r="M62" s="79" t="str">
        <f>IF($D62=0,"",VLOOKUP($D62,武器列表!$B$3:$I$106,5,FALSE))</f>
        <v/>
      </c>
      <c r="N62" s="461" t="str">
        <f>IF($D62=0,"",VLOOKUP($D62,武器列表!$B$3:$I$106,6,FALSE))</f>
        <v/>
      </c>
      <c r="O62" s="438"/>
      <c r="P62" s="461" t="str">
        <f>IF($D62=0,"",VLOOKUP($D62,武器列表!$B$3:$I$106,7,FALSE))</f>
        <v/>
      </c>
      <c r="Q62" s="438"/>
      <c r="R62" s="81" t="str">
        <f>IF($D62=0,"",VLOOKUP($D62,武器列表!$B$3:$I$106,8,FALSE))</f>
        <v/>
      </c>
      <c r="S62" s="76"/>
      <c r="T62" s="595" t="s">
        <v>1540</v>
      </c>
      <c r="U62" s="596"/>
      <c r="V62" s="597">
        <v>8</v>
      </c>
      <c r="W62" s="598"/>
      <c r="Z62" s="43"/>
      <c r="AA62" s="43"/>
      <c r="AB62" s="43"/>
    </row>
    <row r="63" spans="2:28" ht="16.5" customHeight="1">
      <c r="B63" s="465"/>
      <c r="C63" s="466"/>
      <c r="D63" s="82"/>
      <c r="E63" s="84" t="str">
        <f>IF(OR(E62="请选择类型",E62=""),"",IF($D63=0,"请选择类型",VLOOKUP($D63,武器列表!$B$3:$I$106,2,FALSE)))</f>
        <v/>
      </c>
      <c r="F63" s="84" t="str">
        <f>IF(OR(E63="请选择类型",E63=""),"",IF(ISNA(VLOOKUP(E63,$E$33:$J$38,6,FALSE)),IF(ISNA(VLOOKUP(E63,分支技能!$H$4:$I$11,2,FALSE)),IF(ISNA(VLOOKUP(E63,分支技能!$K$4:$L$10,2,FALSE)),IF(ISNA(VLOOKUP(E63,分支技能!$N$4:$O$6,2,FALSE)),$J$52,VLOOKUP(E63,分支技能!$N$4:$O$6,2,FALSE)),VLOOKUP(E63,分支技能!$K$4:$L$10,2,FALSE)),VLOOKUP(E63,分支技能!$H$4:$I$11,2,FALSE)),VLOOKUP(E63,$E$33:$J$38,6,FALSE)))</f>
        <v/>
      </c>
      <c r="G63" s="83" t="str">
        <f>IF(F63="","",INT(F63/2))</f>
        <v/>
      </c>
      <c r="H63" s="83" t="str">
        <f>IF(F63="","",INT(F63/5))</f>
        <v/>
      </c>
      <c r="I63" s="471" t="str">
        <f>IF($D63=0,"",VLOOKUP($D63,武器列表!$B$3:$I$106,3,FALSE))</f>
        <v/>
      </c>
      <c r="J63" s="472"/>
      <c r="K63" s="467" t="str">
        <f>IF($D63=0,"",VLOOKUP($D63,武器列表!$B$3:$I$106,4,FALSE))</f>
        <v/>
      </c>
      <c r="L63" s="468"/>
      <c r="M63" s="124" t="str">
        <f>IF($D63=0,"",VLOOKUP($D63,武器列表!$B$3:$I$106,5,FALSE))</f>
        <v/>
      </c>
      <c r="N63" s="467" t="str">
        <f>IF($D63=0,"",VLOOKUP($D63,武器列表!$B$3:$I$106,6,FALSE))</f>
        <v/>
      </c>
      <c r="O63" s="468"/>
      <c r="P63" s="467" t="str">
        <f>IF($D63=0,"",VLOOKUP($D63,武器列表!$B$3:$I$106,7,FALSE))</f>
        <v/>
      </c>
      <c r="Q63" s="468"/>
      <c r="R63" s="106" t="str">
        <f>IF($D63=0,"",VLOOKUP($D63,武器列表!$B$3:$I$106,8,FALSE))</f>
        <v/>
      </c>
      <c r="S63" s="76"/>
      <c r="T63" s="421" t="s">
        <v>1138</v>
      </c>
      <c r="U63" s="422"/>
      <c r="V63" s="462">
        <f>J28</f>
        <v>70</v>
      </c>
      <c r="W63" s="308">
        <f>K28</f>
        <v>35</v>
      </c>
      <c r="Z63" s="43"/>
      <c r="AA63" s="43"/>
      <c r="AB63" s="43"/>
    </row>
    <row r="64" spans="2:28" ht="16.5">
      <c r="B64" s="406"/>
      <c r="C64" s="407"/>
      <c r="D64" s="93"/>
      <c r="E64" s="93"/>
      <c r="F64" s="93"/>
      <c r="G64" s="211" t="str">
        <f>IF(F64="","",INT(F64/2))</f>
        <v/>
      </c>
      <c r="H64" s="212" t="str">
        <f>IF(F64="","",INT(F64/5))</f>
        <v/>
      </c>
      <c r="I64" s="427"/>
      <c r="J64" s="407"/>
      <c r="K64" s="427"/>
      <c r="L64" s="407"/>
      <c r="M64" s="93"/>
      <c r="N64" s="427"/>
      <c r="O64" s="407"/>
      <c r="P64" s="427"/>
      <c r="Q64" s="407"/>
      <c r="R64" s="198"/>
      <c r="S64" s="76"/>
      <c r="T64" s="423"/>
      <c r="U64" s="424"/>
      <c r="V64" s="463"/>
      <c r="W64" s="107">
        <f>L28</f>
        <v>14</v>
      </c>
      <c r="Z64" s="43"/>
      <c r="AA64" s="43"/>
      <c r="AB64" s="43"/>
    </row>
    <row r="65" spans="2:28" ht="16.5" customHeight="1" thickBot="1">
      <c r="B65" s="460"/>
      <c r="C65" s="426"/>
      <c r="D65" s="85"/>
      <c r="E65" s="85"/>
      <c r="F65" s="85"/>
      <c r="G65" s="213" t="str">
        <f>IF(F65="","",INT(F65/2))</f>
        <v/>
      </c>
      <c r="H65" s="213" t="str">
        <f>IF(F65="","",INT(F65/5))</f>
        <v/>
      </c>
      <c r="I65" s="425"/>
      <c r="J65" s="426"/>
      <c r="K65" s="425"/>
      <c r="L65" s="426"/>
      <c r="M65" s="85"/>
      <c r="N65" s="425"/>
      <c r="O65" s="426"/>
      <c r="P65" s="425"/>
      <c r="Q65" s="426"/>
      <c r="R65" s="86"/>
      <c r="S65" s="76"/>
      <c r="T65" s="419" t="s">
        <v>1139</v>
      </c>
      <c r="U65" s="420"/>
      <c r="V65" s="435"/>
      <c r="W65" s="436"/>
      <c r="Z65" s="43"/>
      <c r="AA65" s="43"/>
      <c r="AB65" s="43"/>
    </row>
    <row r="66" spans="2:28" ht="17" thickBot="1">
      <c r="B66" s="428" t="s">
        <v>1376</v>
      </c>
      <c r="C66" s="428"/>
      <c r="D66" s="428"/>
      <c r="E66" s="428"/>
      <c r="F66" s="428"/>
      <c r="G66" s="428"/>
      <c r="H66" s="428"/>
      <c r="I66" s="428"/>
      <c r="J66" s="428"/>
      <c r="K66" s="428"/>
      <c r="L66" s="428"/>
      <c r="M66" s="428"/>
      <c r="N66" s="428"/>
      <c r="O66" s="428"/>
      <c r="P66" s="428"/>
      <c r="Q66" s="428"/>
      <c r="R66" s="428"/>
      <c r="S66" s="428"/>
      <c r="T66" s="428"/>
      <c r="U66" s="428"/>
      <c r="V66" s="428"/>
      <c r="W66" s="428"/>
      <c r="Z66" s="43"/>
      <c r="AA66" s="43"/>
      <c r="AB66" s="43"/>
    </row>
    <row r="67" spans="2:28" ht="16.5">
      <c r="B67" s="429" t="s">
        <v>27</v>
      </c>
      <c r="C67" s="430"/>
      <c r="D67" s="430"/>
      <c r="E67" s="430"/>
      <c r="F67" s="430"/>
      <c r="G67" s="430"/>
      <c r="H67" s="430"/>
      <c r="I67" s="430"/>
      <c r="J67" s="431"/>
      <c r="L67" s="429" t="s">
        <v>1136</v>
      </c>
      <c r="M67" s="430"/>
      <c r="N67" s="430"/>
      <c r="O67" s="430"/>
      <c r="P67" s="430"/>
      <c r="Q67" s="430"/>
      <c r="R67" s="430"/>
      <c r="S67" s="430"/>
      <c r="T67" s="430"/>
      <c r="U67" s="430"/>
      <c r="V67" s="430"/>
      <c r="W67" s="431"/>
      <c r="Z67" s="43"/>
      <c r="AA67" s="43"/>
      <c r="AB67" s="43"/>
    </row>
    <row r="68" spans="2:28" ht="16.5">
      <c r="B68" s="459" t="s">
        <v>1381</v>
      </c>
      <c r="C68" s="394"/>
      <c r="D68" s="92" t="s">
        <v>1382</v>
      </c>
      <c r="E68" s="92" t="s">
        <v>1383</v>
      </c>
      <c r="F68" s="393" t="s">
        <v>1384</v>
      </c>
      <c r="G68" s="394"/>
      <c r="H68" s="412" t="s">
        <v>1499</v>
      </c>
      <c r="I68" s="413"/>
      <c r="J68" s="414"/>
      <c r="L68" s="395" t="s">
        <v>1128</v>
      </c>
      <c r="M68" s="396"/>
      <c r="N68" s="363" t="s">
        <v>1554</v>
      </c>
      <c r="O68" s="364"/>
      <c r="P68" s="364"/>
      <c r="Q68" s="364"/>
      <c r="R68" s="364"/>
      <c r="S68" s="364"/>
      <c r="T68" s="364"/>
      <c r="U68" s="364"/>
      <c r="V68" s="364"/>
      <c r="W68" s="365"/>
      <c r="Z68" s="43"/>
      <c r="AA68" s="43"/>
      <c r="AB68" s="43"/>
    </row>
    <row r="69" spans="2:28" ht="16.5">
      <c r="B69" s="437" t="str">
        <f>J25&amp;"%/"&amp;K25&amp;"%/"&amp;L25&amp;"%"</f>
        <v>45%/22%/9%</v>
      </c>
      <c r="C69" s="438"/>
      <c r="D69" s="79" t="str">
        <f>LOOKUP(J25,{0,1,10,50,90,99},{"身无分文","贫穷","标准","小康","富裕","富豪"})</f>
        <v>标准</v>
      </c>
      <c r="E69" s="79"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$200</v>
      </c>
      <c r="F69" s="448"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$1800</v>
      </c>
      <c r="G69" s="449"/>
      <c r="H69" s="432"/>
      <c r="I69" s="433"/>
      <c r="J69" s="434"/>
      <c r="L69" s="397"/>
      <c r="M69" s="398"/>
      <c r="N69" s="366"/>
      <c r="O69" s="367"/>
      <c r="P69" s="367"/>
      <c r="Q69" s="367"/>
      <c r="R69" s="367"/>
      <c r="S69" s="367"/>
      <c r="T69" s="367"/>
      <c r="U69" s="367"/>
      <c r="V69" s="367"/>
      <c r="W69" s="368"/>
      <c r="Z69" s="43"/>
      <c r="AA69" s="43"/>
      <c r="AB69" s="43"/>
    </row>
    <row r="70" spans="2:28" ht="16.5" customHeight="1">
      <c r="B70" s="439"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70" s="440"/>
      <c r="D70" s="440"/>
      <c r="E70" s="441"/>
      <c r="F70" s="450" t="s">
        <v>1558</v>
      </c>
      <c r="G70" s="451"/>
      <c r="H70" s="451"/>
      <c r="I70" s="451"/>
      <c r="J70" s="452"/>
      <c r="L70" s="399" t="s">
        <v>1129</v>
      </c>
      <c r="M70" s="400"/>
      <c r="N70" s="369" t="s">
        <v>1125</v>
      </c>
      <c r="O70" s="370"/>
      <c r="P70" s="370"/>
      <c r="Q70" s="370"/>
      <c r="R70" s="370"/>
      <c r="S70" s="370"/>
      <c r="T70" s="370"/>
      <c r="U70" s="370"/>
      <c r="V70" s="370"/>
      <c r="W70" s="371"/>
      <c r="Z70" s="43"/>
      <c r="AA70" s="43"/>
      <c r="AB70" s="43"/>
    </row>
    <row r="71" spans="2:28" ht="17.25" customHeight="1">
      <c r="B71" s="442"/>
      <c r="C71" s="443"/>
      <c r="D71" s="443"/>
      <c r="E71" s="444"/>
      <c r="F71" s="453"/>
      <c r="G71" s="454"/>
      <c r="H71" s="454"/>
      <c r="I71" s="454"/>
      <c r="J71" s="455"/>
      <c r="L71" s="401"/>
      <c r="M71" s="402"/>
      <c r="N71" s="372"/>
      <c r="O71" s="373"/>
      <c r="P71" s="373"/>
      <c r="Q71" s="373"/>
      <c r="R71" s="373"/>
      <c r="S71" s="373"/>
      <c r="T71" s="373"/>
      <c r="U71" s="373"/>
      <c r="V71" s="373"/>
      <c r="W71" s="374"/>
      <c r="Z71" s="43"/>
      <c r="AA71" s="43"/>
      <c r="AB71" s="43"/>
    </row>
    <row r="72" spans="2:28" ht="17.25" customHeight="1">
      <c r="B72" s="442"/>
      <c r="C72" s="443"/>
      <c r="D72" s="443"/>
      <c r="E72" s="444"/>
      <c r="F72" s="453"/>
      <c r="G72" s="454"/>
      <c r="H72" s="454"/>
      <c r="I72" s="454"/>
      <c r="J72" s="455"/>
      <c r="L72" s="395" t="s">
        <v>1130</v>
      </c>
      <c r="M72" s="396"/>
      <c r="N72" s="363"/>
      <c r="O72" s="364"/>
      <c r="P72" s="364"/>
      <c r="Q72" s="364"/>
      <c r="R72" s="364"/>
      <c r="S72" s="364"/>
      <c r="T72" s="364"/>
      <c r="U72" s="364"/>
      <c r="V72" s="364"/>
      <c r="W72" s="365"/>
      <c r="Z72" s="43"/>
      <c r="AA72" s="43"/>
      <c r="AB72" s="43"/>
    </row>
    <row r="73" spans="2:28" ht="17.25" customHeight="1" thickBot="1">
      <c r="B73" s="445"/>
      <c r="C73" s="446"/>
      <c r="D73" s="446"/>
      <c r="E73" s="447"/>
      <c r="F73" s="456"/>
      <c r="G73" s="457"/>
      <c r="H73" s="457"/>
      <c r="I73" s="457"/>
      <c r="J73" s="458"/>
      <c r="L73" s="397"/>
      <c r="M73" s="398"/>
      <c r="N73" s="366"/>
      <c r="O73" s="367"/>
      <c r="P73" s="367"/>
      <c r="Q73" s="367"/>
      <c r="R73" s="367"/>
      <c r="S73" s="367"/>
      <c r="T73" s="367"/>
      <c r="U73" s="367"/>
      <c r="V73" s="367"/>
      <c r="W73" s="368"/>
      <c r="Z73" s="43"/>
      <c r="AA73" s="43"/>
      <c r="AB73" s="43"/>
    </row>
    <row r="74" spans="2:28" ht="17" thickBot="1">
      <c r="B74" s="44"/>
      <c r="C74" s="44"/>
      <c r="D74" s="44"/>
      <c r="E74" s="44"/>
      <c r="F74" s="44"/>
      <c r="G74" s="44"/>
      <c r="H74" s="44"/>
      <c r="I74" s="44"/>
      <c r="J74" s="44"/>
      <c r="L74" s="399" t="s">
        <v>1131</v>
      </c>
      <c r="M74" s="400"/>
      <c r="N74" s="369"/>
      <c r="O74" s="370"/>
      <c r="P74" s="370"/>
      <c r="Q74" s="370"/>
      <c r="R74" s="370"/>
      <c r="S74" s="370"/>
      <c r="T74" s="370"/>
      <c r="U74" s="370"/>
      <c r="V74" s="370"/>
      <c r="W74" s="371"/>
      <c r="Z74" s="43"/>
      <c r="AA74" s="43"/>
      <c r="AB74" s="43"/>
    </row>
    <row r="75" spans="2:28" ht="16.5">
      <c r="B75" s="390" t="s">
        <v>28</v>
      </c>
      <c r="C75" s="391"/>
      <c r="D75" s="391"/>
      <c r="E75" s="391"/>
      <c r="F75" s="391"/>
      <c r="G75" s="391"/>
      <c r="H75" s="391"/>
      <c r="I75" s="391"/>
      <c r="J75" s="392"/>
      <c r="L75" s="401"/>
      <c r="M75" s="402"/>
      <c r="N75" s="372"/>
      <c r="O75" s="373"/>
      <c r="P75" s="373"/>
      <c r="Q75" s="373"/>
      <c r="R75" s="373"/>
      <c r="S75" s="373"/>
      <c r="T75" s="373"/>
      <c r="U75" s="373"/>
      <c r="V75" s="373"/>
      <c r="W75" s="374"/>
      <c r="Z75" s="43"/>
      <c r="AA75" s="43"/>
      <c r="AB75" s="43"/>
    </row>
    <row r="76" spans="2:28" ht="16.5">
      <c r="B76" s="351" t="s">
        <v>1552</v>
      </c>
      <c r="C76" s="352"/>
      <c r="D76" s="352"/>
      <c r="E76" s="352"/>
      <c r="F76" s="352"/>
      <c r="G76" s="352"/>
      <c r="H76" s="352"/>
      <c r="I76" s="352"/>
      <c r="J76" s="353"/>
      <c r="L76" s="395" t="s">
        <v>1132</v>
      </c>
      <c r="M76" s="396"/>
      <c r="N76" s="363" t="s">
        <v>1551</v>
      </c>
      <c r="O76" s="364"/>
      <c r="P76" s="364"/>
      <c r="Q76" s="364"/>
      <c r="R76" s="364"/>
      <c r="S76" s="364"/>
      <c r="T76" s="364"/>
      <c r="U76" s="364"/>
      <c r="V76" s="364"/>
      <c r="W76" s="365"/>
      <c r="Z76" s="43"/>
      <c r="AA76" s="43"/>
      <c r="AB76" s="43"/>
    </row>
    <row r="77" spans="2:28" ht="16.5">
      <c r="B77" s="348" t="s">
        <v>1547</v>
      </c>
      <c r="C77" s="349"/>
      <c r="D77" s="349"/>
      <c r="E77" s="349"/>
      <c r="F77" s="349"/>
      <c r="G77" s="349"/>
      <c r="H77" s="349"/>
      <c r="I77" s="349"/>
      <c r="J77" s="350"/>
      <c r="L77" s="397"/>
      <c r="M77" s="398"/>
      <c r="N77" s="366"/>
      <c r="O77" s="367"/>
      <c r="P77" s="367"/>
      <c r="Q77" s="367"/>
      <c r="R77" s="367"/>
      <c r="S77" s="367"/>
      <c r="T77" s="367"/>
      <c r="U77" s="367"/>
      <c r="V77" s="367"/>
      <c r="W77" s="368"/>
      <c r="Z77" s="43"/>
      <c r="AA77" s="43"/>
      <c r="AB77" s="43"/>
    </row>
    <row r="78" spans="2:28" ht="16.5">
      <c r="B78" s="351" t="s">
        <v>1548</v>
      </c>
      <c r="C78" s="352"/>
      <c r="D78" s="352"/>
      <c r="E78" s="352"/>
      <c r="F78" s="352"/>
      <c r="G78" s="352"/>
      <c r="H78" s="352"/>
      <c r="I78" s="352"/>
      <c r="J78" s="353"/>
      <c r="L78" s="399" t="s">
        <v>1133</v>
      </c>
      <c r="M78" s="400"/>
      <c r="N78" s="369" t="s">
        <v>1553</v>
      </c>
      <c r="O78" s="370"/>
      <c r="P78" s="370"/>
      <c r="Q78" s="370"/>
      <c r="R78" s="370"/>
      <c r="S78" s="370"/>
      <c r="T78" s="370"/>
      <c r="U78" s="370"/>
      <c r="V78" s="370"/>
      <c r="W78" s="371"/>
      <c r="Z78" s="43"/>
      <c r="AA78" s="43"/>
      <c r="AB78" s="43"/>
    </row>
    <row r="79" spans="2:28" ht="16.5">
      <c r="B79" s="348" t="s">
        <v>1549</v>
      </c>
      <c r="C79" s="349"/>
      <c r="D79" s="349"/>
      <c r="E79" s="349"/>
      <c r="F79" s="349"/>
      <c r="G79" s="349"/>
      <c r="H79" s="349"/>
      <c r="I79" s="349"/>
      <c r="J79" s="350"/>
      <c r="L79" s="401"/>
      <c r="M79" s="402"/>
      <c r="N79" s="372"/>
      <c r="O79" s="373"/>
      <c r="P79" s="373"/>
      <c r="Q79" s="373"/>
      <c r="R79" s="373"/>
      <c r="S79" s="373"/>
      <c r="T79" s="373"/>
      <c r="U79" s="373"/>
      <c r="V79" s="373"/>
      <c r="W79" s="374"/>
      <c r="Z79" s="43"/>
      <c r="AA79" s="43"/>
      <c r="AB79" s="43"/>
    </row>
    <row r="80" spans="2:28" ht="16.5">
      <c r="B80" s="351" t="s">
        <v>1550</v>
      </c>
      <c r="C80" s="352"/>
      <c r="D80" s="352"/>
      <c r="E80" s="352"/>
      <c r="F80" s="352"/>
      <c r="G80" s="352"/>
      <c r="H80" s="352"/>
      <c r="I80" s="352"/>
      <c r="J80" s="353"/>
      <c r="L80" s="395" t="s">
        <v>1134</v>
      </c>
      <c r="M80" s="396"/>
      <c r="N80" s="363"/>
      <c r="O80" s="364"/>
      <c r="P80" s="364"/>
      <c r="Q80" s="364"/>
      <c r="R80" s="364"/>
      <c r="S80" s="364"/>
      <c r="T80" s="364"/>
      <c r="U80" s="364"/>
      <c r="V80" s="364"/>
      <c r="W80" s="365"/>
      <c r="Z80" s="43"/>
      <c r="AA80" s="43"/>
      <c r="AB80" s="43"/>
    </row>
    <row r="81" spans="2:28" ht="16.5">
      <c r="B81" s="348" t="s">
        <v>1559</v>
      </c>
      <c r="C81" s="349"/>
      <c r="D81" s="349"/>
      <c r="E81" s="349"/>
      <c r="F81" s="349"/>
      <c r="G81" s="349"/>
      <c r="H81" s="349"/>
      <c r="I81" s="349"/>
      <c r="J81" s="350"/>
      <c r="L81" s="397"/>
      <c r="M81" s="398"/>
      <c r="N81" s="366"/>
      <c r="O81" s="367"/>
      <c r="P81" s="367"/>
      <c r="Q81" s="367"/>
      <c r="R81" s="367"/>
      <c r="S81" s="367"/>
      <c r="T81" s="367"/>
      <c r="U81" s="367"/>
      <c r="V81" s="367"/>
      <c r="W81" s="368"/>
      <c r="Z81" s="43"/>
      <c r="AA81" s="43"/>
      <c r="AB81" s="43"/>
    </row>
    <row r="82" spans="2:28" ht="16.5">
      <c r="B82" s="351"/>
      <c r="C82" s="352"/>
      <c r="D82" s="352"/>
      <c r="E82" s="352"/>
      <c r="F82" s="352"/>
      <c r="G82" s="352"/>
      <c r="H82" s="352"/>
      <c r="I82" s="352"/>
      <c r="J82" s="353"/>
      <c r="L82" s="399" t="s">
        <v>1135</v>
      </c>
      <c r="M82" s="400"/>
      <c r="N82" s="369"/>
      <c r="O82" s="370"/>
      <c r="P82" s="370"/>
      <c r="Q82" s="370"/>
      <c r="R82" s="370"/>
      <c r="S82" s="370"/>
      <c r="T82" s="370"/>
      <c r="U82" s="370"/>
      <c r="V82" s="370"/>
      <c r="W82" s="371"/>
      <c r="Z82" s="43"/>
      <c r="AA82" s="43"/>
      <c r="AB82" s="43"/>
    </row>
    <row r="83" spans="2:28" ht="16.5">
      <c r="B83" s="348"/>
      <c r="C83" s="349"/>
      <c r="D83" s="349"/>
      <c r="E83" s="349"/>
      <c r="F83" s="349"/>
      <c r="G83" s="349"/>
      <c r="H83" s="349"/>
      <c r="I83" s="349"/>
      <c r="J83" s="350"/>
      <c r="L83" s="401"/>
      <c r="M83" s="402"/>
      <c r="N83" s="372"/>
      <c r="O83" s="373"/>
      <c r="P83" s="373"/>
      <c r="Q83" s="373"/>
      <c r="R83" s="373"/>
      <c r="S83" s="373"/>
      <c r="T83" s="373"/>
      <c r="U83" s="373"/>
      <c r="V83" s="373"/>
      <c r="W83" s="374"/>
      <c r="Z83" s="43"/>
      <c r="AA83" s="43"/>
      <c r="AB83" s="43"/>
    </row>
    <row r="84" spans="2:28" ht="17.25" customHeight="1" thickBot="1">
      <c r="B84" s="384"/>
      <c r="C84" s="385"/>
      <c r="D84" s="385"/>
      <c r="E84" s="385"/>
      <c r="F84" s="385"/>
      <c r="G84" s="385"/>
      <c r="H84" s="385"/>
      <c r="I84" s="385"/>
      <c r="J84" s="386"/>
      <c r="L84" s="375" t="s">
        <v>1557</v>
      </c>
      <c r="M84" s="376"/>
      <c r="N84" s="376"/>
      <c r="O84" s="376"/>
      <c r="P84" s="376"/>
      <c r="Q84" s="376"/>
      <c r="R84" s="376"/>
      <c r="S84" s="376"/>
      <c r="T84" s="376"/>
      <c r="U84" s="376"/>
      <c r="V84" s="376"/>
      <c r="W84" s="377"/>
      <c r="Z84" s="43"/>
      <c r="AA84" s="43"/>
      <c r="AB84" s="43"/>
    </row>
    <row r="85" spans="2:28" ht="17" thickBot="1">
      <c r="B85" s="44"/>
      <c r="C85" s="44"/>
      <c r="D85" s="44"/>
      <c r="E85" s="44"/>
      <c r="F85" s="44"/>
      <c r="G85" s="44"/>
      <c r="H85" s="44"/>
      <c r="I85" s="44"/>
      <c r="J85" s="44"/>
      <c r="L85" s="378"/>
      <c r="M85" s="379"/>
      <c r="N85" s="379"/>
      <c r="O85" s="379"/>
      <c r="P85" s="379"/>
      <c r="Q85" s="379"/>
      <c r="R85" s="379"/>
      <c r="S85" s="379"/>
      <c r="T85" s="379"/>
      <c r="U85" s="379"/>
      <c r="V85" s="379"/>
      <c r="W85" s="380"/>
      <c r="Z85" s="43"/>
      <c r="AA85" s="43"/>
      <c r="AB85" s="43"/>
    </row>
    <row r="86" spans="2:28" ht="16.5" customHeight="1">
      <c r="B86" s="390" t="s">
        <v>274</v>
      </c>
      <c r="C86" s="391"/>
      <c r="D86" s="391"/>
      <c r="E86" s="391"/>
      <c r="F86" s="391"/>
      <c r="G86" s="391"/>
      <c r="H86" s="391"/>
      <c r="I86" s="391"/>
      <c r="J86" s="392"/>
      <c r="L86" s="378"/>
      <c r="M86" s="379"/>
      <c r="N86" s="379"/>
      <c r="O86" s="379"/>
      <c r="P86" s="379"/>
      <c r="Q86" s="379"/>
      <c r="R86" s="379"/>
      <c r="S86" s="379"/>
      <c r="T86" s="379"/>
      <c r="U86" s="379"/>
      <c r="V86" s="379"/>
      <c r="W86" s="380"/>
      <c r="Z86" s="43"/>
      <c r="AA86" s="43"/>
      <c r="AB86" s="43"/>
    </row>
    <row r="87" spans="2:28" ht="16.5" customHeight="1">
      <c r="B87" s="387" t="s">
        <v>296</v>
      </c>
      <c r="C87" s="388"/>
      <c r="D87" s="388"/>
      <c r="E87" s="388"/>
      <c r="F87" s="388"/>
      <c r="G87" s="388"/>
      <c r="H87" s="388"/>
      <c r="I87" s="388"/>
      <c r="J87" s="389"/>
      <c r="L87" s="378"/>
      <c r="M87" s="379"/>
      <c r="N87" s="379"/>
      <c r="O87" s="379"/>
      <c r="P87" s="379"/>
      <c r="Q87" s="379"/>
      <c r="R87" s="379"/>
      <c r="S87" s="379"/>
      <c r="T87" s="379"/>
      <c r="U87" s="379"/>
      <c r="V87" s="379"/>
      <c r="W87" s="380"/>
      <c r="Z87" s="43"/>
      <c r="AA87" s="43"/>
      <c r="AB87" s="43"/>
    </row>
    <row r="88" spans="2:28" ht="16.5" customHeight="1">
      <c r="B88" s="348" t="s">
        <v>1380</v>
      </c>
      <c r="C88" s="349"/>
      <c r="D88" s="349"/>
      <c r="E88" s="349"/>
      <c r="F88" s="349"/>
      <c r="G88" s="349"/>
      <c r="H88" s="349"/>
      <c r="I88" s="349"/>
      <c r="J88" s="350"/>
      <c r="L88" s="378"/>
      <c r="M88" s="379"/>
      <c r="N88" s="379"/>
      <c r="O88" s="379"/>
      <c r="P88" s="379"/>
      <c r="Q88" s="379"/>
      <c r="R88" s="379"/>
      <c r="S88" s="379"/>
      <c r="T88" s="379"/>
      <c r="U88" s="379"/>
      <c r="V88" s="379"/>
      <c r="W88" s="380"/>
      <c r="Z88" s="43"/>
      <c r="AA88" s="43"/>
      <c r="AB88" s="43"/>
    </row>
    <row r="89" spans="2:28" ht="16.5">
      <c r="B89" s="351"/>
      <c r="C89" s="352"/>
      <c r="D89" s="352"/>
      <c r="E89" s="352"/>
      <c r="F89" s="352"/>
      <c r="G89" s="352"/>
      <c r="H89" s="352"/>
      <c r="I89" s="352"/>
      <c r="J89" s="353"/>
      <c r="L89" s="378"/>
      <c r="M89" s="379"/>
      <c r="N89" s="379"/>
      <c r="O89" s="379"/>
      <c r="P89" s="379"/>
      <c r="Q89" s="379"/>
      <c r="R89" s="379"/>
      <c r="S89" s="379"/>
      <c r="T89" s="379"/>
      <c r="U89" s="379"/>
      <c r="V89" s="379"/>
      <c r="W89" s="380"/>
      <c r="Z89" s="43"/>
      <c r="AA89" s="43"/>
      <c r="AB89" s="43"/>
    </row>
    <row r="90" spans="2:28" ht="16.5" customHeight="1">
      <c r="B90" s="348"/>
      <c r="C90" s="349"/>
      <c r="D90" s="349"/>
      <c r="E90" s="349"/>
      <c r="F90" s="349"/>
      <c r="G90" s="349"/>
      <c r="H90" s="349"/>
      <c r="I90" s="349"/>
      <c r="J90" s="350"/>
      <c r="L90" s="378"/>
      <c r="M90" s="379"/>
      <c r="N90" s="379"/>
      <c r="O90" s="379"/>
      <c r="P90" s="379"/>
      <c r="Q90" s="379"/>
      <c r="R90" s="379"/>
      <c r="S90" s="379"/>
      <c r="T90" s="379"/>
      <c r="U90" s="379"/>
      <c r="V90" s="379"/>
      <c r="W90" s="380"/>
      <c r="Z90" s="43"/>
      <c r="AA90" s="43"/>
      <c r="AB90" s="43"/>
    </row>
    <row r="91" spans="2:28" ht="16.5">
      <c r="B91" s="351"/>
      <c r="C91" s="352"/>
      <c r="D91" s="352"/>
      <c r="E91" s="352"/>
      <c r="F91" s="352"/>
      <c r="G91" s="352"/>
      <c r="H91" s="352"/>
      <c r="I91" s="352"/>
      <c r="J91" s="353"/>
      <c r="L91" s="378"/>
      <c r="M91" s="379"/>
      <c r="N91" s="379"/>
      <c r="O91" s="379"/>
      <c r="P91" s="379"/>
      <c r="Q91" s="379"/>
      <c r="R91" s="379"/>
      <c r="S91" s="379"/>
      <c r="T91" s="379"/>
      <c r="U91" s="379"/>
      <c r="V91" s="379"/>
      <c r="W91" s="380"/>
      <c r="Z91" s="43"/>
      <c r="AA91" s="43"/>
      <c r="AB91" s="43"/>
    </row>
    <row r="92" spans="2:28" ht="16.5" customHeight="1">
      <c r="B92" s="348"/>
      <c r="C92" s="349"/>
      <c r="D92" s="349"/>
      <c r="E92" s="349"/>
      <c r="F92" s="349"/>
      <c r="G92" s="349"/>
      <c r="H92" s="349"/>
      <c r="I92" s="349"/>
      <c r="J92" s="350"/>
      <c r="L92" s="378"/>
      <c r="M92" s="379"/>
      <c r="N92" s="379"/>
      <c r="O92" s="379"/>
      <c r="P92" s="379"/>
      <c r="Q92" s="379"/>
      <c r="R92" s="379"/>
      <c r="S92" s="379"/>
      <c r="T92" s="379"/>
      <c r="U92" s="379"/>
      <c r="V92" s="379"/>
      <c r="W92" s="380"/>
      <c r="Z92" s="43"/>
      <c r="AA92" s="43"/>
      <c r="AB92" s="43"/>
    </row>
    <row r="93" spans="2:28" ht="17" thickBot="1">
      <c r="B93" s="351"/>
      <c r="C93" s="352"/>
      <c r="D93" s="352"/>
      <c r="E93" s="352"/>
      <c r="F93" s="352"/>
      <c r="G93" s="352"/>
      <c r="H93" s="352"/>
      <c r="I93" s="352"/>
      <c r="J93" s="353"/>
      <c r="L93" s="381"/>
      <c r="M93" s="382"/>
      <c r="N93" s="382"/>
      <c r="O93" s="382"/>
      <c r="P93" s="382"/>
      <c r="Q93" s="382"/>
      <c r="R93" s="382"/>
      <c r="S93" s="382"/>
      <c r="T93" s="382"/>
      <c r="U93" s="382"/>
      <c r="V93" s="382"/>
      <c r="W93" s="383"/>
      <c r="Z93" s="43"/>
      <c r="AA93" s="43"/>
      <c r="AB93" s="43"/>
    </row>
    <row r="94" spans="2:28" ht="16.5" customHeight="1" thickBot="1">
      <c r="B94" s="348"/>
      <c r="C94" s="349"/>
      <c r="D94" s="349"/>
      <c r="E94" s="349"/>
      <c r="F94" s="349"/>
      <c r="G94" s="349"/>
      <c r="H94" s="349"/>
      <c r="I94" s="349"/>
      <c r="J94" s="350"/>
      <c r="Z94" s="43"/>
      <c r="AA94" s="43"/>
      <c r="AB94" s="43"/>
    </row>
    <row r="95" spans="2:28" ht="16.5">
      <c r="B95" s="351"/>
      <c r="C95" s="352"/>
      <c r="D95" s="352"/>
      <c r="E95" s="352"/>
      <c r="F95" s="352"/>
      <c r="G95" s="352"/>
      <c r="H95" s="352"/>
      <c r="I95" s="352"/>
      <c r="J95" s="353"/>
      <c r="L95" s="311" t="s">
        <v>1140</v>
      </c>
      <c r="M95" s="312"/>
      <c r="N95" s="312"/>
      <c r="O95" s="312"/>
      <c r="P95" s="313"/>
      <c r="Q95" s="199"/>
      <c r="R95" s="390"/>
      <c r="S95" s="391"/>
      <c r="T95" s="391"/>
      <c r="U95" s="391"/>
      <c r="V95" s="391"/>
      <c r="W95" s="392"/>
      <c r="Z95" s="43"/>
      <c r="AA95" s="43"/>
      <c r="AB95" s="43"/>
    </row>
    <row r="96" spans="2:28" ht="17.25" customHeight="1">
      <c r="B96" s="344"/>
      <c r="C96" s="345"/>
      <c r="D96" s="345"/>
      <c r="E96" s="345"/>
      <c r="F96" s="345"/>
      <c r="G96" s="345"/>
      <c r="H96" s="345"/>
      <c r="I96" s="345"/>
      <c r="J96" s="346"/>
      <c r="L96" s="314" t="s">
        <v>1155</v>
      </c>
      <c r="M96" s="315"/>
      <c r="N96" s="315"/>
      <c r="O96" s="315"/>
      <c r="P96" s="316"/>
      <c r="Q96" s="300"/>
      <c r="R96" s="580" t="s">
        <v>1531</v>
      </c>
      <c r="S96" s="580"/>
      <c r="T96" s="302">
        <f>IF(Luck&gt;40,ROUNDUP((Luck-40)/10,0),1)</f>
        <v>2</v>
      </c>
      <c r="U96" s="588"/>
      <c r="V96" s="589"/>
      <c r="W96" s="590"/>
      <c r="Z96" s="43"/>
      <c r="AA96" s="43"/>
      <c r="AB96" s="43"/>
    </row>
    <row r="97" spans="2:49" ht="17.25" customHeight="1" thickBot="1">
      <c r="B97" s="341"/>
      <c r="C97" s="342"/>
      <c r="D97" s="342"/>
      <c r="E97" s="342"/>
      <c r="F97" s="342"/>
      <c r="G97" s="342"/>
      <c r="H97" s="342"/>
      <c r="I97" s="342"/>
      <c r="J97" s="343"/>
      <c r="L97" s="314"/>
      <c r="M97" s="315"/>
      <c r="N97" s="315"/>
      <c r="O97" s="315"/>
      <c r="P97" s="316"/>
      <c r="Q97" s="300"/>
      <c r="R97" s="579" t="s">
        <v>1532</v>
      </c>
      <c r="S97" s="579"/>
      <c r="T97" s="303">
        <f>ROUNDUP((CON)/20,0)</f>
        <v>3</v>
      </c>
      <c r="U97" s="579" t="s">
        <v>1535</v>
      </c>
      <c r="V97" s="579"/>
      <c r="W97" s="303">
        <f>T97-SUM(W99:W103)</f>
        <v>0</v>
      </c>
      <c r="Z97" s="43"/>
      <c r="AA97" s="43"/>
      <c r="AB97" s="43"/>
    </row>
    <row r="98" spans="2:49" ht="16.5" customHeight="1" thickBot="1">
      <c r="B98" s="354"/>
      <c r="C98" s="354"/>
      <c r="D98" s="354"/>
      <c r="E98" s="354"/>
      <c r="F98" s="354"/>
      <c r="G98" s="354"/>
      <c r="H98" s="354"/>
      <c r="I98" s="354"/>
      <c r="J98" s="354"/>
      <c r="L98" s="317" t="s">
        <v>1555</v>
      </c>
      <c r="M98" s="318"/>
      <c r="N98" s="318"/>
      <c r="O98" s="318"/>
      <c r="P98" s="319"/>
      <c r="Q98" s="300"/>
      <c r="R98" s="304" t="s">
        <v>1533</v>
      </c>
      <c r="S98" s="305"/>
      <c r="T98" s="299"/>
      <c r="U98" s="299"/>
      <c r="V98" s="299"/>
      <c r="W98" s="301" t="s">
        <v>1534</v>
      </c>
      <c r="Z98" s="43"/>
      <c r="AA98" s="43"/>
      <c r="AB98" s="43"/>
    </row>
    <row r="99" spans="2:49" ht="16.5">
      <c r="B99" s="311" t="s">
        <v>74</v>
      </c>
      <c r="C99" s="312"/>
      <c r="D99" s="312"/>
      <c r="E99" s="312"/>
      <c r="F99" s="312"/>
      <c r="G99" s="312"/>
      <c r="H99" s="312"/>
      <c r="I99" s="312"/>
      <c r="J99" s="313"/>
      <c r="L99" s="317"/>
      <c r="M99" s="318"/>
      <c r="N99" s="318"/>
      <c r="O99" s="318"/>
      <c r="P99" s="319"/>
      <c r="Q99" s="300"/>
      <c r="R99" s="579" t="s">
        <v>1538</v>
      </c>
      <c r="S99" s="579"/>
      <c r="T99" s="582"/>
      <c r="U99" s="583"/>
      <c r="V99" s="584"/>
      <c r="W99" s="306">
        <v>1</v>
      </c>
      <c r="Z99" s="43"/>
      <c r="AA99" s="43"/>
      <c r="AB99" s="43"/>
    </row>
    <row r="100" spans="2:49" ht="16.5" customHeight="1">
      <c r="B100" s="357" t="s">
        <v>75</v>
      </c>
      <c r="C100" s="358"/>
      <c r="D100" s="358"/>
      <c r="E100" s="206" t="s">
        <v>1126</v>
      </c>
      <c r="F100" s="206" t="s">
        <v>29</v>
      </c>
      <c r="G100" s="206" t="s">
        <v>30</v>
      </c>
      <c r="H100" s="206" t="s">
        <v>31</v>
      </c>
      <c r="I100" s="206" t="s">
        <v>32</v>
      </c>
      <c r="J100" s="207" t="s">
        <v>33</v>
      </c>
      <c r="L100" s="320" t="s">
        <v>1561</v>
      </c>
      <c r="M100" s="321"/>
      <c r="N100" s="321"/>
      <c r="O100" s="321"/>
      <c r="P100" s="322"/>
      <c r="Q100" s="300"/>
      <c r="R100" s="581" t="s">
        <v>1537</v>
      </c>
      <c r="S100" s="581"/>
      <c r="T100" s="585"/>
      <c r="U100" s="586"/>
      <c r="V100" s="587"/>
      <c r="W100" s="307">
        <v>1</v>
      </c>
      <c r="Z100" s="43"/>
      <c r="AA100" s="43"/>
      <c r="AB100" s="43"/>
    </row>
    <row r="101" spans="2:49" ht="16.5">
      <c r="B101" s="357"/>
      <c r="C101" s="358"/>
      <c r="D101" s="358"/>
      <c r="E101" s="284" t="s">
        <v>1127</v>
      </c>
      <c r="F101" s="284" t="s">
        <v>35</v>
      </c>
      <c r="G101" s="284" t="s">
        <v>34</v>
      </c>
      <c r="H101" s="284" t="s">
        <v>36</v>
      </c>
      <c r="I101" s="284" t="s">
        <v>37</v>
      </c>
      <c r="J101" s="285" t="s">
        <v>293</v>
      </c>
      <c r="L101" s="320"/>
      <c r="M101" s="321"/>
      <c r="N101" s="321"/>
      <c r="O101" s="321"/>
      <c r="P101" s="322"/>
      <c r="Q101" s="300"/>
      <c r="R101" s="579" t="s">
        <v>1536</v>
      </c>
      <c r="S101" s="579"/>
      <c r="T101" s="582"/>
      <c r="U101" s="583"/>
      <c r="V101" s="584"/>
      <c r="W101" s="306">
        <v>1</v>
      </c>
      <c r="Z101" s="43"/>
      <c r="AA101" s="43"/>
      <c r="AB101" s="43"/>
    </row>
    <row r="102" spans="2:49" ht="16.5" customHeight="1">
      <c r="B102" s="355" t="s">
        <v>117</v>
      </c>
      <c r="C102" s="333"/>
      <c r="D102" s="333"/>
      <c r="E102" s="333"/>
      <c r="F102" s="333"/>
      <c r="G102" s="333"/>
      <c r="H102" s="333"/>
      <c r="I102" s="333"/>
      <c r="J102" s="334"/>
      <c r="L102" s="317"/>
      <c r="M102" s="318"/>
      <c r="N102" s="318"/>
      <c r="O102" s="318"/>
      <c r="P102" s="319"/>
      <c r="Q102" s="300"/>
      <c r="R102" s="581"/>
      <c r="S102" s="581"/>
      <c r="T102" s="585"/>
      <c r="U102" s="586"/>
      <c r="V102" s="587"/>
      <c r="W102" s="307"/>
      <c r="Z102" s="43"/>
      <c r="AA102" s="43"/>
      <c r="AB102" s="43"/>
    </row>
    <row r="103" spans="2:49" ht="16.5">
      <c r="B103" s="356"/>
      <c r="C103" s="336"/>
      <c r="D103" s="336"/>
      <c r="E103" s="336"/>
      <c r="F103" s="336"/>
      <c r="G103" s="336"/>
      <c r="H103" s="336"/>
      <c r="I103" s="336"/>
      <c r="J103" s="337"/>
      <c r="L103" s="317"/>
      <c r="M103" s="318"/>
      <c r="N103" s="318"/>
      <c r="O103" s="318"/>
      <c r="P103" s="319"/>
      <c r="Q103" s="300"/>
      <c r="R103" s="582"/>
      <c r="S103" s="584"/>
      <c r="T103" s="582"/>
      <c r="U103" s="583"/>
      <c r="V103" s="584"/>
      <c r="W103" s="306"/>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row>
    <row r="104" spans="2:49" ht="16.5" customHeight="1">
      <c r="B104" s="329" t="s">
        <v>38</v>
      </c>
      <c r="C104" s="330"/>
      <c r="D104" s="330"/>
      <c r="E104" s="330"/>
      <c r="F104" s="330" t="s">
        <v>76</v>
      </c>
      <c r="G104" s="330"/>
      <c r="H104" s="330"/>
      <c r="I104" s="330"/>
      <c r="J104" s="331"/>
      <c r="L104" s="320"/>
      <c r="M104" s="321"/>
      <c r="N104" s="321"/>
      <c r="O104" s="321"/>
      <c r="P104" s="322"/>
      <c r="Q104" s="300"/>
      <c r="R104" s="585" t="s">
        <v>1541</v>
      </c>
      <c r="S104" s="587"/>
      <c r="T104" s="602" t="s">
        <v>1556</v>
      </c>
      <c r="U104" s="603"/>
      <c r="V104" s="604"/>
      <c r="W104" s="307">
        <v>3</v>
      </c>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row>
    <row r="105" spans="2:49" ht="16.5" customHeight="1">
      <c r="B105" s="329" t="s">
        <v>39</v>
      </c>
      <c r="C105" s="330"/>
      <c r="D105" s="360" t="s">
        <v>42</v>
      </c>
      <c r="E105" s="361"/>
      <c r="F105" s="361"/>
      <c r="G105" s="361"/>
      <c r="H105" s="361"/>
      <c r="I105" s="361"/>
      <c r="J105" s="362"/>
      <c r="L105" s="320"/>
      <c r="M105" s="321"/>
      <c r="N105" s="321"/>
      <c r="O105" s="321"/>
      <c r="P105" s="322"/>
      <c r="Q105" s="300"/>
      <c r="R105" s="600"/>
      <c r="S105" s="601"/>
      <c r="T105" s="605"/>
      <c r="U105" s="606"/>
      <c r="V105" s="607"/>
      <c r="W105" s="306"/>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row>
    <row r="106" spans="2:49" ht="14.5" customHeight="1">
      <c r="B106" s="329" t="s">
        <v>40</v>
      </c>
      <c r="C106" s="330"/>
      <c r="D106" s="360" t="s">
        <v>43</v>
      </c>
      <c r="E106" s="361"/>
      <c r="F106" s="361"/>
      <c r="G106" s="361"/>
      <c r="H106" s="361"/>
      <c r="I106" s="361"/>
      <c r="J106" s="362"/>
      <c r="L106" s="317"/>
      <c r="M106" s="318"/>
      <c r="N106" s="318"/>
      <c r="O106" s="318"/>
      <c r="P106" s="319"/>
      <c r="Q106" s="300"/>
      <c r="R106" s="581"/>
      <c r="S106" s="581"/>
      <c r="T106" s="608"/>
      <c r="U106" s="609"/>
      <c r="V106" s="610"/>
      <c r="W106" s="307"/>
    </row>
    <row r="107" spans="2:49" ht="16.5" customHeight="1">
      <c r="B107" s="329" t="s">
        <v>41</v>
      </c>
      <c r="C107" s="330"/>
      <c r="D107" s="332" t="s">
        <v>1142</v>
      </c>
      <c r="E107" s="333"/>
      <c r="F107" s="333"/>
      <c r="G107" s="333"/>
      <c r="H107" s="333"/>
      <c r="I107" s="333"/>
      <c r="J107" s="334"/>
      <c r="L107" s="317"/>
      <c r="M107" s="318"/>
      <c r="N107" s="318"/>
      <c r="O107" s="318"/>
      <c r="P107" s="319"/>
      <c r="Q107" s="300"/>
      <c r="R107" s="579"/>
      <c r="S107" s="579"/>
      <c r="T107" s="582"/>
      <c r="U107" s="583"/>
      <c r="V107" s="584"/>
      <c r="W107" s="306"/>
    </row>
    <row r="108" spans="2:49">
      <c r="B108" s="329"/>
      <c r="C108" s="330"/>
      <c r="D108" s="335"/>
      <c r="E108" s="336"/>
      <c r="F108" s="336"/>
      <c r="G108" s="336"/>
      <c r="H108" s="336"/>
      <c r="I108" s="336"/>
      <c r="J108" s="337"/>
      <c r="L108" s="323"/>
      <c r="M108" s="324"/>
      <c r="N108" s="324"/>
      <c r="O108" s="324"/>
      <c r="P108" s="325"/>
      <c r="Q108" s="300"/>
      <c r="R108" s="581"/>
      <c r="S108" s="581"/>
      <c r="T108" s="585"/>
      <c r="U108" s="586"/>
      <c r="V108" s="587"/>
      <c r="W108" s="307"/>
    </row>
    <row r="109" spans="2:49" ht="15" thickBot="1">
      <c r="B109" s="338" t="s">
        <v>44</v>
      </c>
      <c r="C109" s="339"/>
      <c r="D109" s="339"/>
      <c r="E109" s="339"/>
      <c r="F109" s="339" t="s">
        <v>45</v>
      </c>
      <c r="G109" s="339"/>
      <c r="H109" s="339"/>
      <c r="I109" s="339"/>
      <c r="J109" s="340"/>
      <c r="L109" s="326"/>
      <c r="M109" s="327"/>
      <c r="N109" s="327"/>
      <c r="O109" s="327"/>
      <c r="P109" s="328"/>
      <c r="Q109" s="300"/>
      <c r="R109" s="579"/>
      <c r="S109" s="579"/>
      <c r="T109" s="582"/>
      <c r="U109" s="583"/>
      <c r="V109" s="584"/>
      <c r="W109" s="306"/>
    </row>
    <row r="110" spans="2:49">
      <c r="B110" s="310" t="s">
        <v>1510</v>
      </c>
      <c r="C110" s="310"/>
      <c r="D110" s="310"/>
      <c r="E110" s="347">
        <v>43131</v>
      </c>
      <c r="F110" s="347"/>
    </row>
  </sheetData>
  <sheetProtection selectLockedCells="1"/>
  <protectedRanges>
    <protectedRange password="DCD7" sqref="D47:E55 O30:O32 O27:P29 O26 O15:P25 H26:I26 D39:E42 D33:D38 E33 E36 D22:E32 D19:D21 D15:E18 B12:W14 R10:U11 N10:O10 K10 I10:J11 E10:F10 B10 B9:W9 Q3:Q8 N3:O8 K3:L8 E4:E6 I2:I8 B1:B8 D43:D46 F15:F56 J15:L56 D56 O53:P55 O47:P48 O46 O33:P45 Q15:Q55 U15:W55 O49:O52" name="技能表以上"/>
    <protectedRange password="DCD7" sqref="B57:W57 B58:R60 T58:W64 T65 E61:R63 L67 L68:M83 B75 B86 L95 R95:W96 B99:J110 C67:C68 B66:B69 F68 D68:E69 D67:J67 I69:J69" name="技能表往下"/>
  </protectedRanges>
  <autoFilter ref="B1:W9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dataConsolidate/>
  <mergeCells count="274">
    <mergeCell ref="R107:S107"/>
    <mergeCell ref="R108:S108"/>
    <mergeCell ref="R109:S109"/>
    <mergeCell ref="R103:S103"/>
    <mergeCell ref="R105:S105"/>
    <mergeCell ref="T101:V101"/>
    <mergeCell ref="T102:V102"/>
    <mergeCell ref="T103:V103"/>
    <mergeCell ref="T107:V107"/>
    <mergeCell ref="T108:V108"/>
    <mergeCell ref="T109:V109"/>
    <mergeCell ref="T104:V106"/>
    <mergeCell ref="T61:U61"/>
    <mergeCell ref="V61:W61"/>
    <mergeCell ref="T62:U62"/>
    <mergeCell ref="V62:W62"/>
    <mergeCell ref="M57:T57"/>
    <mergeCell ref="R101:S101"/>
    <mergeCell ref="R102:S102"/>
    <mergeCell ref="R104:S104"/>
    <mergeCell ref="R106:S106"/>
    <mergeCell ref="R95:W95"/>
    <mergeCell ref="R97:S97"/>
    <mergeCell ref="R96:S96"/>
    <mergeCell ref="R99:S99"/>
    <mergeCell ref="R100:S100"/>
    <mergeCell ref="T99:V99"/>
    <mergeCell ref="T100:V100"/>
    <mergeCell ref="U97:V97"/>
    <mergeCell ref="U96:W96"/>
    <mergeCell ref="O40:P40"/>
    <mergeCell ref="O41:P41"/>
    <mergeCell ref="O42:P42"/>
    <mergeCell ref="O43:P43"/>
    <mergeCell ref="O44:P44"/>
    <mergeCell ref="O45:P45"/>
    <mergeCell ref="O47:P47"/>
    <mergeCell ref="O48:P48"/>
    <mergeCell ref="F10:G11"/>
    <mergeCell ref="H10:H11"/>
    <mergeCell ref="O46:P46"/>
    <mergeCell ref="S2:W8"/>
    <mergeCell ref="I2:Q2"/>
    <mergeCell ref="B2:G2"/>
    <mergeCell ref="B10:C11"/>
    <mergeCell ref="K10:L11"/>
    <mergeCell ref="D10:D11"/>
    <mergeCell ref="E10:E11"/>
    <mergeCell ref="I10:I11"/>
    <mergeCell ref="J10:J11"/>
    <mergeCell ref="N10:N11"/>
    <mergeCell ref="O3:O4"/>
    <mergeCell ref="O5:O6"/>
    <mergeCell ref="O7:O8"/>
    <mergeCell ref="P3:P4"/>
    <mergeCell ref="P5:P6"/>
    <mergeCell ref="V10:W10"/>
    <mergeCell ref="T10:U10"/>
    <mergeCell ref="T11:U11"/>
    <mergeCell ref="V11:W11"/>
    <mergeCell ref="R10:R11"/>
    <mergeCell ref="S10:S11"/>
    <mergeCell ref="H3:H4"/>
    <mergeCell ref="H5:H6"/>
    <mergeCell ref="H7:H8"/>
    <mergeCell ref="F6:G6"/>
    <mergeCell ref="F5:G5"/>
    <mergeCell ref="F4:G4"/>
    <mergeCell ref="C3:G3"/>
    <mergeCell ref="C4:D4"/>
    <mergeCell ref="C5:D5"/>
    <mergeCell ref="I3:I4"/>
    <mergeCell ref="I5:I6"/>
    <mergeCell ref="I7:I8"/>
    <mergeCell ref="C6:D6"/>
    <mergeCell ref="C7:G7"/>
    <mergeCell ref="C8:G8"/>
    <mergeCell ref="J3:J4"/>
    <mergeCell ref="J5:J6"/>
    <mergeCell ref="J7:J8"/>
    <mergeCell ref="P7:P8"/>
    <mergeCell ref="L3:L4"/>
    <mergeCell ref="L5:L6"/>
    <mergeCell ref="L7:L8"/>
    <mergeCell ref="M3:M4"/>
    <mergeCell ref="M5:M6"/>
    <mergeCell ref="M7:M8"/>
    <mergeCell ref="D15:E15"/>
    <mergeCell ref="D16:E16"/>
    <mergeCell ref="D17:E17"/>
    <mergeCell ref="D18:E18"/>
    <mergeCell ref="D22:E22"/>
    <mergeCell ref="D23:E23"/>
    <mergeCell ref="B12:W12"/>
    <mergeCell ref="P9:Q9"/>
    <mergeCell ref="V9:W9"/>
    <mergeCell ref="M9:N9"/>
    <mergeCell ref="O14:P14"/>
    <mergeCell ref="S9:T9"/>
    <mergeCell ref="O10:P11"/>
    <mergeCell ref="Q10:Q11"/>
    <mergeCell ref="U14:W14"/>
    <mergeCell ref="J14:L14"/>
    <mergeCell ref="B13:W13"/>
    <mergeCell ref="D14:E14"/>
    <mergeCell ref="B9:C9"/>
    <mergeCell ref="M10:M11"/>
    <mergeCell ref="E9:J9"/>
    <mergeCell ref="O20:P20"/>
    <mergeCell ref="O19:P19"/>
    <mergeCell ref="O18:P18"/>
    <mergeCell ref="D29:E29"/>
    <mergeCell ref="O33:P33"/>
    <mergeCell ref="O34:P34"/>
    <mergeCell ref="O35:P35"/>
    <mergeCell ref="O27:P27"/>
    <mergeCell ref="D39:E39"/>
    <mergeCell ref="D32:E32"/>
    <mergeCell ref="D31:E31"/>
    <mergeCell ref="D30:E30"/>
    <mergeCell ref="O36:P36"/>
    <mergeCell ref="O37:P37"/>
    <mergeCell ref="O38:P38"/>
    <mergeCell ref="O39:P39"/>
    <mergeCell ref="D51:E51"/>
    <mergeCell ref="D50:E50"/>
    <mergeCell ref="D42:E42"/>
    <mergeCell ref="D41:E41"/>
    <mergeCell ref="D40:E40"/>
    <mergeCell ref="D52:E52"/>
    <mergeCell ref="O17:P17"/>
    <mergeCell ref="O16:P16"/>
    <mergeCell ref="O15:P15"/>
    <mergeCell ref="O29:P29"/>
    <mergeCell ref="O28:P28"/>
    <mergeCell ref="D24:E24"/>
    <mergeCell ref="D25:E25"/>
    <mergeCell ref="D26:E26"/>
    <mergeCell ref="O25:P25"/>
    <mergeCell ref="O24:P24"/>
    <mergeCell ref="O23:P23"/>
    <mergeCell ref="O22:P22"/>
    <mergeCell ref="O21:P21"/>
    <mergeCell ref="D47:E47"/>
    <mergeCell ref="D48:E48"/>
    <mergeCell ref="D49:E49"/>
    <mergeCell ref="D27:E27"/>
    <mergeCell ref="D28:E28"/>
    <mergeCell ref="N60:O60"/>
    <mergeCell ref="I63:J63"/>
    <mergeCell ref="B60:C60"/>
    <mergeCell ref="B61:C61"/>
    <mergeCell ref="B59:C59"/>
    <mergeCell ref="D53:E53"/>
    <mergeCell ref="D54:E54"/>
    <mergeCell ref="D55:E55"/>
    <mergeCell ref="O56:P56"/>
    <mergeCell ref="N61:O61"/>
    <mergeCell ref="N62:O62"/>
    <mergeCell ref="N63:O63"/>
    <mergeCell ref="P63:Q63"/>
    <mergeCell ref="P60:Q60"/>
    <mergeCell ref="P62:Q62"/>
    <mergeCell ref="P61:Q61"/>
    <mergeCell ref="K62:L62"/>
    <mergeCell ref="K61:L61"/>
    <mergeCell ref="K60:L60"/>
    <mergeCell ref="O53:P53"/>
    <mergeCell ref="O54:P54"/>
    <mergeCell ref="O55:P55"/>
    <mergeCell ref="H69:J69"/>
    <mergeCell ref="V65:W65"/>
    <mergeCell ref="B69:C69"/>
    <mergeCell ref="B70:E73"/>
    <mergeCell ref="F69:G69"/>
    <mergeCell ref="F70:J73"/>
    <mergeCell ref="B68:C68"/>
    <mergeCell ref="T59:U60"/>
    <mergeCell ref="B64:C64"/>
    <mergeCell ref="B65:C65"/>
    <mergeCell ref="K64:L64"/>
    <mergeCell ref="K65:L65"/>
    <mergeCell ref="N64:O64"/>
    <mergeCell ref="N65:O65"/>
    <mergeCell ref="I60:J60"/>
    <mergeCell ref="V63:V64"/>
    <mergeCell ref="P65:Q65"/>
    <mergeCell ref="P64:Q64"/>
    <mergeCell ref="P59:Q59"/>
    <mergeCell ref="F59:H59"/>
    <mergeCell ref="B63:C63"/>
    <mergeCell ref="K63:L63"/>
    <mergeCell ref="I62:J62"/>
    <mergeCell ref="I61:J61"/>
    <mergeCell ref="L80:M81"/>
    <mergeCell ref="L82:M83"/>
    <mergeCell ref="T58:W58"/>
    <mergeCell ref="B58:R58"/>
    <mergeCell ref="B62:C62"/>
    <mergeCell ref="I59:J59"/>
    <mergeCell ref="K59:L59"/>
    <mergeCell ref="N59:O59"/>
    <mergeCell ref="N72:W73"/>
    <mergeCell ref="N74:W75"/>
    <mergeCell ref="H68:J68"/>
    <mergeCell ref="V59:W60"/>
    <mergeCell ref="T65:U65"/>
    <mergeCell ref="T63:U64"/>
    <mergeCell ref="I65:J65"/>
    <mergeCell ref="I64:J64"/>
    <mergeCell ref="B66:W66"/>
    <mergeCell ref="L67:W67"/>
    <mergeCell ref="B67:J67"/>
    <mergeCell ref="B75:J75"/>
    <mergeCell ref="L68:M69"/>
    <mergeCell ref="L70:M71"/>
    <mergeCell ref="L72:M73"/>
    <mergeCell ref="L74:M75"/>
    <mergeCell ref="B1:W1"/>
    <mergeCell ref="D105:J105"/>
    <mergeCell ref="D106:J106"/>
    <mergeCell ref="N68:W69"/>
    <mergeCell ref="N70:W71"/>
    <mergeCell ref="L84:W93"/>
    <mergeCell ref="B76:J76"/>
    <mergeCell ref="B83:J83"/>
    <mergeCell ref="B84:J84"/>
    <mergeCell ref="B87:J87"/>
    <mergeCell ref="B86:J86"/>
    <mergeCell ref="B88:J88"/>
    <mergeCell ref="B89:J89"/>
    <mergeCell ref="F68:G68"/>
    <mergeCell ref="B90:J90"/>
    <mergeCell ref="B91:J91"/>
    <mergeCell ref="B92:J92"/>
    <mergeCell ref="B93:J93"/>
    <mergeCell ref="N76:W77"/>
    <mergeCell ref="N78:W79"/>
    <mergeCell ref="N80:W81"/>
    <mergeCell ref="N82:W83"/>
    <mergeCell ref="L76:M77"/>
    <mergeCell ref="L78:M79"/>
    <mergeCell ref="B94:J94"/>
    <mergeCell ref="B95:J95"/>
    <mergeCell ref="B98:J98"/>
    <mergeCell ref="B99:J99"/>
    <mergeCell ref="B102:J103"/>
    <mergeCell ref="B100:D101"/>
    <mergeCell ref="B77:J77"/>
    <mergeCell ref="B78:J78"/>
    <mergeCell ref="B79:J79"/>
    <mergeCell ref="B80:J80"/>
    <mergeCell ref="B81:J81"/>
    <mergeCell ref="B82:J82"/>
    <mergeCell ref="B110:D110"/>
    <mergeCell ref="L95:P95"/>
    <mergeCell ref="L96:P97"/>
    <mergeCell ref="L98:P99"/>
    <mergeCell ref="L100:P101"/>
    <mergeCell ref="L102:P103"/>
    <mergeCell ref="L104:P105"/>
    <mergeCell ref="L106:P107"/>
    <mergeCell ref="L108:P109"/>
    <mergeCell ref="B104:E104"/>
    <mergeCell ref="F104:J104"/>
    <mergeCell ref="B105:C105"/>
    <mergeCell ref="B106:C106"/>
    <mergeCell ref="B107:C108"/>
    <mergeCell ref="D107:J108"/>
    <mergeCell ref="B109:E109"/>
    <mergeCell ref="F109:J109"/>
    <mergeCell ref="B97:J97"/>
    <mergeCell ref="B96:J96"/>
    <mergeCell ref="E110:F110"/>
  </mergeCells>
  <phoneticPr fontId="2" type="noConversion"/>
  <conditionalFormatting sqref="G57">
    <cfRule type="cellIs" dxfId="104" priority="501" operator="equal">
      <formula>"剩余职业点=0   剩余兴趣点=0"</formula>
    </cfRule>
  </conditionalFormatting>
  <conditionalFormatting sqref="N56">
    <cfRule type="cellIs" dxfId="103" priority="412" operator="equal">
      <formula>"√"</formula>
    </cfRule>
    <cfRule type="cellIs" dxfId="102" priority="413" operator="equal">
      <formula>1</formula>
    </cfRule>
  </conditionalFormatting>
  <conditionalFormatting sqref="E20">
    <cfRule type="cellIs" dxfId="101" priority="106" operator="equal">
      <formula>"×"</formula>
    </cfRule>
    <cfRule type="cellIs" dxfId="100" priority="107" operator="equal">
      <formula>"※"</formula>
    </cfRule>
    <cfRule type="cellIs" dxfId="99" priority="108" operator="equal">
      <formula>"⊙"</formula>
    </cfRule>
    <cfRule type="cellIs" dxfId="98" priority="109" operator="equal">
      <formula>"☆"</formula>
    </cfRule>
    <cfRule type="cellIs" dxfId="97" priority="110" operator="equal">
      <formula>"★"</formula>
    </cfRule>
  </conditionalFormatting>
  <conditionalFormatting sqref="N15:N25 C15:C45 C56">
    <cfRule type="cellIs" dxfId="96" priority="118" operator="equal">
      <formula>"×"</formula>
    </cfRule>
  </conditionalFormatting>
  <conditionalFormatting sqref="N15:N25 C15:C45 C56">
    <cfRule type="cellIs" dxfId="95" priority="119" operator="equal">
      <formula>"※"</formula>
    </cfRule>
    <cfRule type="cellIs" dxfId="94" priority="120" operator="equal">
      <formula>"⊙"</formula>
    </cfRule>
    <cfRule type="cellIs" dxfId="93" priority="121" operator="equal">
      <formula>"☆"</formula>
    </cfRule>
    <cfRule type="cellIs" dxfId="92" priority="122" operator="equal">
      <formula>"★"</formula>
    </cfRule>
  </conditionalFormatting>
  <conditionalFormatting sqref="N26 N28 N30 N32 N34 C46 C48 C50 C52 C54">
    <cfRule type="cellIs" dxfId="91" priority="86" operator="equal">
      <formula>"×"</formula>
    </cfRule>
  </conditionalFormatting>
  <conditionalFormatting sqref="N26 N28 N30 N32 N34 C46 C48 C50 C52 C54">
    <cfRule type="cellIs" dxfId="90" priority="87" operator="equal">
      <formula>"※"</formula>
    </cfRule>
    <cfRule type="cellIs" dxfId="89" priority="88" operator="equal">
      <formula>"⊙"</formula>
    </cfRule>
    <cfRule type="cellIs" dxfId="88" priority="89" operator="equal">
      <formula>"☆"</formula>
    </cfRule>
    <cfRule type="cellIs" dxfId="87" priority="90" operator="equal">
      <formula>"★"</formula>
    </cfRule>
  </conditionalFormatting>
  <conditionalFormatting sqref="N27">
    <cfRule type="cellIs" dxfId="86" priority="81" operator="equal">
      <formula>"×"</formula>
    </cfRule>
  </conditionalFormatting>
  <conditionalFormatting sqref="N27">
    <cfRule type="cellIs" dxfId="85" priority="82" operator="equal">
      <formula>"※"</formula>
    </cfRule>
    <cfRule type="cellIs" dxfId="84" priority="83" operator="equal">
      <formula>"⊙"</formula>
    </cfRule>
    <cfRule type="cellIs" dxfId="83" priority="84" operator="equal">
      <formula>"☆"</formula>
    </cfRule>
    <cfRule type="cellIs" dxfId="82" priority="85" operator="equal">
      <formula>"★"</formula>
    </cfRule>
  </conditionalFormatting>
  <conditionalFormatting sqref="N29">
    <cfRule type="cellIs" dxfId="81" priority="76" operator="equal">
      <formula>"×"</formula>
    </cfRule>
  </conditionalFormatting>
  <conditionalFormatting sqref="N29">
    <cfRule type="cellIs" dxfId="80" priority="77" operator="equal">
      <formula>"※"</formula>
    </cfRule>
    <cfRule type="cellIs" dxfId="79" priority="78" operator="equal">
      <formula>"⊙"</formula>
    </cfRule>
    <cfRule type="cellIs" dxfId="78" priority="79" operator="equal">
      <formula>"☆"</formula>
    </cfRule>
    <cfRule type="cellIs" dxfId="77" priority="80" operator="equal">
      <formula>"★"</formula>
    </cfRule>
  </conditionalFormatting>
  <conditionalFormatting sqref="N31">
    <cfRule type="cellIs" dxfId="76" priority="71" operator="equal">
      <formula>"×"</formula>
    </cfRule>
  </conditionalFormatting>
  <conditionalFormatting sqref="N31">
    <cfRule type="cellIs" dxfId="75" priority="72" operator="equal">
      <formula>"※"</formula>
    </cfRule>
    <cfRule type="cellIs" dxfId="74" priority="73" operator="equal">
      <formula>"⊙"</formula>
    </cfRule>
    <cfRule type="cellIs" dxfId="73" priority="74" operator="equal">
      <formula>"☆"</formula>
    </cfRule>
    <cfRule type="cellIs" dxfId="72" priority="75" operator="equal">
      <formula>"★"</formula>
    </cfRule>
  </conditionalFormatting>
  <conditionalFormatting sqref="N33">
    <cfRule type="cellIs" dxfId="71" priority="66" operator="equal">
      <formula>"×"</formula>
    </cfRule>
  </conditionalFormatting>
  <conditionalFormatting sqref="N33">
    <cfRule type="cellIs" dxfId="70" priority="67" operator="equal">
      <formula>"※"</formula>
    </cfRule>
    <cfRule type="cellIs" dxfId="69" priority="68" operator="equal">
      <formula>"⊙"</formula>
    </cfRule>
    <cfRule type="cellIs" dxfId="68" priority="69" operator="equal">
      <formula>"☆"</formula>
    </cfRule>
    <cfRule type="cellIs" dxfId="67" priority="70" operator="equal">
      <formula>"★"</formula>
    </cfRule>
  </conditionalFormatting>
  <conditionalFormatting sqref="N35">
    <cfRule type="cellIs" dxfId="66" priority="61" operator="equal">
      <formula>"×"</formula>
    </cfRule>
  </conditionalFormatting>
  <conditionalFormatting sqref="N35">
    <cfRule type="cellIs" dxfId="65" priority="62" operator="equal">
      <formula>"※"</formula>
    </cfRule>
    <cfRule type="cellIs" dxfId="64" priority="63" operator="equal">
      <formula>"⊙"</formula>
    </cfRule>
    <cfRule type="cellIs" dxfId="63" priority="64" operator="equal">
      <formula>"☆"</formula>
    </cfRule>
    <cfRule type="cellIs" dxfId="62" priority="65" operator="equal">
      <formula>"★"</formula>
    </cfRule>
  </conditionalFormatting>
  <conditionalFormatting sqref="C47">
    <cfRule type="cellIs" dxfId="61" priority="56" operator="equal">
      <formula>"×"</formula>
    </cfRule>
  </conditionalFormatting>
  <conditionalFormatting sqref="C47">
    <cfRule type="cellIs" dxfId="60" priority="57" operator="equal">
      <formula>"※"</formula>
    </cfRule>
    <cfRule type="cellIs" dxfId="59" priority="58" operator="equal">
      <formula>"⊙"</formula>
    </cfRule>
    <cfRule type="cellIs" dxfId="58" priority="59" operator="equal">
      <formula>"☆"</formula>
    </cfRule>
    <cfRule type="cellIs" dxfId="57" priority="60" operator="equal">
      <formula>"★"</formula>
    </cfRule>
  </conditionalFormatting>
  <conditionalFormatting sqref="C49">
    <cfRule type="cellIs" dxfId="56" priority="51" operator="equal">
      <formula>"×"</formula>
    </cfRule>
  </conditionalFormatting>
  <conditionalFormatting sqref="C49">
    <cfRule type="cellIs" dxfId="55" priority="52" operator="equal">
      <formula>"※"</formula>
    </cfRule>
    <cfRule type="cellIs" dxfId="54" priority="53" operator="equal">
      <formula>"⊙"</formula>
    </cfRule>
    <cfRule type="cellIs" dxfId="53" priority="54" operator="equal">
      <formula>"☆"</formula>
    </cfRule>
    <cfRule type="cellIs" dxfId="52" priority="55" operator="equal">
      <formula>"★"</formula>
    </cfRule>
  </conditionalFormatting>
  <conditionalFormatting sqref="C51">
    <cfRule type="cellIs" dxfId="51" priority="46" operator="equal">
      <formula>"×"</formula>
    </cfRule>
  </conditionalFormatting>
  <conditionalFormatting sqref="C51">
    <cfRule type="cellIs" dxfId="50" priority="47" operator="equal">
      <formula>"※"</formula>
    </cfRule>
    <cfRule type="cellIs" dxfId="49" priority="48" operator="equal">
      <formula>"⊙"</formula>
    </cfRule>
    <cfRule type="cellIs" dxfId="48" priority="49" operator="equal">
      <formula>"☆"</formula>
    </cfRule>
    <cfRule type="cellIs" dxfId="47" priority="50" operator="equal">
      <formula>"★"</formula>
    </cfRule>
  </conditionalFormatting>
  <conditionalFormatting sqref="C53">
    <cfRule type="cellIs" dxfId="46" priority="41" operator="equal">
      <formula>"×"</formula>
    </cfRule>
  </conditionalFormatting>
  <conditionalFormatting sqref="C53">
    <cfRule type="cellIs" dxfId="45" priority="42" operator="equal">
      <formula>"※"</formula>
    </cfRule>
    <cfRule type="cellIs" dxfId="44" priority="43" operator="equal">
      <formula>"⊙"</formula>
    </cfRule>
    <cfRule type="cellIs" dxfId="43" priority="44" operator="equal">
      <formula>"☆"</formula>
    </cfRule>
    <cfRule type="cellIs" dxfId="42" priority="45" operator="equal">
      <formula>"★"</formula>
    </cfRule>
  </conditionalFormatting>
  <conditionalFormatting sqref="C55">
    <cfRule type="cellIs" dxfId="41" priority="36" operator="equal">
      <formula>"×"</formula>
    </cfRule>
  </conditionalFormatting>
  <conditionalFormatting sqref="C55">
    <cfRule type="cellIs" dxfId="40" priority="37" operator="equal">
      <formula>"※"</formula>
    </cfRule>
    <cfRule type="cellIs" dxfId="39" priority="38" operator="equal">
      <formula>"⊙"</formula>
    </cfRule>
    <cfRule type="cellIs" dxfId="38" priority="39" operator="equal">
      <formula>"☆"</formula>
    </cfRule>
    <cfRule type="cellIs" dxfId="37" priority="40" operator="equal">
      <formula>"★"</formula>
    </cfRule>
  </conditionalFormatting>
  <conditionalFormatting sqref="N36:N45">
    <cfRule type="cellIs" dxfId="36" priority="31" operator="equal">
      <formula>"×"</formula>
    </cfRule>
  </conditionalFormatting>
  <conditionalFormatting sqref="N36:N45">
    <cfRule type="cellIs" dxfId="35" priority="32" operator="equal">
      <formula>"※"</formula>
    </cfRule>
    <cfRule type="cellIs" dxfId="34" priority="33" operator="equal">
      <formula>"⊙"</formula>
    </cfRule>
    <cfRule type="cellIs" dxfId="33" priority="34" operator="equal">
      <formula>"☆"</formula>
    </cfRule>
    <cfRule type="cellIs" dxfId="32" priority="35" operator="equal">
      <formula>"★"</formula>
    </cfRule>
  </conditionalFormatting>
  <conditionalFormatting sqref="N46 N48 N50 N52 N54">
    <cfRule type="cellIs" dxfId="31" priority="26" operator="equal">
      <formula>"×"</formula>
    </cfRule>
  </conditionalFormatting>
  <conditionalFormatting sqref="N46 N48 N50 N52 N54">
    <cfRule type="cellIs" dxfId="30" priority="27" operator="equal">
      <formula>"※"</formula>
    </cfRule>
    <cfRule type="cellIs" dxfId="29" priority="28" operator="equal">
      <formula>"⊙"</formula>
    </cfRule>
    <cfRule type="cellIs" dxfId="28" priority="29" operator="equal">
      <formula>"☆"</formula>
    </cfRule>
    <cfRule type="cellIs" dxfId="27" priority="30" operator="equal">
      <formula>"★"</formula>
    </cfRule>
  </conditionalFormatting>
  <conditionalFormatting sqref="N47">
    <cfRule type="cellIs" dxfId="26" priority="21" operator="equal">
      <formula>"×"</formula>
    </cfRule>
  </conditionalFormatting>
  <conditionalFormatting sqref="N47">
    <cfRule type="cellIs" dxfId="25" priority="22" operator="equal">
      <formula>"※"</formula>
    </cfRule>
    <cfRule type="cellIs" dxfId="24" priority="23" operator="equal">
      <formula>"⊙"</formula>
    </cfRule>
    <cfRule type="cellIs" dxfId="23" priority="24" operator="equal">
      <formula>"☆"</formula>
    </cfRule>
    <cfRule type="cellIs" dxfId="22" priority="25" operator="equal">
      <formula>"★"</formula>
    </cfRule>
  </conditionalFormatting>
  <conditionalFormatting sqref="N49">
    <cfRule type="cellIs" dxfId="21" priority="16" operator="equal">
      <formula>"×"</formula>
    </cfRule>
  </conditionalFormatting>
  <conditionalFormatting sqref="N49">
    <cfRule type="cellIs" dxfId="20" priority="17" operator="equal">
      <formula>"※"</formula>
    </cfRule>
    <cfRule type="cellIs" dxfId="19" priority="18" operator="equal">
      <formula>"⊙"</formula>
    </cfRule>
    <cfRule type="cellIs" dxfId="18" priority="19" operator="equal">
      <formula>"☆"</formula>
    </cfRule>
    <cfRule type="cellIs" dxfId="17" priority="20" operator="equal">
      <formula>"★"</formula>
    </cfRule>
  </conditionalFormatting>
  <conditionalFormatting sqref="N51">
    <cfRule type="cellIs" dxfId="16" priority="11" operator="equal">
      <formula>"×"</formula>
    </cfRule>
  </conditionalFormatting>
  <conditionalFormatting sqref="N51">
    <cfRule type="cellIs" dxfId="15" priority="12" operator="equal">
      <formula>"※"</formula>
    </cfRule>
    <cfRule type="cellIs" dxfId="14" priority="13" operator="equal">
      <formula>"⊙"</formula>
    </cfRule>
    <cfRule type="cellIs" dxfId="13" priority="14" operator="equal">
      <formula>"☆"</formula>
    </cfRule>
    <cfRule type="cellIs" dxfId="12" priority="15" operator="equal">
      <formula>"★"</formula>
    </cfRule>
  </conditionalFormatting>
  <conditionalFormatting sqref="N53">
    <cfRule type="cellIs" dxfId="11" priority="6" operator="equal">
      <formula>"×"</formula>
    </cfRule>
  </conditionalFormatting>
  <conditionalFormatting sqref="N53">
    <cfRule type="cellIs" dxfId="10" priority="7" operator="equal">
      <formula>"※"</formula>
    </cfRule>
    <cfRule type="cellIs" dxfId="9" priority="8" operator="equal">
      <formula>"⊙"</formula>
    </cfRule>
    <cfRule type="cellIs" dxfId="8" priority="9" operator="equal">
      <formula>"☆"</formula>
    </cfRule>
    <cfRule type="cellIs" dxfId="7" priority="10" operator="equal">
      <formula>"★"</formula>
    </cfRule>
  </conditionalFormatting>
  <conditionalFormatting sqref="N55">
    <cfRule type="cellIs" dxfId="6" priority="1" operator="equal">
      <formula>"×"</formula>
    </cfRule>
  </conditionalFormatting>
  <conditionalFormatting sqref="N55">
    <cfRule type="cellIs" dxfId="5" priority="2" operator="equal">
      <formula>"※"</formula>
    </cfRule>
    <cfRule type="cellIs" dxfId="4" priority="3" operator="equal">
      <formula>"⊙"</formula>
    </cfRule>
    <cfRule type="cellIs" dxfId="3" priority="4" operator="equal">
      <formula>"☆"</formula>
    </cfRule>
    <cfRule type="cellIs" dxfId="2" priority="5" operator="equal">
      <formula>"★"</formula>
    </cfRule>
  </conditionalFormatting>
  <dataValidations xWindow="1235" yWindow="530" count="9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Fighting (不定) [无法孤注一骰]" prompt="格斗技能指的是一名角色在近距离战斗上的技能。你可以花费一定的点数来获得任何的专业化技能。" sqref="D33:D35"/>
    <dataValidation allowBlank="1" showInputMessage="1" showErrorMessage="1" promptTitle="Firearms (不定) [无法孤注一骰]" prompt="包括了各种形式的火器，也包括了弓箭和弩。" sqref="D36:D38"/>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D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D46"/>
    <dataValidation type="custom" allowBlank="1" showInputMessage="1" showErrorMessage="1" promptTitle="泛大陆村规" prompt="规则书大成功为1，泛大陆村规放宽至1-5" sqref="J101">
      <formula1>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V11">
      <formula1>"神志清醒,临时疯狂,不定式疯狂"</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E4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D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D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D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D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O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O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O5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O55"/>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D4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D4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D49"/>
    <dataValidation allowBlank="1" showErrorMessage="1" promptTitle="Tips" prompt="一般MOV不需要手动修改。" sqref="Q7"/>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56 M15:M56">
      <formula1>"☐,☑"</formula1>
    </dataValidation>
    <dataValidation allowBlank="1" showInputMessage="1" showErrorMessage="1" promptTitle="说明" prompt="三选一还是三选二参见下方的[xxxx的本职技能]" sqref="V9:W9"/>
    <dataValidation type="list" allowBlank="1" showInputMessage="1" showErrorMessage="1" sqref="F4:G4">
      <formula1>"1920s,现代"</formula1>
    </dataValidation>
    <dataValidation allowBlank="1" showInputMessage="1" showErrorMessage="1" promptTitle="Beast Training(05%)" prompt="用于命令、训练驯服动物进行简单任务的技能。这技能最常用在狗身上，但也不排除鸟、猫、猴子，或是其他（由Keeper 判定）。" sqref="D50:E5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D54"/>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D53"/>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D55"/>
    <dataValidation allowBlank="1" showInputMessage="1" showErrorMessage="1" prompt="这是你立即可以取用、支配的现金。_x000a_包括带在身上的和存在银行的。" sqref="F68"/>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D52:E52"/>
    <dataValidation allowBlank="1" showInputMessage="1" showErrorMessage="1" promptTitle="Diving (01%)" prompt="使用者接受过在深海游泳的使用以及维持潜水设备的训练，水下导航，合适的下潜配重，以及应对紧急情况的方法。" sqref="D51:E51"/>
    <dataValidation type="whole" errorStyle="warning" allowBlank="1" showErrorMessage="1" errorTitle="警告" error="人类力量范围为0~99" promptTitle="警告" sqref="J3:J4">
      <formula1>1</formula1>
      <formula2>99</formula2>
    </dataValidation>
    <dataValidation type="whole" errorStyle="warning" allowBlank="1" showInputMessage="1" showErrorMessage="1" errorTitle="警告" error="人类体质范围为0~99" sqref="J5:J6">
      <formula1>0</formula1>
      <formula2>99</formula2>
    </dataValidation>
    <dataValidation type="whole" errorStyle="warning" operator="greaterThanOrEqual" allowBlank="1" showInputMessage="1" errorTitle="警告" promptTitle="提示" prompt="部分人类体型可以超99" sqref="J7:J8">
      <formula1>9</formula1>
    </dataValidation>
    <dataValidation type="whole" errorStyle="warning" allowBlank="1" showInputMessage="1" showErrorMessage="1" errorTitle="警告" error="人类敏捷范围为0~99" sqref="M3:M4">
      <formula1>0</formula1>
      <formula2>99</formula2>
    </dataValidation>
    <dataValidation type="whole" errorStyle="warning" allowBlank="1" showInputMessage="1" showErrorMessage="1" errorTitle="警告" error="人类外貌范围为0~99" sqref="M5:M6">
      <formula1>0</formula1>
      <formula2>99</formula2>
    </dataValidation>
    <dataValidation type="whole" errorStyle="warning" allowBlank="1" showInputMessage="1" showErrorMessage="1" errorTitle="警告" error="人类智力范围为0~99" sqref="M7:M8">
      <formula1>0</formula1>
      <formula2>99</formula2>
    </dataValidation>
    <dataValidation type="whole" operator="greaterThanOrEqual" allowBlank="1" showInputMessage="1" showErrorMessage="1" promptTitle="提示" prompt="人类意志可以超越100，但这是特例" sqref="P3:P4">
      <formula1>0</formula1>
    </dataValidation>
    <dataValidation type="whole" errorStyle="warning" allowBlank="1" showInputMessage="1" showErrorMessage="1" errorTitle="警告" error="人类教育范围为0~99" sqref="P5:P6">
      <formula1>0</formula1>
      <formula2>99</formula2>
    </dataValidation>
    <dataValidation allowBlank="1" showInputMessage="1" showErrorMessage="1" promptTitle="提示" prompt="现金单位自行更换" sqref="H68:J68"/>
    <dataValidation allowBlank="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5:B26"/>
    <dataValidation errorStyle="information" operator="greaterThan" allowBlank="1" showInputMessage="1" showErrorMessage="1" promptTitle="一般来说，年龄应在15-89之间" prompt="15-19: STR,SIZ共-5,EDU-5,决定幸运时掷两次骰子，取较大值_x000a_20-39:EDU进步检定*1_x000a_40+:进步检定*2,STR,CON,DEX共-5,APP-5_x000a_50+:进步检定*3,STR,CON,DEX共-10,APP-10_x000a_60+:进步检定*4,STR,CON,DEX共-20,APP-15_x000a_更高部分参见规则书" sqref="C6:D6"/>
    <dataValidation allowBlank="1" showErrorMessage="1" sqref="E56"/>
    <dataValidation allowBlank="1" showInputMessage="1" showErrorMessage="1" promptTitle="Language (Own) (EDU)" prompt="当选择这项技能时，必须明确一门具体的语言并且写在技能的后面。在婴儿期或者童年早期，大多数人使用单一一门语言。" sqref="D56"/>
    <dataValidation allowBlank="1" showInputMessage="1" showErrorMessage="1" promptTitle="咒文" prompt="你懂得咒文，用于识别，配合法术应用施法" sqref="O37:P37"/>
    <dataValidation allowBlank="1" showInputMessage="1" showErrorMessage="1" promptTitle="法术应用" prompt="用于使用奇物，施法至少还需要“咒文”" sqref="O36:P36"/>
    <dataValidation allowBlank="1" showInputMessage="1" showErrorMessage="1" promptTitle="施法逻辑" prompt="你懂得施法过程，元素是如何组合的，这是构建和拆解的第一步" sqref="O38:P38"/>
    <dataValidation allowBlank="1" showInputMessage="1" showErrorMessage="1" promptTitle="法阵" prompt="你懂得如何构建一个巨大的复杂的自持的施法系统" sqref="O39:P39"/>
    <dataValidation allowBlank="1" showInputMessage="1" showErrorMessage="1" promptTitle="象征映射" prompt="你知道那些元素是怎么来的和怎么表达的这是，原创的第一步，也可以用于解读陌生元素。在构建仪式的时候很重要" sqref="O40:P40"/>
    <dataValidation allowBlank="1" showInputMessage="1" showErrorMessage="1" promptTitle="精神网络及信息海概论" prompt="社会系，群体精神系法术的基础。关于如何通过群体意识进行法术活动，比如如何通过已知信息定位特定目标，如何进行精神广播和防御构建，诅咒等非接触性法术基础。" sqref="O41:P41"/>
    <dataValidation allowBlank="1" showInputMessage="1" showErrorMessage="1" promptTitle="模因" prompt="信息的传播与扩散还有扭曲，信息传染性法术基础，暗中影响精神的方式（这玩意有点诡异我语文水平不够到时候口胡吧）" sqref="O42:P42"/>
    <dataValidation allowBlank="1" showInputMessage="1" showErrorMessage="1" promptTitle="魔法语言" prompt="用来读懂各种乱七八糟的非规范性法术结构，对法术的感性认知，以及你也可以写一堆让别人一下子懵逼的玩意儿了，以及对法术构建的速度有加成" sqref="O43:P43"/>
    <dataValidation allowBlank="1" showInputMessage="1" showErrorMessage="1" promptTitle="炼金技术" prompt="如何用魔法材料制造奇物，以及简单附魔" sqref="O44:P44"/>
    <dataValidation allowBlank="1" showInputMessage="1" showErrorMessage="1" promptTitle="炼金材料" prompt="如何辨认，制造，退魔魔法材料，附魔，简单奇物制造和拆解" sqref="O45:P45"/>
    <dataValidation allowBlank="1" showInputMessage="1" showErrorMessage="1" promptTitle="法术史" prompt="在法术，超能，异种存在下的真实历史，而不是那些普通人历史书上的安慰人的玩意儿" sqref="O46:P46"/>
    <dataValidation allowBlank="1" showInputMessage="1" showErrorMessage="1" promptTitle="信仰奇迹原理" prompt="群体无意识是如何施法的，特殊象征的意义，这些唯心玩意儿是怎么运作的，关于信仰和神术必修，无论是你自己想当个神棍或者要打击邪教徒和极端份子" sqref="O47:P47"/>
    <dataValidation allowBlank="1" showInputMessage="1" showErrorMessage="1" promptTitle="异种生物学" prompt="关于异种的生理构成，你可以对着那些非人放医学和急救了，你也知道那些家伙的要害，作用，还有一堆奇怪的知识" sqref="O49"/>
    <dataValidation allowBlank="1" showInputMessage="1" showErrorMessage="1" promptTitle="异种社会学" prompt="关于异种的社会习俗心理等一系列东西，你知道如何和一个非人社交了。配合信息海概论你可以往他们身上扔社会系和群体精神系法术了，配合模因论还能搞出更大的动静" sqref="O50"/>
    <dataValidation allowBlank="1" showInputMessage="1" showErrorMessage="1" promptTitle="异种历史学" prompt="别人的历史，当然，你也能知道一些社交常识。配合信息海或者神学能产生出乎意料的效果" sqref="O51"/>
    <dataValidation allowBlank="1" showInputMessage="1" showErrorMessage="1" promptTitle="异种科技" prompt="你可以使用别人家的技术就像使用那些你从小熟悉的人类技术一样，你懂得一部分其他文明的科学理论，你甚至能把别人的混合自己的甚至变成自己的" sqref="O52"/>
  </dataValidations>
  <pageMargins left="0.7" right="0.7" top="0.75" bottom="0.75" header="0.3" footer="0.3"/>
  <pageSetup paperSize="9" scale="49" fitToWidth="0" orientation="portrait" r:id="rId1"/>
  <ignoredErrors>
    <ignoredError sqref="C36 N4 K3:L3 K6:L6 K4:L4 O4 Q3 C22 N25 C41 K8:L8 K7:L7 N7:O7 K5:L5 N5:O5 N3:O3 Q5 Q7 N6:O6 N8:Q8 Q6 Q4" formula="1"/>
  </ignoredErrors>
  <legacyDrawing r:id="rId2"/>
  <extLst>
    <ext xmlns:x14="http://schemas.microsoft.com/office/spreadsheetml/2009/9/main" uri="{78C0D931-6437-407d-A8EE-F0AAD7539E65}">
      <x14:conditionalFormattings>
        <x14:conditionalFormatting xmlns:xm="http://schemas.microsoft.com/office/excel/2006/main">
          <x14:cfRule type="containsText" priority="426" operator="containsText" id="{B1EE94E2-171D-49E7-857D-05ABDC0578CB}">
            <xm:f>NOT(ISERROR(SEARCH($D$22,N56)))</xm:f>
            <xm:f>$D$22</xm:f>
            <x14:dxf>
              <font>
                <color rgb="FF9C0006"/>
              </font>
              <fill>
                <patternFill>
                  <bgColor rgb="FFFFC7CE"/>
                </patternFill>
              </fill>
            </x14:dxf>
          </x14:cfRule>
          <xm:sqref>N56</xm:sqref>
        </x14:conditionalFormatting>
      </x14:conditionalFormattings>
    </ext>
    <ext xmlns:x14="http://schemas.microsoft.com/office/spreadsheetml/2009/9/main" uri="{CCE6A557-97BC-4b89-ADB6-D9C93CAAB3DF}">
      <x14:dataValidations xmlns:xm="http://schemas.microsoft.com/office/excel/2006/main" xWindow="1235" yWindow="530" count="7">
        <x14:dataValidation type="list" allowBlank="1" showInputMessage="1" showErrorMessage="1">
          <x14:formula1>
            <xm:f>分支技能!$E$4:$E$16</xm:f>
          </x14:formula1>
          <xm:sqref>P30:P31 P49:P51</xm:sqref>
        </x14:dataValidation>
        <x14:dataValidation type="list" allowBlank="1" showInputMessage="1" showErrorMessage="1">
          <x14:formula1>
            <xm:f>分支技能!$H$4:$H$11</xm:f>
          </x14:formula1>
          <xm:sqref>E34:E35</xm:sqref>
        </x14:dataValidation>
        <x14:dataValidation type="list" allowBlank="1" showInputMessage="1" showErrorMessage="1">
          <x14:formula1>
            <xm:f>分支技能!$K$4:$K$10</xm:f>
          </x14:formula1>
          <xm:sqref>E37:E38</xm:sqref>
        </x14:dataValidation>
        <x14:dataValidation type="list" allowBlank="1" showInputMessage="1" showErrorMessage="1">
          <x14:formula1>
            <xm:f>职业列表!$A$2:$A$117</xm:f>
          </x14:formula1>
          <xm:sqref>F5:G5</xm:sqref>
        </x14:dataValidation>
        <x14:dataValidation type="list" allowBlank="1" showInputMessage="1" showErrorMessage="1">
          <x14:formula1>
            <xm:f>分支技能!$B$4:$B$26</xm:f>
          </x14:formula1>
          <xm:sqref>E19:E20</xm:sqref>
        </x14:dataValidation>
        <x14:dataValidation type="list" allowBlank="1" showInputMessage="1" showErrorMessage="1">
          <x14:formula1>
            <xm:f>武器列表!$B$3:$B$106</xm:f>
          </x14:formula1>
          <xm:sqref>D62:D63</xm:sqref>
        </x14:dataValidation>
        <x14:dataValidation type="list" allowBlank="1" promptTitle="自选类型">
          <x14:formula1>
            <xm:f>武器列表!$B$3:$B$106</xm:f>
          </x14:formula1>
          <xm:sqref>D61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topLeftCell="A4" workbookViewId="0">
      <selection activeCell="I1" sqref="I1"/>
    </sheetView>
  </sheetViews>
  <sheetFormatPr defaultRowHeight="14"/>
  <cols>
    <col min="1" max="1" width="3.83203125" style="59" customWidth="1"/>
    <col min="2" max="2" width="19.75" style="58" customWidth="1"/>
    <col min="3" max="3" width="9" style="57"/>
    <col min="4" max="4" width="12.75" style="57" customWidth="1"/>
    <col min="5" max="5" width="24.33203125" style="57" customWidth="1"/>
    <col min="6" max="6" width="11.25" style="57" customWidth="1"/>
    <col min="7" max="7" width="10.5" style="53" bestFit="1" customWidth="1"/>
    <col min="8" max="8" width="10" style="53" bestFit="1" customWidth="1"/>
    <col min="9" max="9" width="15.25" style="53" customWidth="1"/>
    <col min="10" max="10" width="10.5" style="53" bestFit="1" customWidth="1"/>
    <col min="11" max="15" width="9" style="53"/>
  </cols>
  <sheetData>
    <row r="1" spans="1:15">
      <c r="B1" s="721"/>
      <c r="C1" s="721"/>
      <c r="D1" s="721"/>
      <c r="E1" s="721"/>
    </row>
    <row r="2" spans="1:15" ht="18" customHeight="1">
      <c r="A2" s="724" t="s">
        <v>294</v>
      </c>
      <c r="B2" s="726" t="s">
        <v>1501</v>
      </c>
      <c r="C2" s="726" t="s">
        <v>1143</v>
      </c>
      <c r="D2" s="726"/>
      <c r="E2" s="726"/>
      <c r="F2" s="272">
        <v>43040</v>
      </c>
      <c r="G2" s="110">
        <v>43103</v>
      </c>
      <c r="H2" s="109">
        <v>43131</v>
      </c>
      <c r="I2" s="109">
        <v>43153</v>
      </c>
    </row>
    <row r="3" spans="1:15" ht="385.5" customHeight="1">
      <c r="A3" s="724"/>
      <c r="B3" s="722" t="s">
        <v>1505</v>
      </c>
      <c r="C3" s="723"/>
      <c r="D3" s="723"/>
      <c r="E3" s="723"/>
      <c r="F3" s="723"/>
      <c r="G3" s="279" t="s">
        <v>1508</v>
      </c>
      <c r="H3" s="281" t="s">
        <v>1509</v>
      </c>
      <c r="I3" s="281" t="s">
        <v>1511</v>
      </c>
      <c r="K3" s="273"/>
      <c r="L3" s="273"/>
      <c r="M3" s="273"/>
    </row>
    <row r="4" spans="1:15" ht="18" customHeight="1">
      <c r="A4" s="724"/>
      <c r="B4" s="726" t="s">
        <v>1146</v>
      </c>
      <c r="C4" s="726"/>
      <c r="D4" s="726"/>
      <c r="E4" s="726"/>
      <c r="F4" s="272">
        <v>42949</v>
      </c>
      <c r="G4" s="110">
        <v>42958</v>
      </c>
      <c r="H4" s="111">
        <v>43008</v>
      </c>
      <c r="I4"/>
      <c r="J4"/>
      <c r="K4"/>
      <c r="L4"/>
      <c r="M4"/>
      <c r="N4"/>
      <c r="O4"/>
    </row>
    <row r="5" spans="1:15" s="35" customFormat="1" ht="62.25" customHeight="1">
      <c r="A5" s="724"/>
      <c r="B5" s="722" t="s">
        <v>1500</v>
      </c>
      <c r="C5" s="722"/>
      <c r="D5" s="722"/>
      <c r="E5" s="722"/>
      <c r="F5" s="722"/>
      <c r="G5" s="246"/>
      <c r="H5" s="246"/>
    </row>
    <row r="6" spans="1:15" ht="15.75" customHeight="1">
      <c r="A6" s="724"/>
      <c r="B6" s="726" t="s">
        <v>527</v>
      </c>
      <c r="C6" s="726"/>
      <c r="D6" s="726"/>
      <c r="E6" s="726"/>
      <c r="F6" s="272">
        <v>42948</v>
      </c>
      <c r="G6" s="262"/>
      <c r="H6" s="262"/>
      <c r="I6"/>
      <c r="J6"/>
      <c r="K6"/>
      <c r="L6"/>
      <c r="M6"/>
      <c r="N6"/>
      <c r="O6"/>
    </row>
    <row r="7" spans="1:15" ht="126.75" customHeight="1">
      <c r="A7" s="724"/>
      <c r="B7" s="722" t="s">
        <v>503</v>
      </c>
      <c r="C7" s="722"/>
      <c r="D7" s="722"/>
      <c r="E7" s="722"/>
      <c r="F7" s="722"/>
      <c r="G7" s="262"/>
      <c r="H7" s="262"/>
      <c r="I7"/>
      <c r="J7"/>
      <c r="K7"/>
      <c r="L7"/>
      <c r="M7"/>
      <c r="N7"/>
      <c r="O7"/>
    </row>
    <row r="8" spans="1:15">
      <c r="A8" s="724"/>
      <c r="B8" s="726" t="s">
        <v>1145</v>
      </c>
      <c r="C8" s="726"/>
      <c r="D8" s="726"/>
      <c r="E8" s="726"/>
      <c r="F8" s="726"/>
      <c r="G8" s="262"/>
      <c r="H8" s="262"/>
      <c r="I8"/>
      <c r="J8"/>
      <c r="K8"/>
      <c r="L8"/>
      <c r="M8"/>
      <c r="N8"/>
      <c r="O8"/>
    </row>
    <row r="9" spans="1:15" ht="116.25" customHeight="1">
      <c r="A9" s="724"/>
      <c r="B9" s="722" t="s">
        <v>272</v>
      </c>
      <c r="C9" s="722"/>
      <c r="D9" s="722"/>
      <c r="E9" s="722"/>
      <c r="F9" s="722"/>
      <c r="G9" s="262"/>
      <c r="H9" s="262"/>
      <c r="I9"/>
      <c r="J9"/>
      <c r="K9"/>
      <c r="L9"/>
      <c r="M9"/>
      <c r="N9"/>
      <c r="O9"/>
    </row>
    <row r="10" spans="1:15">
      <c r="A10" s="724"/>
      <c r="B10" s="726" t="s">
        <v>1144</v>
      </c>
      <c r="C10" s="726"/>
      <c r="D10" s="726"/>
      <c r="E10" s="726"/>
      <c r="F10" s="726"/>
      <c r="G10" s="262"/>
      <c r="H10" s="262"/>
      <c r="I10"/>
      <c r="J10"/>
      <c r="K10"/>
      <c r="L10"/>
      <c r="M10"/>
      <c r="N10"/>
      <c r="O10"/>
    </row>
    <row r="11" spans="1:15" ht="71.25" customHeight="1">
      <c r="A11" s="724"/>
      <c r="B11" s="725" t="s">
        <v>256</v>
      </c>
      <c r="C11" s="725"/>
      <c r="D11" s="725"/>
      <c r="E11" s="725"/>
      <c r="F11" s="725"/>
      <c r="G11" s="262"/>
      <c r="H11" s="262"/>
      <c r="I11"/>
      <c r="J11"/>
      <c r="K11"/>
      <c r="L11"/>
      <c r="M11"/>
      <c r="N11"/>
      <c r="O11"/>
    </row>
    <row r="12" spans="1:15">
      <c r="A12" s="724"/>
      <c r="B12" s="726" t="s">
        <v>526</v>
      </c>
      <c r="C12" s="726"/>
      <c r="D12" s="726"/>
      <c r="E12" s="726"/>
      <c r="F12" s="726"/>
      <c r="G12" s="262"/>
      <c r="H12" s="262"/>
      <c r="I12"/>
      <c r="J12"/>
      <c r="K12"/>
      <c r="L12"/>
      <c r="M12"/>
      <c r="N12"/>
      <c r="O12"/>
    </row>
    <row r="13" spans="1:15" ht="34.5" customHeight="1">
      <c r="A13" s="724"/>
      <c r="B13" s="722" t="s">
        <v>1379</v>
      </c>
      <c r="C13" s="722"/>
      <c r="D13" s="722"/>
      <c r="E13" s="722"/>
      <c r="F13" s="722"/>
      <c r="G13" s="262"/>
      <c r="H13" s="262"/>
      <c r="I13"/>
      <c r="J13"/>
      <c r="K13"/>
      <c r="L13"/>
      <c r="M13"/>
      <c r="N13"/>
      <c r="O13"/>
    </row>
    <row r="14" spans="1:15">
      <c r="B14" s="273"/>
      <c r="C14" s="274"/>
      <c r="D14" s="274"/>
      <c r="E14" s="274"/>
      <c r="F14" s="274"/>
      <c r="H14"/>
      <c r="I14"/>
      <c r="J14"/>
      <c r="K14"/>
      <c r="L14"/>
      <c r="M14"/>
      <c r="N14"/>
      <c r="O14"/>
    </row>
    <row r="15" spans="1:15">
      <c r="H15"/>
      <c r="I15"/>
      <c r="J15"/>
      <c r="K15"/>
      <c r="L15"/>
      <c r="M15"/>
      <c r="N15"/>
      <c r="O15"/>
    </row>
    <row r="16" spans="1: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row r="125" spans="8:15">
      <c r="H125"/>
      <c r="I125"/>
      <c r="J125"/>
      <c r="K125"/>
      <c r="L125"/>
      <c r="M125"/>
      <c r="N125"/>
      <c r="O125"/>
    </row>
  </sheetData>
  <sheetProtection password="DCD7" sheet="1" objects="1" scenarios="1" formatCells="0" selectLockedCells="1"/>
  <mergeCells count="14">
    <mergeCell ref="B1:E1"/>
    <mergeCell ref="B3:F3"/>
    <mergeCell ref="A2:A13"/>
    <mergeCell ref="B11:F11"/>
    <mergeCell ref="B9:F9"/>
    <mergeCell ref="B7:F7"/>
    <mergeCell ref="B5:F5"/>
    <mergeCell ref="B10:F10"/>
    <mergeCell ref="B12:F12"/>
    <mergeCell ref="B8:F8"/>
    <mergeCell ref="B6:E6"/>
    <mergeCell ref="B4:E4"/>
    <mergeCell ref="B2:E2"/>
    <mergeCell ref="B13:F13"/>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1"/>
  <sheetViews>
    <sheetView zoomScale="115" zoomScaleNormal="115" workbookViewId="0">
      <selection activeCell="I1" sqref="I1"/>
    </sheetView>
  </sheetViews>
  <sheetFormatPr defaultRowHeight="14"/>
  <cols>
    <col min="2" max="2" width="14" customWidth="1"/>
    <col min="3" max="3" width="10.58203125" customWidth="1"/>
    <col min="4" max="4" width="10.75" customWidth="1"/>
    <col min="5" max="5" width="12" customWidth="1"/>
    <col min="6" max="6" width="12.33203125" customWidth="1"/>
    <col min="7" max="7" width="12.75" customWidth="1"/>
    <col min="8" max="8" width="11.58203125" customWidth="1"/>
    <col min="10" max="10" width="11.5" customWidth="1"/>
    <col min="11" max="11" width="15.5" customWidth="1"/>
    <col min="12" max="12" width="8.5" customWidth="1"/>
    <col min="13" max="13" width="8.33203125" customWidth="1"/>
    <col min="14" max="14" width="7.5" customWidth="1"/>
  </cols>
  <sheetData>
    <row r="1" spans="1:31">
      <c r="A1" s="130">
        <v>1</v>
      </c>
      <c r="B1" s="130" t="str">
        <f>职业列表!I3</f>
        <v>无</v>
      </c>
      <c r="C1" s="130" t="str">
        <f>职业列表!$I4</f>
        <v>无</v>
      </c>
      <c r="D1" s="130" t="str">
        <f>职业列表!$I5</f>
        <v>无</v>
      </c>
      <c r="E1" s="130" t="str">
        <f>职业列表!$I6</f>
        <v>无</v>
      </c>
      <c r="F1" s="130" t="str">
        <f>职业列表!$I7</f>
        <v>无</v>
      </c>
      <c r="G1" s="130" t="str">
        <f>职业列表!$I8</f>
        <v>无</v>
      </c>
      <c r="H1" s="130" t="str">
        <f>职业列表!$I9</f>
        <v>无</v>
      </c>
      <c r="I1" s="130" t="str">
        <f>职业列表!$I10</f>
        <v>无</v>
      </c>
      <c r="J1" s="130" t="s">
        <v>658</v>
      </c>
      <c r="K1" s="130">
        <v>0</v>
      </c>
      <c r="L1" s="130">
        <v>0</v>
      </c>
      <c r="M1" s="130">
        <v>0</v>
      </c>
      <c r="N1" s="130">
        <v>0</v>
      </c>
      <c r="O1" s="130">
        <v>0</v>
      </c>
      <c r="P1" s="130">
        <v>0</v>
      </c>
      <c r="Q1" s="130">
        <v>0</v>
      </c>
      <c r="R1" s="130">
        <v>0</v>
      </c>
      <c r="S1" s="130">
        <v>0</v>
      </c>
      <c r="T1" s="131"/>
      <c r="U1" s="131"/>
      <c r="V1" s="131"/>
      <c r="W1" s="131"/>
      <c r="X1" s="131"/>
      <c r="Y1" s="131"/>
      <c r="Z1" s="131"/>
      <c r="AA1" s="131"/>
      <c r="AB1" s="131"/>
      <c r="AC1" s="131"/>
      <c r="AD1" s="131"/>
      <c r="AE1" s="131"/>
    </row>
    <row r="2" spans="1:31">
      <c r="A2" s="130">
        <v>2</v>
      </c>
      <c r="B2" s="132" t="s">
        <v>528</v>
      </c>
      <c r="C2" s="133" t="s">
        <v>546</v>
      </c>
      <c r="D2" s="133" t="s">
        <v>659</v>
      </c>
      <c r="E2" s="133" t="s">
        <v>547</v>
      </c>
      <c r="F2" s="133" t="s">
        <v>548</v>
      </c>
      <c r="G2" s="133" t="s">
        <v>615</v>
      </c>
      <c r="H2" s="133" t="s">
        <v>607</v>
      </c>
      <c r="I2" s="133" t="s">
        <v>607</v>
      </c>
      <c r="J2" s="130" t="s">
        <v>658</v>
      </c>
      <c r="K2" s="130">
        <v>0</v>
      </c>
      <c r="L2" s="134">
        <v>0</v>
      </c>
      <c r="M2" s="134">
        <v>0</v>
      </c>
      <c r="N2" s="134">
        <v>0</v>
      </c>
      <c r="O2" s="134">
        <v>0</v>
      </c>
      <c r="P2" s="134">
        <v>0</v>
      </c>
      <c r="Q2" s="130">
        <v>0</v>
      </c>
      <c r="R2" s="130">
        <v>0</v>
      </c>
      <c r="S2" s="130">
        <v>0</v>
      </c>
      <c r="T2" s="131"/>
      <c r="U2" s="135" t="s">
        <v>1098</v>
      </c>
      <c r="V2" s="135" t="s">
        <v>1097</v>
      </c>
      <c r="W2" s="135" t="s">
        <v>1099</v>
      </c>
      <c r="X2" s="131"/>
      <c r="Y2" s="136" t="s">
        <v>1007</v>
      </c>
      <c r="Z2" s="136"/>
      <c r="AA2" s="137"/>
      <c r="AB2" s="131"/>
      <c r="AC2" s="131"/>
      <c r="AD2" s="131"/>
      <c r="AE2" s="131"/>
    </row>
    <row r="3" spans="1:31" ht="14.5">
      <c r="A3" s="130">
        <v>3</v>
      </c>
      <c r="B3" s="133" t="s">
        <v>79</v>
      </c>
      <c r="C3" s="133" t="s">
        <v>550</v>
      </c>
      <c r="D3" s="133" t="s">
        <v>551</v>
      </c>
      <c r="E3" s="133" t="s">
        <v>552</v>
      </c>
      <c r="F3" s="133" t="s">
        <v>549</v>
      </c>
      <c r="G3" s="133" t="s">
        <v>553</v>
      </c>
      <c r="H3" s="133" t="s">
        <v>614</v>
      </c>
      <c r="I3" s="133" t="s">
        <v>608</v>
      </c>
      <c r="J3" s="130" t="s">
        <v>658</v>
      </c>
      <c r="K3" s="130">
        <v>0</v>
      </c>
      <c r="L3" s="130">
        <v>0</v>
      </c>
      <c r="M3" s="130">
        <v>0</v>
      </c>
      <c r="N3" s="130">
        <v>0</v>
      </c>
      <c r="O3" s="130">
        <v>0</v>
      </c>
      <c r="P3" s="130">
        <v>0</v>
      </c>
      <c r="Q3" s="130">
        <v>0</v>
      </c>
      <c r="R3" s="130">
        <v>0</v>
      </c>
      <c r="S3" s="130">
        <v>0</v>
      </c>
      <c r="T3" s="131"/>
      <c r="U3" s="138">
        <v>1</v>
      </c>
      <c r="V3" s="75">
        <f>LOOKUP(人物卡!F$5,职业!$A$1:$A$115,职业!$B$1:$B$115)</f>
        <v>0</v>
      </c>
      <c r="W3" s="138">
        <v>1</v>
      </c>
      <c r="X3" s="131"/>
      <c r="Y3" s="139" t="str">
        <f>IF(LOOKUP(人物卡!$F$5,职业!$A$1:$A$115,职业!$J$1:$J$115)&lt;&gt;0,LOOKUP(人物卡!$F$5,职业!$A$1:$A$115,职业!$K$1:$K$115))</f>
        <v>母语</v>
      </c>
      <c r="Z3" s="139" t="str">
        <f>IF(LOOKUP(人物卡!$F$5,职业!$A$1:$A$115,职业!$J$1:$J$115)&lt;&gt;0,LOOKUP(人物卡!$F$5,职业!$A$1:$A$115,职业!$L$1:$L$115))</f>
        <v>外语①</v>
      </c>
      <c r="AA3" s="137"/>
      <c r="AB3" s="131"/>
      <c r="AC3" s="131"/>
      <c r="AD3" s="131"/>
      <c r="AE3" s="131"/>
    </row>
    <row r="4" spans="1:31" ht="14.5">
      <c r="A4" s="130">
        <v>4</v>
      </c>
      <c r="B4" s="132" t="s">
        <v>987</v>
      </c>
      <c r="C4" s="133" t="s">
        <v>554</v>
      </c>
      <c r="D4" s="133" t="s">
        <v>990</v>
      </c>
      <c r="E4" s="133" t="s">
        <v>555</v>
      </c>
      <c r="F4" s="133" t="s">
        <v>610</v>
      </c>
      <c r="G4" s="133" t="s">
        <v>556</v>
      </c>
      <c r="H4" s="133" t="s">
        <v>611</v>
      </c>
      <c r="I4" s="133" t="s">
        <v>610</v>
      </c>
      <c r="J4" s="130" t="s">
        <v>658</v>
      </c>
      <c r="K4" s="133">
        <v>0</v>
      </c>
      <c r="L4" s="133">
        <v>0</v>
      </c>
      <c r="M4" s="134">
        <v>0</v>
      </c>
      <c r="N4" s="134">
        <v>0</v>
      </c>
      <c r="O4" s="130">
        <v>0</v>
      </c>
      <c r="P4" s="134">
        <v>0</v>
      </c>
      <c r="Q4" s="130">
        <v>0</v>
      </c>
      <c r="R4" s="130">
        <v>0</v>
      </c>
      <c r="S4" s="130">
        <v>0</v>
      </c>
      <c r="T4" s="131"/>
      <c r="U4" s="138">
        <v>2</v>
      </c>
      <c r="V4" s="75" t="str">
        <f>LOOKUP(人物卡!F$5,职业!$A$1:$A$115,职业!$C$1:$C$115)</f>
        <v>图书馆使用</v>
      </c>
      <c r="W4" s="138">
        <v>1</v>
      </c>
      <c r="X4" s="131"/>
      <c r="Y4" s="727" t="s">
        <v>1008</v>
      </c>
      <c r="Z4" s="727"/>
      <c r="AA4" s="137"/>
      <c r="AB4" s="131"/>
      <c r="AC4" s="131"/>
      <c r="AD4" s="131"/>
      <c r="AE4" s="131"/>
    </row>
    <row r="5" spans="1:31" ht="14.5">
      <c r="A5" s="130">
        <v>5</v>
      </c>
      <c r="B5" s="132" t="s">
        <v>983</v>
      </c>
      <c r="C5" s="133" t="s">
        <v>554</v>
      </c>
      <c r="D5" s="133" t="s">
        <v>557</v>
      </c>
      <c r="E5" s="133" t="s">
        <v>613</v>
      </c>
      <c r="F5" s="133" t="s">
        <v>556</v>
      </c>
      <c r="G5" s="133" t="s">
        <v>612</v>
      </c>
      <c r="H5" s="133" t="s">
        <v>612</v>
      </c>
      <c r="I5" s="133" t="s">
        <v>618</v>
      </c>
      <c r="J5" s="130" t="s">
        <v>658</v>
      </c>
      <c r="K5" s="130">
        <v>0</v>
      </c>
      <c r="L5" s="130">
        <v>0</v>
      </c>
      <c r="M5" s="130">
        <v>0</v>
      </c>
      <c r="N5" s="130">
        <v>0</v>
      </c>
      <c r="O5" s="130">
        <v>0</v>
      </c>
      <c r="P5" s="130">
        <v>0</v>
      </c>
      <c r="Q5" s="130">
        <v>0</v>
      </c>
      <c r="R5" s="130">
        <v>0</v>
      </c>
      <c r="S5" s="130">
        <v>0</v>
      </c>
      <c r="T5" s="131"/>
      <c r="U5" s="138">
        <v>3</v>
      </c>
      <c r="V5" s="75" t="str">
        <f>LOOKUP(人物卡!F$5,职业!$A$1:$A$115,职业!$D$1:$D$115)</f>
        <v>聆听</v>
      </c>
      <c r="W5" s="138">
        <v>1</v>
      </c>
      <c r="X5" s="131"/>
      <c r="Y5" s="140">
        <f>IF(LOOKUP(人物卡!$F$5,职业!$A$1:$A$115,职业!$J$1:$J$115)&lt;&gt;0,LOOKUP(人物卡!$F$5,职业!$A$1:$A$115,职业!$M$1:$M$115),"")</f>
        <v>0</v>
      </c>
      <c r="Z5" s="140">
        <f>IF(LOOKUP(人物卡!$F$5,职业!$A$1:$A$115,职业!$J$1:$J$115)&lt;&gt;0,LOOKUP(人物卡!$F$5,职业!$A$1:$A$115,职业!$N$1:$N$115)," ")</f>
        <v>0</v>
      </c>
      <c r="AA5" s="137"/>
      <c r="AB5" s="131"/>
      <c r="AC5" s="131"/>
      <c r="AD5" s="131"/>
      <c r="AE5" s="131"/>
    </row>
    <row r="6" spans="1:31" ht="14.5">
      <c r="A6" s="130">
        <v>6</v>
      </c>
      <c r="B6" s="132" t="s">
        <v>613</v>
      </c>
      <c r="C6" s="133" t="s">
        <v>1096</v>
      </c>
      <c r="D6" s="133" t="s">
        <v>992</v>
      </c>
      <c r="E6" s="133" t="s">
        <v>546</v>
      </c>
      <c r="F6" s="133" t="s">
        <v>659</v>
      </c>
      <c r="G6" s="133" t="s">
        <v>556</v>
      </c>
      <c r="H6" s="133" t="s">
        <v>558</v>
      </c>
      <c r="I6" s="133" t="s">
        <v>559</v>
      </c>
      <c r="J6" s="130" t="s">
        <v>658</v>
      </c>
      <c r="K6" s="133">
        <v>0</v>
      </c>
      <c r="L6" s="133">
        <v>0</v>
      </c>
      <c r="M6" s="134">
        <v>0</v>
      </c>
      <c r="N6" s="134">
        <v>0</v>
      </c>
      <c r="O6" s="130">
        <v>0</v>
      </c>
      <c r="P6" s="134">
        <v>0</v>
      </c>
      <c r="Q6" s="130">
        <v>0</v>
      </c>
      <c r="R6" s="130">
        <v>0</v>
      </c>
      <c r="S6" s="130">
        <v>0</v>
      </c>
      <c r="T6" s="131"/>
      <c r="U6" s="138">
        <v>4</v>
      </c>
      <c r="V6" s="75" t="str">
        <f>LOOKUP(人物卡!F$5,职业!$A$1:$A$115,职业!$E$1:$E$115)</f>
        <v>任意特长</v>
      </c>
      <c r="W6" s="138">
        <v>1</v>
      </c>
      <c r="X6" s="131"/>
      <c r="Y6" s="727" t="s">
        <v>1030</v>
      </c>
      <c r="Z6" s="727"/>
      <c r="AA6" s="137"/>
      <c r="AB6" s="131"/>
      <c r="AC6" s="131"/>
      <c r="AD6" s="131"/>
      <c r="AE6" s="131"/>
    </row>
    <row r="7" spans="1:31" ht="14.5">
      <c r="A7" s="130">
        <v>7</v>
      </c>
      <c r="B7" s="133" t="s">
        <v>529</v>
      </c>
      <c r="C7" s="133" t="s">
        <v>547</v>
      </c>
      <c r="D7" s="133" t="s">
        <v>560</v>
      </c>
      <c r="E7" s="133" t="s">
        <v>995</v>
      </c>
      <c r="F7" s="133" t="s">
        <v>561</v>
      </c>
      <c r="G7" s="133" t="s">
        <v>556</v>
      </c>
      <c r="H7" s="133" t="s">
        <v>988</v>
      </c>
      <c r="I7" s="133" t="s">
        <v>989</v>
      </c>
      <c r="J7" s="130" t="s">
        <v>658</v>
      </c>
      <c r="K7" s="130">
        <v>0</v>
      </c>
      <c r="L7" s="130">
        <v>0</v>
      </c>
      <c r="M7" s="130">
        <v>0</v>
      </c>
      <c r="N7" s="130">
        <v>0</v>
      </c>
      <c r="O7" s="130">
        <v>0</v>
      </c>
      <c r="P7" s="130">
        <v>0</v>
      </c>
      <c r="Q7" s="130">
        <v>0</v>
      </c>
      <c r="R7" s="130">
        <v>0</v>
      </c>
      <c r="S7" s="130">
        <v>0</v>
      </c>
      <c r="T7" s="131"/>
      <c r="U7" s="138">
        <v>5</v>
      </c>
      <c r="V7" s="75" t="str">
        <f>LOOKUP(人物卡!F$5,职业!$A$1:$A$115,职业!$F$1:$F$115)</f>
        <v>任意特长</v>
      </c>
      <c r="W7" s="138">
        <v>1</v>
      </c>
      <c r="X7" s="131"/>
      <c r="Y7" s="140">
        <f>IF(LOOKUP(人物卡!$F$5,职业!$A$1:$A$115,职业!$J$1:$J$115)&lt;&gt;0,LOOKUP(人物卡!$F$5,职业!$A$1:$A$115,职业!$O$1:$O$115),"")</f>
        <v>0</v>
      </c>
      <c r="Z7" s="140">
        <f>IF(LOOKUP(人物卡!$F$5,职业!$A$1:$A$115,职业!$J$1:$J$115)&lt;&gt;0,LOOKUP(人物卡!$F$5,职业!$A$1:$A$115,职业!$P$1:$P$115)," ")</f>
        <v>0</v>
      </c>
      <c r="AA7" s="137"/>
      <c r="AB7" s="131"/>
      <c r="AC7" s="131"/>
      <c r="AD7" s="131"/>
      <c r="AE7" s="131"/>
    </row>
    <row r="8" spans="1:31" ht="14.5">
      <c r="A8" s="130">
        <v>8</v>
      </c>
      <c r="B8" s="132" t="s">
        <v>87</v>
      </c>
      <c r="C8" s="133" t="s">
        <v>547</v>
      </c>
      <c r="D8" s="133" t="s">
        <v>1001</v>
      </c>
      <c r="E8" s="133" t="s">
        <v>556</v>
      </c>
      <c r="F8" s="133" t="s">
        <v>988</v>
      </c>
      <c r="G8" s="133" t="s">
        <v>558</v>
      </c>
      <c r="H8" s="133" t="s">
        <v>559</v>
      </c>
      <c r="I8" s="133" t="s">
        <v>614</v>
      </c>
      <c r="J8" s="130" t="s">
        <v>658</v>
      </c>
      <c r="K8" s="130">
        <v>0</v>
      </c>
      <c r="L8" s="130">
        <v>0</v>
      </c>
      <c r="M8" s="130">
        <v>0</v>
      </c>
      <c r="N8" s="130">
        <v>0</v>
      </c>
      <c r="O8" s="130">
        <v>0</v>
      </c>
      <c r="P8" s="130">
        <v>0</v>
      </c>
      <c r="Q8" s="130">
        <v>0</v>
      </c>
      <c r="R8" s="130">
        <v>0</v>
      </c>
      <c r="S8" s="130">
        <v>0</v>
      </c>
      <c r="T8" s="131"/>
      <c r="U8" s="138">
        <v>6</v>
      </c>
      <c r="V8" s="75" t="str">
        <f>LOOKUP(人物卡!F$5,职业!$A$1:$A$115,职业!$G$1:$G$115)</f>
        <v>任意特长</v>
      </c>
      <c r="W8" s="138">
        <v>1</v>
      </c>
      <c r="X8" s="131"/>
      <c r="Y8" s="727" t="s">
        <v>1070</v>
      </c>
      <c r="Z8" s="727"/>
      <c r="AA8" s="727"/>
      <c r="AB8" s="131"/>
      <c r="AC8" s="131"/>
      <c r="AD8" s="131"/>
      <c r="AE8" s="131"/>
    </row>
    <row r="9" spans="1:31" ht="14.5">
      <c r="A9" s="130">
        <v>9</v>
      </c>
      <c r="B9" s="133" t="s">
        <v>535</v>
      </c>
      <c r="C9" s="133" t="s">
        <v>984</v>
      </c>
      <c r="D9" s="133" t="s">
        <v>555</v>
      </c>
      <c r="E9" s="133" t="s">
        <v>659</v>
      </c>
      <c r="F9" s="133" t="s">
        <v>995</v>
      </c>
      <c r="G9" s="133" t="s">
        <v>610</v>
      </c>
      <c r="H9" s="133" t="s">
        <v>549</v>
      </c>
      <c r="I9" s="133" t="s">
        <v>614</v>
      </c>
      <c r="J9" s="130" t="s">
        <v>658</v>
      </c>
      <c r="K9" s="133">
        <v>0</v>
      </c>
      <c r="L9" s="133">
        <v>0</v>
      </c>
      <c r="M9" s="133">
        <v>0</v>
      </c>
      <c r="N9" s="133">
        <v>0</v>
      </c>
      <c r="O9" s="133">
        <v>0</v>
      </c>
      <c r="P9" s="133">
        <v>0</v>
      </c>
      <c r="Q9" s="130">
        <v>0</v>
      </c>
      <c r="R9" s="130">
        <v>0</v>
      </c>
      <c r="S9" s="130">
        <v>0</v>
      </c>
      <c r="T9" s="131"/>
      <c r="U9" s="138">
        <v>7</v>
      </c>
      <c r="V9" s="75" t="str">
        <f>LOOKUP(人物卡!F$5,职业!$A$1:$A$115,职业!$H$1:$H$115)</f>
        <v>任意特长</v>
      </c>
      <c r="W9" s="138">
        <v>1</v>
      </c>
      <c r="X9" s="131"/>
      <c r="Y9" s="140">
        <f>IF(LOOKUP(人物卡!$F$5,职业!$A$1:$A$115,职业!$J$1:$J$115)&lt;&gt;0,LOOKUP(人物卡!$F$5,职业!$A$1:$A$115,职业!$Q$1:$Q$115),"")</f>
        <v>0</v>
      </c>
      <c r="Z9" s="140">
        <f>IF(LOOKUP(人物卡!$F$5,职业!$A$1:$A$115,职业!$J$1:$J$115)&lt;&gt;0,LOOKUP(人物卡!$F$5,职业!$A$1:$A$115,职业!$R$1:$R$115),"")</f>
        <v>0</v>
      </c>
      <c r="AA9" s="140">
        <f>IF(LOOKUP(人物卡!$F$5,职业!$A$1:$A$115,职业!$J$1:$J$115)&lt;&gt;0,LOOKUP(人物卡!$F$5,职业!$A$1:$A$115,职业!$S$1:$S$115),"")</f>
        <v>0</v>
      </c>
      <c r="AB9" s="131"/>
      <c r="AC9" s="131"/>
      <c r="AD9" s="131"/>
      <c r="AE9" s="131"/>
    </row>
    <row r="10" spans="1:31" ht="14.5">
      <c r="A10" s="130">
        <v>10</v>
      </c>
      <c r="B10" s="132" t="s">
        <v>528</v>
      </c>
      <c r="C10" s="133" t="s">
        <v>562</v>
      </c>
      <c r="D10" s="133" t="s">
        <v>557</v>
      </c>
      <c r="E10" s="133" t="s">
        <v>613</v>
      </c>
      <c r="F10" s="133" t="s">
        <v>555</v>
      </c>
      <c r="G10" s="133" t="s">
        <v>659</v>
      </c>
      <c r="H10" s="133" t="s">
        <v>563</v>
      </c>
      <c r="I10" s="133" t="s">
        <v>609</v>
      </c>
      <c r="J10" s="130" t="s">
        <v>658</v>
      </c>
      <c r="K10" s="133">
        <v>0</v>
      </c>
      <c r="L10" s="133">
        <v>0</v>
      </c>
      <c r="M10" s="134">
        <v>0</v>
      </c>
      <c r="N10" s="134">
        <v>0</v>
      </c>
      <c r="O10" s="134">
        <v>0</v>
      </c>
      <c r="P10" s="134">
        <v>0</v>
      </c>
      <c r="Q10" s="130">
        <v>0</v>
      </c>
      <c r="R10" s="130">
        <v>0</v>
      </c>
      <c r="S10" s="130">
        <v>0</v>
      </c>
      <c r="T10" s="131"/>
      <c r="U10" s="138">
        <v>8</v>
      </c>
      <c r="V10" s="75" t="str">
        <f>LOOKUP(人物卡!F$5,职业!$A$1:$A$115,职业!$I$1:$I$115)</f>
        <v>任意特长</v>
      </c>
      <c r="W10" s="138">
        <v>1</v>
      </c>
      <c r="X10" s="131"/>
      <c r="Y10" s="131"/>
      <c r="Z10" s="131"/>
      <c r="AA10" s="131"/>
      <c r="AB10" s="131"/>
      <c r="AC10" s="131"/>
      <c r="AD10" s="131"/>
      <c r="AE10" s="131"/>
    </row>
    <row r="11" spans="1:31" ht="14.5">
      <c r="A11" s="130">
        <v>11</v>
      </c>
      <c r="B11" s="133" t="s">
        <v>535</v>
      </c>
      <c r="C11" s="133" t="s">
        <v>78</v>
      </c>
      <c r="D11" s="133" t="s">
        <v>555</v>
      </c>
      <c r="E11" s="133" t="s">
        <v>995</v>
      </c>
      <c r="F11" s="133" t="s">
        <v>659</v>
      </c>
      <c r="G11" s="133" t="s">
        <v>549</v>
      </c>
      <c r="H11" s="133" t="s">
        <v>90</v>
      </c>
      <c r="I11" s="133"/>
      <c r="J11" s="130" t="s">
        <v>658</v>
      </c>
      <c r="K11" s="133" t="s">
        <v>268</v>
      </c>
      <c r="L11" s="133" t="s">
        <v>988</v>
      </c>
      <c r="M11" s="134">
        <v>0</v>
      </c>
      <c r="N11" s="134">
        <v>0</v>
      </c>
      <c r="O11" s="134">
        <v>0</v>
      </c>
      <c r="P11" s="134">
        <v>0</v>
      </c>
      <c r="Q11" s="130">
        <v>0</v>
      </c>
      <c r="R11" s="130">
        <v>0</v>
      </c>
      <c r="S11" s="130">
        <v>0</v>
      </c>
      <c r="T11" s="131"/>
      <c r="U11" s="130">
        <v>9</v>
      </c>
      <c r="V11" s="75" t="str">
        <f>LOOKUP(人物卡!F$5,职业!$A$1:$A$115,职业!$J$1:$J$115)</f>
        <v>无</v>
      </c>
      <c r="W11" s="138">
        <v>1</v>
      </c>
      <c r="X11" s="131"/>
      <c r="Y11" s="131"/>
      <c r="Z11" s="131"/>
      <c r="AA11" s="131"/>
      <c r="AB11" s="131"/>
      <c r="AC11" s="131"/>
      <c r="AD11" s="131"/>
      <c r="AE11" s="131"/>
    </row>
    <row r="12" spans="1:31" ht="26">
      <c r="A12" s="130">
        <v>12</v>
      </c>
      <c r="B12" s="132" t="s">
        <v>528</v>
      </c>
      <c r="C12" s="133" t="s">
        <v>998</v>
      </c>
      <c r="D12" s="133" t="s">
        <v>546</v>
      </c>
      <c r="E12" s="133" t="s">
        <v>565</v>
      </c>
      <c r="F12" s="133" t="s">
        <v>1003</v>
      </c>
      <c r="G12" s="133" t="s">
        <v>548</v>
      </c>
      <c r="H12" s="133" t="s">
        <v>556</v>
      </c>
      <c r="I12" s="141" t="s">
        <v>1004</v>
      </c>
      <c r="J12" s="130" t="s">
        <v>658</v>
      </c>
      <c r="K12" s="133" t="s">
        <v>1005</v>
      </c>
      <c r="L12" s="133" t="s">
        <v>659</v>
      </c>
      <c r="M12" s="134">
        <v>0</v>
      </c>
      <c r="N12" s="134">
        <v>0</v>
      </c>
      <c r="O12" s="134">
        <v>0</v>
      </c>
      <c r="P12" s="134">
        <v>0</v>
      </c>
      <c r="Q12" s="130">
        <v>0</v>
      </c>
      <c r="R12" s="130">
        <v>0</v>
      </c>
      <c r="S12" s="130">
        <v>0</v>
      </c>
      <c r="T12" s="131"/>
      <c r="U12" s="131"/>
      <c r="V12" s="131"/>
      <c r="W12" s="131"/>
      <c r="X12" s="131"/>
      <c r="Y12" s="131"/>
      <c r="Z12" s="131"/>
      <c r="AA12" s="131"/>
      <c r="AB12" s="131"/>
      <c r="AC12" s="131"/>
      <c r="AD12" s="131"/>
      <c r="AE12" s="131"/>
    </row>
    <row r="13" spans="1:31">
      <c r="A13" s="130">
        <v>13</v>
      </c>
      <c r="B13" s="133" t="s">
        <v>984</v>
      </c>
      <c r="C13" s="133"/>
      <c r="D13" s="133" t="s">
        <v>613</v>
      </c>
      <c r="E13" s="133" t="s">
        <v>995</v>
      </c>
      <c r="F13" s="133" t="s">
        <v>556</v>
      </c>
      <c r="G13" s="133" t="s">
        <v>549</v>
      </c>
      <c r="H13" s="133" t="s">
        <v>617</v>
      </c>
      <c r="I13" s="133" t="s">
        <v>617</v>
      </c>
      <c r="J13" s="130" t="s">
        <v>658</v>
      </c>
      <c r="K13" s="133" t="s">
        <v>616</v>
      </c>
      <c r="L13" s="133" t="s">
        <v>1000</v>
      </c>
      <c r="M13" s="134">
        <v>0</v>
      </c>
      <c r="N13" s="134">
        <v>0</v>
      </c>
      <c r="O13" s="134">
        <v>0</v>
      </c>
      <c r="P13" s="134">
        <v>0</v>
      </c>
      <c r="Q13" s="130">
        <v>0</v>
      </c>
      <c r="R13" s="130">
        <v>0</v>
      </c>
      <c r="S13" s="130">
        <v>0</v>
      </c>
      <c r="T13" s="131"/>
      <c r="U13" s="131"/>
      <c r="V13" s="131"/>
      <c r="W13" s="142"/>
      <c r="X13" s="131"/>
      <c r="Y13" s="131"/>
      <c r="Z13" s="131"/>
      <c r="AA13" s="131"/>
      <c r="AB13" s="131"/>
      <c r="AC13" s="131"/>
      <c r="AD13" s="131"/>
      <c r="AE13" s="131"/>
    </row>
    <row r="14" spans="1:31">
      <c r="A14" s="130">
        <v>14</v>
      </c>
      <c r="B14" s="132" t="s">
        <v>82</v>
      </c>
      <c r="C14" s="133" t="s">
        <v>1096</v>
      </c>
      <c r="D14" s="133" t="s">
        <v>566</v>
      </c>
      <c r="E14" s="133" t="s">
        <v>613</v>
      </c>
      <c r="F14" s="133" t="s">
        <v>547</v>
      </c>
      <c r="G14" s="133" t="s">
        <v>556</v>
      </c>
      <c r="H14" s="133" t="s">
        <v>558</v>
      </c>
      <c r="I14" s="133" t="s">
        <v>609</v>
      </c>
      <c r="J14" s="130" t="s">
        <v>658</v>
      </c>
      <c r="K14" s="133">
        <v>0</v>
      </c>
      <c r="L14" s="134">
        <v>0</v>
      </c>
      <c r="M14" s="134">
        <v>0</v>
      </c>
      <c r="N14" s="134">
        <v>0</v>
      </c>
      <c r="O14" s="134">
        <v>0</v>
      </c>
      <c r="P14" s="134">
        <v>0</v>
      </c>
      <c r="Q14" s="130">
        <v>0</v>
      </c>
      <c r="R14" s="134">
        <v>0</v>
      </c>
      <c r="S14" s="130">
        <v>0</v>
      </c>
      <c r="T14" s="131"/>
      <c r="U14" s="131"/>
      <c r="V14" s="131"/>
      <c r="W14" s="131"/>
      <c r="X14" s="131"/>
      <c r="Y14" s="131"/>
      <c r="Z14" s="131"/>
      <c r="AA14" s="131"/>
      <c r="AB14" s="131"/>
      <c r="AC14" s="131"/>
      <c r="AD14" s="131"/>
      <c r="AE14" s="131"/>
    </row>
    <row r="15" spans="1:31">
      <c r="A15" s="130">
        <v>15</v>
      </c>
      <c r="B15" s="133" t="s">
        <v>79</v>
      </c>
      <c r="C15" s="133" t="s">
        <v>551</v>
      </c>
      <c r="D15" s="133" t="s">
        <v>1096</v>
      </c>
      <c r="E15" s="133" t="s">
        <v>567</v>
      </c>
      <c r="F15" s="133" t="s">
        <v>610</v>
      </c>
      <c r="G15" s="133" t="s">
        <v>553</v>
      </c>
      <c r="H15" s="133" t="s">
        <v>552</v>
      </c>
      <c r="I15" s="133" t="s">
        <v>614</v>
      </c>
      <c r="J15" s="130" t="s">
        <v>658</v>
      </c>
      <c r="K15" s="133">
        <v>0</v>
      </c>
      <c r="L15" s="134">
        <v>0</v>
      </c>
      <c r="M15" s="134">
        <v>0</v>
      </c>
      <c r="N15" s="134">
        <v>0</v>
      </c>
      <c r="O15" s="134">
        <v>0</v>
      </c>
      <c r="P15" s="134">
        <v>0</v>
      </c>
      <c r="Q15" s="130">
        <v>0</v>
      </c>
      <c r="R15" s="134">
        <v>0</v>
      </c>
      <c r="S15" s="130">
        <v>0</v>
      </c>
      <c r="T15" s="131"/>
      <c r="U15" s="131"/>
      <c r="V15" s="131"/>
      <c r="W15" s="131"/>
      <c r="X15" s="131"/>
      <c r="Y15" s="131"/>
      <c r="Z15" s="131"/>
      <c r="AA15" s="131"/>
      <c r="AB15" s="131"/>
      <c r="AC15" s="131"/>
      <c r="AD15" s="131"/>
      <c r="AE15" s="131"/>
    </row>
    <row r="16" spans="1:31">
      <c r="A16" s="130">
        <v>16</v>
      </c>
      <c r="B16" s="133" t="s">
        <v>984</v>
      </c>
      <c r="C16" s="133" t="s">
        <v>555</v>
      </c>
      <c r="D16" s="133" t="s">
        <v>659</v>
      </c>
      <c r="E16" s="130"/>
      <c r="F16" s="133" t="s">
        <v>995</v>
      </c>
      <c r="G16" s="133" t="s">
        <v>565</v>
      </c>
      <c r="H16" s="133" t="s">
        <v>556</v>
      </c>
      <c r="I16" s="133" t="s">
        <v>606</v>
      </c>
      <c r="J16" s="130" t="s">
        <v>658</v>
      </c>
      <c r="K16" s="133" t="s">
        <v>1010</v>
      </c>
      <c r="L16" s="134" t="s">
        <v>1011</v>
      </c>
      <c r="M16" s="134">
        <v>0</v>
      </c>
      <c r="N16" s="134">
        <v>0</v>
      </c>
      <c r="O16" s="134">
        <v>0</v>
      </c>
      <c r="P16" s="134">
        <v>0</v>
      </c>
      <c r="Q16" s="130">
        <v>0</v>
      </c>
      <c r="R16" s="134">
        <v>0</v>
      </c>
      <c r="S16" s="130">
        <v>0</v>
      </c>
      <c r="T16" s="131"/>
      <c r="U16" s="131"/>
      <c r="V16" s="131"/>
      <c r="W16" s="131"/>
      <c r="X16" s="131"/>
      <c r="Y16" s="131"/>
      <c r="Z16" s="131"/>
      <c r="AA16" s="131"/>
      <c r="AB16" s="131"/>
      <c r="AC16" s="131"/>
      <c r="AD16" s="131"/>
      <c r="AE16" s="131"/>
    </row>
    <row r="17" spans="1:31">
      <c r="A17" s="130">
        <v>17</v>
      </c>
      <c r="B17" s="143" t="s">
        <v>528</v>
      </c>
      <c r="C17" s="133" t="s">
        <v>613</v>
      </c>
      <c r="D17" s="133" t="s">
        <v>1096</v>
      </c>
      <c r="E17" s="133" t="s">
        <v>547</v>
      </c>
      <c r="F17" s="133" t="s">
        <v>556</v>
      </c>
      <c r="G17" s="133" t="s">
        <v>549</v>
      </c>
      <c r="H17" s="133" t="s">
        <v>606</v>
      </c>
      <c r="I17" s="133" t="s">
        <v>609</v>
      </c>
      <c r="J17" s="130" t="s">
        <v>658</v>
      </c>
      <c r="K17" s="133">
        <v>0</v>
      </c>
      <c r="L17" s="134">
        <v>0</v>
      </c>
      <c r="M17" s="134">
        <v>0</v>
      </c>
      <c r="N17" s="134">
        <v>0</v>
      </c>
      <c r="O17" s="134">
        <v>0</v>
      </c>
      <c r="P17" s="134">
        <v>0</v>
      </c>
      <c r="Q17" s="130">
        <v>0</v>
      </c>
      <c r="R17" s="134">
        <v>0</v>
      </c>
      <c r="S17" s="130">
        <v>0</v>
      </c>
      <c r="T17" s="131"/>
      <c r="U17" s="131"/>
      <c r="V17" s="131"/>
      <c r="W17" s="131"/>
      <c r="X17" s="131"/>
      <c r="Y17" s="131"/>
      <c r="Z17" s="131"/>
      <c r="AA17" s="131"/>
      <c r="AB17" s="131"/>
      <c r="AC17" s="131"/>
      <c r="AD17" s="131"/>
      <c r="AE17" s="131"/>
    </row>
    <row r="18" spans="1:31">
      <c r="A18" s="130">
        <v>18</v>
      </c>
      <c r="B18" s="132" t="s">
        <v>1012</v>
      </c>
      <c r="C18" s="134"/>
      <c r="D18" s="133" t="s">
        <v>1000</v>
      </c>
      <c r="E18" s="133" t="s">
        <v>563</v>
      </c>
      <c r="F18" s="134"/>
      <c r="G18" s="133" t="s">
        <v>988</v>
      </c>
      <c r="H18" s="133" t="s">
        <v>558</v>
      </c>
      <c r="I18" s="133" t="s">
        <v>559</v>
      </c>
      <c r="J18" s="130" t="s">
        <v>658</v>
      </c>
      <c r="K18" s="133" t="s">
        <v>88</v>
      </c>
      <c r="L18" s="134" t="s">
        <v>530</v>
      </c>
      <c r="M18" s="133" t="s">
        <v>1015</v>
      </c>
      <c r="N18" s="134" t="s">
        <v>1014</v>
      </c>
      <c r="O18" s="134"/>
      <c r="P18" s="134"/>
      <c r="Q18" s="130">
        <v>0</v>
      </c>
      <c r="R18" s="134">
        <v>0</v>
      </c>
      <c r="S18" s="130">
        <v>0</v>
      </c>
      <c r="T18" s="131"/>
      <c r="U18" s="131"/>
      <c r="V18" s="131"/>
      <c r="W18" s="131"/>
      <c r="X18" s="131"/>
      <c r="Y18" s="131"/>
      <c r="Z18" s="131"/>
      <c r="AA18" s="131"/>
      <c r="AB18" s="131"/>
      <c r="AC18" s="131"/>
      <c r="AD18" s="131"/>
      <c r="AE18" s="131"/>
    </row>
    <row r="19" spans="1:31">
      <c r="A19" s="130">
        <v>19</v>
      </c>
      <c r="B19" s="133" t="s">
        <v>528</v>
      </c>
      <c r="C19" s="133" t="s">
        <v>562</v>
      </c>
      <c r="D19" s="133" t="s">
        <v>557</v>
      </c>
      <c r="E19" s="133" t="s">
        <v>555</v>
      </c>
      <c r="F19" s="133" t="s">
        <v>659</v>
      </c>
      <c r="G19" s="133" t="s">
        <v>565</v>
      </c>
      <c r="H19" s="133" t="s">
        <v>1015</v>
      </c>
      <c r="I19" s="133" t="s">
        <v>609</v>
      </c>
      <c r="J19" s="130" t="s">
        <v>658</v>
      </c>
      <c r="K19" s="133">
        <v>0</v>
      </c>
      <c r="L19" s="134">
        <v>0</v>
      </c>
      <c r="M19" s="134">
        <v>0</v>
      </c>
      <c r="N19" s="134">
        <v>0</v>
      </c>
      <c r="O19" s="134">
        <v>0</v>
      </c>
      <c r="P19" s="134">
        <v>0</v>
      </c>
      <c r="Q19" s="130">
        <v>0</v>
      </c>
      <c r="R19" s="144">
        <v>0</v>
      </c>
      <c r="S19" s="144">
        <v>0</v>
      </c>
      <c r="T19" s="131"/>
      <c r="U19" s="131"/>
      <c r="V19" s="131"/>
      <c r="W19" s="131"/>
      <c r="X19" s="131"/>
      <c r="Y19" s="131"/>
      <c r="Z19" s="131"/>
      <c r="AA19" s="131"/>
      <c r="AB19" s="131"/>
      <c r="AC19" s="131"/>
      <c r="AD19" s="131"/>
      <c r="AE19" s="131"/>
    </row>
    <row r="20" spans="1:31">
      <c r="A20" s="130">
        <v>20</v>
      </c>
      <c r="B20" s="132" t="s">
        <v>83</v>
      </c>
      <c r="C20" s="134"/>
      <c r="D20" s="134"/>
      <c r="E20" s="133" t="s">
        <v>609</v>
      </c>
      <c r="F20" s="133" t="s">
        <v>546</v>
      </c>
      <c r="G20" s="133" t="s">
        <v>556</v>
      </c>
      <c r="H20" s="133" t="s">
        <v>559</v>
      </c>
      <c r="I20" s="133" t="s">
        <v>558</v>
      </c>
      <c r="J20" s="130" t="s">
        <v>658</v>
      </c>
      <c r="K20" s="144" t="s">
        <v>1016</v>
      </c>
      <c r="L20" s="134" t="s">
        <v>620</v>
      </c>
      <c r="M20" s="133" t="s">
        <v>990</v>
      </c>
      <c r="N20" s="134" t="s">
        <v>992</v>
      </c>
      <c r="O20" s="134">
        <v>0</v>
      </c>
      <c r="P20" s="134">
        <v>0</v>
      </c>
      <c r="Q20" s="130">
        <v>0</v>
      </c>
      <c r="R20" s="134">
        <v>0</v>
      </c>
      <c r="S20" s="130">
        <v>0</v>
      </c>
      <c r="T20" s="131"/>
      <c r="U20" s="131"/>
      <c r="V20" s="131"/>
      <c r="W20" s="131"/>
      <c r="X20" s="131"/>
      <c r="Y20" s="131"/>
      <c r="Z20" s="131"/>
      <c r="AA20" s="131"/>
      <c r="AB20" s="131"/>
      <c r="AC20" s="131"/>
      <c r="AD20" s="131"/>
      <c r="AE20" s="131"/>
    </row>
    <row r="21" spans="1:31">
      <c r="A21" s="130">
        <v>21</v>
      </c>
      <c r="B21" s="133" t="s">
        <v>82</v>
      </c>
      <c r="C21" s="133" t="s">
        <v>1096</v>
      </c>
      <c r="D21" s="133" t="s">
        <v>568</v>
      </c>
      <c r="E21" s="133" t="s">
        <v>551</v>
      </c>
      <c r="F21" s="133" t="s">
        <v>556</v>
      </c>
      <c r="G21" s="133" t="s">
        <v>549</v>
      </c>
      <c r="H21" s="133" t="s">
        <v>619</v>
      </c>
      <c r="I21" s="133" t="s">
        <v>619</v>
      </c>
      <c r="J21" s="130" t="s">
        <v>658</v>
      </c>
      <c r="K21" s="133">
        <v>0</v>
      </c>
      <c r="L21" s="134">
        <v>0</v>
      </c>
      <c r="M21" s="134">
        <v>0</v>
      </c>
      <c r="N21" s="134">
        <v>0</v>
      </c>
      <c r="O21" s="134">
        <v>0</v>
      </c>
      <c r="P21" s="134">
        <v>0</v>
      </c>
      <c r="Q21" s="130">
        <v>0</v>
      </c>
      <c r="R21" s="134">
        <v>0</v>
      </c>
      <c r="S21" s="130">
        <v>0</v>
      </c>
      <c r="T21" s="145"/>
      <c r="U21" s="145"/>
      <c r="V21" s="145"/>
      <c r="W21" s="131"/>
      <c r="X21" s="131"/>
      <c r="Y21" s="131"/>
      <c r="Z21" s="131"/>
      <c r="AA21" s="131"/>
      <c r="AB21" s="131"/>
      <c r="AC21" s="131"/>
      <c r="AD21" s="131"/>
      <c r="AE21" s="131"/>
    </row>
    <row r="22" spans="1:31">
      <c r="A22" s="130">
        <v>22</v>
      </c>
      <c r="B22" s="134"/>
      <c r="C22" s="133" t="s">
        <v>1024</v>
      </c>
      <c r="D22" s="133" t="s">
        <v>566</v>
      </c>
      <c r="E22" s="133" t="s">
        <v>547</v>
      </c>
      <c r="F22" s="133" t="s">
        <v>994</v>
      </c>
      <c r="G22" s="133" t="s">
        <v>556</v>
      </c>
      <c r="H22" s="133" t="s">
        <v>549</v>
      </c>
      <c r="I22" s="133" t="s">
        <v>606</v>
      </c>
      <c r="J22" s="130" t="s">
        <v>658</v>
      </c>
      <c r="K22" s="132" t="s">
        <v>621</v>
      </c>
      <c r="L22" s="134" t="s">
        <v>562</v>
      </c>
      <c r="M22" s="134">
        <v>0</v>
      </c>
      <c r="N22" s="134">
        <v>0</v>
      </c>
      <c r="O22" s="134">
        <v>0</v>
      </c>
      <c r="P22" s="134">
        <v>0</v>
      </c>
      <c r="Q22" s="130">
        <v>0</v>
      </c>
      <c r="R22" s="134">
        <v>0</v>
      </c>
      <c r="S22" s="130">
        <v>0</v>
      </c>
      <c r="T22" s="145"/>
      <c r="U22" s="145"/>
      <c r="V22" s="145"/>
      <c r="W22" s="131"/>
      <c r="X22" s="131"/>
      <c r="Y22" s="131"/>
      <c r="Z22" s="131"/>
      <c r="AA22" s="131"/>
      <c r="AB22" s="131"/>
      <c r="AC22" s="131"/>
      <c r="AD22" s="131"/>
      <c r="AE22" s="131"/>
    </row>
    <row r="23" spans="1:31">
      <c r="A23" s="130">
        <v>23</v>
      </c>
      <c r="B23" s="133" t="s">
        <v>528</v>
      </c>
      <c r="C23" s="133" t="s">
        <v>555</v>
      </c>
      <c r="D23" s="133" t="s">
        <v>659</v>
      </c>
      <c r="E23" s="133" t="s">
        <v>547</v>
      </c>
      <c r="F23" s="133" t="s">
        <v>994</v>
      </c>
      <c r="G23" s="133" t="s">
        <v>609</v>
      </c>
      <c r="H23" s="133" t="s">
        <v>556</v>
      </c>
      <c r="I23" s="133" t="s">
        <v>614</v>
      </c>
      <c r="J23" s="130" t="s">
        <v>658</v>
      </c>
      <c r="K23" s="133">
        <v>0</v>
      </c>
      <c r="L23" s="134">
        <v>0</v>
      </c>
      <c r="M23" s="134">
        <v>0</v>
      </c>
      <c r="N23" s="134">
        <v>0</v>
      </c>
      <c r="O23" s="134">
        <v>0</v>
      </c>
      <c r="P23" s="134">
        <v>0</v>
      </c>
      <c r="Q23" s="130">
        <v>0</v>
      </c>
      <c r="R23" s="134">
        <v>0</v>
      </c>
      <c r="S23" s="130">
        <v>0</v>
      </c>
      <c r="T23" s="145"/>
      <c r="U23" s="145"/>
      <c r="V23" s="145"/>
      <c r="W23" s="131"/>
      <c r="X23" s="131"/>
      <c r="Y23" s="131"/>
      <c r="Z23" s="131"/>
      <c r="AA23" s="131"/>
      <c r="AB23" s="131"/>
      <c r="AC23" s="131"/>
      <c r="AD23" s="131"/>
      <c r="AE23" s="131"/>
    </row>
    <row r="24" spans="1:31" ht="14.5">
      <c r="A24" s="130">
        <v>24</v>
      </c>
      <c r="B24" s="144" t="s">
        <v>1006</v>
      </c>
      <c r="C24" s="133" t="s">
        <v>569</v>
      </c>
      <c r="D24" s="144" t="s">
        <v>1016</v>
      </c>
      <c r="E24" s="133" t="s">
        <v>988</v>
      </c>
      <c r="F24" s="133" t="s">
        <v>549</v>
      </c>
      <c r="G24" s="133" t="s">
        <v>617</v>
      </c>
      <c r="H24" s="133" t="s">
        <v>659</v>
      </c>
      <c r="I24" s="133" t="s">
        <v>617</v>
      </c>
      <c r="J24" s="130" t="s">
        <v>658</v>
      </c>
      <c r="K24" s="133">
        <v>0</v>
      </c>
      <c r="L24" s="134">
        <v>0</v>
      </c>
      <c r="M24" s="134">
        <v>0</v>
      </c>
      <c r="N24" s="134">
        <v>0</v>
      </c>
      <c r="O24" s="134">
        <v>0</v>
      </c>
      <c r="P24" s="134">
        <v>0</v>
      </c>
      <c r="Q24" s="130">
        <v>0</v>
      </c>
      <c r="R24" s="134">
        <v>0</v>
      </c>
      <c r="S24" s="144">
        <v>0</v>
      </c>
      <c r="T24" s="146"/>
      <c r="U24" s="145"/>
      <c r="V24" s="145"/>
      <c r="W24" s="131"/>
      <c r="X24" s="131"/>
      <c r="Y24" s="131"/>
      <c r="Z24" s="131"/>
      <c r="AA24" s="131"/>
      <c r="AB24" s="131"/>
      <c r="AC24" s="131"/>
      <c r="AD24" s="131"/>
      <c r="AE24" s="131"/>
    </row>
    <row r="25" spans="1:31">
      <c r="A25" s="130">
        <v>25</v>
      </c>
      <c r="B25" s="144" t="s">
        <v>1006</v>
      </c>
      <c r="C25" s="133" t="s">
        <v>569</v>
      </c>
      <c r="D25" s="144" t="s">
        <v>1016</v>
      </c>
      <c r="E25" s="133" t="s">
        <v>659</v>
      </c>
      <c r="F25" s="133" t="s">
        <v>549</v>
      </c>
      <c r="G25" s="133" t="s">
        <v>609</v>
      </c>
      <c r="H25" s="133" t="s">
        <v>614</v>
      </c>
      <c r="I25" s="133" t="s">
        <v>614</v>
      </c>
      <c r="J25" s="130" t="s">
        <v>658</v>
      </c>
      <c r="K25" s="133">
        <v>0</v>
      </c>
      <c r="L25" s="134">
        <v>0</v>
      </c>
      <c r="M25" s="134">
        <v>0</v>
      </c>
      <c r="N25" s="134">
        <v>0</v>
      </c>
      <c r="O25" s="134">
        <v>0</v>
      </c>
      <c r="P25" s="134">
        <v>0</v>
      </c>
      <c r="Q25" s="130">
        <v>0</v>
      </c>
      <c r="R25" s="134">
        <v>0</v>
      </c>
      <c r="S25" s="130">
        <v>0</v>
      </c>
      <c r="T25" s="145"/>
      <c r="U25" s="145"/>
      <c r="V25" s="145"/>
      <c r="W25" s="131"/>
      <c r="X25" s="131"/>
      <c r="Y25" s="131"/>
      <c r="Z25" s="131"/>
      <c r="AA25" s="131"/>
      <c r="AB25" s="131"/>
      <c r="AC25" s="131"/>
      <c r="AD25" s="131"/>
      <c r="AE25" s="131"/>
    </row>
    <row r="26" spans="1:31">
      <c r="A26" s="130">
        <v>26</v>
      </c>
      <c r="B26" s="132" t="s">
        <v>82</v>
      </c>
      <c r="C26" s="134"/>
      <c r="D26" s="134"/>
      <c r="E26" s="133" t="s">
        <v>551</v>
      </c>
      <c r="F26" s="133" t="s">
        <v>567</v>
      </c>
      <c r="G26" s="133" t="s">
        <v>1025</v>
      </c>
      <c r="H26" s="133" t="s">
        <v>552</v>
      </c>
      <c r="I26" s="133" t="s">
        <v>559</v>
      </c>
      <c r="J26" s="130" t="s">
        <v>658</v>
      </c>
      <c r="K26" s="133" t="s">
        <v>990</v>
      </c>
      <c r="L26" s="134" t="s">
        <v>992</v>
      </c>
      <c r="M26" s="133" t="s">
        <v>275</v>
      </c>
      <c r="N26" s="134" t="s">
        <v>1000</v>
      </c>
      <c r="O26" s="134">
        <v>0</v>
      </c>
      <c r="P26" s="134">
        <v>0</v>
      </c>
      <c r="Q26" s="130">
        <v>0</v>
      </c>
      <c r="R26" s="134">
        <v>0</v>
      </c>
      <c r="S26" s="130">
        <v>0</v>
      </c>
      <c r="T26" s="145"/>
      <c r="U26" s="145"/>
      <c r="V26" s="145"/>
      <c r="W26" s="131"/>
      <c r="X26" s="131"/>
      <c r="Y26" s="131"/>
      <c r="Z26" s="131"/>
      <c r="AA26" s="131"/>
      <c r="AB26" s="131"/>
      <c r="AC26" s="131"/>
      <c r="AD26" s="131"/>
      <c r="AE26" s="131"/>
    </row>
    <row r="27" spans="1:31">
      <c r="A27" s="130">
        <v>27</v>
      </c>
      <c r="B27" s="133" t="s">
        <v>528</v>
      </c>
      <c r="C27" s="133" t="s">
        <v>983</v>
      </c>
      <c r="D27" s="133" t="s">
        <v>564</v>
      </c>
      <c r="E27" s="133" t="s">
        <v>1000</v>
      </c>
      <c r="F27" s="133" t="s">
        <v>549</v>
      </c>
      <c r="G27" s="133" t="s">
        <v>614</v>
      </c>
      <c r="H27" s="133" t="s">
        <v>614</v>
      </c>
      <c r="I27" s="133" t="s">
        <v>1026</v>
      </c>
      <c r="J27" s="130" t="s">
        <v>658</v>
      </c>
      <c r="K27" s="133">
        <v>0</v>
      </c>
      <c r="L27" s="134">
        <v>0</v>
      </c>
      <c r="M27" s="134">
        <v>0</v>
      </c>
      <c r="N27" s="134">
        <v>0</v>
      </c>
      <c r="O27" s="134">
        <v>0</v>
      </c>
      <c r="P27" s="134">
        <v>0</v>
      </c>
      <c r="Q27" s="130">
        <v>0</v>
      </c>
      <c r="R27" s="134">
        <v>0</v>
      </c>
      <c r="S27" s="130">
        <v>0</v>
      </c>
      <c r="T27" s="145"/>
      <c r="U27" s="145"/>
      <c r="V27" s="145"/>
      <c r="W27" s="131"/>
      <c r="X27" s="131"/>
      <c r="Y27" s="131"/>
      <c r="Z27" s="131"/>
      <c r="AA27" s="131"/>
      <c r="AB27" s="131"/>
      <c r="AC27" s="131"/>
      <c r="AD27" s="131"/>
      <c r="AE27" s="131"/>
    </row>
    <row r="28" spans="1:31">
      <c r="A28" s="130">
        <v>28</v>
      </c>
      <c r="B28" s="132" t="s">
        <v>81</v>
      </c>
      <c r="C28" s="133" t="s">
        <v>569</v>
      </c>
      <c r="D28" s="133" t="s">
        <v>990</v>
      </c>
      <c r="E28" s="134" t="s">
        <v>992</v>
      </c>
      <c r="F28" s="133" t="s">
        <v>570</v>
      </c>
      <c r="G28" s="133" t="s">
        <v>564</v>
      </c>
      <c r="H28" s="133" t="s">
        <v>558</v>
      </c>
      <c r="I28" s="133" t="s">
        <v>556</v>
      </c>
      <c r="J28" s="130" t="s">
        <v>658</v>
      </c>
      <c r="K28" s="133">
        <v>0</v>
      </c>
      <c r="L28" s="134">
        <v>0</v>
      </c>
      <c r="M28" s="134">
        <v>0</v>
      </c>
      <c r="N28" s="134">
        <v>0</v>
      </c>
      <c r="O28" s="134">
        <v>0</v>
      </c>
      <c r="P28" s="134">
        <v>0</v>
      </c>
      <c r="Q28" s="130">
        <v>0</v>
      </c>
      <c r="R28" s="134">
        <v>0</v>
      </c>
      <c r="S28" s="130">
        <v>0</v>
      </c>
      <c r="T28" s="145"/>
      <c r="U28" s="145"/>
      <c r="V28" s="145"/>
      <c r="W28" s="131"/>
      <c r="X28" s="131"/>
      <c r="Y28" s="131"/>
      <c r="Z28" s="131"/>
      <c r="AA28" s="131"/>
      <c r="AB28" s="131"/>
      <c r="AC28" s="131"/>
      <c r="AD28" s="131"/>
      <c r="AE28" s="131"/>
    </row>
    <row r="29" spans="1:31">
      <c r="A29" s="130">
        <v>29</v>
      </c>
      <c r="B29" s="133" t="s">
        <v>83</v>
      </c>
      <c r="C29" s="134"/>
      <c r="D29" s="133" t="s">
        <v>990</v>
      </c>
      <c r="E29" s="134" t="s">
        <v>992</v>
      </c>
      <c r="F29" s="133" t="s">
        <v>568</v>
      </c>
      <c r="G29" s="133" t="s">
        <v>570</v>
      </c>
      <c r="H29" s="133" t="s">
        <v>571</v>
      </c>
      <c r="I29" s="133" t="s">
        <v>606</v>
      </c>
      <c r="J29" s="130" t="s">
        <v>658</v>
      </c>
      <c r="K29" s="133" t="s">
        <v>623</v>
      </c>
      <c r="L29" s="134" t="s">
        <v>90</v>
      </c>
      <c r="M29" s="134">
        <v>0</v>
      </c>
      <c r="N29" s="134">
        <v>0</v>
      </c>
      <c r="O29" s="134">
        <v>0</v>
      </c>
      <c r="P29" s="134">
        <v>0</v>
      </c>
      <c r="Q29" s="130">
        <v>0</v>
      </c>
      <c r="R29" s="134">
        <v>0</v>
      </c>
      <c r="S29" s="130">
        <v>0</v>
      </c>
      <c r="T29" s="145"/>
      <c r="U29" s="145"/>
      <c r="V29" s="145"/>
      <c r="W29" s="131"/>
      <c r="X29" s="131"/>
      <c r="Y29" s="131"/>
      <c r="Z29" s="131"/>
      <c r="AA29" s="131"/>
      <c r="AB29" s="131"/>
      <c r="AC29" s="131"/>
      <c r="AD29" s="131"/>
      <c r="AE29" s="131"/>
    </row>
    <row r="30" spans="1:31">
      <c r="A30" s="130">
        <v>30</v>
      </c>
      <c r="B30" s="132" t="s">
        <v>83</v>
      </c>
      <c r="C30" s="133" t="s">
        <v>990</v>
      </c>
      <c r="D30" s="134" t="s">
        <v>992</v>
      </c>
      <c r="E30" s="133" t="s">
        <v>613</v>
      </c>
      <c r="F30" s="133" t="s">
        <v>556</v>
      </c>
      <c r="G30" s="133" t="s">
        <v>558</v>
      </c>
      <c r="H30" s="133" t="s">
        <v>549</v>
      </c>
      <c r="I30" s="133" t="s">
        <v>613</v>
      </c>
      <c r="J30" s="130" t="s">
        <v>658</v>
      </c>
      <c r="K30" s="133">
        <v>0</v>
      </c>
      <c r="L30" s="134">
        <v>0</v>
      </c>
      <c r="M30" s="134">
        <v>0</v>
      </c>
      <c r="N30" s="134">
        <v>0</v>
      </c>
      <c r="O30" s="134">
        <v>0</v>
      </c>
      <c r="P30" s="134">
        <v>0</v>
      </c>
      <c r="Q30" s="130">
        <v>0</v>
      </c>
      <c r="R30" s="134">
        <v>0</v>
      </c>
      <c r="S30" s="130">
        <v>0</v>
      </c>
      <c r="T30" s="145"/>
      <c r="U30" s="145"/>
      <c r="V30" s="145"/>
      <c r="W30" s="131"/>
      <c r="X30" s="131"/>
      <c r="Y30" s="131"/>
      <c r="Z30" s="131"/>
      <c r="AA30" s="131"/>
      <c r="AB30" s="131"/>
      <c r="AC30" s="131"/>
      <c r="AD30" s="131"/>
      <c r="AE30" s="131"/>
    </row>
    <row r="31" spans="1:31">
      <c r="A31" s="130">
        <v>31</v>
      </c>
      <c r="B31" s="133" t="s">
        <v>535</v>
      </c>
      <c r="C31" s="133" t="s">
        <v>572</v>
      </c>
      <c r="D31" s="134"/>
      <c r="E31" s="133" t="s">
        <v>573</v>
      </c>
      <c r="F31" s="133" t="s">
        <v>574</v>
      </c>
      <c r="G31" s="133" t="s">
        <v>575</v>
      </c>
      <c r="H31" s="133" t="s">
        <v>576</v>
      </c>
      <c r="I31" s="133" t="s">
        <v>577</v>
      </c>
      <c r="J31" s="130" t="s">
        <v>658</v>
      </c>
      <c r="K31" s="133" t="s">
        <v>623</v>
      </c>
      <c r="L31" s="134" t="s">
        <v>90</v>
      </c>
      <c r="M31" s="134">
        <v>0</v>
      </c>
      <c r="N31" s="134">
        <v>0</v>
      </c>
      <c r="O31" s="134">
        <v>0</v>
      </c>
      <c r="P31" s="134">
        <v>0</v>
      </c>
      <c r="Q31" s="130">
        <v>0</v>
      </c>
      <c r="R31" s="134">
        <v>0</v>
      </c>
      <c r="S31" s="130">
        <v>0</v>
      </c>
      <c r="T31" s="131"/>
      <c r="U31" s="131"/>
      <c r="V31" s="131"/>
      <c r="W31" s="131"/>
      <c r="X31" s="131"/>
      <c r="Y31" s="131"/>
      <c r="Z31" s="131"/>
      <c r="AA31" s="131"/>
      <c r="AB31" s="131"/>
      <c r="AC31" s="131"/>
      <c r="AD31" s="131"/>
      <c r="AE31" s="131"/>
    </row>
    <row r="32" spans="1:31">
      <c r="A32" s="130">
        <v>32</v>
      </c>
      <c r="B32" s="132" t="s">
        <v>535</v>
      </c>
      <c r="C32" s="133" t="s">
        <v>1027</v>
      </c>
      <c r="D32" s="134"/>
      <c r="E32" s="133" t="s">
        <v>573</v>
      </c>
      <c r="F32" s="133" t="s">
        <v>610</v>
      </c>
      <c r="G32" s="133" t="s">
        <v>578</v>
      </c>
      <c r="H32" s="133" t="s">
        <v>575</v>
      </c>
      <c r="I32" s="133" t="s">
        <v>610</v>
      </c>
      <c r="J32" s="130" t="s">
        <v>658</v>
      </c>
      <c r="K32" s="133" t="s">
        <v>7</v>
      </c>
      <c r="L32" s="134" t="s">
        <v>994</v>
      </c>
      <c r="M32" s="134">
        <v>0</v>
      </c>
      <c r="N32" s="134">
        <v>0</v>
      </c>
      <c r="O32" s="134">
        <v>0</v>
      </c>
      <c r="P32" s="134">
        <v>0</v>
      </c>
      <c r="Q32" s="130">
        <v>0</v>
      </c>
      <c r="R32" s="134">
        <v>0</v>
      </c>
      <c r="S32" s="130">
        <v>0</v>
      </c>
      <c r="T32" s="131"/>
      <c r="U32" s="131"/>
      <c r="V32" s="131"/>
      <c r="W32" s="131"/>
      <c r="X32" s="131"/>
      <c r="Y32" s="131"/>
      <c r="Z32" s="131"/>
      <c r="AA32" s="131"/>
      <c r="AB32" s="131"/>
      <c r="AC32" s="131"/>
      <c r="AD32" s="131"/>
      <c r="AE32" s="131"/>
    </row>
    <row r="33" spans="1:31">
      <c r="A33" s="130">
        <v>33</v>
      </c>
      <c r="B33" s="130"/>
      <c r="C33" s="133" t="s">
        <v>579</v>
      </c>
      <c r="D33" s="133" t="s">
        <v>609</v>
      </c>
      <c r="E33" s="134"/>
      <c r="F33" s="134"/>
      <c r="G33" s="133" t="s">
        <v>576</v>
      </c>
      <c r="H33" s="133" t="s">
        <v>578</v>
      </c>
      <c r="I33" s="133" t="s">
        <v>577</v>
      </c>
      <c r="J33" s="130" t="s">
        <v>658</v>
      </c>
      <c r="K33" s="133" t="s">
        <v>1031</v>
      </c>
      <c r="L33" s="134" t="s">
        <v>1032</v>
      </c>
      <c r="M33" s="133" t="s">
        <v>624</v>
      </c>
      <c r="N33" s="134" t="s">
        <v>90</v>
      </c>
      <c r="O33" s="133" t="s">
        <v>1028</v>
      </c>
      <c r="P33" s="134" t="s">
        <v>1029</v>
      </c>
      <c r="Q33" s="130">
        <v>0</v>
      </c>
      <c r="R33" s="134">
        <v>0</v>
      </c>
      <c r="S33" s="130">
        <v>0</v>
      </c>
      <c r="T33" s="131"/>
      <c r="U33" s="131"/>
      <c r="V33" s="131"/>
      <c r="W33" s="131"/>
      <c r="X33" s="131"/>
      <c r="Y33" s="131"/>
      <c r="Z33" s="131"/>
      <c r="AA33" s="131"/>
      <c r="AB33" s="131"/>
      <c r="AC33" s="131"/>
      <c r="AD33" s="131"/>
      <c r="AE33" s="131"/>
    </row>
    <row r="34" spans="1:31">
      <c r="A34" s="130">
        <v>34</v>
      </c>
      <c r="B34" s="132" t="s">
        <v>983</v>
      </c>
      <c r="C34" s="133" t="s">
        <v>613</v>
      </c>
      <c r="D34" s="134"/>
      <c r="E34" s="133" t="s">
        <v>580</v>
      </c>
      <c r="F34" s="133" t="s">
        <v>573</v>
      </c>
      <c r="G34" s="133" t="s">
        <v>576</v>
      </c>
      <c r="H34" s="133" t="s">
        <v>606</v>
      </c>
      <c r="I34" s="133" t="s">
        <v>613</v>
      </c>
      <c r="J34" s="130" t="s">
        <v>658</v>
      </c>
      <c r="K34" s="134" t="s">
        <v>1096</v>
      </c>
      <c r="L34" s="134" t="s">
        <v>1110</v>
      </c>
      <c r="M34" s="134">
        <v>0</v>
      </c>
      <c r="N34" s="134">
        <v>0</v>
      </c>
      <c r="O34" s="134">
        <v>0</v>
      </c>
      <c r="P34" s="134">
        <v>0</v>
      </c>
      <c r="Q34" s="130">
        <v>0</v>
      </c>
      <c r="R34" s="134">
        <v>0</v>
      </c>
      <c r="S34" s="130">
        <v>0</v>
      </c>
      <c r="T34" s="131"/>
      <c r="U34" s="131"/>
      <c r="V34" s="131"/>
      <c r="W34" s="131"/>
      <c r="X34" s="131"/>
      <c r="Y34" s="131"/>
      <c r="Z34" s="131"/>
      <c r="AA34" s="131"/>
      <c r="AB34" s="131"/>
      <c r="AC34" s="131"/>
      <c r="AD34" s="131"/>
      <c r="AE34" s="131"/>
    </row>
    <row r="35" spans="1:31">
      <c r="A35" s="130">
        <v>35</v>
      </c>
      <c r="B35" s="133" t="s">
        <v>528</v>
      </c>
      <c r="C35" s="133" t="s">
        <v>579</v>
      </c>
      <c r="D35" s="133" t="s">
        <v>1027</v>
      </c>
      <c r="E35" s="133" t="s">
        <v>581</v>
      </c>
      <c r="F35" s="133" t="s">
        <v>609</v>
      </c>
      <c r="G35" s="133" t="s">
        <v>659</v>
      </c>
      <c r="H35" s="133" t="s">
        <v>577</v>
      </c>
      <c r="I35" s="133" t="s">
        <v>606</v>
      </c>
      <c r="J35" s="130" t="s">
        <v>658</v>
      </c>
      <c r="K35" s="133">
        <v>0</v>
      </c>
      <c r="L35" s="134">
        <v>0</v>
      </c>
      <c r="M35" s="134">
        <v>0</v>
      </c>
      <c r="N35" s="134">
        <v>0</v>
      </c>
      <c r="O35" s="134">
        <v>0</v>
      </c>
      <c r="P35" s="134">
        <v>0</v>
      </c>
      <c r="Q35" s="130">
        <v>0</v>
      </c>
      <c r="R35" s="134">
        <v>0</v>
      </c>
      <c r="S35" s="130">
        <v>0</v>
      </c>
      <c r="T35" s="131"/>
      <c r="U35" s="131"/>
      <c r="V35" s="131"/>
      <c r="W35" s="131"/>
      <c r="X35" s="131"/>
      <c r="Y35" s="131"/>
      <c r="Z35" s="131"/>
      <c r="AA35" s="131"/>
      <c r="AB35" s="131"/>
      <c r="AC35" s="131"/>
      <c r="AD35" s="131"/>
      <c r="AE35" s="131"/>
    </row>
    <row r="36" spans="1:31">
      <c r="A36" s="130">
        <v>36</v>
      </c>
      <c r="B36" s="132" t="s">
        <v>528</v>
      </c>
      <c r="C36" s="133" t="s">
        <v>579</v>
      </c>
      <c r="D36" s="133" t="s">
        <v>1027</v>
      </c>
      <c r="E36" s="133" t="s">
        <v>581</v>
      </c>
      <c r="F36" s="133" t="s">
        <v>659</v>
      </c>
      <c r="G36" s="133" t="s">
        <v>577</v>
      </c>
      <c r="H36" s="133" t="s">
        <v>575</v>
      </c>
      <c r="I36" s="133" t="s">
        <v>614</v>
      </c>
      <c r="J36" s="130" t="s">
        <v>658</v>
      </c>
      <c r="K36" s="133">
        <v>0</v>
      </c>
      <c r="L36" s="134">
        <v>0</v>
      </c>
      <c r="M36" s="134">
        <v>0</v>
      </c>
      <c r="N36" s="134">
        <v>0</v>
      </c>
      <c r="O36" s="134">
        <v>0</v>
      </c>
      <c r="P36" s="134">
        <v>0</v>
      </c>
      <c r="Q36" s="130">
        <v>0</v>
      </c>
      <c r="R36" s="134">
        <v>0</v>
      </c>
      <c r="S36" s="130">
        <v>0</v>
      </c>
      <c r="T36" s="131"/>
      <c r="U36" s="131"/>
      <c r="V36" s="131"/>
      <c r="W36" s="131"/>
      <c r="X36" s="131"/>
      <c r="Y36" s="131"/>
      <c r="Z36" s="131"/>
      <c r="AA36" s="131"/>
      <c r="AB36" s="131"/>
      <c r="AC36" s="131"/>
      <c r="AD36" s="131"/>
      <c r="AE36" s="131"/>
    </row>
    <row r="37" spans="1:31">
      <c r="A37" s="130">
        <v>37</v>
      </c>
      <c r="B37" s="133" t="s">
        <v>1037</v>
      </c>
      <c r="C37" s="133" t="s">
        <v>573</v>
      </c>
      <c r="D37" s="133" t="s">
        <v>582</v>
      </c>
      <c r="E37" s="133" t="s">
        <v>609</v>
      </c>
      <c r="F37" s="134"/>
      <c r="G37" s="133" t="s">
        <v>578</v>
      </c>
      <c r="H37" s="133" t="s">
        <v>575</v>
      </c>
      <c r="I37" s="133" t="s">
        <v>577</v>
      </c>
      <c r="J37" s="130" t="s">
        <v>658</v>
      </c>
      <c r="K37" s="133" t="s">
        <v>625</v>
      </c>
      <c r="L37" s="134" t="s">
        <v>1033</v>
      </c>
      <c r="M37" s="134">
        <v>0</v>
      </c>
      <c r="N37" s="134">
        <v>0</v>
      </c>
      <c r="O37" s="134">
        <v>0</v>
      </c>
      <c r="P37" s="134">
        <v>0</v>
      </c>
      <c r="Q37" s="130">
        <v>0</v>
      </c>
      <c r="R37" s="134">
        <v>0</v>
      </c>
      <c r="S37" s="130">
        <v>0</v>
      </c>
      <c r="T37" s="131"/>
      <c r="U37" s="131"/>
      <c r="V37" s="131"/>
      <c r="W37" s="131"/>
      <c r="X37" s="131"/>
      <c r="Y37" s="131"/>
      <c r="Z37" s="131"/>
      <c r="AA37" s="131"/>
      <c r="AB37" s="131"/>
      <c r="AC37" s="131"/>
      <c r="AD37" s="131"/>
      <c r="AE37" s="131"/>
    </row>
    <row r="38" spans="1:31">
      <c r="A38" s="130">
        <v>38</v>
      </c>
      <c r="B38" s="132" t="s">
        <v>79</v>
      </c>
      <c r="C38" s="133" t="s">
        <v>609</v>
      </c>
      <c r="D38" s="133" t="s">
        <v>990</v>
      </c>
      <c r="E38" s="134" t="s">
        <v>992</v>
      </c>
      <c r="F38" s="133" t="s">
        <v>583</v>
      </c>
      <c r="G38" s="133" t="s">
        <v>575</v>
      </c>
      <c r="H38" s="133" t="s">
        <v>576</v>
      </c>
      <c r="I38" s="133" t="s">
        <v>542</v>
      </c>
      <c r="J38" s="130" t="s">
        <v>658</v>
      </c>
      <c r="K38" s="133">
        <v>0</v>
      </c>
      <c r="L38" s="134">
        <v>0</v>
      </c>
      <c r="M38" s="134">
        <v>0</v>
      </c>
      <c r="N38" s="134">
        <v>0</v>
      </c>
      <c r="O38" s="134">
        <v>0</v>
      </c>
      <c r="P38" s="134">
        <v>0</v>
      </c>
      <c r="Q38" s="130">
        <v>0</v>
      </c>
      <c r="R38" s="134">
        <v>0</v>
      </c>
      <c r="S38" s="130">
        <v>0</v>
      </c>
      <c r="T38" s="131"/>
      <c r="U38" s="131"/>
      <c r="V38" s="131"/>
      <c r="W38" s="131"/>
      <c r="X38" s="131"/>
      <c r="Y38" s="131"/>
      <c r="Z38" s="131"/>
      <c r="AA38" s="131"/>
      <c r="AB38" s="131"/>
      <c r="AC38" s="131"/>
      <c r="AD38" s="131"/>
      <c r="AE38" s="131"/>
    </row>
    <row r="39" spans="1:31">
      <c r="A39" s="130">
        <v>39</v>
      </c>
      <c r="B39" s="133" t="s">
        <v>528</v>
      </c>
      <c r="C39" s="133" t="s">
        <v>613</v>
      </c>
      <c r="D39" s="133" t="s">
        <v>584</v>
      </c>
      <c r="E39" s="133" t="s">
        <v>578</v>
      </c>
      <c r="F39" s="133" t="s">
        <v>577</v>
      </c>
      <c r="G39" s="133" t="s">
        <v>626</v>
      </c>
      <c r="H39" s="133" t="s">
        <v>609</v>
      </c>
      <c r="I39" s="133" t="s">
        <v>606</v>
      </c>
      <c r="J39" s="130" t="s">
        <v>658</v>
      </c>
      <c r="K39" s="133">
        <v>0</v>
      </c>
      <c r="L39" s="134">
        <v>0</v>
      </c>
      <c r="M39" s="134">
        <v>0</v>
      </c>
      <c r="N39" s="134">
        <v>0</v>
      </c>
      <c r="O39" s="134">
        <v>0</v>
      </c>
      <c r="P39" s="134">
        <v>0</v>
      </c>
      <c r="Q39" s="130">
        <v>0</v>
      </c>
      <c r="R39" s="134">
        <v>0</v>
      </c>
      <c r="S39" s="130">
        <v>0</v>
      </c>
      <c r="T39" s="131"/>
      <c r="U39" s="131"/>
      <c r="V39" s="131"/>
      <c r="W39" s="131"/>
      <c r="X39" s="131"/>
      <c r="Y39" s="131"/>
      <c r="Z39" s="131"/>
      <c r="AA39" s="131"/>
      <c r="AB39" s="131"/>
      <c r="AC39" s="131"/>
      <c r="AD39" s="131"/>
      <c r="AE39" s="131"/>
    </row>
    <row r="40" spans="1:31">
      <c r="A40" s="130">
        <v>40</v>
      </c>
      <c r="B40" s="132" t="s">
        <v>613</v>
      </c>
      <c r="C40" s="133" t="s">
        <v>580</v>
      </c>
      <c r="D40" s="134"/>
      <c r="E40" s="133" t="s">
        <v>581</v>
      </c>
      <c r="F40" s="133" t="s">
        <v>584</v>
      </c>
      <c r="G40" s="133" t="s">
        <v>578</v>
      </c>
      <c r="H40" s="133" t="s">
        <v>97</v>
      </c>
      <c r="I40" s="132" t="s">
        <v>627</v>
      </c>
      <c r="J40" s="130" t="s">
        <v>658</v>
      </c>
      <c r="K40" s="133" t="s">
        <v>1096</v>
      </c>
      <c r="L40" s="134" t="s">
        <v>1032</v>
      </c>
      <c r="M40" s="134">
        <v>0</v>
      </c>
      <c r="N40" s="134">
        <v>0</v>
      </c>
      <c r="O40" s="134">
        <v>0</v>
      </c>
      <c r="P40" s="134">
        <v>0</v>
      </c>
      <c r="Q40" s="130">
        <v>0</v>
      </c>
      <c r="R40" s="134">
        <v>0</v>
      </c>
      <c r="S40" s="130">
        <v>0</v>
      </c>
      <c r="T40" s="131"/>
      <c r="U40" s="131"/>
      <c r="V40" s="131"/>
      <c r="W40" s="131"/>
      <c r="X40" s="131"/>
      <c r="Y40" s="131"/>
      <c r="Z40" s="131"/>
      <c r="AA40" s="131"/>
      <c r="AB40" s="131"/>
      <c r="AC40" s="131"/>
      <c r="AD40" s="131"/>
      <c r="AE40" s="131"/>
    </row>
    <row r="41" spans="1:31">
      <c r="A41" s="130">
        <v>41</v>
      </c>
      <c r="B41" s="133" t="s">
        <v>528</v>
      </c>
      <c r="C41" s="133" t="s">
        <v>1027</v>
      </c>
      <c r="D41" s="133" t="s">
        <v>1034</v>
      </c>
      <c r="E41" s="130"/>
      <c r="F41" s="133" t="s">
        <v>585</v>
      </c>
      <c r="G41" s="133" t="s">
        <v>578</v>
      </c>
      <c r="H41" s="133" t="s">
        <v>577</v>
      </c>
      <c r="I41" s="133" t="s">
        <v>606</v>
      </c>
      <c r="J41" s="130" t="s">
        <v>658</v>
      </c>
      <c r="K41" s="144" t="s">
        <v>1006</v>
      </c>
      <c r="L41" s="144" t="s">
        <v>1036</v>
      </c>
      <c r="M41" s="134">
        <v>0</v>
      </c>
      <c r="N41" s="134">
        <v>0</v>
      </c>
      <c r="O41" s="134">
        <v>0</v>
      </c>
      <c r="P41" s="134">
        <v>0</v>
      </c>
      <c r="Q41" s="130">
        <v>0</v>
      </c>
      <c r="R41" s="134">
        <v>0</v>
      </c>
      <c r="S41" s="130">
        <v>0</v>
      </c>
      <c r="T41" s="131"/>
      <c r="U41" s="131"/>
      <c r="V41" s="131"/>
      <c r="W41" s="131"/>
      <c r="X41" s="131"/>
      <c r="Y41" s="131"/>
      <c r="Z41" s="131"/>
      <c r="AA41" s="131"/>
      <c r="AB41" s="131"/>
      <c r="AC41" s="131"/>
      <c r="AD41" s="131"/>
      <c r="AE41" s="131"/>
    </row>
    <row r="42" spans="1:31">
      <c r="A42" s="130">
        <v>42</v>
      </c>
      <c r="B42" s="132" t="s">
        <v>983</v>
      </c>
      <c r="C42" s="133" t="s">
        <v>1037</v>
      </c>
      <c r="D42" s="133" t="s">
        <v>994</v>
      </c>
      <c r="E42" s="133" t="s">
        <v>586</v>
      </c>
      <c r="F42" s="133" t="s">
        <v>609</v>
      </c>
      <c r="G42" s="133" t="s">
        <v>608</v>
      </c>
      <c r="H42" s="133" t="s">
        <v>608</v>
      </c>
      <c r="I42" s="133" t="s">
        <v>608</v>
      </c>
      <c r="J42" s="130" t="s">
        <v>658</v>
      </c>
      <c r="K42" s="133">
        <v>0</v>
      </c>
      <c r="L42" s="134">
        <v>0</v>
      </c>
      <c r="M42" s="134">
        <v>0</v>
      </c>
      <c r="N42" s="134">
        <v>0</v>
      </c>
      <c r="O42" s="134">
        <v>0</v>
      </c>
      <c r="P42" s="134">
        <v>0</v>
      </c>
      <c r="Q42" s="130">
        <v>0</v>
      </c>
      <c r="R42" s="134">
        <v>0</v>
      </c>
      <c r="S42" s="130">
        <v>0</v>
      </c>
      <c r="T42" s="131"/>
      <c r="U42" s="131"/>
      <c r="V42" s="131"/>
      <c r="W42" s="131"/>
      <c r="X42" s="131"/>
      <c r="Y42" s="131"/>
      <c r="Z42" s="131"/>
      <c r="AA42" s="131"/>
      <c r="AB42" s="131"/>
      <c r="AC42" s="131"/>
      <c r="AD42" s="131"/>
      <c r="AE42" s="131"/>
    </row>
    <row r="43" spans="1:31">
      <c r="A43" s="130">
        <v>43</v>
      </c>
      <c r="B43" s="133" t="s">
        <v>544</v>
      </c>
      <c r="C43" s="133" t="s">
        <v>587</v>
      </c>
      <c r="D43" s="133" t="s">
        <v>585</v>
      </c>
      <c r="E43" s="133" t="s">
        <v>1041</v>
      </c>
      <c r="F43" s="133" t="s">
        <v>1039</v>
      </c>
      <c r="G43" s="133" t="s">
        <v>577</v>
      </c>
      <c r="H43" s="133" t="s">
        <v>588</v>
      </c>
      <c r="I43" s="133" t="s">
        <v>606</v>
      </c>
      <c r="J43" s="130" t="s">
        <v>658</v>
      </c>
      <c r="K43" s="133">
        <v>0</v>
      </c>
      <c r="L43" s="134">
        <v>0</v>
      </c>
      <c r="M43" s="134">
        <v>0</v>
      </c>
      <c r="N43" s="134">
        <v>0</v>
      </c>
      <c r="O43" s="134">
        <v>0</v>
      </c>
      <c r="P43" s="134">
        <v>0</v>
      </c>
      <c r="Q43" s="130">
        <v>0</v>
      </c>
      <c r="R43" s="134">
        <v>0</v>
      </c>
      <c r="S43" s="130">
        <v>0</v>
      </c>
      <c r="T43" s="131"/>
      <c r="U43" s="131"/>
      <c r="V43" s="131"/>
      <c r="W43" s="131"/>
      <c r="X43" s="131"/>
      <c r="Y43" s="131"/>
      <c r="Z43" s="131"/>
      <c r="AA43" s="131"/>
      <c r="AB43" s="131"/>
      <c r="AC43" s="131"/>
      <c r="AD43" s="131"/>
      <c r="AE43" s="131"/>
    </row>
    <row r="44" spans="1:31">
      <c r="A44" s="130">
        <v>44</v>
      </c>
      <c r="B44" s="132" t="s">
        <v>543</v>
      </c>
      <c r="C44" s="134" t="s">
        <v>534</v>
      </c>
      <c r="D44" s="134" t="s">
        <v>1038</v>
      </c>
      <c r="E44" s="134" t="s">
        <v>533</v>
      </c>
      <c r="F44" s="133" t="s">
        <v>1039</v>
      </c>
      <c r="G44" s="133" t="s">
        <v>1040</v>
      </c>
      <c r="H44" s="133" t="s">
        <v>608</v>
      </c>
      <c r="I44" s="133" t="s">
        <v>608</v>
      </c>
      <c r="J44" s="130" t="s">
        <v>658</v>
      </c>
      <c r="K44" s="133">
        <v>0</v>
      </c>
      <c r="L44" s="134">
        <v>0</v>
      </c>
      <c r="M44" s="134">
        <v>0</v>
      </c>
      <c r="N44" s="134">
        <v>0</v>
      </c>
      <c r="O44" s="134">
        <v>0</v>
      </c>
      <c r="P44" s="134">
        <v>0</v>
      </c>
      <c r="Q44" s="130">
        <v>0</v>
      </c>
      <c r="R44" s="134">
        <v>0</v>
      </c>
      <c r="S44" s="130">
        <v>0</v>
      </c>
      <c r="T44" s="131"/>
      <c r="U44" s="131"/>
      <c r="V44" s="131"/>
      <c r="W44" s="131"/>
      <c r="X44" s="131"/>
      <c r="Y44" s="131"/>
      <c r="Z44" s="131"/>
      <c r="AA44" s="131"/>
      <c r="AB44" s="131"/>
      <c r="AC44" s="131"/>
      <c r="AD44" s="131"/>
      <c r="AE44" s="131"/>
    </row>
    <row r="45" spans="1:31">
      <c r="A45" s="130">
        <v>45</v>
      </c>
      <c r="B45" s="133" t="s">
        <v>79</v>
      </c>
      <c r="C45" s="133" t="s">
        <v>583</v>
      </c>
      <c r="D45" s="133" t="s">
        <v>573</v>
      </c>
      <c r="E45" s="133" t="s">
        <v>582</v>
      </c>
      <c r="F45" s="133" t="s">
        <v>609</v>
      </c>
      <c r="G45" s="133" t="s">
        <v>576</v>
      </c>
      <c r="H45" s="133" t="s">
        <v>606</v>
      </c>
      <c r="I45" s="133" t="s">
        <v>606</v>
      </c>
      <c r="J45" s="130" t="s">
        <v>658</v>
      </c>
      <c r="K45" s="133">
        <v>0</v>
      </c>
      <c r="L45" s="134">
        <v>0</v>
      </c>
      <c r="M45" s="134">
        <v>0</v>
      </c>
      <c r="N45" s="134">
        <v>0</v>
      </c>
      <c r="O45" s="134">
        <v>0</v>
      </c>
      <c r="P45" s="134">
        <v>0</v>
      </c>
      <c r="Q45" s="130">
        <v>0</v>
      </c>
      <c r="R45" s="134">
        <v>0</v>
      </c>
      <c r="S45" s="130">
        <v>0</v>
      </c>
      <c r="T45" s="131"/>
      <c r="U45" s="131"/>
      <c r="V45" s="131"/>
      <c r="W45" s="131"/>
      <c r="X45" s="131"/>
      <c r="Y45" s="131"/>
      <c r="Z45" s="131"/>
      <c r="AA45" s="131"/>
      <c r="AB45" s="131"/>
      <c r="AC45" s="131"/>
      <c r="AD45" s="131"/>
      <c r="AE45" s="131"/>
    </row>
    <row r="46" spans="1:31">
      <c r="A46" s="130">
        <v>46</v>
      </c>
      <c r="B46" s="132" t="s">
        <v>83</v>
      </c>
      <c r="C46" s="133" t="s">
        <v>613</v>
      </c>
      <c r="D46" s="133" t="s">
        <v>573</v>
      </c>
      <c r="E46" s="133" t="s">
        <v>585</v>
      </c>
      <c r="F46" s="133" t="s">
        <v>582</v>
      </c>
      <c r="G46" s="133" t="s">
        <v>577</v>
      </c>
      <c r="H46" s="133" t="s">
        <v>606</v>
      </c>
      <c r="I46" s="133" t="s">
        <v>609</v>
      </c>
      <c r="J46" s="130" t="s">
        <v>658</v>
      </c>
      <c r="K46" s="133">
        <v>0</v>
      </c>
      <c r="L46" s="134">
        <v>0</v>
      </c>
      <c r="M46" s="134">
        <v>0</v>
      </c>
      <c r="N46" s="134">
        <v>0</v>
      </c>
      <c r="O46" s="134">
        <v>0</v>
      </c>
      <c r="P46" s="134">
        <v>0</v>
      </c>
      <c r="Q46" s="130">
        <v>0</v>
      </c>
      <c r="R46" s="134">
        <v>0</v>
      </c>
      <c r="S46" s="130">
        <v>0</v>
      </c>
      <c r="T46" s="131"/>
      <c r="U46" s="131"/>
      <c r="V46" s="131"/>
      <c r="W46" s="131"/>
      <c r="X46" s="131"/>
      <c r="Y46" s="131"/>
      <c r="Z46" s="131"/>
      <c r="AA46" s="131"/>
      <c r="AB46" s="131"/>
      <c r="AC46" s="131"/>
      <c r="AD46" s="131"/>
      <c r="AE46" s="131"/>
    </row>
    <row r="47" spans="1:31">
      <c r="A47" s="130">
        <v>47</v>
      </c>
      <c r="B47" s="133" t="s">
        <v>528</v>
      </c>
      <c r="C47" s="133" t="s">
        <v>580</v>
      </c>
      <c r="D47" s="133" t="s">
        <v>573</v>
      </c>
      <c r="E47" s="133" t="s">
        <v>609</v>
      </c>
      <c r="F47" s="133" t="s">
        <v>585</v>
      </c>
      <c r="G47" s="133" t="s">
        <v>582</v>
      </c>
      <c r="H47" s="133" t="s">
        <v>578</v>
      </c>
      <c r="I47" s="133" t="s">
        <v>606</v>
      </c>
      <c r="J47" s="130" t="s">
        <v>658</v>
      </c>
      <c r="K47" s="133">
        <v>0</v>
      </c>
      <c r="L47" s="134">
        <v>0</v>
      </c>
      <c r="M47" s="134">
        <v>0</v>
      </c>
      <c r="N47" s="134">
        <v>0</v>
      </c>
      <c r="O47" s="134">
        <v>0</v>
      </c>
      <c r="P47" s="134">
        <v>0</v>
      </c>
      <c r="Q47" s="130">
        <v>0</v>
      </c>
      <c r="R47" s="134">
        <v>0</v>
      </c>
      <c r="S47" s="130">
        <v>0</v>
      </c>
      <c r="T47" s="131"/>
      <c r="U47" s="131"/>
      <c r="V47" s="131"/>
      <c r="W47" s="131"/>
      <c r="X47" s="131"/>
      <c r="Y47" s="131"/>
      <c r="Z47" s="131"/>
      <c r="AA47" s="131"/>
      <c r="AB47" s="131"/>
      <c r="AC47" s="131"/>
      <c r="AD47" s="131"/>
      <c r="AE47" s="131"/>
    </row>
    <row r="48" spans="1:31">
      <c r="A48" s="130">
        <v>48</v>
      </c>
      <c r="B48" s="132" t="s">
        <v>528</v>
      </c>
      <c r="C48" s="133" t="s">
        <v>580</v>
      </c>
      <c r="D48" s="133" t="s">
        <v>589</v>
      </c>
      <c r="E48" s="133" t="s">
        <v>590</v>
      </c>
      <c r="F48" s="133" t="s">
        <v>585</v>
      </c>
      <c r="G48" s="133" t="s">
        <v>582</v>
      </c>
      <c r="H48" s="133" t="s">
        <v>577</v>
      </c>
      <c r="I48" s="133" t="s">
        <v>606</v>
      </c>
      <c r="J48" s="130" t="s">
        <v>658</v>
      </c>
      <c r="K48" s="133">
        <v>0</v>
      </c>
      <c r="L48" s="134">
        <v>0</v>
      </c>
      <c r="M48" s="134">
        <v>0</v>
      </c>
      <c r="N48" s="134">
        <v>0</v>
      </c>
      <c r="O48" s="134">
        <v>0</v>
      </c>
      <c r="P48" s="134">
        <v>0</v>
      </c>
      <c r="Q48" s="130">
        <v>0</v>
      </c>
      <c r="R48" s="134">
        <v>0</v>
      </c>
      <c r="S48" s="130">
        <v>0</v>
      </c>
      <c r="T48" s="131"/>
      <c r="U48" s="131"/>
      <c r="V48" s="131"/>
      <c r="W48" s="131"/>
      <c r="X48" s="131"/>
      <c r="Y48" s="131"/>
      <c r="Z48" s="131"/>
      <c r="AA48" s="131"/>
      <c r="AB48" s="131"/>
      <c r="AC48" s="131"/>
      <c r="AD48" s="131"/>
      <c r="AE48" s="131"/>
    </row>
    <row r="49" spans="1:31">
      <c r="A49" s="130">
        <v>49</v>
      </c>
      <c r="B49" s="133" t="s">
        <v>528</v>
      </c>
      <c r="C49" s="133" t="s">
        <v>581</v>
      </c>
      <c r="D49" s="133" t="s">
        <v>591</v>
      </c>
      <c r="E49" s="133" t="s">
        <v>613</v>
      </c>
      <c r="F49" s="133" t="s">
        <v>578</v>
      </c>
      <c r="G49" s="133" t="s">
        <v>577</v>
      </c>
      <c r="H49" s="133" t="s">
        <v>606</v>
      </c>
      <c r="I49" s="133" t="s">
        <v>613</v>
      </c>
      <c r="J49" s="130" t="s">
        <v>658</v>
      </c>
      <c r="K49" s="133">
        <v>0</v>
      </c>
      <c r="L49" s="134">
        <v>0</v>
      </c>
      <c r="M49" s="134">
        <v>0</v>
      </c>
      <c r="N49" s="134">
        <v>0</v>
      </c>
      <c r="O49" s="134">
        <v>0</v>
      </c>
      <c r="P49" s="134">
        <v>0</v>
      </c>
      <c r="Q49" s="130">
        <v>0</v>
      </c>
      <c r="R49" s="134">
        <v>0</v>
      </c>
      <c r="S49" s="130">
        <v>0</v>
      </c>
      <c r="T49" s="131"/>
      <c r="U49" s="131"/>
      <c r="V49" s="131"/>
      <c r="W49" s="131"/>
      <c r="X49" s="131"/>
      <c r="Y49" s="131"/>
      <c r="Z49" s="131"/>
      <c r="AA49" s="131"/>
      <c r="AB49" s="131"/>
      <c r="AC49" s="131"/>
      <c r="AD49" s="131"/>
      <c r="AE49" s="131"/>
    </row>
    <row r="50" spans="1:31">
      <c r="A50" s="130">
        <v>50</v>
      </c>
      <c r="B50" s="132" t="s">
        <v>545</v>
      </c>
      <c r="C50" s="133" t="s">
        <v>581</v>
      </c>
      <c r="D50" s="133" t="s">
        <v>592</v>
      </c>
      <c r="E50" s="133" t="s">
        <v>590</v>
      </c>
      <c r="F50" s="133" t="s">
        <v>573</v>
      </c>
      <c r="G50" s="133" t="s">
        <v>591</v>
      </c>
      <c r="H50" s="133" t="s">
        <v>593</v>
      </c>
      <c r="I50" s="133" t="s">
        <v>578</v>
      </c>
      <c r="J50" s="130" t="s">
        <v>658</v>
      </c>
      <c r="K50" s="133">
        <v>0</v>
      </c>
      <c r="L50" s="134">
        <v>0</v>
      </c>
      <c r="M50" s="134">
        <v>0</v>
      </c>
      <c r="N50" s="134">
        <v>0</v>
      </c>
      <c r="O50" s="134">
        <v>0</v>
      </c>
      <c r="P50" s="134">
        <v>0</v>
      </c>
      <c r="Q50" s="130">
        <v>0</v>
      </c>
      <c r="R50" s="134">
        <v>0</v>
      </c>
      <c r="S50" s="130">
        <v>0</v>
      </c>
      <c r="T50" s="131"/>
      <c r="U50" s="131"/>
      <c r="V50" s="131"/>
      <c r="W50" s="131"/>
      <c r="X50" s="131"/>
      <c r="Y50" s="131"/>
      <c r="Z50" s="131"/>
      <c r="AA50" s="131"/>
      <c r="AB50" s="131"/>
      <c r="AC50" s="131"/>
      <c r="AD50" s="131"/>
      <c r="AE50" s="131"/>
    </row>
    <row r="51" spans="1:31">
      <c r="A51" s="130">
        <v>51</v>
      </c>
      <c r="B51" s="133" t="s">
        <v>1027</v>
      </c>
      <c r="C51" s="133" t="s">
        <v>589</v>
      </c>
      <c r="D51" s="133" t="s">
        <v>659</v>
      </c>
      <c r="E51" s="133" t="s">
        <v>585</v>
      </c>
      <c r="F51" s="133" t="s">
        <v>594</v>
      </c>
      <c r="G51" s="133" t="s">
        <v>1039</v>
      </c>
      <c r="H51" s="133" t="s">
        <v>1040</v>
      </c>
      <c r="I51" s="133" t="s">
        <v>606</v>
      </c>
      <c r="J51" s="130" t="s">
        <v>658</v>
      </c>
      <c r="K51" s="133">
        <v>0</v>
      </c>
      <c r="L51" s="134">
        <v>0</v>
      </c>
      <c r="M51" s="134">
        <v>0</v>
      </c>
      <c r="N51" s="134">
        <v>0</v>
      </c>
      <c r="O51" s="134">
        <v>0</v>
      </c>
      <c r="P51" s="134">
        <v>0</v>
      </c>
      <c r="Q51" s="130">
        <v>0</v>
      </c>
      <c r="R51" s="134">
        <v>0</v>
      </c>
      <c r="S51" s="130">
        <v>0</v>
      </c>
      <c r="T51" s="131"/>
      <c r="U51" s="131"/>
      <c r="V51" s="131"/>
      <c r="W51" s="131"/>
      <c r="X51" s="131"/>
      <c r="Y51" s="131"/>
      <c r="Z51" s="131"/>
      <c r="AA51" s="131"/>
      <c r="AB51" s="131"/>
      <c r="AC51" s="131"/>
      <c r="AD51" s="131"/>
      <c r="AE51" s="131"/>
    </row>
    <row r="52" spans="1:31">
      <c r="A52" s="130">
        <v>52</v>
      </c>
      <c r="B52" s="132" t="s">
        <v>1042</v>
      </c>
      <c r="C52" s="133" t="s">
        <v>613</v>
      </c>
      <c r="D52" s="133" t="s">
        <v>595</v>
      </c>
      <c r="E52" s="133" t="s">
        <v>613</v>
      </c>
      <c r="F52" s="133" t="s">
        <v>573</v>
      </c>
      <c r="G52" s="133" t="s">
        <v>578</v>
      </c>
      <c r="H52" s="133" t="s">
        <v>606</v>
      </c>
      <c r="I52" s="133" t="s">
        <v>606</v>
      </c>
      <c r="J52" s="130" t="s">
        <v>658</v>
      </c>
      <c r="K52" s="133">
        <v>0</v>
      </c>
      <c r="L52" s="134">
        <v>0</v>
      </c>
      <c r="M52" s="134">
        <v>0</v>
      </c>
      <c r="N52" s="134">
        <v>0</v>
      </c>
      <c r="O52" s="134">
        <v>0</v>
      </c>
      <c r="P52" s="134">
        <v>0</v>
      </c>
      <c r="Q52" s="130">
        <v>0</v>
      </c>
      <c r="R52" s="134">
        <v>0</v>
      </c>
      <c r="S52" s="130">
        <v>0</v>
      </c>
      <c r="T52" s="131"/>
      <c r="U52" s="131"/>
      <c r="V52" s="131"/>
      <c r="W52" s="131"/>
      <c r="X52" s="131"/>
      <c r="Y52" s="131"/>
      <c r="Z52" s="131"/>
      <c r="AA52" s="131"/>
      <c r="AB52" s="131"/>
      <c r="AC52" s="131"/>
      <c r="AD52" s="131"/>
      <c r="AE52" s="131"/>
    </row>
    <row r="53" spans="1:31">
      <c r="A53" s="130">
        <v>53</v>
      </c>
      <c r="B53" s="130"/>
      <c r="C53" s="133" t="s">
        <v>1032</v>
      </c>
      <c r="D53" s="133" t="s">
        <v>581</v>
      </c>
      <c r="E53" s="133" t="s">
        <v>583</v>
      </c>
      <c r="F53" s="133" t="s">
        <v>1000</v>
      </c>
      <c r="G53" s="133" t="s">
        <v>582</v>
      </c>
      <c r="H53" s="133" t="s">
        <v>994</v>
      </c>
      <c r="I53" s="133" t="s">
        <v>596</v>
      </c>
      <c r="J53" s="130" t="s">
        <v>658</v>
      </c>
      <c r="K53" s="133" t="s">
        <v>1043</v>
      </c>
      <c r="L53" s="134" t="s">
        <v>1044</v>
      </c>
      <c r="M53" s="134">
        <v>0</v>
      </c>
      <c r="N53" s="134">
        <v>0</v>
      </c>
      <c r="O53" s="134">
        <v>0</v>
      </c>
      <c r="P53" s="134">
        <v>0</v>
      </c>
      <c r="Q53" s="130">
        <v>0</v>
      </c>
      <c r="R53" s="134">
        <v>0</v>
      </c>
      <c r="S53" s="130">
        <v>0</v>
      </c>
      <c r="T53" s="131"/>
      <c r="U53" s="131"/>
      <c r="V53" s="131"/>
      <c r="W53" s="131"/>
      <c r="X53" s="131"/>
      <c r="Y53" s="131"/>
      <c r="Z53" s="131"/>
      <c r="AA53" s="131"/>
      <c r="AB53" s="131"/>
      <c r="AC53" s="131"/>
      <c r="AD53" s="131"/>
      <c r="AE53" s="131"/>
    </row>
    <row r="54" spans="1:31">
      <c r="A54" s="130">
        <v>54</v>
      </c>
      <c r="B54" s="132" t="s">
        <v>1045</v>
      </c>
      <c r="C54" s="134"/>
      <c r="D54" s="133" t="s">
        <v>609</v>
      </c>
      <c r="E54" s="133" t="s">
        <v>585</v>
      </c>
      <c r="F54" s="133" t="s">
        <v>1000</v>
      </c>
      <c r="G54" s="133" t="s">
        <v>594</v>
      </c>
      <c r="H54" s="133" t="s">
        <v>597</v>
      </c>
      <c r="I54" s="133" t="s">
        <v>606</v>
      </c>
      <c r="J54" s="130" t="s">
        <v>658</v>
      </c>
      <c r="K54" s="133" t="s">
        <v>629</v>
      </c>
      <c r="L54" s="134" t="s">
        <v>1033</v>
      </c>
      <c r="M54" s="134">
        <v>0</v>
      </c>
      <c r="N54" s="134">
        <v>0</v>
      </c>
      <c r="O54" s="134">
        <v>0</v>
      </c>
      <c r="P54" s="134">
        <v>0</v>
      </c>
      <c r="Q54" s="130">
        <v>0</v>
      </c>
      <c r="R54" s="134">
        <v>0</v>
      </c>
      <c r="S54" s="130">
        <v>0</v>
      </c>
      <c r="T54" s="131"/>
      <c r="U54" s="131"/>
      <c r="V54" s="131"/>
      <c r="W54" s="131"/>
      <c r="X54" s="131"/>
      <c r="Y54" s="131"/>
      <c r="Z54" s="131"/>
      <c r="AA54" s="131"/>
      <c r="AB54" s="131"/>
      <c r="AC54" s="131"/>
      <c r="AD54" s="131"/>
      <c r="AE54" s="131"/>
    </row>
    <row r="55" spans="1:31">
      <c r="A55" s="130">
        <v>55</v>
      </c>
      <c r="B55" s="133" t="s">
        <v>83</v>
      </c>
      <c r="C55" s="133" t="s">
        <v>1096</v>
      </c>
      <c r="D55" s="133" t="s">
        <v>1032</v>
      </c>
      <c r="E55" s="133" t="s">
        <v>598</v>
      </c>
      <c r="F55" s="133" t="s">
        <v>593</v>
      </c>
      <c r="G55" s="133" t="s">
        <v>576</v>
      </c>
      <c r="H55" s="133" t="s">
        <v>577</v>
      </c>
      <c r="I55" s="133" t="s">
        <v>606</v>
      </c>
      <c r="J55" s="130" t="s">
        <v>658</v>
      </c>
      <c r="K55" s="133">
        <v>0</v>
      </c>
      <c r="L55" s="134">
        <v>0</v>
      </c>
      <c r="M55" s="134">
        <v>0</v>
      </c>
      <c r="N55" s="134">
        <v>0</v>
      </c>
      <c r="O55" s="134">
        <v>0</v>
      </c>
      <c r="P55" s="134">
        <v>0</v>
      </c>
      <c r="Q55" s="130">
        <v>0</v>
      </c>
      <c r="R55" s="134">
        <v>0</v>
      </c>
      <c r="S55" s="130">
        <v>0</v>
      </c>
      <c r="T55" s="131"/>
      <c r="U55" s="131"/>
      <c r="V55" s="131"/>
      <c r="W55" s="131"/>
      <c r="X55" s="131"/>
      <c r="Y55" s="131"/>
      <c r="Z55" s="131"/>
      <c r="AA55" s="131"/>
      <c r="AB55" s="131"/>
      <c r="AC55" s="131"/>
      <c r="AD55" s="131"/>
      <c r="AE55" s="131"/>
    </row>
    <row r="56" spans="1:31">
      <c r="A56" s="130">
        <v>56</v>
      </c>
      <c r="B56" s="132" t="s">
        <v>79</v>
      </c>
      <c r="C56" s="133" t="s">
        <v>599</v>
      </c>
      <c r="D56" s="133" t="s">
        <v>580</v>
      </c>
      <c r="E56" s="133" t="s">
        <v>587</v>
      </c>
      <c r="F56" s="133" t="s">
        <v>583</v>
      </c>
      <c r="G56" s="133" t="s">
        <v>585</v>
      </c>
      <c r="H56" s="133" t="s">
        <v>594</v>
      </c>
      <c r="I56" s="133" t="s">
        <v>542</v>
      </c>
      <c r="J56" s="130" t="s">
        <v>658</v>
      </c>
      <c r="K56" s="133">
        <v>0</v>
      </c>
      <c r="L56" s="134">
        <v>0</v>
      </c>
      <c r="M56" s="134">
        <v>0</v>
      </c>
      <c r="N56" s="134">
        <v>0</v>
      </c>
      <c r="O56" s="134">
        <v>0</v>
      </c>
      <c r="P56" s="134">
        <v>0</v>
      </c>
      <c r="Q56" s="130">
        <v>0</v>
      </c>
      <c r="R56" s="134">
        <v>0</v>
      </c>
      <c r="S56" s="130">
        <v>0</v>
      </c>
      <c r="T56" s="131"/>
      <c r="U56" s="131"/>
      <c r="V56" s="131"/>
      <c r="W56" s="131"/>
      <c r="X56" s="131"/>
      <c r="Y56" s="131"/>
      <c r="Z56" s="131"/>
      <c r="AA56" s="131"/>
      <c r="AB56" s="131"/>
      <c r="AC56" s="131"/>
      <c r="AD56" s="131"/>
      <c r="AE56" s="131"/>
    </row>
    <row r="57" spans="1:31">
      <c r="A57" s="130">
        <v>57</v>
      </c>
      <c r="B57" s="133" t="s">
        <v>532</v>
      </c>
      <c r="C57" s="133" t="s">
        <v>994</v>
      </c>
      <c r="D57" s="133" t="s">
        <v>591</v>
      </c>
      <c r="E57" s="133" t="s">
        <v>573</v>
      </c>
      <c r="F57" s="133" t="s">
        <v>610</v>
      </c>
      <c r="G57" s="133" t="s">
        <v>578</v>
      </c>
      <c r="H57" s="133" t="s">
        <v>606</v>
      </c>
      <c r="I57" s="133" t="s">
        <v>610</v>
      </c>
      <c r="J57" s="130" t="s">
        <v>658</v>
      </c>
      <c r="K57" s="133">
        <v>0</v>
      </c>
      <c r="L57" s="134">
        <v>0</v>
      </c>
      <c r="M57" s="134">
        <v>0</v>
      </c>
      <c r="N57" s="134">
        <v>0</v>
      </c>
      <c r="O57" s="134">
        <v>0</v>
      </c>
      <c r="P57" s="134">
        <v>0</v>
      </c>
      <c r="Q57" s="130">
        <v>0</v>
      </c>
      <c r="R57" s="134">
        <v>0</v>
      </c>
      <c r="S57" s="130">
        <v>0</v>
      </c>
      <c r="T57" s="131"/>
      <c r="U57" s="131"/>
      <c r="V57" s="131"/>
      <c r="W57" s="131"/>
      <c r="X57" s="131"/>
      <c r="Y57" s="131"/>
      <c r="Z57" s="131"/>
      <c r="AA57" s="131"/>
      <c r="AB57" s="131"/>
      <c r="AC57" s="131"/>
      <c r="AD57" s="131"/>
      <c r="AE57" s="131"/>
    </row>
    <row r="58" spans="1:31">
      <c r="A58" s="130">
        <v>58</v>
      </c>
      <c r="B58" s="132" t="s">
        <v>1046</v>
      </c>
      <c r="C58" s="133" t="s">
        <v>659</v>
      </c>
      <c r="D58" s="133" t="s">
        <v>600</v>
      </c>
      <c r="E58" s="133" t="s">
        <v>593</v>
      </c>
      <c r="F58" s="133" t="s">
        <v>1039</v>
      </c>
      <c r="G58" s="133" t="s">
        <v>601</v>
      </c>
      <c r="H58" s="133" t="s">
        <v>969</v>
      </c>
      <c r="I58" s="133" t="s">
        <v>577</v>
      </c>
      <c r="J58" s="130" t="s">
        <v>658</v>
      </c>
      <c r="K58" s="133">
        <v>0</v>
      </c>
      <c r="L58" s="134">
        <v>0</v>
      </c>
      <c r="M58" s="134">
        <v>0</v>
      </c>
      <c r="N58" s="134">
        <v>0</v>
      </c>
      <c r="O58" s="134">
        <v>0</v>
      </c>
      <c r="P58" s="134">
        <v>0</v>
      </c>
      <c r="Q58" s="130">
        <v>0</v>
      </c>
      <c r="R58" s="134">
        <v>0</v>
      </c>
      <c r="S58" s="130">
        <v>0</v>
      </c>
      <c r="T58" s="131"/>
      <c r="U58" s="131"/>
      <c r="V58" s="131"/>
      <c r="W58" s="131"/>
      <c r="X58" s="131"/>
      <c r="Y58" s="131"/>
      <c r="Z58" s="131"/>
      <c r="AA58" s="131"/>
      <c r="AB58" s="131"/>
      <c r="AC58" s="131"/>
      <c r="AD58" s="131"/>
      <c r="AE58" s="131"/>
    </row>
    <row r="59" spans="1:31">
      <c r="A59" s="130">
        <v>59</v>
      </c>
      <c r="B59" s="133" t="s">
        <v>528</v>
      </c>
      <c r="C59" s="133" t="s">
        <v>1027</v>
      </c>
      <c r="D59" s="133" t="s">
        <v>613</v>
      </c>
      <c r="E59" s="133" t="s">
        <v>573</v>
      </c>
      <c r="F59" s="133" t="s">
        <v>578</v>
      </c>
      <c r="G59" s="133" t="s">
        <v>575</v>
      </c>
      <c r="H59" s="133" t="s">
        <v>577</v>
      </c>
      <c r="I59" s="133" t="s">
        <v>613</v>
      </c>
      <c r="J59" s="130" t="s">
        <v>658</v>
      </c>
      <c r="K59" s="133">
        <v>0</v>
      </c>
      <c r="L59" s="134">
        <v>0</v>
      </c>
      <c r="M59" s="134">
        <v>0</v>
      </c>
      <c r="N59" s="134">
        <v>0</v>
      </c>
      <c r="O59" s="134">
        <v>0</v>
      </c>
      <c r="P59" s="134">
        <v>0</v>
      </c>
      <c r="Q59" s="130">
        <v>0</v>
      </c>
      <c r="R59" s="134">
        <v>0</v>
      </c>
      <c r="S59" s="130">
        <v>0</v>
      </c>
      <c r="T59" s="131"/>
      <c r="U59" s="131"/>
      <c r="V59" s="131"/>
      <c r="W59" s="131"/>
      <c r="X59" s="131"/>
      <c r="Y59" s="131"/>
      <c r="Z59" s="131"/>
      <c r="AA59" s="131"/>
      <c r="AB59" s="131"/>
      <c r="AC59" s="131"/>
      <c r="AD59" s="131"/>
      <c r="AE59" s="131"/>
    </row>
    <row r="60" spans="1:31">
      <c r="A60" s="130">
        <v>60</v>
      </c>
      <c r="B60" s="132" t="s">
        <v>531</v>
      </c>
      <c r="C60" s="133" t="s">
        <v>1032</v>
      </c>
      <c r="D60" s="133" t="s">
        <v>598</v>
      </c>
      <c r="E60" s="133" t="s">
        <v>573</v>
      </c>
      <c r="F60" s="133" t="s">
        <v>610</v>
      </c>
      <c r="G60" s="133" t="s">
        <v>578</v>
      </c>
      <c r="H60" s="133" t="s">
        <v>577</v>
      </c>
      <c r="I60" s="133" t="s">
        <v>610</v>
      </c>
      <c r="J60" s="130" t="s">
        <v>658</v>
      </c>
      <c r="K60" s="133">
        <v>0</v>
      </c>
      <c r="L60" s="134">
        <v>0</v>
      </c>
      <c r="M60" s="134">
        <v>0</v>
      </c>
      <c r="N60" s="134">
        <v>0</v>
      </c>
      <c r="O60" s="134">
        <v>0</v>
      </c>
      <c r="P60" s="134">
        <v>0</v>
      </c>
      <c r="Q60" s="130">
        <v>0</v>
      </c>
      <c r="R60" s="134">
        <v>0</v>
      </c>
      <c r="S60" s="130">
        <v>0</v>
      </c>
      <c r="T60" s="131"/>
      <c r="U60" s="131"/>
      <c r="V60" s="131"/>
      <c r="W60" s="131"/>
      <c r="X60" s="131"/>
      <c r="Y60" s="131"/>
      <c r="Z60" s="131"/>
      <c r="AA60" s="131"/>
      <c r="AB60" s="131"/>
      <c r="AC60" s="131"/>
      <c r="AD60" s="131"/>
      <c r="AE60" s="131"/>
    </row>
    <row r="61" spans="1:31">
      <c r="A61" s="130">
        <v>61</v>
      </c>
      <c r="B61" s="133" t="s">
        <v>83</v>
      </c>
      <c r="C61" s="133" t="s">
        <v>1031</v>
      </c>
      <c r="D61" s="133" t="s">
        <v>1047</v>
      </c>
      <c r="E61" s="133" t="s">
        <v>613</v>
      </c>
      <c r="F61" s="133" t="s">
        <v>578</v>
      </c>
      <c r="G61" s="133" t="s">
        <v>606</v>
      </c>
      <c r="H61" s="133" t="s">
        <v>613</v>
      </c>
      <c r="I61" s="133" t="s">
        <v>606</v>
      </c>
      <c r="J61" s="130" t="s">
        <v>658</v>
      </c>
      <c r="K61" s="133">
        <v>0</v>
      </c>
      <c r="L61" s="134">
        <v>0</v>
      </c>
      <c r="M61" s="134">
        <v>0</v>
      </c>
      <c r="N61" s="134">
        <v>0</v>
      </c>
      <c r="O61" s="134">
        <v>0</v>
      </c>
      <c r="P61" s="134">
        <v>0</v>
      </c>
      <c r="Q61" s="130">
        <v>0</v>
      </c>
      <c r="R61" s="134">
        <v>0</v>
      </c>
      <c r="S61" s="130">
        <v>0</v>
      </c>
      <c r="T61" s="131"/>
      <c r="U61" s="131"/>
      <c r="V61" s="131"/>
      <c r="W61" s="131"/>
      <c r="X61" s="131"/>
      <c r="Y61" s="131"/>
      <c r="Z61" s="131"/>
      <c r="AA61" s="131"/>
      <c r="AB61" s="131"/>
      <c r="AC61" s="131"/>
      <c r="AD61" s="131"/>
      <c r="AE61" s="131"/>
    </row>
    <row r="62" spans="1:31">
      <c r="A62" s="130">
        <v>62</v>
      </c>
      <c r="B62" s="132" t="s">
        <v>983</v>
      </c>
      <c r="C62" s="133" t="s">
        <v>613</v>
      </c>
      <c r="D62" s="134" t="s">
        <v>1048</v>
      </c>
      <c r="E62" s="133" t="s">
        <v>581</v>
      </c>
      <c r="F62" s="133" t="s">
        <v>994</v>
      </c>
      <c r="G62" s="133" t="s">
        <v>582</v>
      </c>
      <c r="H62" s="133" t="s">
        <v>586</v>
      </c>
      <c r="I62" s="133" t="s">
        <v>613</v>
      </c>
      <c r="J62" s="130" t="s">
        <v>658</v>
      </c>
      <c r="K62" s="133">
        <v>0</v>
      </c>
      <c r="L62" s="134">
        <v>0</v>
      </c>
      <c r="M62" s="134">
        <v>0</v>
      </c>
      <c r="N62" s="134">
        <v>0</v>
      </c>
      <c r="O62" s="134">
        <v>0</v>
      </c>
      <c r="P62" s="134">
        <v>0</v>
      </c>
      <c r="Q62" s="130">
        <v>0</v>
      </c>
      <c r="R62" s="134">
        <v>0</v>
      </c>
      <c r="S62" s="130">
        <v>0</v>
      </c>
      <c r="T62" s="131"/>
      <c r="U62" s="131"/>
      <c r="V62" s="131"/>
      <c r="W62" s="131"/>
      <c r="X62" s="131"/>
      <c r="Y62" s="131"/>
      <c r="Z62" s="131"/>
      <c r="AA62" s="131"/>
      <c r="AB62" s="131"/>
      <c r="AC62" s="131"/>
      <c r="AD62" s="131"/>
      <c r="AE62" s="131"/>
    </row>
    <row r="63" spans="1:31">
      <c r="A63" s="130">
        <v>63</v>
      </c>
      <c r="B63" s="133" t="s">
        <v>983</v>
      </c>
      <c r="C63" s="133" t="s">
        <v>602</v>
      </c>
      <c r="D63" s="133" t="s">
        <v>583</v>
      </c>
      <c r="E63" s="133" t="s">
        <v>573</v>
      </c>
      <c r="F63" s="134"/>
      <c r="G63" s="133" t="s">
        <v>582</v>
      </c>
      <c r="H63" s="133" t="s">
        <v>576</v>
      </c>
      <c r="I63" s="133" t="s">
        <v>606</v>
      </c>
      <c r="J63" s="130" t="s">
        <v>658</v>
      </c>
      <c r="K63" s="133" t="s">
        <v>89</v>
      </c>
      <c r="L63" s="134" t="s">
        <v>630</v>
      </c>
      <c r="M63" s="134">
        <v>0</v>
      </c>
      <c r="N63" s="134">
        <v>0</v>
      </c>
      <c r="O63" s="134">
        <v>0</v>
      </c>
      <c r="P63" s="134">
        <v>0</v>
      </c>
      <c r="Q63" s="130">
        <v>0</v>
      </c>
      <c r="R63" s="134">
        <v>0</v>
      </c>
      <c r="S63" s="130">
        <v>0</v>
      </c>
      <c r="T63" s="131"/>
      <c r="U63" s="131"/>
      <c r="V63" s="131"/>
      <c r="W63" s="131"/>
      <c r="X63" s="131"/>
      <c r="Y63" s="131"/>
      <c r="Z63" s="131"/>
      <c r="AA63" s="131"/>
      <c r="AB63" s="131"/>
      <c r="AC63" s="131"/>
      <c r="AD63" s="131"/>
      <c r="AE63" s="131"/>
    </row>
    <row r="64" spans="1:31">
      <c r="A64" s="130">
        <v>64</v>
      </c>
      <c r="B64" s="132" t="s">
        <v>84</v>
      </c>
      <c r="C64" s="133" t="s">
        <v>609</v>
      </c>
      <c r="D64" s="133" t="s">
        <v>1096</v>
      </c>
      <c r="E64" s="133" t="s">
        <v>587</v>
      </c>
      <c r="F64" s="133" t="s">
        <v>573</v>
      </c>
      <c r="G64" s="133" t="s">
        <v>585</v>
      </c>
      <c r="H64" s="133" t="s">
        <v>578</v>
      </c>
      <c r="I64" s="133" t="s">
        <v>576</v>
      </c>
      <c r="J64" s="130" t="s">
        <v>658</v>
      </c>
      <c r="K64" s="133">
        <v>0</v>
      </c>
      <c r="L64" s="134">
        <v>0</v>
      </c>
      <c r="M64" s="134">
        <v>0</v>
      </c>
      <c r="N64" s="134">
        <v>0</v>
      </c>
      <c r="O64" s="134">
        <v>0</v>
      </c>
      <c r="P64" s="134">
        <v>0</v>
      </c>
      <c r="Q64" s="130">
        <v>0</v>
      </c>
      <c r="R64" s="134">
        <v>0</v>
      </c>
      <c r="S64" s="130">
        <v>0</v>
      </c>
      <c r="T64" s="131"/>
      <c r="U64" s="131"/>
      <c r="V64" s="131"/>
      <c r="W64" s="131"/>
      <c r="X64" s="131"/>
      <c r="Y64" s="131"/>
      <c r="Z64" s="131"/>
      <c r="AA64" s="131"/>
      <c r="AB64" s="131"/>
      <c r="AC64" s="131"/>
      <c r="AD64" s="131"/>
      <c r="AE64" s="131"/>
    </row>
    <row r="65" spans="1:31">
      <c r="A65" s="130">
        <v>65</v>
      </c>
      <c r="B65" s="133" t="s">
        <v>983</v>
      </c>
      <c r="C65" s="133" t="s">
        <v>609</v>
      </c>
      <c r="D65" s="133" t="s">
        <v>581</v>
      </c>
      <c r="E65" s="133" t="s">
        <v>659</v>
      </c>
      <c r="F65" s="133" t="s">
        <v>591</v>
      </c>
      <c r="G65" s="133" t="s">
        <v>578</v>
      </c>
      <c r="H65" s="133" t="s">
        <v>606</v>
      </c>
      <c r="I65" s="133" t="s">
        <v>606</v>
      </c>
      <c r="J65" s="130" t="s">
        <v>658</v>
      </c>
      <c r="K65" s="133">
        <v>0</v>
      </c>
      <c r="L65" s="134">
        <v>0</v>
      </c>
      <c r="M65" s="134">
        <v>0</v>
      </c>
      <c r="N65" s="134">
        <v>0</v>
      </c>
      <c r="O65" s="134">
        <v>0</v>
      </c>
      <c r="P65" s="134">
        <v>0</v>
      </c>
      <c r="Q65" s="130">
        <v>0</v>
      </c>
      <c r="R65" s="134">
        <v>0</v>
      </c>
      <c r="S65" s="130">
        <v>0</v>
      </c>
      <c r="T65" s="131"/>
      <c r="U65" s="131"/>
      <c r="V65" s="131"/>
      <c r="W65" s="131"/>
      <c r="X65" s="131"/>
      <c r="Y65" s="131"/>
      <c r="Z65" s="131"/>
      <c r="AA65" s="131"/>
      <c r="AB65" s="131"/>
      <c r="AC65" s="131"/>
      <c r="AD65" s="131"/>
      <c r="AE65" s="131"/>
    </row>
    <row r="66" spans="1:31">
      <c r="A66" s="130">
        <v>66</v>
      </c>
      <c r="B66" s="132" t="s">
        <v>1042</v>
      </c>
      <c r="C66" s="133" t="s">
        <v>581</v>
      </c>
      <c r="D66" s="133" t="s">
        <v>573</v>
      </c>
      <c r="E66" s="133" t="s">
        <v>591</v>
      </c>
      <c r="F66" s="133" t="s">
        <v>609</v>
      </c>
      <c r="G66" s="133" t="s">
        <v>578</v>
      </c>
      <c r="H66" s="133" t="s">
        <v>576</v>
      </c>
      <c r="I66" s="133" t="s">
        <v>577</v>
      </c>
      <c r="J66" s="130" t="s">
        <v>658</v>
      </c>
      <c r="K66" s="133">
        <v>0</v>
      </c>
      <c r="L66" s="134">
        <v>0</v>
      </c>
      <c r="M66" s="134">
        <v>0</v>
      </c>
      <c r="N66" s="134">
        <v>0</v>
      </c>
      <c r="O66" s="134">
        <v>0</v>
      </c>
      <c r="P66" s="134">
        <v>0</v>
      </c>
      <c r="Q66" s="130">
        <v>0</v>
      </c>
      <c r="R66" s="134">
        <v>0</v>
      </c>
      <c r="S66" s="130">
        <v>0</v>
      </c>
      <c r="T66" s="131"/>
      <c r="U66" s="131"/>
      <c r="V66" s="131"/>
      <c r="W66" s="131"/>
      <c r="X66" s="131"/>
      <c r="Y66" s="131"/>
      <c r="Z66" s="131"/>
      <c r="AA66" s="131"/>
      <c r="AB66" s="131"/>
      <c r="AC66" s="131"/>
      <c r="AD66" s="131"/>
      <c r="AE66" s="131"/>
    </row>
    <row r="67" spans="1:31">
      <c r="A67" s="130">
        <v>67</v>
      </c>
      <c r="B67" s="133" t="s">
        <v>532</v>
      </c>
      <c r="C67" s="133" t="s">
        <v>592</v>
      </c>
      <c r="D67" s="133" t="s">
        <v>598</v>
      </c>
      <c r="E67" s="133" t="s">
        <v>659</v>
      </c>
      <c r="F67" s="133" t="s">
        <v>573</v>
      </c>
      <c r="G67" s="133" t="s">
        <v>591</v>
      </c>
      <c r="H67" s="133" t="s">
        <v>593</v>
      </c>
      <c r="I67" s="133" t="s">
        <v>578</v>
      </c>
      <c r="J67" s="130" t="s">
        <v>658</v>
      </c>
      <c r="K67" s="133">
        <v>0</v>
      </c>
      <c r="L67" s="134">
        <v>0</v>
      </c>
      <c r="M67" s="134">
        <v>0</v>
      </c>
      <c r="N67" s="134">
        <v>0</v>
      </c>
      <c r="O67" s="134">
        <v>0</v>
      </c>
      <c r="P67" s="134">
        <v>0</v>
      </c>
      <c r="Q67" s="130">
        <v>0</v>
      </c>
      <c r="R67" s="134">
        <v>0</v>
      </c>
      <c r="S67" s="130">
        <v>0</v>
      </c>
      <c r="T67" s="131"/>
      <c r="U67" s="131"/>
      <c r="V67" s="131"/>
      <c r="W67" s="131"/>
      <c r="X67" s="131"/>
      <c r="Y67" s="131"/>
      <c r="Z67" s="131"/>
      <c r="AA67" s="131"/>
      <c r="AB67" s="131"/>
      <c r="AC67" s="131"/>
      <c r="AD67" s="131"/>
      <c r="AE67" s="131"/>
    </row>
    <row r="68" spans="1:31" ht="26">
      <c r="A68" s="130">
        <v>68</v>
      </c>
      <c r="B68" s="132"/>
      <c r="C68" s="133" t="s">
        <v>589</v>
      </c>
      <c r="D68" s="133" t="s">
        <v>994</v>
      </c>
      <c r="E68" s="133" t="s">
        <v>1039</v>
      </c>
      <c r="F68" s="133" t="s">
        <v>577</v>
      </c>
      <c r="G68" s="133" t="s">
        <v>606</v>
      </c>
      <c r="H68" s="133" t="s">
        <v>1049</v>
      </c>
      <c r="I68" s="133" t="s">
        <v>1050</v>
      </c>
      <c r="J68" s="130" t="s">
        <v>658</v>
      </c>
      <c r="K68" s="144" t="s">
        <v>1006</v>
      </c>
      <c r="L68" s="133" t="s">
        <v>659</v>
      </c>
      <c r="M68" s="134">
        <v>0</v>
      </c>
      <c r="N68" s="134">
        <v>0</v>
      </c>
      <c r="O68" s="134">
        <v>0</v>
      </c>
      <c r="P68" s="134">
        <v>0</v>
      </c>
      <c r="Q68" s="130">
        <v>0</v>
      </c>
      <c r="R68" s="134">
        <v>0</v>
      </c>
      <c r="S68" s="130">
        <v>0</v>
      </c>
      <c r="T68" s="131"/>
      <c r="U68" s="131"/>
      <c r="V68" s="131"/>
      <c r="W68" s="131"/>
      <c r="X68" s="131"/>
      <c r="Y68" s="131"/>
      <c r="Z68" s="131"/>
      <c r="AA68" s="131"/>
      <c r="AB68" s="131"/>
      <c r="AC68" s="131"/>
      <c r="AD68" s="131"/>
      <c r="AE68" s="131"/>
    </row>
    <row r="69" spans="1:31">
      <c r="A69" s="130">
        <v>69</v>
      </c>
      <c r="B69" s="132" t="s">
        <v>1201</v>
      </c>
      <c r="C69" s="133" t="s">
        <v>1202</v>
      </c>
      <c r="D69" s="133" t="s">
        <v>1203</v>
      </c>
      <c r="E69" s="133" t="s">
        <v>1204</v>
      </c>
      <c r="F69" s="133" t="s">
        <v>1205</v>
      </c>
      <c r="G69" s="133" t="s">
        <v>1206</v>
      </c>
      <c r="H69" s="133" t="s">
        <v>1207</v>
      </c>
      <c r="I69" s="133" t="s">
        <v>1208</v>
      </c>
      <c r="J69" s="130" t="s">
        <v>1209</v>
      </c>
      <c r="K69" s="133">
        <v>0</v>
      </c>
      <c r="L69" s="133">
        <v>0</v>
      </c>
      <c r="M69" s="133">
        <v>0</v>
      </c>
      <c r="N69" s="133">
        <v>0</v>
      </c>
      <c r="O69" s="133">
        <v>0</v>
      </c>
      <c r="P69" s="133">
        <v>0</v>
      </c>
      <c r="Q69" s="133">
        <v>0</v>
      </c>
      <c r="R69" s="134"/>
      <c r="S69" s="130"/>
      <c r="T69" s="131"/>
      <c r="U69" s="131"/>
      <c r="V69" s="131"/>
      <c r="W69" s="131"/>
      <c r="X69" s="131"/>
      <c r="Y69" s="131"/>
      <c r="Z69" s="131"/>
      <c r="AA69" s="131"/>
      <c r="AB69" s="131"/>
      <c r="AC69" s="131"/>
      <c r="AD69" s="131"/>
      <c r="AE69" s="131"/>
    </row>
    <row r="70" spans="1:31">
      <c r="A70" s="130">
        <v>70</v>
      </c>
      <c r="B70" s="133" t="s">
        <v>79</v>
      </c>
      <c r="C70" s="133" t="s">
        <v>599</v>
      </c>
      <c r="D70" s="133" t="s">
        <v>1051</v>
      </c>
      <c r="E70" s="133" t="s">
        <v>587</v>
      </c>
      <c r="F70" s="133" t="s">
        <v>583</v>
      </c>
      <c r="G70" s="133" t="s">
        <v>585</v>
      </c>
      <c r="H70" s="133"/>
      <c r="I70" s="133" t="s">
        <v>542</v>
      </c>
      <c r="J70" s="130" t="s">
        <v>658</v>
      </c>
      <c r="K70" s="133" t="s">
        <v>1000</v>
      </c>
      <c r="L70" s="134" t="s">
        <v>1052</v>
      </c>
      <c r="M70" s="134">
        <v>0</v>
      </c>
      <c r="N70" s="134">
        <v>0</v>
      </c>
      <c r="O70" s="134">
        <v>0</v>
      </c>
      <c r="P70" s="134">
        <v>0</v>
      </c>
      <c r="Q70" s="130">
        <v>0</v>
      </c>
      <c r="R70" s="134">
        <v>0</v>
      </c>
      <c r="S70" s="130">
        <v>0</v>
      </c>
      <c r="T70" s="131"/>
      <c r="U70" s="131"/>
      <c r="V70" s="131"/>
      <c r="W70" s="131"/>
      <c r="X70" s="131"/>
      <c r="Y70" s="131"/>
      <c r="Z70" s="131"/>
      <c r="AA70" s="131"/>
      <c r="AB70" s="131"/>
      <c r="AC70" s="131"/>
      <c r="AD70" s="131"/>
      <c r="AE70" s="131"/>
    </row>
    <row r="71" spans="1:31">
      <c r="A71" s="130">
        <v>71</v>
      </c>
      <c r="B71" s="132" t="s">
        <v>79</v>
      </c>
      <c r="C71" s="133" t="s">
        <v>1053</v>
      </c>
      <c r="D71" s="133" t="s">
        <v>583</v>
      </c>
      <c r="E71" s="133" t="s">
        <v>585</v>
      </c>
      <c r="F71" s="133" t="s">
        <v>594</v>
      </c>
      <c r="G71" s="133" t="s">
        <v>576</v>
      </c>
      <c r="H71" s="133" t="s">
        <v>577</v>
      </c>
      <c r="I71" s="133" t="s">
        <v>606</v>
      </c>
      <c r="J71" s="130" t="s">
        <v>658</v>
      </c>
      <c r="K71" s="133">
        <v>0</v>
      </c>
      <c r="L71" s="134">
        <v>0</v>
      </c>
      <c r="M71" s="134">
        <v>0</v>
      </c>
      <c r="N71" s="134">
        <v>0</v>
      </c>
      <c r="O71" s="134">
        <v>0</v>
      </c>
      <c r="P71" s="134">
        <v>0</v>
      </c>
      <c r="Q71" s="130">
        <v>0</v>
      </c>
      <c r="R71" s="134">
        <v>0</v>
      </c>
      <c r="S71" s="130">
        <v>0</v>
      </c>
      <c r="T71" s="131"/>
      <c r="U71" s="131"/>
      <c r="V71" s="131"/>
      <c r="W71" s="131"/>
      <c r="X71" s="131"/>
      <c r="Y71" s="131"/>
      <c r="Z71" s="131"/>
      <c r="AA71" s="131"/>
      <c r="AB71" s="131"/>
      <c r="AC71" s="131"/>
      <c r="AD71" s="131"/>
      <c r="AE71" s="131"/>
    </row>
    <row r="72" spans="1:31">
      <c r="A72" s="130">
        <v>72</v>
      </c>
      <c r="B72" s="133" t="s">
        <v>528</v>
      </c>
      <c r="C72" s="133" t="s">
        <v>598</v>
      </c>
      <c r="D72" s="133" t="s">
        <v>659</v>
      </c>
      <c r="E72" s="133" t="s">
        <v>613</v>
      </c>
      <c r="F72" s="133" t="s">
        <v>578</v>
      </c>
      <c r="G72" s="133" t="s">
        <v>606</v>
      </c>
      <c r="H72" s="133" t="s">
        <v>606</v>
      </c>
      <c r="I72" s="133" t="s">
        <v>613</v>
      </c>
      <c r="J72" s="130" t="s">
        <v>658</v>
      </c>
      <c r="K72" s="133">
        <v>0</v>
      </c>
      <c r="L72" s="134">
        <v>0</v>
      </c>
      <c r="M72" s="134">
        <v>0</v>
      </c>
      <c r="N72" s="134">
        <v>0</v>
      </c>
      <c r="O72" s="134">
        <v>0</v>
      </c>
      <c r="P72" s="134">
        <v>0</v>
      </c>
      <c r="Q72" s="130">
        <v>0</v>
      </c>
      <c r="R72" s="134">
        <v>0</v>
      </c>
      <c r="S72" s="130">
        <v>0</v>
      </c>
      <c r="T72" s="131"/>
      <c r="U72" s="131"/>
      <c r="V72" s="131"/>
      <c r="W72" s="131"/>
      <c r="X72" s="131"/>
      <c r="Y72" s="131"/>
      <c r="Z72" s="131"/>
      <c r="AA72" s="131"/>
      <c r="AB72" s="131"/>
      <c r="AC72" s="131"/>
      <c r="AD72" s="131"/>
      <c r="AE72" s="131"/>
    </row>
    <row r="73" spans="1:31">
      <c r="A73" s="130">
        <v>73</v>
      </c>
      <c r="B73" s="132" t="s">
        <v>528</v>
      </c>
      <c r="C73" s="133" t="s">
        <v>659</v>
      </c>
      <c r="D73" s="133" t="s">
        <v>994</v>
      </c>
      <c r="E73" s="133" t="s">
        <v>591</v>
      </c>
      <c r="F73" s="133" t="s">
        <v>606</v>
      </c>
      <c r="G73" s="133" t="s">
        <v>606</v>
      </c>
      <c r="H73" s="133" t="s">
        <v>606</v>
      </c>
      <c r="I73" s="133" t="s">
        <v>606</v>
      </c>
      <c r="J73" s="130" t="s">
        <v>658</v>
      </c>
      <c r="K73" s="133">
        <v>0</v>
      </c>
      <c r="L73" s="134">
        <v>0</v>
      </c>
      <c r="M73" s="134">
        <v>0</v>
      </c>
      <c r="N73" s="134">
        <v>0</v>
      </c>
      <c r="O73" s="134">
        <v>0</v>
      </c>
      <c r="P73" s="134">
        <v>0</v>
      </c>
      <c r="Q73" s="130">
        <v>0</v>
      </c>
      <c r="R73" s="134">
        <v>0</v>
      </c>
      <c r="S73" s="130">
        <v>0</v>
      </c>
      <c r="T73" s="131"/>
      <c r="U73" s="131"/>
      <c r="V73" s="131"/>
      <c r="W73" s="131"/>
      <c r="X73" s="131"/>
      <c r="Y73" s="131"/>
      <c r="Z73" s="131"/>
      <c r="AA73" s="131"/>
      <c r="AB73" s="131"/>
      <c r="AC73" s="131"/>
      <c r="AD73" s="131"/>
      <c r="AE73" s="131"/>
    </row>
    <row r="74" spans="1:31">
      <c r="A74" s="130">
        <v>74</v>
      </c>
      <c r="B74" s="133" t="s">
        <v>983</v>
      </c>
      <c r="C74" s="133" t="s">
        <v>602</v>
      </c>
      <c r="D74" s="133" t="s">
        <v>580</v>
      </c>
      <c r="E74" s="133" t="s">
        <v>589</v>
      </c>
      <c r="F74" s="133" t="s">
        <v>585</v>
      </c>
      <c r="G74" s="133" t="s">
        <v>594</v>
      </c>
      <c r="H74" s="133" t="s">
        <v>606</v>
      </c>
      <c r="I74" s="133" t="s">
        <v>606</v>
      </c>
      <c r="J74" s="130" t="s">
        <v>658</v>
      </c>
      <c r="K74" s="133">
        <v>0</v>
      </c>
      <c r="L74" s="134">
        <v>0</v>
      </c>
      <c r="M74" s="134">
        <v>0</v>
      </c>
      <c r="N74" s="134">
        <v>0</v>
      </c>
      <c r="O74" s="134">
        <v>0</v>
      </c>
      <c r="P74" s="134">
        <v>0</v>
      </c>
      <c r="Q74" s="130">
        <v>0</v>
      </c>
      <c r="R74" s="134">
        <v>0</v>
      </c>
      <c r="S74" s="130">
        <v>0</v>
      </c>
      <c r="T74" s="131"/>
      <c r="U74" s="131"/>
      <c r="V74" s="131"/>
      <c r="W74" s="131"/>
      <c r="X74" s="131"/>
      <c r="Y74" s="131"/>
      <c r="Z74" s="131"/>
      <c r="AA74" s="131"/>
      <c r="AB74" s="131"/>
      <c r="AC74" s="131"/>
      <c r="AD74" s="131"/>
      <c r="AE74" s="131"/>
    </row>
    <row r="75" spans="1:31">
      <c r="A75" s="130">
        <v>75</v>
      </c>
      <c r="B75" s="132" t="s">
        <v>528</v>
      </c>
      <c r="C75" s="133" t="s">
        <v>1032</v>
      </c>
      <c r="D75" s="133" t="s">
        <v>582</v>
      </c>
      <c r="E75" s="133" t="s">
        <v>587</v>
      </c>
      <c r="F75" s="133" t="s">
        <v>613</v>
      </c>
      <c r="G75" s="133" t="s">
        <v>578</v>
      </c>
      <c r="H75" s="133" t="s">
        <v>606</v>
      </c>
      <c r="I75" s="133" t="s">
        <v>613</v>
      </c>
      <c r="J75" s="130" t="s">
        <v>658</v>
      </c>
      <c r="K75" s="133">
        <v>0</v>
      </c>
      <c r="L75" s="134">
        <v>0</v>
      </c>
      <c r="M75" s="134">
        <v>0</v>
      </c>
      <c r="N75" s="134">
        <v>0</v>
      </c>
      <c r="O75" s="134">
        <v>0</v>
      </c>
      <c r="P75" s="134">
        <v>0</v>
      </c>
      <c r="Q75" s="130">
        <v>0</v>
      </c>
      <c r="R75" s="134">
        <v>0</v>
      </c>
      <c r="S75" s="130">
        <v>0</v>
      </c>
      <c r="T75" s="131"/>
      <c r="U75" s="131"/>
      <c r="V75" s="131"/>
      <c r="W75" s="131"/>
      <c r="X75" s="131"/>
      <c r="Y75" s="131"/>
      <c r="Z75" s="131"/>
      <c r="AA75" s="131"/>
      <c r="AB75" s="131"/>
      <c r="AC75" s="131"/>
      <c r="AD75" s="131"/>
      <c r="AE75" s="131"/>
    </row>
    <row r="76" spans="1:31">
      <c r="A76" s="130">
        <v>76</v>
      </c>
      <c r="B76" s="133" t="s">
        <v>983</v>
      </c>
      <c r="C76" s="133" t="s">
        <v>587</v>
      </c>
      <c r="D76" s="133" t="s">
        <v>585</v>
      </c>
      <c r="E76" s="133" t="s">
        <v>600</v>
      </c>
      <c r="F76" s="133" t="s">
        <v>1000</v>
      </c>
      <c r="G76" s="133" t="s">
        <v>609</v>
      </c>
      <c r="H76" s="133" t="s">
        <v>606</v>
      </c>
      <c r="I76" s="133" t="s">
        <v>606</v>
      </c>
      <c r="J76" s="130" t="s">
        <v>658</v>
      </c>
      <c r="K76" s="133">
        <v>0</v>
      </c>
      <c r="L76" s="134">
        <v>0</v>
      </c>
      <c r="M76" s="134">
        <v>0</v>
      </c>
      <c r="N76" s="134">
        <v>0</v>
      </c>
      <c r="O76" s="134">
        <v>0</v>
      </c>
      <c r="P76" s="134">
        <v>0</v>
      </c>
      <c r="Q76" s="130">
        <v>0</v>
      </c>
      <c r="R76" s="134">
        <v>0</v>
      </c>
      <c r="S76" s="130">
        <v>0</v>
      </c>
      <c r="T76" s="131"/>
      <c r="U76" s="131"/>
      <c r="V76" s="131"/>
      <c r="W76" s="131"/>
      <c r="X76" s="131"/>
      <c r="Y76" s="131"/>
      <c r="Z76" s="131"/>
      <c r="AA76" s="131"/>
      <c r="AB76" s="131"/>
      <c r="AC76" s="131"/>
      <c r="AD76" s="131"/>
      <c r="AE76" s="131"/>
    </row>
    <row r="77" spans="1:31">
      <c r="A77" s="130">
        <v>77</v>
      </c>
      <c r="B77" s="132" t="s">
        <v>79</v>
      </c>
      <c r="C77" s="133" t="s">
        <v>587</v>
      </c>
      <c r="D77" s="133" t="s">
        <v>583</v>
      </c>
      <c r="E77" s="133" t="s">
        <v>573</v>
      </c>
      <c r="F77" s="133" t="s">
        <v>582</v>
      </c>
      <c r="G77" s="133" t="s">
        <v>994</v>
      </c>
      <c r="H77" s="133" t="s">
        <v>1054</v>
      </c>
      <c r="I77" s="133" t="s">
        <v>597</v>
      </c>
      <c r="J77" s="130" t="s">
        <v>658</v>
      </c>
      <c r="K77" s="133">
        <v>0</v>
      </c>
      <c r="L77" s="134">
        <v>0</v>
      </c>
      <c r="M77" s="134">
        <v>0</v>
      </c>
      <c r="N77" s="134">
        <v>0</v>
      </c>
      <c r="O77" s="134">
        <v>0</v>
      </c>
      <c r="P77" s="134">
        <v>0</v>
      </c>
      <c r="Q77" s="130">
        <v>0</v>
      </c>
      <c r="R77" s="134">
        <v>0</v>
      </c>
      <c r="S77" s="130">
        <v>0</v>
      </c>
      <c r="T77" s="131"/>
      <c r="U77" s="131"/>
      <c r="V77" s="131"/>
      <c r="W77" s="131"/>
      <c r="X77" s="131"/>
      <c r="Y77" s="131"/>
      <c r="Z77" s="131"/>
      <c r="AA77" s="131"/>
      <c r="AB77" s="131"/>
      <c r="AC77" s="131"/>
      <c r="AD77" s="131"/>
      <c r="AE77" s="131"/>
    </row>
    <row r="78" spans="1:31">
      <c r="A78" s="130">
        <v>78</v>
      </c>
      <c r="B78" s="133" t="s">
        <v>528</v>
      </c>
      <c r="C78" s="133" t="s">
        <v>579</v>
      </c>
      <c r="D78" s="133" t="s">
        <v>78</v>
      </c>
      <c r="E78" s="133" t="s">
        <v>581</v>
      </c>
      <c r="F78" s="133" t="s">
        <v>659</v>
      </c>
      <c r="G78" s="133" t="s">
        <v>584</v>
      </c>
      <c r="H78" s="133" t="s">
        <v>994</v>
      </c>
      <c r="I78" s="133" t="s">
        <v>577</v>
      </c>
      <c r="J78" s="130" t="s">
        <v>658</v>
      </c>
      <c r="K78" s="133">
        <v>0</v>
      </c>
      <c r="L78" s="134">
        <v>0</v>
      </c>
      <c r="M78" s="134">
        <v>0</v>
      </c>
      <c r="N78" s="134">
        <v>0</v>
      </c>
      <c r="O78" s="134">
        <v>0</v>
      </c>
      <c r="P78" s="134">
        <v>0</v>
      </c>
      <c r="Q78" s="130">
        <v>0</v>
      </c>
      <c r="R78" s="134">
        <v>0</v>
      </c>
      <c r="S78" s="130">
        <v>0</v>
      </c>
      <c r="T78" s="131"/>
      <c r="U78" s="131"/>
      <c r="V78" s="131"/>
      <c r="W78" s="131"/>
      <c r="X78" s="131"/>
      <c r="Y78" s="131"/>
      <c r="Z78" s="131"/>
      <c r="AA78" s="131"/>
      <c r="AB78" s="131"/>
      <c r="AC78" s="131"/>
      <c r="AD78" s="131"/>
      <c r="AE78" s="131"/>
    </row>
    <row r="79" spans="1:31">
      <c r="A79" s="130">
        <v>79</v>
      </c>
      <c r="B79" s="132" t="s">
        <v>1055</v>
      </c>
      <c r="C79" s="133" t="s">
        <v>609</v>
      </c>
      <c r="D79" s="133" t="s">
        <v>573</v>
      </c>
      <c r="E79" s="133" t="s">
        <v>578</v>
      </c>
      <c r="F79" s="133" t="s">
        <v>606</v>
      </c>
      <c r="G79" s="133" t="s">
        <v>606</v>
      </c>
      <c r="H79" s="133" t="s">
        <v>606</v>
      </c>
      <c r="I79" s="133" t="s">
        <v>606</v>
      </c>
      <c r="J79" s="130" t="s">
        <v>658</v>
      </c>
      <c r="K79" s="133">
        <v>0</v>
      </c>
      <c r="L79" s="134">
        <v>0</v>
      </c>
      <c r="M79" s="134">
        <v>0</v>
      </c>
      <c r="N79" s="134">
        <v>0</v>
      </c>
      <c r="O79" s="134">
        <v>0</v>
      </c>
      <c r="P79" s="134">
        <v>0</v>
      </c>
      <c r="Q79" s="130">
        <v>0</v>
      </c>
      <c r="R79" s="134">
        <v>0</v>
      </c>
      <c r="S79" s="130">
        <v>0</v>
      </c>
      <c r="T79" s="131"/>
      <c r="U79" s="131"/>
      <c r="V79" s="131"/>
      <c r="W79" s="131"/>
      <c r="X79" s="131"/>
      <c r="Y79" s="131"/>
      <c r="Z79" s="131"/>
      <c r="AA79" s="131"/>
      <c r="AB79" s="131"/>
      <c r="AC79" s="131"/>
      <c r="AD79" s="131"/>
      <c r="AE79" s="131"/>
    </row>
    <row r="80" spans="1:31">
      <c r="A80" s="130">
        <v>80</v>
      </c>
      <c r="B80" s="133" t="s">
        <v>543</v>
      </c>
      <c r="C80" s="133" t="s">
        <v>573</v>
      </c>
      <c r="D80" s="133" t="s">
        <v>600</v>
      </c>
      <c r="E80" s="133" t="s">
        <v>631</v>
      </c>
      <c r="F80" s="133" t="s">
        <v>578</v>
      </c>
      <c r="G80" s="133" t="s">
        <v>988</v>
      </c>
      <c r="H80" s="133" t="s">
        <v>989</v>
      </c>
      <c r="I80" s="133" t="s">
        <v>577</v>
      </c>
      <c r="J80" s="130" t="s">
        <v>658</v>
      </c>
      <c r="K80" s="133">
        <v>0</v>
      </c>
      <c r="L80" s="134">
        <v>0</v>
      </c>
      <c r="M80" s="134">
        <v>0</v>
      </c>
      <c r="N80" s="134">
        <v>0</v>
      </c>
      <c r="O80" s="134">
        <v>0</v>
      </c>
      <c r="P80" s="134">
        <v>0</v>
      </c>
      <c r="Q80" s="130">
        <v>0</v>
      </c>
      <c r="R80" s="134">
        <v>0</v>
      </c>
      <c r="S80" s="130">
        <v>0</v>
      </c>
      <c r="T80" s="131"/>
      <c r="U80" s="131"/>
      <c r="V80" s="131"/>
      <c r="W80" s="131"/>
      <c r="X80" s="131"/>
      <c r="Y80" s="131"/>
      <c r="Z80" s="131"/>
      <c r="AA80" s="131"/>
      <c r="AB80" s="131"/>
      <c r="AC80" s="131"/>
      <c r="AD80" s="131"/>
      <c r="AE80" s="131"/>
    </row>
    <row r="81" spans="1:31">
      <c r="A81" s="130">
        <v>81</v>
      </c>
      <c r="B81" s="132" t="s">
        <v>77</v>
      </c>
      <c r="C81" s="133" t="s">
        <v>581</v>
      </c>
      <c r="D81" s="133" t="s">
        <v>659</v>
      </c>
      <c r="E81" s="133" t="s">
        <v>609</v>
      </c>
      <c r="F81" s="133" t="s">
        <v>584</v>
      </c>
      <c r="G81" s="133" t="s">
        <v>994</v>
      </c>
      <c r="H81" s="133" t="s">
        <v>988</v>
      </c>
      <c r="I81" s="133" t="s">
        <v>619</v>
      </c>
      <c r="J81" s="130" t="s">
        <v>658</v>
      </c>
      <c r="K81" s="133">
        <v>0</v>
      </c>
      <c r="L81" s="134">
        <v>0</v>
      </c>
      <c r="M81" s="134">
        <v>0</v>
      </c>
      <c r="N81" s="134">
        <v>0</v>
      </c>
      <c r="O81" s="134">
        <v>0</v>
      </c>
      <c r="P81" s="134">
        <v>0</v>
      </c>
      <c r="Q81" s="130">
        <v>0</v>
      </c>
      <c r="R81" s="134">
        <v>0</v>
      </c>
      <c r="S81" s="130">
        <v>0</v>
      </c>
      <c r="T81" s="131"/>
      <c r="U81" s="131"/>
      <c r="V81" s="131"/>
      <c r="W81" s="131"/>
      <c r="X81" s="131"/>
      <c r="Y81" s="131"/>
      <c r="Z81" s="131"/>
      <c r="AA81" s="131"/>
      <c r="AB81" s="131"/>
      <c r="AC81" s="131"/>
      <c r="AD81" s="131"/>
      <c r="AE81" s="131"/>
    </row>
    <row r="82" spans="1:31">
      <c r="A82" s="130">
        <v>82</v>
      </c>
      <c r="B82" s="133" t="s">
        <v>1037</v>
      </c>
      <c r="C82" s="133" t="s">
        <v>587</v>
      </c>
      <c r="D82" s="133" t="s">
        <v>573</v>
      </c>
      <c r="E82" s="133" t="s">
        <v>1000</v>
      </c>
      <c r="F82" s="133" t="s">
        <v>582</v>
      </c>
      <c r="G82" s="133" t="s">
        <v>577</v>
      </c>
      <c r="H82" s="133" t="s">
        <v>622</v>
      </c>
      <c r="I82" s="133" t="s">
        <v>597</v>
      </c>
      <c r="J82" s="130" t="s">
        <v>658</v>
      </c>
      <c r="K82" s="133">
        <v>0</v>
      </c>
      <c r="L82" s="134">
        <v>0</v>
      </c>
      <c r="M82" s="134">
        <v>0</v>
      </c>
      <c r="N82" s="134">
        <v>0</v>
      </c>
      <c r="O82" s="134">
        <v>0</v>
      </c>
      <c r="P82" s="134">
        <v>0</v>
      </c>
      <c r="Q82" s="130">
        <v>0</v>
      </c>
      <c r="R82" s="134">
        <v>0</v>
      </c>
      <c r="S82" s="130">
        <v>0</v>
      </c>
      <c r="T82" s="131"/>
      <c r="U82" s="131"/>
      <c r="V82" s="131"/>
      <c r="W82" s="131"/>
      <c r="X82" s="131"/>
      <c r="Y82" s="131"/>
      <c r="Z82" s="131"/>
      <c r="AA82" s="131"/>
      <c r="AB82" s="131"/>
      <c r="AC82" s="131"/>
      <c r="AD82" s="131"/>
      <c r="AE82" s="131"/>
    </row>
    <row r="83" spans="1:31">
      <c r="A83" s="130">
        <v>83</v>
      </c>
      <c r="B83" s="132" t="s">
        <v>77</v>
      </c>
      <c r="C83" s="133" t="s">
        <v>998</v>
      </c>
      <c r="D83" s="133" t="s">
        <v>581</v>
      </c>
      <c r="E83" s="133" t="s">
        <v>659</v>
      </c>
      <c r="F83" s="133" t="s">
        <v>584</v>
      </c>
      <c r="G83" s="133" t="s">
        <v>994</v>
      </c>
      <c r="H83" s="133" t="s">
        <v>578</v>
      </c>
      <c r="I83" s="133" t="s">
        <v>606</v>
      </c>
      <c r="J83" s="130" t="s">
        <v>658</v>
      </c>
      <c r="K83" s="133">
        <v>0</v>
      </c>
      <c r="L83" s="134">
        <v>0</v>
      </c>
      <c r="M83" s="134">
        <v>0</v>
      </c>
      <c r="N83" s="134">
        <v>0</v>
      </c>
      <c r="O83" s="134">
        <v>0</v>
      </c>
      <c r="P83" s="134">
        <v>0</v>
      </c>
      <c r="Q83" s="130">
        <v>0</v>
      </c>
      <c r="R83" s="134">
        <v>0</v>
      </c>
      <c r="S83" s="130">
        <v>0</v>
      </c>
      <c r="T83" s="131"/>
      <c r="U83" s="131"/>
      <c r="V83" s="131"/>
      <c r="W83" s="131"/>
      <c r="X83" s="131"/>
      <c r="Y83" s="131"/>
      <c r="Z83" s="131"/>
      <c r="AA83" s="131"/>
      <c r="AB83" s="131"/>
      <c r="AC83" s="131"/>
      <c r="AD83" s="131"/>
      <c r="AE83" s="131"/>
    </row>
    <row r="84" spans="1:31">
      <c r="A84" s="130">
        <v>84</v>
      </c>
      <c r="B84" s="133" t="s">
        <v>528</v>
      </c>
      <c r="C84" s="133" t="s">
        <v>587</v>
      </c>
      <c r="D84" s="133" t="s">
        <v>1056</v>
      </c>
      <c r="E84" s="133" t="s">
        <v>659</v>
      </c>
      <c r="F84" s="133" t="s">
        <v>609</v>
      </c>
      <c r="G84" s="133" t="s">
        <v>632</v>
      </c>
      <c r="H84" s="133" t="s">
        <v>988</v>
      </c>
      <c r="I84" s="133" t="s">
        <v>1020</v>
      </c>
      <c r="J84" s="130" t="s">
        <v>658</v>
      </c>
      <c r="K84" s="133">
        <v>0</v>
      </c>
      <c r="L84" s="134">
        <v>0</v>
      </c>
      <c r="M84" s="134">
        <v>0</v>
      </c>
      <c r="N84" s="134">
        <v>0</v>
      </c>
      <c r="O84" s="134">
        <v>0</v>
      </c>
      <c r="P84" s="134">
        <v>0</v>
      </c>
      <c r="Q84" s="130">
        <v>0</v>
      </c>
      <c r="R84" s="134">
        <v>0</v>
      </c>
      <c r="S84" s="130">
        <v>0</v>
      </c>
      <c r="T84" s="131"/>
      <c r="U84" s="131"/>
      <c r="V84" s="131"/>
      <c r="W84" s="131"/>
      <c r="X84" s="131"/>
      <c r="Y84" s="131"/>
      <c r="Z84" s="131"/>
      <c r="AA84" s="131"/>
      <c r="AB84" s="131"/>
      <c r="AC84" s="131"/>
      <c r="AD84" s="131"/>
      <c r="AE84" s="131"/>
    </row>
    <row r="85" spans="1:31">
      <c r="A85" s="130">
        <v>85</v>
      </c>
      <c r="B85" s="132" t="s">
        <v>1018</v>
      </c>
      <c r="C85" s="133" t="s">
        <v>609</v>
      </c>
      <c r="D85" s="133" t="s">
        <v>578</v>
      </c>
      <c r="E85" s="133" t="s">
        <v>1021</v>
      </c>
      <c r="F85" s="133" t="s">
        <v>576</v>
      </c>
      <c r="G85" s="133" t="s">
        <v>633</v>
      </c>
      <c r="H85" s="133" t="s">
        <v>606</v>
      </c>
      <c r="I85" s="133" t="s">
        <v>606</v>
      </c>
      <c r="J85" s="130" t="s">
        <v>658</v>
      </c>
      <c r="K85" s="133">
        <v>0</v>
      </c>
      <c r="L85" s="134">
        <v>0</v>
      </c>
      <c r="M85" s="134">
        <v>0</v>
      </c>
      <c r="N85" s="134">
        <v>0</v>
      </c>
      <c r="O85" s="134">
        <v>0</v>
      </c>
      <c r="P85" s="134">
        <v>0</v>
      </c>
      <c r="Q85" s="130">
        <v>0</v>
      </c>
      <c r="R85" s="134">
        <v>0</v>
      </c>
      <c r="S85" s="130">
        <v>0</v>
      </c>
      <c r="T85" s="131"/>
      <c r="U85" s="131"/>
      <c r="V85" s="131"/>
      <c r="W85" s="131"/>
      <c r="X85" s="131"/>
      <c r="Y85" s="131"/>
      <c r="Z85" s="131"/>
      <c r="AA85" s="131"/>
      <c r="AB85" s="131"/>
      <c r="AC85" s="131"/>
      <c r="AD85" s="131"/>
      <c r="AE85" s="131"/>
    </row>
    <row r="86" spans="1:31">
      <c r="A86" s="130">
        <v>86</v>
      </c>
      <c r="B86" s="133" t="s">
        <v>1018</v>
      </c>
      <c r="C86" s="133" t="s">
        <v>635</v>
      </c>
      <c r="D86" s="133" t="s">
        <v>631</v>
      </c>
      <c r="E86" s="133" t="s">
        <v>994</v>
      </c>
      <c r="F86" s="133" t="s">
        <v>632</v>
      </c>
      <c r="G86" s="133" t="s">
        <v>1039</v>
      </c>
      <c r="H86" s="133" t="s">
        <v>606</v>
      </c>
      <c r="I86" s="133" t="s">
        <v>606</v>
      </c>
      <c r="J86" s="130" t="s">
        <v>658</v>
      </c>
      <c r="K86" s="133">
        <v>0</v>
      </c>
      <c r="L86" s="134">
        <v>0</v>
      </c>
      <c r="M86" s="134">
        <v>0</v>
      </c>
      <c r="N86" s="134">
        <v>0</v>
      </c>
      <c r="O86" s="134">
        <v>0</v>
      </c>
      <c r="P86" s="134">
        <v>0</v>
      </c>
      <c r="Q86" s="130">
        <v>0</v>
      </c>
      <c r="R86" s="134">
        <v>0</v>
      </c>
      <c r="S86" s="130">
        <v>0</v>
      </c>
      <c r="T86" s="131"/>
      <c r="U86" s="131"/>
      <c r="V86" s="131"/>
      <c r="W86" s="131"/>
      <c r="X86" s="131"/>
      <c r="Y86" s="131"/>
      <c r="Z86" s="131"/>
      <c r="AA86" s="131"/>
      <c r="AB86" s="131"/>
      <c r="AC86" s="131"/>
      <c r="AD86" s="131"/>
      <c r="AE86" s="131"/>
    </row>
    <row r="87" spans="1:31">
      <c r="A87" s="130">
        <v>87</v>
      </c>
      <c r="B87" s="132" t="s">
        <v>84</v>
      </c>
      <c r="C87" s="133" t="s">
        <v>585</v>
      </c>
      <c r="D87" s="133" t="s">
        <v>582</v>
      </c>
      <c r="E87" s="133" t="s">
        <v>594</v>
      </c>
      <c r="F87" s="133" t="s">
        <v>1022</v>
      </c>
      <c r="G87" s="133" t="s">
        <v>1039</v>
      </c>
      <c r="H87" s="133" t="s">
        <v>606</v>
      </c>
      <c r="I87" s="133" t="s">
        <v>606</v>
      </c>
      <c r="J87" s="130" t="s">
        <v>658</v>
      </c>
      <c r="K87" s="133">
        <v>0</v>
      </c>
      <c r="L87" s="134">
        <v>0</v>
      </c>
      <c r="M87" s="134">
        <v>0</v>
      </c>
      <c r="N87" s="134">
        <v>0</v>
      </c>
      <c r="O87" s="134">
        <v>0</v>
      </c>
      <c r="P87" s="134">
        <v>0</v>
      </c>
      <c r="Q87" s="130">
        <v>0</v>
      </c>
      <c r="R87" s="134">
        <v>0</v>
      </c>
      <c r="S87" s="130">
        <v>0</v>
      </c>
      <c r="T87" s="131"/>
      <c r="U87" s="131"/>
      <c r="V87" s="131"/>
      <c r="W87" s="131"/>
      <c r="X87" s="131"/>
      <c r="Y87" s="131"/>
      <c r="Z87" s="131"/>
      <c r="AA87" s="131"/>
      <c r="AB87" s="131"/>
      <c r="AC87" s="131"/>
      <c r="AD87" s="131"/>
      <c r="AE87" s="131"/>
    </row>
    <row r="88" spans="1:31">
      <c r="A88" s="130">
        <v>88</v>
      </c>
      <c r="B88" s="133" t="s">
        <v>528</v>
      </c>
      <c r="C88" s="133" t="s">
        <v>589</v>
      </c>
      <c r="D88" s="133" t="s">
        <v>634</v>
      </c>
      <c r="E88" s="133" t="s">
        <v>585</v>
      </c>
      <c r="F88" s="133" t="s">
        <v>582</v>
      </c>
      <c r="G88" s="133" t="s">
        <v>1057</v>
      </c>
      <c r="H88" s="133" t="s">
        <v>577</v>
      </c>
      <c r="I88" s="133" t="s">
        <v>606</v>
      </c>
      <c r="J88" s="130" t="s">
        <v>658</v>
      </c>
      <c r="K88" s="133">
        <v>0</v>
      </c>
      <c r="L88" s="134">
        <v>0</v>
      </c>
      <c r="M88" s="134">
        <v>0</v>
      </c>
      <c r="N88" s="134">
        <v>0</v>
      </c>
      <c r="O88" s="134">
        <v>0</v>
      </c>
      <c r="P88" s="134">
        <v>0</v>
      </c>
      <c r="Q88" s="130">
        <v>0</v>
      </c>
      <c r="R88" s="134">
        <v>0</v>
      </c>
      <c r="S88" s="130">
        <v>0</v>
      </c>
      <c r="T88" s="131"/>
      <c r="U88" s="131"/>
      <c r="V88" s="131"/>
      <c r="W88" s="131"/>
      <c r="X88" s="131"/>
      <c r="Y88" s="131"/>
      <c r="Z88" s="131"/>
      <c r="AA88" s="131"/>
      <c r="AB88" s="131"/>
      <c r="AC88" s="131"/>
      <c r="AD88" s="131"/>
      <c r="AE88" s="131"/>
    </row>
    <row r="89" spans="1:31">
      <c r="A89" s="130">
        <v>89</v>
      </c>
      <c r="B89" s="132" t="s">
        <v>1017</v>
      </c>
      <c r="C89" s="133" t="s">
        <v>1032</v>
      </c>
      <c r="D89" s="133" t="s">
        <v>598</v>
      </c>
      <c r="E89" s="133" t="s">
        <v>573</v>
      </c>
      <c r="F89" s="133" t="s">
        <v>609</v>
      </c>
      <c r="G89" s="133" t="s">
        <v>632</v>
      </c>
      <c r="H89" s="133" t="s">
        <v>577</v>
      </c>
      <c r="I89" s="133" t="s">
        <v>606</v>
      </c>
      <c r="J89" s="130" t="s">
        <v>658</v>
      </c>
      <c r="K89" s="133">
        <v>0</v>
      </c>
      <c r="L89" s="134">
        <v>0</v>
      </c>
      <c r="M89" s="134">
        <v>0</v>
      </c>
      <c r="N89" s="134">
        <v>0</v>
      </c>
      <c r="O89" s="132">
        <v>0</v>
      </c>
      <c r="P89" s="134">
        <v>0</v>
      </c>
      <c r="Q89" s="130">
        <v>0</v>
      </c>
      <c r="R89" s="134">
        <v>0</v>
      </c>
      <c r="S89" s="130">
        <v>0</v>
      </c>
      <c r="T89" s="131"/>
      <c r="U89" s="131"/>
      <c r="V89" s="131"/>
      <c r="W89" s="131"/>
      <c r="X89" s="131"/>
      <c r="Y89" s="131"/>
      <c r="Z89" s="131"/>
      <c r="AA89" s="131"/>
      <c r="AB89" s="131"/>
      <c r="AC89" s="131"/>
      <c r="AD89" s="131"/>
      <c r="AE89" s="131"/>
    </row>
    <row r="90" spans="1:31">
      <c r="A90" s="130">
        <v>90</v>
      </c>
      <c r="B90" s="133" t="s">
        <v>1096</v>
      </c>
      <c r="C90" s="133" t="s">
        <v>1032</v>
      </c>
      <c r="D90" s="133" t="s">
        <v>587</v>
      </c>
      <c r="E90" s="133" t="s">
        <v>609</v>
      </c>
      <c r="F90" s="133" t="s">
        <v>598</v>
      </c>
      <c r="G90" s="133" t="s">
        <v>632</v>
      </c>
      <c r="H90" s="133" t="s">
        <v>269</v>
      </c>
      <c r="I90" s="133"/>
      <c r="J90" s="130" t="s">
        <v>658</v>
      </c>
      <c r="K90" s="133" t="s">
        <v>636</v>
      </c>
      <c r="L90" s="134" t="s">
        <v>637</v>
      </c>
      <c r="M90" s="134">
        <v>0</v>
      </c>
      <c r="N90" s="134">
        <v>0</v>
      </c>
      <c r="O90" s="134">
        <v>0</v>
      </c>
      <c r="P90" s="134">
        <v>0</v>
      </c>
      <c r="Q90" s="130">
        <v>0</v>
      </c>
      <c r="R90" s="134">
        <v>0</v>
      </c>
      <c r="S90" s="130">
        <v>0</v>
      </c>
      <c r="T90" s="131"/>
      <c r="U90" s="131"/>
      <c r="V90" s="131"/>
      <c r="W90" s="131"/>
      <c r="X90" s="131"/>
      <c r="Y90" s="131"/>
      <c r="Z90" s="131"/>
      <c r="AA90" s="131"/>
      <c r="AB90" s="131"/>
      <c r="AC90" s="131"/>
      <c r="AD90" s="131"/>
      <c r="AE90" s="131"/>
    </row>
    <row r="91" spans="1:31">
      <c r="A91" s="130">
        <v>91</v>
      </c>
      <c r="B91" s="132" t="s">
        <v>1018</v>
      </c>
      <c r="C91" s="133" t="s">
        <v>595</v>
      </c>
      <c r="D91" s="133" t="s">
        <v>598</v>
      </c>
      <c r="E91" s="133" t="s">
        <v>659</v>
      </c>
      <c r="F91" s="133" t="s">
        <v>609</v>
      </c>
      <c r="G91" s="133" t="s">
        <v>578</v>
      </c>
      <c r="H91" s="133" t="s">
        <v>577</v>
      </c>
      <c r="I91" s="133" t="s">
        <v>606</v>
      </c>
      <c r="J91" s="130" t="s">
        <v>658</v>
      </c>
      <c r="K91" s="133">
        <v>0</v>
      </c>
      <c r="L91" s="134">
        <v>0</v>
      </c>
      <c r="M91" s="134">
        <v>0</v>
      </c>
      <c r="N91" s="134">
        <v>0</v>
      </c>
      <c r="O91" s="134">
        <v>0</v>
      </c>
      <c r="P91" s="134">
        <v>0</v>
      </c>
      <c r="Q91" s="130">
        <v>0</v>
      </c>
      <c r="R91" s="134">
        <v>0</v>
      </c>
      <c r="S91" s="130">
        <v>0</v>
      </c>
      <c r="T91" s="131"/>
      <c r="U91" s="131"/>
      <c r="V91" s="131"/>
      <c r="W91" s="131"/>
      <c r="X91" s="131"/>
      <c r="Y91" s="131"/>
      <c r="Z91" s="131"/>
      <c r="AA91" s="131"/>
      <c r="AB91" s="131"/>
      <c r="AC91" s="131"/>
      <c r="AD91" s="131"/>
      <c r="AE91" s="131"/>
    </row>
    <row r="92" spans="1:31" ht="14.5">
      <c r="A92" s="130">
        <v>92</v>
      </c>
      <c r="B92" s="133" t="s">
        <v>659</v>
      </c>
      <c r="C92" s="133" t="s">
        <v>994</v>
      </c>
      <c r="D92" s="133" t="s">
        <v>591</v>
      </c>
      <c r="E92" s="133" t="s">
        <v>578</v>
      </c>
      <c r="F92" s="133" t="s">
        <v>606</v>
      </c>
      <c r="G92" s="133" t="s">
        <v>606</v>
      </c>
      <c r="H92" s="133" t="s">
        <v>606</v>
      </c>
      <c r="I92" s="133" t="s">
        <v>606</v>
      </c>
      <c r="J92" s="130" t="s">
        <v>658</v>
      </c>
      <c r="K92" s="133">
        <v>0</v>
      </c>
      <c r="L92" s="134">
        <v>0</v>
      </c>
      <c r="M92" s="134">
        <v>0</v>
      </c>
      <c r="N92" s="134">
        <v>0</v>
      </c>
      <c r="O92" s="134">
        <v>0</v>
      </c>
      <c r="P92" s="134">
        <v>0</v>
      </c>
      <c r="Q92" s="130">
        <v>0</v>
      </c>
      <c r="R92" s="134">
        <v>0</v>
      </c>
      <c r="S92" s="144">
        <v>0</v>
      </c>
      <c r="T92" s="147"/>
      <c r="U92" s="131"/>
      <c r="V92" s="131"/>
      <c r="W92" s="131"/>
      <c r="X92" s="131"/>
      <c r="Y92" s="131"/>
      <c r="Z92" s="131"/>
      <c r="AA92" s="131"/>
      <c r="AB92" s="131"/>
      <c r="AC92" s="131"/>
      <c r="AD92" s="131"/>
      <c r="AE92" s="131"/>
    </row>
    <row r="93" spans="1:31">
      <c r="A93" s="130">
        <v>93</v>
      </c>
      <c r="B93" s="132" t="s">
        <v>79</v>
      </c>
      <c r="C93" s="130" t="s">
        <v>543</v>
      </c>
      <c r="D93" s="130" t="s">
        <v>532</v>
      </c>
      <c r="E93" s="133" t="s">
        <v>970</v>
      </c>
      <c r="F93" s="133" t="s">
        <v>971</v>
      </c>
      <c r="G93" s="133" t="s">
        <v>1023</v>
      </c>
      <c r="H93" s="133" t="s">
        <v>577</v>
      </c>
      <c r="I93" s="133" t="s">
        <v>606</v>
      </c>
      <c r="J93" s="130" t="s">
        <v>658</v>
      </c>
      <c r="K93" s="133">
        <v>0</v>
      </c>
      <c r="L93" s="132">
        <v>0</v>
      </c>
      <c r="M93" s="134">
        <v>0</v>
      </c>
      <c r="N93" s="134">
        <v>0</v>
      </c>
      <c r="O93" s="134">
        <v>0</v>
      </c>
      <c r="P93" s="134">
        <v>0</v>
      </c>
      <c r="Q93" s="130">
        <v>0</v>
      </c>
      <c r="R93" s="134">
        <v>0</v>
      </c>
      <c r="S93" s="130">
        <v>0</v>
      </c>
      <c r="T93" s="131"/>
      <c r="U93" s="131"/>
      <c r="V93" s="131"/>
      <c r="W93" s="131"/>
      <c r="X93" s="131"/>
      <c r="Y93" s="131"/>
      <c r="Z93" s="131"/>
      <c r="AA93" s="131"/>
      <c r="AB93" s="131"/>
      <c r="AC93" s="131"/>
      <c r="AD93" s="131"/>
      <c r="AE93" s="131"/>
    </row>
    <row r="94" spans="1:31">
      <c r="A94" s="130">
        <v>94</v>
      </c>
      <c r="B94" s="133" t="s">
        <v>983</v>
      </c>
      <c r="C94" s="133" t="s">
        <v>972</v>
      </c>
      <c r="D94" s="133" t="s">
        <v>599</v>
      </c>
      <c r="E94" s="133" t="s">
        <v>578</v>
      </c>
      <c r="F94" s="133" t="s">
        <v>575</v>
      </c>
      <c r="G94" s="133" t="s">
        <v>576</v>
      </c>
      <c r="H94" s="133" t="s">
        <v>606</v>
      </c>
      <c r="I94" s="133" t="s">
        <v>972</v>
      </c>
      <c r="J94" s="130" t="s">
        <v>658</v>
      </c>
      <c r="K94" s="133">
        <v>0</v>
      </c>
      <c r="L94" s="134">
        <v>0</v>
      </c>
      <c r="M94" s="134">
        <v>0</v>
      </c>
      <c r="N94" s="134">
        <v>0</v>
      </c>
      <c r="O94" s="134">
        <v>0</v>
      </c>
      <c r="P94" s="134">
        <v>0</v>
      </c>
      <c r="Q94" s="130">
        <v>0</v>
      </c>
      <c r="R94" s="134">
        <v>0</v>
      </c>
      <c r="S94" s="130">
        <v>0</v>
      </c>
      <c r="T94" s="131"/>
      <c r="U94" s="131"/>
      <c r="V94" s="131"/>
      <c r="W94" s="131"/>
      <c r="X94" s="131"/>
      <c r="Y94" s="131"/>
      <c r="Z94" s="131"/>
      <c r="AA94" s="131"/>
      <c r="AB94" s="131"/>
      <c r="AC94" s="131"/>
      <c r="AD94" s="131"/>
      <c r="AE94" s="131"/>
    </row>
    <row r="95" spans="1:31">
      <c r="A95" s="130">
        <v>95</v>
      </c>
      <c r="B95" s="132" t="s">
        <v>994</v>
      </c>
      <c r="C95" s="133" t="s">
        <v>573</v>
      </c>
      <c r="D95" s="133" t="s">
        <v>600</v>
      </c>
      <c r="E95" s="133" t="s">
        <v>593</v>
      </c>
      <c r="F95" s="133" t="s">
        <v>603</v>
      </c>
      <c r="G95" s="133" t="s">
        <v>578</v>
      </c>
      <c r="H95" s="133" t="s">
        <v>999</v>
      </c>
      <c r="I95" s="133" t="s">
        <v>1049</v>
      </c>
      <c r="J95" s="130" t="s">
        <v>658</v>
      </c>
      <c r="K95" s="133">
        <v>0</v>
      </c>
      <c r="L95" s="134">
        <v>0</v>
      </c>
      <c r="M95" s="134">
        <v>0</v>
      </c>
      <c r="N95" s="134">
        <v>0</v>
      </c>
      <c r="O95" s="134">
        <v>0</v>
      </c>
      <c r="P95" s="134">
        <v>0</v>
      </c>
      <c r="Q95" s="130">
        <v>0</v>
      </c>
      <c r="R95" s="134">
        <v>0</v>
      </c>
      <c r="S95" s="130">
        <v>0</v>
      </c>
      <c r="T95" s="131"/>
      <c r="U95" s="131"/>
      <c r="V95" s="131"/>
      <c r="W95" s="131"/>
      <c r="X95" s="131"/>
      <c r="Y95" s="131"/>
      <c r="Z95" s="131"/>
      <c r="AA95" s="131"/>
      <c r="AB95" s="131"/>
      <c r="AC95" s="131"/>
      <c r="AD95" s="131"/>
      <c r="AE95" s="131"/>
    </row>
    <row r="96" spans="1:31">
      <c r="A96" s="130">
        <v>96</v>
      </c>
      <c r="B96" s="133" t="s">
        <v>528</v>
      </c>
      <c r="C96" s="133" t="s">
        <v>659</v>
      </c>
      <c r="D96" s="133" t="s">
        <v>573</v>
      </c>
      <c r="E96" s="133" t="s">
        <v>593</v>
      </c>
      <c r="F96" s="133" t="s">
        <v>603</v>
      </c>
      <c r="G96" s="133" t="s">
        <v>578</v>
      </c>
      <c r="H96" s="133" t="s">
        <v>606</v>
      </c>
      <c r="I96" s="133" t="s">
        <v>606</v>
      </c>
      <c r="J96" s="130" t="s">
        <v>658</v>
      </c>
      <c r="K96" s="133">
        <v>0</v>
      </c>
      <c r="L96" s="134">
        <v>0</v>
      </c>
      <c r="M96" s="134">
        <v>0</v>
      </c>
      <c r="N96" s="134">
        <v>0</v>
      </c>
      <c r="O96" s="134">
        <v>0</v>
      </c>
      <c r="P96" s="134">
        <v>0</v>
      </c>
      <c r="Q96" s="130">
        <v>0</v>
      </c>
      <c r="R96" s="134">
        <v>0</v>
      </c>
      <c r="S96" s="130">
        <v>0</v>
      </c>
      <c r="T96" s="131"/>
      <c r="U96" s="131"/>
      <c r="V96" s="131"/>
      <c r="W96" s="131"/>
      <c r="X96" s="131"/>
      <c r="Y96" s="131"/>
      <c r="Z96" s="131"/>
      <c r="AA96" s="131"/>
      <c r="AB96" s="131"/>
      <c r="AC96" s="131"/>
      <c r="AD96" s="131"/>
      <c r="AE96" s="131"/>
    </row>
    <row r="97" spans="1:31">
      <c r="A97" s="130">
        <v>97</v>
      </c>
      <c r="B97" s="132" t="s">
        <v>532</v>
      </c>
      <c r="C97" s="133" t="s">
        <v>659</v>
      </c>
      <c r="D97" s="133" t="s">
        <v>609</v>
      </c>
      <c r="E97" s="133" t="s">
        <v>994</v>
      </c>
      <c r="F97" s="133" t="s">
        <v>577</v>
      </c>
      <c r="G97" s="133" t="s">
        <v>606</v>
      </c>
      <c r="H97" s="133" t="s">
        <v>606</v>
      </c>
      <c r="I97" s="133" t="s">
        <v>606</v>
      </c>
      <c r="J97" s="130" t="s">
        <v>253</v>
      </c>
      <c r="K97" s="133">
        <v>0</v>
      </c>
      <c r="L97" s="134">
        <v>0</v>
      </c>
      <c r="M97" s="134">
        <v>0</v>
      </c>
      <c r="N97" s="134">
        <v>0</v>
      </c>
      <c r="O97" s="134">
        <v>0</v>
      </c>
      <c r="P97" s="134">
        <v>0</v>
      </c>
      <c r="Q97" s="130">
        <v>0</v>
      </c>
      <c r="R97" s="134">
        <v>0</v>
      </c>
      <c r="S97" s="130">
        <v>0</v>
      </c>
      <c r="T97" s="131"/>
      <c r="U97" s="131"/>
      <c r="V97" s="131"/>
      <c r="W97" s="131"/>
      <c r="X97" s="131"/>
      <c r="Y97" s="131"/>
      <c r="Z97" s="131"/>
      <c r="AA97" s="131"/>
      <c r="AB97" s="131"/>
      <c r="AC97" s="131"/>
      <c r="AD97" s="131"/>
      <c r="AE97" s="131"/>
    </row>
    <row r="98" spans="1:31">
      <c r="A98" s="130">
        <v>98</v>
      </c>
      <c r="B98" s="133"/>
      <c r="C98" s="133" t="s">
        <v>1061</v>
      </c>
      <c r="D98" s="133" t="s">
        <v>1032</v>
      </c>
      <c r="E98" s="133" t="s">
        <v>587</v>
      </c>
      <c r="F98" s="133" t="s">
        <v>582</v>
      </c>
      <c r="G98" s="133" t="s">
        <v>1058</v>
      </c>
      <c r="H98" s="133" t="s">
        <v>1019</v>
      </c>
      <c r="I98" s="133" t="s">
        <v>588</v>
      </c>
      <c r="J98" s="130" t="s">
        <v>658</v>
      </c>
      <c r="K98" s="144" t="s">
        <v>974</v>
      </c>
      <c r="L98" s="134" t="s">
        <v>973</v>
      </c>
      <c r="M98" s="134">
        <v>0</v>
      </c>
      <c r="N98" s="134">
        <v>0</v>
      </c>
      <c r="O98" s="134">
        <v>0</v>
      </c>
      <c r="P98" s="134">
        <v>0</v>
      </c>
      <c r="Q98" s="130">
        <v>0</v>
      </c>
      <c r="R98" s="134">
        <v>0</v>
      </c>
      <c r="S98" s="130">
        <v>0</v>
      </c>
      <c r="T98" s="131"/>
      <c r="U98" s="131"/>
      <c r="V98" s="131"/>
      <c r="W98" s="131"/>
      <c r="X98" s="131"/>
      <c r="Y98" s="131"/>
      <c r="Z98" s="131"/>
      <c r="AA98" s="131"/>
      <c r="AB98" s="131"/>
      <c r="AC98" s="131"/>
      <c r="AD98" s="131"/>
      <c r="AE98" s="131"/>
    </row>
    <row r="99" spans="1:31">
      <c r="A99" s="130">
        <v>99</v>
      </c>
      <c r="B99" s="132" t="s">
        <v>543</v>
      </c>
      <c r="C99" s="133" t="s">
        <v>585</v>
      </c>
      <c r="D99" s="133" t="s">
        <v>1000</v>
      </c>
      <c r="E99" s="133" t="s">
        <v>582</v>
      </c>
      <c r="F99" s="133" t="s">
        <v>609</v>
      </c>
      <c r="G99" s="133" t="s">
        <v>1041</v>
      </c>
      <c r="H99" s="133" t="s">
        <v>577</v>
      </c>
      <c r="I99" s="133" t="s">
        <v>588</v>
      </c>
      <c r="J99" s="130" t="s">
        <v>658</v>
      </c>
      <c r="K99" s="133">
        <v>0</v>
      </c>
      <c r="L99" s="134">
        <v>0</v>
      </c>
      <c r="M99" s="134">
        <v>0</v>
      </c>
      <c r="N99" s="134">
        <v>0</v>
      </c>
      <c r="O99" s="134">
        <v>0</v>
      </c>
      <c r="P99" s="134">
        <v>0</v>
      </c>
      <c r="Q99" s="130">
        <v>0</v>
      </c>
      <c r="R99" s="134">
        <v>0</v>
      </c>
      <c r="S99" s="130">
        <v>0</v>
      </c>
      <c r="T99" s="131"/>
      <c r="U99" s="131"/>
      <c r="V99" s="131"/>
      <c r="W99" s="131"/>
      <c r="X99" s="131"/>
      <c r="Y99" s="131"/>
      <c r="Z99" s="131"/>
      <c r="AA99" s="131"/>
      <c r="AB99" s="131"/>
      <c r="AC99" s="131"/>
      <c r="AD99" s="131"/>
      <c r="AE99" s="131"/>
    </row>
    <row r="100" spans="1:31">
      <c r="A100" s="130">
        <v>100</v>
      </c>
      <c r="B100" s="133" t="s">
        <v>528</v>
      </c>
      <c r="C100" s="133" t="s">
        <v>972</v>
      </c>
      <c r="D100" s="133" t="s">
        <v>580</v>
      </c>
      <c r="E100" s="133" t="s">
        <v>573</v>
      </c>
      <c r="F100" s="133" t="s">
        <v>578</v>
      </c>
      <c r="G100" s="130"/>
      <c r="H100" s="133" t="s">
        <v>606</v>
      </c>
      <c r="I100" s="133" t="s">
        <v>972</v>
      </c>
      <c r="J100" s="130" t="s">
        <v>658</v>
      </c>
      <c r="K100" s="133" t="s">
        <v>97</v>
      </c>
      <c r="L100" s="134" t="s">
        <v>975</v>
      </c>
      <c r="M100" s="134">
        <v>0</v>
      </c>
      <c r="N100" s="134">
        <v>0</v>
      </c>
      <c r="O100" s="134">
        <v>0</v>
      </c>
      <c r="P100" s="134">
        <v>0</v>
      </c>
      <c r="Q100" s="130">
        <v>0</v>
      </c>
      <c r="R100" s="134">
        <v>0</v>
      </c>
      <c r="S100" s="130">
        <v>0</v>
      </c>
      <c r="T100" s="131"/>
      <c r="U100" s="131"/>
      <c r="V100" s="131"/>
      <c r="W100" s="131"/>
      <c r="X100" s="131"/>
      <c r="Y100" s="131"/>
      <c r="Z100" s="131"/>
      <c r="AA100" s="131"/>
      <c r="AB100" s="131"/>
      <c r="AC100" s="131"/>
      <c r="AD100" s="131"/>
      <c r="AE100" s="131"/>
    </row>
    <row r="101" spans="1:31">
      <c r="A101" s="130">
        <v>101</v>
      </c>
      <c r="B101" s="133" t="s">
        <v>606</v>
      </c>
      <c r="C101" s="130"/>
      <c r="D101" s="133" t="s">
        <v>994</v>
      </c>
      <c r="E101" s="133" t="s">
        <v>591</v>
      </c>
      <c r="F101" s="133" t="s">
        <v>609</v>
      </c>
      <c r="G101" s="133" t="s">
        <v>577</v>
      </c>
      <c r="H101" s="133" t="s">
        <v>606</v>
      </c>
      <c r="I101" s="133" t="s">
        <v>606</v>
      </c>
      <c r="J101" s="130" t="s">
        <v>658</v>
      </c>
      <c r="K101" s="144" t="s">
        <v>1006</v>
      </c>
      <c r="L101" s="134" t="s">
        <v>976</v>
      </c>
      <c r="M101" s="134">
        <v>0</v>
      </c>
      <c r="N101" s="134">
        <v>0</v>
      </c>
      <c r="O101" s="134">
        <v>0</v>
      </c>
      <c r="P101" s="134">
        <v>0</v>
      </c>
      <c r="Q101" s="130">
        <v>0</v>
      </c>
      <c r="R101" s="144">
        <v>0</v>
      </c>
      <c r="S101" s="144">
        <v>0</v>
      </c>
      <c r="T101" s="131"/>
      <c r="U101" s="131"/>
      <c r="V101" s="131"/>
      <c r="W101" s="131"/>
      <c r="X101" s="131"/>
      <c r="Y101" s="131"/>
      <c r="Z101" s="131"/>
      <c r="AA101" s="131"/>
      <c r="AB101" s="131"/>
      <c r="AC101" s="131"/>
      <c r="AD101" s="131"/>
      <c r="AE101" s="131"/>
    </row>
    <row r="102" spans="1:31">
      <c r="A102" s="130">
        <v>102</v>
      </c>
      <c r="B102" s="133" t="s">
        <v>528</v>
      </c>
      <c r="C102" s="133" t="s">
        <v>998</v>
      </c>
      <c r="D102" s="133" t="s">
        <v>977</v>
      </c>
      <c r="E102" s="133" t="s">
        <v>591</v>
      </c>
      <c r="F102" s="130"/>
      <c r="G102" s="133" t="s">
        <v>578</v>
      </c>
      <c r="H102" s="133" t="s">
        <v>606</v>
      </c>
      <c r="I102" s="133" t="s">
        <v>977</v>
      </c>
      <c r="J102" s="130" t="s">
        <v>658</v>
      </c>
      <c r="K102" s="133" t="s">
        <v>978</v>
      </c>
      <c r="L102" s="144" t="s">
        <v>1006</v>
      </c>
      <c r="M102" s="134">
        <v>0</v>
      </c>
      <c r="N102" s="134">
        <v>0</v>
      </c>
      <c r="O102" s="133">
        <v>0</v>
      </c>
      <c r="P102" s="134">
        <v>0</v>
      </c>
      <c r="Q102" s="130">
        <v>0</v>
      </c>
      <c r="R102" s="134">
        <v>0</v>
      </c>
      <c r="S102" s="130">
        <v>0</v>
      </c>
      <c r="T102" s="131"/>
      <c r="U102" s="131"/>
      <c r="V102" s="131"/>
      <c r="W102" s="131"/>
      <c r="X102" s="131"/>
      <c r="Y102" s="131"/>
      <c r="Z102" s="131"/>
      <c r="AA102" s="131"/>
      <c r="AB102" s="131"/>
      <c r="AC102" s="131"/>
      <c r="AD102" s="131"/>
      <c r="AE102" s="131"/>
    </row>
    <row r="103" spans="1:31">
      <c r="A103" s="130">
        <v>103</v>
      </c>
      <c r="B103" s="132" t="s">
        <v>528</v>
      </c>
      <c r="C103" s="133" t="s">
        <v>972</v>
      </c>
      <c r="D103" s="133" t="s">
        <v>589</v>
      </c>
      <c r="E103" s="133" t="s">
        <v>573</v>
      </c>
      <c r="F103" s="133" t="s">
        <v>585</v>
      </c>
      <c r="G103" s="133" t="s">
        <v>578</v>
      </c>
      <c r="H103" s="133" t="s">
        <v>577</v>
      </c>
      <c r="I103" s="133" t="s">
        <v>972</v>
      </c>
      <c r="J103" s="130" t="s">
        <v>658</v>
      </c>
      <c r="K103" s="133">
        <v>0</v>
      </c>
      <c r="L103" s="134">
        <v>0</v>
      </c>
      <c r="M103" s="134">
        <v>0</v>
      </c>
      <c r="N103" s="134">
        <v>0</v>
      </c>
      <c r="O103" s="134">
        <v>0</v>
      </c>
      <c r="P103" s="134">
        <v>0</v>
      </c>
      <c r="Q103" s="130">
        <v>0</v>
      </c>
      <c r="R103" s="134">
        <v>0</v>
      </c>
      <c r="S103" s="130">
        <v>0</v>
      </c>
      <c r="T103" s="131"/>
      <c r="U103" s="131"/>
      <c r="V103" s="131"/>
      <c r="W103" s="131"/>
      <c r="X103" s="131"/>
      <c r="Y103" s="131"/>
      <c r="Z103" s="131"/>
      <c r="AA103" s="131"/>
      <c r="AB103" s="131"/>
      <c r="AC103" s="131"/>
      <c r="AD103" s="131"/>
      <c r="AE103" s="131"/>
    </row>
    <row r="104" spans="1:31">
      <c r="A104" s="130">
        <v>104</v>
      </c>
      <c r="B104" s="130"/>
      <c r="C104" s="133" t="s">
        <v>599</v>
      </c>
      <c r="D104" s="133" t="s">
        <v>1061</v>
      </c>
      <c r="E104" s="133" t="s">
        <v>1032</v>
      </c>
      <c r="F104" s="133" t="s">
        <v>576</v>
      </c>
      <c r="G104" s="133" t="s">
        <v>1013</v>
      </c>
      <c r="H104" s="133"/>
      <c r="I104" s="133"/>
      <c r="J104" s="130" t="s">
        <v>658</v>
      </c>
      <c r="K104" s="133" t="s">
        <v>979</v>
      </c>
      <c r="L104" s="134" t="s">
        <v>980</v>
      </c>
      <c r="M104" s="134">
        <v>0</v>
      </c>
      <c r="N104" s="134">
        <v>0</v>
      </c>
      <c r="O104" s="134">
        <v>0</v>
      </c>
      <c r="P104" s="134">
        <v>0</v>
      </c>
      <c r="Q104" s="130" t="s">
        <v>543</v>
      </c>
      <c r="R104" s="134" t="s">
        <v>970</v>
      </c>
      <c r="S104" s="130" t="s">
        <v>994</v>
      </c>
      <c r="T104" s="131"/>
      <c r="U104" s="131"/>
      <c r="V104" s="131"/>
      <c r="W104" s="131"/>
      <c r="X104" s="131"/>
      <c r="Y104" s="131"/>
      <c r="Z104" s="131"/>
      <c r="AA104" s="131"/>
      <c r="AB104" s="131"/>
      <c r="AC104" s="131"/>
      <c r="AD104" s="131"/>
      <c r="AE104" s="131"/>
    </row>
    <row r="105" spans="1:31">
      <c r="A105" s="130">
        <v>105</v>
      </c>
      <c r="B105" s="132" t="s">
        <v>1027</v>
      </c>
      <c r="C105" s="133" t="s">
        <v>1032</v>
      </c>
      <c r="D105" s="133" t="s">
        <v>573</v>
      </c>
      <c r="E105" s="133" t="s">
        <v>994</v>
      </c>
      <c r="F105" s="133" t="s">
        <v>609</v>
      </c>
      <c r="G105" s="133" t="s">
        <v>578</v>
      </c>
      <c r="H105" s="133" t="s">
        <v>575</v>
      </c>
      <c r="I105" s="133" t="s">
        <v>576</v>
      </c>
      <c r="J105" s="130" t="s">
        <v>658</v>
      </c>
      <c r="K105" s="133">
        <v>0</v>
      </c>
      <c r="L105" s="134">
        <v>0</v>
      </c>
      <c r="M105" s="134">
        <v>0</v>
      </c>
      <c r="N105" s="134">
        <v>0</v>
      </c>
      <c r="O105" s="134">
        <v>0</v>
      </c>
      <c r="P105" s="134">
        <v>0</v>
      </c>
      <c r="Q105" s="130">
        <v>0</v>
      </c>
      <c r="R105" s="134">
        <v>0</v>
      </c>
      <c r="S105" s="130">
        <v>0</v>
      </c>
      <c r="T105" s="131"/>
      <c r="U105" s="131"/>
      <c r="V105" s="131"/>
      <c r="W105" s="131"/>
      <c r="X105" s="131"/>
      <c r="Y105" s="131"/>
      <c r="Z105" s="131"/>
      <c r="AA105" s="131"/>
      <c r="AB105" s="131"/>
      <c r="AC105" s="131"/>
      <c r="AD105" s="131"/>
      <c r="AE105" s="131"/>
    </row>
    <row r="106" spans="1:31">
      <c r="A106" s="130">
        <v>106</v>
      </c>
      <c r="B106" s="132"/>
      <c r="C106" s="133" t="s">
        <v>659</v>
      </c>
      <c r="D106" s="133" t="s">
        <v>573</v>
      </c>
      <c r="E106" s="133" t="s">
        <v>606</v>
      </c>
      <c r="F106" s="133" t="s">
        <v>606</v>
      </c>
      <c r="G106" s="133" t="s">
        <v>606</v>
      </c>
      <c r="H106" s="133" t="s">
        <v>606</v>
      </c>
      <c r="I106" s="133" t="s">
        <v>606</v>
      </c>
      <c r="J106" s="130" t="s">
        <v>658</v>
      </c>
      <c r="K106" s="133" t="s">
        <v>1062</v>
      </c>
      <c r="L106" s="134" t="s">
        <v>1063</v>
      </c>
      <c r="M106" s="134">
        <v>0</v>
      </c>
      <c r="N106" s="134">
        <v>0</v>
      </c>
      <c r="O106" s="134">
        <v>0</v>
      </c>
      <c r="P106" s="134">
        <v>0</v>
      </c>
      <c r="Q106" s="130">
        <v>0</v>
      </c>
      <c r="R106" s="134">
        <v>0</v>
      </c>
      <c r="S106" s="130">
        <v>0</v>
      </c>
      <c r="T106" s="131"/>
      <c r="U106" s="131"/>
      <c r="V106" s="131"/>
      <c r="W106" s="131"/>
      <c r="X106" s="131"/>
      <c r="Y106" s="131"/>
      <c r="Z106" s="131"/>
      <c r="AA106" s="131"/>
      <c r="AB106" s="131"/>
      <c r="AC106" s="131"/>
      <c r="AD106" s="131"/>
      <c r="AE106" s="131"/>
    </row>
    <row r="107" spans="1:31">
      <c r="A107" s="130">
        <v>107</v>
      </c>
      <c r="B107" s="132" t="s">
        <v>79</v>
      </c>
      <c r="C107" s="133" t="s">
        <v>599</v>
      </c>
      <c r="D107" s="133"/>
      <c r="E107" s="133" t="s">
        <v>1031</v>
      </c>
      <c r="F107" s="133" t="s">
        <v>587</v>
      </c>
      <c r="G107" s="133" t="s">
        <v>583</v>
      </c>
      <c r="H107" s="133" t="s">
        <v>588</v>
      </c>
      <c r="I107" s="133"/>
      <c r="J107" s="133" t="s">
        <v>586</v>
      </c>
      <c r="K107" s="133" t="s">
        <v>1059</v>
      </c>
      <c r="L107" s="134" t="s">
        <v>1060</v>
      </c>
      <c r="M107" s="134">
        <v>0</v>
      </c>
      <c r="N107" s="134">
        <v>0</v>
      </c>
      <c r="O107" s="134">
        <v>0</v>
      </c>
      <c r="P107" s="134">
        <v>0</v>
      </c>
      <c r="Q107" s="133" t="s">
        <v>544</v>
      </c>
      <c r="R107" s="134" t="s">
        <v>83</v>
      </c>
      <c r="S107" s="130" t="s">
        <v>1033</v>
      </c>
      <c r="T107" s="131"/>
      <c r="U107" s="131"/>
      <c r="V107" s="131"/>
      <c r="W107" s="131"/>
      <c r="X107" s="131"/>
      <c r="Y107" s="131"/>
      <c r="Z107" s="131"/>
      <c r="AA107" s="131"/>
      <c r="AB107" s="131"/>
      <c r="AC107" s="131"/>
      <c r="AD107" s="131"/>
      <c r="AE107" s="131"/>
    </row>
    <row r="108" spans="1:31">
      <c r="A108" s="130">
        <v>108</v>
      </c>
      <c r="B108" s="133" t="s">
        <v>79</v>
      </c>
      <c r="C108" s="130"/>
      <c r="D108" s="133" t="s">
        <v>573</v>
      </c>
      <c r="E108" s="133" t="s">
        <v>1000</v>
      </c>
      <c r="F108" s="133" t="s">
        <v>584</v>
      </c>
      <c r="G108" s="133" t="s">
        <v>577</v>
      </c>
      <c r="H108" s="133" t="s">
        <v>588</v>
      </c>
      <c r="I108" s="133" t="s">
        <v>1065</v>
      </c>
      <c r="J108" s="130" t="s">
        <v>658</v>
      </c>
      <c r="K108" s="133" t="s">
        <v>1031</v>
      </c>
      <c r="L108" s="134" t="s">
        <v>1064</v>
      </c>
      <c r="M108" s="134">
        <v>0</v>
      </c>
      <c r="N108" s="134">
        <v>0</v>
      </c>
      <c r="O108" s="134">
        <v>0</v>
      </c>
      <c r="P108" s="134">
        <v>0</v>
      </c>
      <c r="Q108" s="130">
        <v>0</v>
      </c>
      <c r="R108" s="134">
        <v>0</v>
      </c>
      <c r="S108" s="130">
        <v>0</v>
      </c>
      <c r="T108" s="131"/>
      <c r="U108" s="131"/>
      <c r="V108" s="131"/>
      <c r="W108" s="131"/>
      <c r="X108" s="131"/>
      <c r="Y108" s="131"/>
      <c r="Z108" s="131"/>
      <c r="AA108" s="131"/>
      <c r="AB108" s="131"/>
      <c r="AC108" s="131"/>
      <c r="AD108" s="131"/>
      <c r="AE108" s="131"/>
    </row>
    <row r="109" spans="1:31">
      <c r="A109" s="130">
        <v>109</v>
      </c>
      <c r="B109" s="132" t="s">
        <v>528</v>
      </c>
      <c r="C109" s="133" t="s">
        <v>580</v>
      </c>
      <c r="D109" s="133" t="s">
        <v>609</v>
      </c>
      <c r="E109" s="133" t="s">
        <v>581</v>
      </c>
      <c r="F109" s="133" t="s">
        <v>584</v>
      </c>
      <c r="G109" s="133" t="s">
        <v>578</v>
      </c>
      <c r="H109" s="133" t="s">
        <v>1052</v>
      </c>
      <c r="I109" s="133" t="s">
        <v>1040</v>
      </c>
      <c r="J109" s="130" t="s">
        <v>658</v>
      </c>
      <c r="K109" s="133">
        <v>0</v>
      </c>
      <c r="L109" s="134">
        <v>0</v>
      </c>
      <c r="M109" s="134">
        <v>0</v>
      </c>
      <c r="N109" s="134">
        <v>0</v>
      </c>
      <c r="O109" s="134">
        <v>0</v>
      </c>
      <c r="P109" s="134">
        <v>0</v>
      </c>
      <c r="Q109" s="130">
        <v>0</v>
      </c>
      <c r="R109" s="134">
        <v>0</v>
      </c>
      <c r="S109" s="130">
        <v>0</v>
      </c>
      <c r="T109" s="131"/>
      <c r="U109" s="131"/>
      <c r="V109" s="131"/>
      <c r="W109" s="131"/>
      <c r="X109" s="131"/>
      <c r="Y109" s="131"/>
      <c r="Z109" s="131"/>
      <c r="AA109" s="131"/>
      <c r="AB109" s="131"/>
      <c r="AC109" s="131"/>
      <c r="AD109" s="131"/>
      <c r="AE109" s="131"/>
    </row>
    <row r="110" spans="1:31">
      <c r="A110" s="130">
        <v>110</v>
      </c>
      <c r="B110" s="133" t="s">
        <v>528</v>
      </c>
      <c r="C110" s="133" t="s">
        <v>610</v>
      </c>
      <c r="D110" s="133" t="s">
        <v>1096</v>
      </c>
      <c r="E110" s="133" t="s">
        <v>598</v>
      </c>
      <c r="F110" s="133" t="s">
        <v>573</v>
      </c>
      <c r="G110" s="133" t="s">
        <v>594</v>
      </c>
      <c r="H110" s="133" t="s">
        <v>578</v>
      </c>
      <c r="I110" s="133" t="s">
        <v>610</v>
      </c>
      <c r="J110" s="130" t="s">
        <v>658</v>
      </c>
      <c r="K110" s="133">
        <v>0</v>
      </c>
      <c r="L110" s="134">
        <v>0</v>
      </c>
      <c r="M110" s="134">
        <v>0</v>
      </c>
      <c r="N110" s="134">
        <v>0</v>
      </c>
      <c r="O110" s="134">
        <v>0</v>
      </c>
      <c r="P110" s="134">
        <v>0</v>
      </c>
      <c r="Q110" s="130">
        <v>0</v>
      </c>
      <c r="R110" s="134">
        <v>0</v>
      </c>
      <c r="S110" s="130">
        <v>0</v>
      </c>
      <c r="T110" s="131"/>
      <c r="U110" s="131"/>
      <c r="V110" s="131"/>
      <c r="W110" s="131"/>
      <c r="X110" s="131"/>
      <c r="Y110" s="131"/>
      <c r="Z110" s="131"/>
      <c r="AA110" s="131"/>
      <c r="AB110" s="131"/>
      <c r="AC110" s="131"/>
      <c r="AD110" s="131"/>
      <c r="AE110" s="131"/>
    </row>
    <row r="111" spans="1:31">
      <c r="A111" s="130">
        <v>111</v>
      </c>
      <c r="B111" s="132" t="s">
        <v>528</v>
      </c>
      <c r="C111" s="133" t="s">
        <v>1027</v>
      </c>
      <c r="D111" s="133" t="s">
        <v>599</v>
      </c>
      <c r="E111" s="133" t="s">
        <v>573</v>
      </c>
      <c r="F111" s="133" t="s">
        <v>1066</v>
      </c>
      <c r="G111" s="133" t="s">
        <v>578</v>
      </c>
      <c r="H111" s="133" t="s">
        <v>606</v>
      </c>
      <c r="I111" s="133" t="s">
        <v>1066</v>
      </c>
      <c r="J111" s="130" t="s">
        <v>658</v>
      </c>
      <c r="K111" s="133">
        <v>0</v>
      </c>
      <c r="L111" s="134">
        <v>0</v>
      </c>
      <c r="M111" s="134">
        <v>0</v>
      </c>
      <c r="N111" s="134">
        <v>0</v>
      </c>
      <c r="O111" s="134">
        <v>0</v>
      </c>
      <c r="P111" s="134">
        <v>0</v>
      </c>
      <c r="Q111" s="130">
        <v>0</v>
      </c>
      <c r="R111" s="134">
        <v>0</v>
      </c>
      <c r="S111" s="130">
        <v>0</v>
      </c>
      <c r="T111" s="131"/>
      <c r="U111" s="131"/>
      <c r="V111" s="131"/>
      <c r="W111" s="131"/>
      <c r="X111" s="131"/>
      <c r="Y111" s="131"/>
      <c r="Z111" s="131"/>
      <c r="AA111" s="131"/>
      <c r="AB111" s="131"/>
      <c r="AC111" s="131"/>
      <c r="AD111" s="131"/>
      <c r="AE111" s="131"/>
    </row>
    <row r="112" spans="1:31">
      <c r="A112" s="130">
        <v>112</v>
      </c>
      <c r="B112" s="133" t="s">
        <v>528</v>
      </c>
      <c r="C112" s="133" t="s">
        <v>604</v>
      </c>
      <c r="D112" s="133" t="s">
        <v>598</v>
      </c>
      <c r="E112" s="130"/>
      <c r="F112" s="133" t="s">
        <v>573</v>
      </c>
      <c r="G112" s="133" t="s">
        <v>609</v>
      </c>
      <c r="H112" s="133" t="s">
        <v>606</v>
      </c>
      <c r="I112" s="133" t="s">
        <v>606</v>
      </c>
      <c r="J112" s="130" t="s">
        <v>658</v>
      </c>
      <c r="K112" s="133" t="s">
        <v>1035</v>
      </c>
      <c r="L112" s="144" t="s">
        <v>1006</v>
      </c>
      <c r="M112" s="134">
        <v>0</v>
      </c>
      <c r="N112" s="134">
        <v>0</v>
      </c>
      <c r="O112" s="134">
        <v>0</v>
      </c>
      <c r="P112" s="134">
        <v>0</v>
      </c>
      <c r="Q112" s="130">
        <v>0</v>
      </c>
      <c r="R112" s="134">
        <v>0</v>
      </c>
      <c r="S112" s="130">
        <v>0</v>
      </c>
      <c r="T112" s="131"/>
      <c r="U112" s="131"/>
      <c r="V112" s="131"/>
      <c r="W112" s="131"/>
      <c r="X112" s="131"/>
      <c r="Y112" s="131"/>
      <c r="Z112" s="131"/>
      <c r="AA112" s="131"/>
      <c r="AB112" s="131"/>
      <c r="AC112" s="131"/>
      <c r="AD112" s="131"/>
      <c r="AE112" s="131"/>
    </row>
    <row r="113" spans="1:31">
      <c r="A113" s="130">
        <v>113</v>
      </c>
      <c r="B113" s="132" t="s">
        <v>528</v>
      </c>
      <c r="C113" s="133" t="s">
        <v>994</v>
      </c>
      <c r="D113" s="133" t="s">
        <v>598</v>
      </c>
      <c r="E113" s="133" t="s">
        <v>610</v>
      </c>
      <c r="F113" s="133" t="s">
        <v>578</v>
      </c>
      <c r="G113" s="133" t="s">
        <v>606</v>
      </c>
      <c r="H113" s="133" t="s">
        <v>606</v>
      </c>
      <c r="I113" s="133" t="s">
        <v>610</v>
      </c>
      <c r="J113" s="130" t="s">
        <v>658</v>
      </c>
      <c r="K113" s="133">
        <v>0</v>
      </c>
      <c r="L113" s="134">
        <v>0</v>
      </c>
      <c r="M113" s="134">
        <v>0</v>
      </c>
      <c r="N113" s="134">
        <v>0</v>
      </c>
      <c r="O113" s="134">
        <v>0</v>
      </c>
      <c r="P113" s="134">
        <v>0</v>
      </c>
      <c r="Q113" s="130">
        <v>0</v>
      </c>
      <c r="R113" s="134">
        <v>0</v>
      </c>
      <c r="S113" s="130">
        <v>0</v>
      </c>
      <c r="T113" s="131"/>
      <c r="U113" s="131"/>
      <c r="V113" s="131"/>
      <c r="W113" s="131"/>
      <c r="X113" s="131"/>
      <c r="Y113" s="131"/>
      <c r="Z113" s="131"/>
      <c r="AA113" s="131"/>
      <c r="AB113" s="131"/>
      <c r="AC113" s="131"/>
      <c r="AD113" s="131"/>
      <c r="AE113" s="131"/>
    </row>
    <row r="114" spans="1:31">
      <c r="A114" s="130">
        <v>114</v>
      </c>
      <c r="B114" s="133" t="s">
        <v>532</v>
      </c>
      <c r="C114" s="133" t="s">
        <v>613</v>
      </c>
      <c r="D114" s="133" t="s">
        <v>578</v>
      </c>
      <c r="E114" s="133" t="s">
        <v>576</v>
      </c>
      <c r="F114" s="133" t="s">
        <v>607</v>
      </c>
      <c r="G114" s="133" t="s">
        <v>613</v>
      </c>
      <c r="H114" s="133" t="s">
        <v>614</v>
      </c>
      <c r="I114" s="133" t="s">
        <v>607</v>
      </c>
      <c r="J114" s="130" t="s">
        <v>658</v>
      </c>
      <c r="K114" s="133">
        <v>0</v>
      </c>
      <c r="L114" s="134">
        <v>0</v>
      </c>
      <c r="M114" s="134">
        <v>0</v>
      </c>
      <c r="N114" s="134">
        <v>0</v>
      </c>
      <c r="O114" s="134">
        <v>0</v>
      </c>
      <c r="P114" s="134">
        <v>0</v>
      </c>
      <c r="Q114" s="130">
        <v>0</v>
      </c>
      <c r="R114" s="134">
        <v>0</v>
      </c>
      <c r="S114" s="130">
        <v>0</v>
      </c>
      <c r="T114" s="131"/>
      <c r="U114" s="131"/>
      <c r="V114" s="131"/>
      <c r="W114" s="131"/>
      <c r="X114" s="131"/>
      <c r="Y114" s="131"/>
      <c r="Z114" s="131"/>
      <c r="AA114" s="131"/>
      <c r="AB114" s="131"/>
      <c r="AC114" s="131"/>
      <c r="AD114" s="131"/>
      <c r="AE114" s="131"/>
    </row>
    <row r="115" spans="1:31">
      <c r="A115" s="130">
        <v>115</v>
      </c>
      <c r="B115" s="133" t="s">
        <v>605</v>
      </c>
      <c r="C115" s="133" t="s">
        <v>599</v>
      </c>
      <c r="D115" s="133" t="s">
        <v>587</v>
      </c>
      <c r="E115" s="133" t="s">
        <v>1000</v>
      </c>
      <c r="F115" s="133" t="s">
        <v>600</v>
      </c>
      <c r="G115" s="133" t="s">
        <v>1039</v>
      </c>
      <c r="H115" s="133" t="s">
        <v>1067</v>
      </c>
      <c r="I115" s="130" t="s">
        <v>1068</v>
      </c>
      <c r="J115" s="133"/>
      <c r="K115" s="134">
        <v>0</v>
      </c>
      <c r="L115" s="134">
        <v>0</v>
      </c>
      <c r="M115" s="134">
        <v>0</v>
      </c>
      <c r="N115" s="134">
        <v>0</v>
      </c>
      <c r="O115" s="134">
        <v>0</v>
      </c>
      <c r="P115" s="134">
        <v>0</v>
      </c>
      <c r="Q115" s="134">
        <v>0</v>
      </c>
      <c r="R115" s="130">
        <v>0</v>
      </c>
      <c r="S115" s="130">
        <v>0</v>
      </c>
      <c r="T115" s="131"/>
      <c r="U115" s="131"/>
      <c r="V115" s="131"/>
      <c r="W115" s="131"/>
      <c r="X115" s="131"/>
      <c r="Y115" s="131"/>
      <c r="Z115" s="131"/>
      <c r="AA115" s="131"/>
      <c r="AB115" s="131"/>
      <c r="AC115" s="131"/>
      <c r="AD115" s="131"/>
      <c r="AE115" s="131"/>
    </row>
    <row r="116" spans="1:3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row>
    <row r="117" spans="1:3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row>
    <row r="118" spans="1:3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row>
    <row r="119" spans="1:3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row>
    <row r="120" spans="1:3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row>
    <row r="121" spans="1:3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row>
  </sheetData>
  <mergeCells count="3">
    <mergeCell ref="Y8:AA8"/>
    <mergeCell ref="Y6:Z6"/>
    <mergeCell ref="Y4:Z4"/>
  </mergeCells>
  <phoneticPr fontId="2" type="noConversion"/>
  <dataValidations count="3">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I12"/>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R19 K20 D24:D25 S92 K98"/>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S24 B24:B25 K41 L112 R101 K101 L102 K68"/>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workbookViewId="0">
      <selection activeCell="J22" sqref="J22"/>
    </sheetView>
  </sheetViews>
  <sheetFormatPr defaultColWidth="8.25" defaultRowHeight="16.5"/>
  <cols>
    <col min="1" max="1" width="8.25" style="1"/>
    <col min="2" max="2" width="13" style="1" customWidth="1"/>
    <col min="3" max="10" width="8.25" style="1"/>
    <col min="11" max="11" width="11.25" style="1" bestFit="1" customWidth="1"/>
    <col min="12" max="16384" width="8.25" style="1"/>
  </cols>
  <sheetData>
    <row r="1" spans="1:16" ht="17" thickBot="1">
      <c r="A1" s="611" t="s">
        <v>273</v>
      </c>
      <c r="B1" s="611"/>
      <c r="C1" s="611"/>
      <c r="D1" s="611"/>
      <c r="E1" s="611"/>
      <c r="F1" s="611"/>
      <c r="G1" s="611"/>
      <c r="H1" s="611"/>
      <c r="I1" s="611"/>
      <c r="J1" s="611"/>
      <c r="K1" s="611"/>
      <c r="L1" s="611"/>
      <c r="M1" s="611"/>
      <c r="N1" s="611"/>
      <c r="O1" s="611"/>
      <c r="P1" s="611"/>
    </row>
    <row r="2" spans="1:16" s="2" customFormat="1">
      <c r="B2" s="612" t="s">
        <v>183</v>
      </c>
      <c r="C2" s="613"/>
      <c r="D2" s="233"/>
      <c r="E2" s="612" t="s">
        <v>8</v>
      </c>
      <c r="F2" s="613"/>
      <c r="G2" s="233"/>
      <c r="H2" s="612" t="s">
        <v>12</v>
      </c>
      <c r="I2" s="613"/>
      <c r="J2" s="233"/>
      <c r="K2" s="612" t="s">
        <v>58</v>
      </c>
      <c r="L2" s="613"/>
      <c r="M2" s="210"/>
      <c r="N2" s="2" t="s">
        <v>1377</v>
      </c>
      <c r="P2" s="210"/>
    </row>
    <row r="3" spans="1:16">
      <c r="A3" s="210"/>
      <c r="B3" s="239" t="s">
        <v>21</v>
      </c>
      <c r="C3" s="240" t="s">
        <v>22</v>
      </c>
      <c r="D3" s="241"/>
      <c r="E3" s="239" t="s">
        <v>184</v>
      </c>
      <c r="F3" s="240" t="s">
        <v>185</v>
      </c>
      <c r="G3" s="241"/>
      <c r="H3" s="239" t="s">
        <v>186</v>
      </c>
      <c r="I3" s="240" t="s">
        <v>187</v>
      </c>
      <c r="J3" s="241"/>
      <c r="K3" s="239" t="s">
        <v>184</v>
      </c>
      <c r="L3" s="240" t="s">
        <v>185</v>
      </c>
      <c r="M3" s="210"/>
      <c r="N3" s="2" t="s">
        <v>21</v>
      </c>
      <c r="O3" s="2" t="s">
        <v>22</v>
      </c>
      <c r="P3" s="210"/>
    </row>
    <row r="4" spans="1:16">
      <c r="A4" s="210"/>
      <c r="B4" s="235" t="s">
        <v>13</v>
      </c>
      <c r="C4" s="242">
        <v>5</v>
      </c>
      <c r="D4" s="234"/>
      <c r="E4" s="235" t="s">
        <v>15</v>
      </c>
      <c r="F4" s="242">
        <v>1</v>
      </c>
      <c r="G4" s="234"/>
      <c r="H4" s="235" t="s">
        <v>67</v>
      </c>
      <c r="I4" s="242">
        <v>5</v>
      </c>
      <c r="J4" s="234"/>
      <c r="K4" s="235" t="s">
        <v>103</v>
      </c>
      <c r="L4" s="242">
        <v>25</v>
      </c>
      <c r="M4" s="210"/>
      <c r="N4" s="2" t="s">
        <v>99</v>
      </c>
      <c r="O4" s="2">
        <f>人物卡!J48</f>
        <v>20</v>
      </c>
      <c r="P4" s="210"/>
    </row>
    <row r="5" spans="1:16">
      <c r="A5" s="210"/>
      <c r="B5" s="236" t="s">
        <v>258</v>
      </c>
      <c r="C5" s="243">
        <v>5</v>
      </c>
      <c r="D5" s="234"/>
      <c r="E5" s="236" t="s">
        <v>53</v>
      </c>
      <c r="F5" s="243">
        <v>1</v>
      </c>
      <c r="G5" s="234"/>
      <c r="H5" s="236" t="s">
        <v>68</v>
      </c>
      <c r="I5" s="243">
        <v>10</v>
      </c>
      <c r="J5" s="234"/>
      <c r="K5" s="236" t="s">
        <v>49</v>
      </c>
      <c r="L5" s="243">
        <v>15</v>
      </c>
      <c r="M5" s="210"/>
      <c r="N5" s="2" t="s">
        <v>84</v>
      </c>
      <c r="O5" s="233">
        <f>人物卡!J30</f>
        <v>10</v>
      </c>
      <c r="P5" s="210"/>
    </row>
    <row r="6" spans="1:16">
      <c r="A6" s="210"/>
      <c r="B6" s="235" t="s">
        <v>14</v>
      </c>
      <c r="C6" s="242">
        <v>5</v>
      </c>
      <c r="D6" s="234"/>
      <c r="E6" s="235" t="s">
        <v>47</v>
      </c>
      <c r="F6" s="242">
        <v>1</v>
      </c>
      <c r="G6" s="234"/>
      <c r="H6" s="235" t="s">
        <v>1122</v>
      </c>
      <c r="I6" s="242">
        <v>25</v>
      </c>
      <c r="J6" s="234"/>
      <c r="K6" s="235" t="s">
        <v>199</v>
      </c>
      <c r="L6" s="242">
        <v>15</v>
      </c>
      <c r="M6" s="210"/>
      <c r="N6" s="2" t="s">
        <v>944</v>
      </c>
      <c r="O6" s="233">
        <f>人物卡!J55</f>
        <v>1</v>
      </c>
      <c r="P6" s="210"/>
    </row>
    <row r="7" spans="1:16">
      <c r="A7" s="210"/>
      <c r="B7" s="236" t="s">
        <v>259</v>
      </c>
      <c r="C7" s="243">
        <v>5</v>
      </c>
      <c r="D7" s="234"/>
      <c r="E7" s="236" t="s">
        <v>54</v>
      </c>
      <c r="F7" s="243">
        <v>1</v>
      </c>
      <c r="G7" s="234"/>
      <c r="H7" s="236" t="s">
        <v>70</v>
      </c>
      <c r="I7" s="243">
        <v>15</v>
      </c>
      <c r="J7" s="234"/>
      <c r="K7" s="236" t="s">
        <v>50</v>
      </c>
      <c r="L7" s="243">
        <v>10</v>
      </c>
      <c r="M7" s="210"/>
      <c r="N7" s="2"/>
      <c r="O7" s="2"/>
      <c r="P7" s="210"/>
    </row>
    <row r="8" spans="1:16">
      <c r="A8" s="210"/>
      <c r="B8" s="235" t="s">
        <v>257</v>
      </c>
      <c r="C8" s="242">
        <v>5</v>
      </c>
      <c r="D8" s="234"/>
      <c r="E8" s="235" t="s">
        <v>48</v>
      </c>
      <c r="F8" s="242">
        <v>1</v>
      </c>
      <c r="G8" s="234"/>
      <c r="H8" s="235" t="s">
        <v>24</v>
      </c>
      <c r="I8" s="242">
        <v>20</v>
      </c>
      <c r="J8" s="234"/>
      <c r="K8" s="235" t="s">
        <v>69</v>
      </c>
      <c r="L8" s="242">
        <v>10</v>
      </c>
      <c r="M8" s="210"/>
      <c r="N8" s="210"/>
      <c r="O8" s="210"/>
      <c r="P8" s="210"/>
    </row>
    <row r="9" spans="1:16">
      <c r="B9" s="236" t="s">
        <v>179</v>
      </c>
      <c r="C9" s="243">
        <v>5</v>
      </c>
      <c r="D9" s="234"/>
      <c r="E9" s="236" t="s">
        <v>55</v>
      </c>
      <c r="F9" s="243">
        <v>1</v>
      </c>
      <c r="G9" s="234"/>
      <c r="H9" s="236" t="s">
        <v>1378</v>
      </c>
      <c r="I9" s="243">
        <v>15</v>
      </c>
      <c r="J9" s="234"/>
      <c r="K9" s="236" t="s">
        <v>51</v>
      </c>
      <c r="L9" s="243">
        <v>20</v>
      </c>
      <c r="M9" s="129"/>
      <c r="N9" s="210"/>
      <c r="O9" s="210"/>
      <c r="P9" s="129"/>
    </row>
    <row r="10" spans="1:16" ht="17" thickBot="1">
      <c r="B10" s="235" t="s">
        <v>261</v>
      </c>
      <c r="C10" s="242">
        <v>5</v>
      </c>
      <c r="D10" s="234"/>
      <c r="E10" s="235" t="s">
        <v>178</v>
      </c>
      <c r="F10" s="242">
        <v>1</v>
      </c>
      <c r="G10" s="234"/>
      <c r="H10" s="235" t="s">
        <v>60</v>
      </c>
      <c r="I10" s="242">
        <v>10</v>
      </c>
      <c r="J10" s="234"/>
      <c r="K10" s="237" t="s">
        <v>52</v>
      </c>
      <c r="L10" s="244">
        <v>10</v>
      </c>
      <c r="M10" s="129"/>
      <c r="N10" s="129"/>
      <c r="O10" s="129"/>
      <c r="P10" s="129"/>
    </row>
    <row r="11" spans="1:16" ht="17" thickBot="1">
      <c r="B11" s="236" t="s">
        <v>175</v>
      </c>
      <c r="C11" s="243">
        <v>5</v>
      </c>
      <c r="D11" s="234"/>
      <c r="E11" s="236" t="s">
        <v>56</v>
      </c>
      <c r="F11" s="243">
        <v>1</v>
      </c>
      <c r="G11" s="234"/>
      <c r="H11" s="238" t="s">
        <v>23</v>
      </c>
      <c r="I11" s="245">
        <v>20</v>
      </c>
      <c r="J11" s="234"/>
      <c r="K11" s="234"/>
      <c r="L11" s="234"/>
    </row>
    <row r="12" spans="1:16">
      <c r="B12" s="235" t="s">
        <v>260</v>
      </c>
      <c r="C12" s="242">
        <v>5</v>
      </c>
      <c r="D12" s="234"/>
      <c r="E12" s="235" t="s">
        <v>16</v>
      </c>
      <c r="F12" s="242">
        <v>1</v>
      </c>
      <c r="G12" s="234"/>
      <c r="H12" s="234"/>
      <c r="I12" s="234"/>
      <c r="J12" s="234"/>
      <c r="K12" s="234"/>
      <c r="L12" s="234"/>
    </row>
    <row r="13" spans="1:16">
      <c r="B13" s="236" t="s">
        <v>180</v>
      </c>
      <c r="C13" s="243">
        <v>5</v>
      </c>
      <c r="D13" s="234"/>
      <c r="E13" s="236" t="s">
        <v>17</v>
      </c>
      <c r="F13" s="243">
        <v>1</v>
      </c>
      <c r="G13" s="234"/>
      <c r="H13" s="234"/>
      <c r="I13" s="234"/>
      <c r="J13" s="234"/>
      <c r="K13" s="234"/>
      <c r="L13" s="234"/>
    </row>
    <row r="14" spans="1:16">
      <c r="B14" s="235" t="s">
        <v>263</v>
      </c>
      <c r="C14" s="242">
        <v>5</v>
      </c>
      <c r="D14" s="234"/>
      <c r="E14" s="235" t="s">
        <v>18</v>
      </c>
      <c r="F14" s="242">
        <v>1</v>
      </c>
      <c r="G14" s="234"/>
      <c r="H14" s="234"/>
      <c r="I14" s="234"/>
      <c r="J14" s="234"/>
      <c r="K14" s="234"/>
      <c r="L14" s="234"/>
    </row>
    <row r="15" spans="1:16">
      <c r="B15" s="236" t="s">
        <v>181</v>
      </c>
      <c r="C15" s="243">
        <v>5</v>
      </c>
      <c r="D15" s="234"/>
      <c r="E15" s="236" t="s">
        <v>57</v>
      </c>
      <c r="F15" s="243">
        <v>1</v>
      </c>
      <c r="G15" s="234"/>
      <c r="H15" s="234"/>
      <c r="I15" s="234"/>
      <c r="J15" s="234"/>
      <c r="K15" s="234"/>
      <c r="L15" s="234"/>
    </row>
    <row r="16" spans="1:16" ht="17" thickBot="1">
      <c r="B16" s="235" t="s">
        <v>271</v>
      </c>
      <c r="C16" s="242">
        <v>5</v>
      </c>
      <c r="D16" s="234"/>
      <c r="E16" s="237" t="s">
        <v>188</v>
      </c>
      <c r="F16" s="244">
        <v>1</v>
      </c>
      <c r="G16" s="234"/>
      <c r="H16" s="234"/>
      <c r="I16" s="234"/>
      <c r="J16" s="234"/>
      <c r="K16" s="234"/>
      <c r="L16" s="234"/>
    </row>
    <row r="17" spans="2:12">
      <c r="B17" s="236" t="s">
        <v>266</v>
      </c>
      <c r="C17" s="243">
        <v>5</v>
      </c>
      <c r="D17" s="234"/>
      <c r="E17" s="234"/>
      <c r="F17" s="234"/>
      <c r="G17" s="234"/>
      <c r="H17" s="234"/>
      <c r="I17" s="234"/>
      <c r="J17" s="234"/>
      <c r="K17" s="234"/>
      <c r="L17" s="234"/>
    </row>
    <row r="18" spans="2:12">
      <c r="B18" s="235" t="s">
        <v>262</v>
      </c>
      <c r="C18" s="242">
        <v>5</v>
      </c>
      <c r="D18" s="234"/>
      <c r="E18" s="234"/>
      <c r="F18" s="234"/>
      <c r="G18" s="234"/>
      <c r="H18" s="234"/>
      <c r="I18" s="234"/>
      <c r="J18" s="234"/>
      <c r="K18" s="234"/>
      <c r="L18" s="234"/>
    </row>
    <row r="19" spans="2:12">
      <c r="B19" s="236" t="s">
        <v>182</v>
      </c>
      <c r="C19" s="243">
        <v>5</v>
      </c>
      <c r="D19" s="234"/>
      <c r="E19" s="234"/>
      <c r="F19" s="234"/>
      <c r="G19" s="234"/>
      <c r="H19" s="234"/>
      <c r="I19" s="234"/>
      <c r="J19" s="234"/>
      <c r="K19" s="234"/>
      <c r="L19" s="234"/>
    </row>
    <row r="20" spans="2:12">
      <c r="B20" s="235" t="s">
        <v>264</v>
      </c>
      <c r="C20" s="242">
        <v>5</v>
      </c>
      <c r="D20" s="234"/>
      <c r="E20" s="234"/>
      <c r="F20" s="234"/>
      <c r="G20" s="234"/>
      <c r="H20" s="234"/>
      <c r="I20" s="234"/>
      <c r="J20" s="234"/>
      <c r="K20" s="234"/>
      <c r="L20" s="234"/>
    </row>
    <row r="21" spans="2:12">
      <c r="B21" s="236" t="s">
        <v>265</v>
      </c>
      <c r="C21" s="243">
        <v>5</v>
      </c>
      <c r="D21" s="234"/>
      <c r="E21" s="234"/>
      <c r="F21" s="234"/>
      <c r="G21" s="234"/>
      <c r="H21" s="234"/>
      <c r="I21" s="234"/>
      <c r="J21" s="234"/>
      <c r="K21" s="234"/>
      <c r="L21" s="234"/>
    </row>
    <row r="22" spans="2:12">
      <c r="B22" s="235" t="s">
        <v>270</v>
      </c>
      <c r="C22" s="242">
        <v>5</v>
      </c>
      <c r="D22" s="234"/>
      <c r="E22" s="234"/>
      <c r="F22" s="234"/>
      <c r="G22" s="234"/>
      <c r="H22" s="234"/>
      <c r="I22" s="234"/>
      <c r="J22" s="234"/>
      <c r="K22" s="234"/>
      <c r="L22" s="234"/>
    </row>
    <row r="23" spans="2:12">
      <c r="B23" s="236" t="s">
        <v>536</v>
      </c>
      <c r="C23" s="243">
        <v>5</v>
      </c>
      <c r="D23" s="234"/>
      <c r="E23" s="234"/>
      <c r="F23" s="234"/>
      <c r="G23" s="234"/>
      <c r="H23" s="234"/>
      <c r="I23" s="234"/>
      <c r="J23" s="234"/>
      <c r="K23" s="234"/>
      <c r="L23" s="234"/>
    </row>
    <row r="24" spans="2:12">
      <c r="B24" s="235" t="s">
        <v>628</v>
      </c>
      <c r="C24" s="242">
        <v>5</v>
      </c>
      <c r="D24" s="234"/>
      <c r="E24" s="234"/>
      <c r="F24" s="234"/>
      <c r="G24" s="234"/>
      <c r="H24" s="234"/>
      <c r="I24" s="234"/>
      <c r="J24" s="234"/>
      <c r="K24" s="234"/>
      <c r="L24" s="234"/>
    </row>
    <row r="25" spans="2:12">
      <c r="B25" s="236" t="s">
        <v>1072</v>
      </c>
      <c r="C25" s="243">
        <v>5</v>
      </c>
      <c r="D25" s="234"/>
      <c r="E25" s="234"/>
      <c r="F25" s="234"/>
      <c r="G25" s="234"/>
      <c r="H25" s="234"/>
      <c r="I25" s="234"/>
      <c r="J25" s="234"/>
      <c r="K25" s="234"/>
      <c r="L25" s="234"/>
    </row>
    <row r="26" spans="2:12" ht="17" thickBot="1">
      <c r="B26" s="237" t="s">
        <v>1158</v>
      </c>
      <c r="C26" s="244">
        <v>5</v>
      </c>
      <c r="D26" s="234"/>
      <c r="E26" s="234"/>
      <c r="F26" s="234"/>
      <c r="G26" s="234"/>
      <c r="H26" s="234"/>
      <c r="I26" s="234"/>
      <c r="J26" s="234"/>
      <c r="K26" s="234"/>
      <c r="L26" s="234"/>
    </row>
  </sheetData>
  <sheetProtection formatCells="0" selectLockedCells="1"/>
  <protectedRanges>
    <protectedRange password="DCD7" sqref="N4" name="技能表以上"/>
    <protectedRange password="DCD7" sqref="N5:O5" name="技能表以上_1"/>
    <protectedRange password="DCD7" sqref="N6:O6" name="技能表以上_2"/>
  </protectedRanges>
  <sortState ref="K5:L10">
    <sortCondition ref="K4"/>
  </sortState>
  <mergeCells count="5">
    <mergeCell ref="A1:P1"/>
    <mergeCell ref="B2:C2"/>
    <mergeCell ref="E2:F2"/>
    <mergeCell ref="H2:I2"/>
    <mergeCell ref="K2:L2"/>
  </mergeCells>
  <phoneticPr fontId="2" type="noConversion"/>
  <dataValidations xWindow="965" yWindow="402"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xe (15%)" prompt="使用长柄斧的技能。如果是短柄小斧则使用打架。如果拿来投掷，使用投掷技能。" sqref="H7"/>
    <dataValidation allowBlank="1" showInputMessage="1" showErrorMessage="1" promptTitle="Chainsaw (10%)" prompt="即电锯_x000a_第一个量产的瓦斯动力的链锯于1927 年面世；早期也有各种版本存在。" sqref="H5"/>
    <dataValidation allowBlank="1" showInputMessage="1" showErrorMessage="1" promptTitle="Flail (10%)" prompt="双节棍、流星锤和其他中世纪武器。" sqref="H10"/>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Spear (20%)" prompt="长矛和鱼叉。如果拿来投掷，使用投掷技能。" sqref="H11"/>
    <dataValidation allowBlank="1" showInputMessage="1" showErrorMessage="1" promptTitle="Sword (20%)" prompt="所有半米长以上的刃器。" sqref="H8"/>
    <dataValidation allowBlank="1" showInputMessage="1" showErrorMessage="1" promptTitle="Whip (05%)" prompt="套牛绳和鞭子。" sqref="H4"/>
    <dataValidation allowBlank="1" showInputMessage="1" showErrorMessage="1" promptTitle="Bow (15%)" prompt="用于弓、十字弓、中世纪长弓、强力合成弓。" sqref="K6"/>
    <dataValidation allowBlank="1" showInputMessage="1" showErrorMessage="1" promptTitle="Flamethrower (10%)" prompt="喷射可燃性液体或瓦斯的武器。可以由使用者带着或是安装在交通工具上。" sqref="K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Heavy Weapons (10%)" prompt="用于榴弹发射器、反坦克火箭等。" sqref="K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P117"/>
  <sheetViews>
    <sheetView showGridLines="0" topLeftCell="F1" zoomScaleNormal="100" workbookViewId="0">
      <pane ySplit="1" topLeftCell="A2" activePane="bottomLeft" state="frozen"/>
      <selection pane="bottomLeft" activeCell="G9" sqref="G9"/>
    </sheetView>
  </sheetViews>
  <sheetFormatPr defaultColWidth="9" defaultRowHeight="14"/>
  <cols>
    <col min="1" max="1" width="4.75" style="50" customWidth="1"/>
    <col min="2" max="3" width="12.58203125" style="51" customWidth="1"/>
    <col min="4" max="4" width="6.08203125" style="260" customWidth="1"/>
    <col min="5" max="5" width="26.5" style="50" customWidth="1"/>
    <col min="6" max="6" width="7.5" style="50" customWidth="1"/>
    <col min="7" max="7" width="138" style="50" customWidth="1"/>
    <col min="8" max="8" width="12.83203125" style="51" customWidth="1"/>
    <col min="9" max="10" width="9.83203125" style="257" customWidth="1"/>
    <col min="11" max="11" width="13.08203125" style="257" customWidth="1"/>
    <col min="12" max="12" width="13.75" style="7" customWidth="1"/>
    <col min="13" max="13" width="17.58203125" style="7" customWidth="1"/>
    <col min="14" max="14" width="17.08203125" style="7" customWidth="1"/>
    <col min="15" max="15" width="10.58203125" style="7" customWidth="1"/>
    <col min="16" max="16" width="8.5" style="7" customWidth="1"/>
    <col min="17" max="17" width="14.33203125" style="7" customWidth="1"/>
    <col min="18" max="18" width="18.75" style="7" customWidth="1"/>
    <col min="19" max="20" width="9" style="7"/>
    <col min="21" max="21" width="11.33203125" style="7" customWidth="1"/>
    <col min="22" max="16384" width="9" style="7"/>
  </cols>
  <sheetData>
    <row r="1" spans="1:172" ht="14.5" thickBot="1">
      <c r="A1" s="247" t="s">
        <v>20</v>
      </c>
      <c r="B1" s="618" t="s">
        <v>1</v>
      </c>
      <c r="C1" s="618"/>
      <c r="D1" s="248" t="s">
        <v>46</v>
      </c>
      <c r="E1" s="275" t="s">
        <v>65</v>
      </c>
      <c r="F1" s="275" t="s">
        <v>25</v>
      </c>
      <c r="G1" s="46" t="s">
        <v>19</v>
      </c>
      <c r="H1" s="249"/>
      <c r="I1" s="249"/>
      <c r="J1" s="249"/>
      <c r="K1" s="249"/>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row>
    <row r="2" spans="1:172">
      <c r="A2" s="250">
        <v>0</v>
      </c>
      <c r="B2" s="624" t="s">
        <v>106</v>
      </c>
      <c r="C2" s="624"/>
      <c r="D2" s="624"/>
      <c r="E2" s="624"/>
      <c r="F2" s="624"/>
      <c r="G2" s="625"/>
      <c r="H2" s="615" t="s">
        <v>1503</v>
      </c>
      <c r="I2" s="626" t="s">
        <v>1369</v>
      </c>
      <c r="J2" s="627"/>
      <c r="K2" s="249"/>
      <c r="L2" s="87"/>
      <c r="M2" s="150" t="s">
        <v>287</v>
      </c>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row>
    <row r="3" spans="1:172" ht="17.25" customHeight="1">
      <c r="A3" s="251">
        <v>1</v>
      </c>
      <c r="B3" s="252" t="str">
        <f>IF(C3="","自定义职业",C3)</f>
        <v>自定义职业</v>
      </c>
      <c r="C3" s="253"/>
      <c r="D3" s="261" t="s">
        <v>1502</v>
      </c>
      <c r="E3" s="255"/>
      <c r="F3" s="276">
        <f>IF(E3=0,EDU*4,EDU*2+职业列表!E3*2)</f>
        <v>300</v>
      </c>
      <c r="G3" s="48"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615"/>
      <c r="I3" s="620" t="s">
        <v>1371</v>
      </c>
      <c r="J3" s="621"/>
      <c r="K3" s="249"/>
      <c r="L3" s="87"/>
      <c r="M3" s="150" t="s">
        <v>77</v>
      </c>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row>
    <row r="4" spans="1:172">
      <c r="A4" s="250">
        <v>2</v>
      </c>
      <c r="B4" s="616" t="s">
        <v>62</v>
      </c>
      <c r="C4" s="616"/>
      <c r="D4" s="49" t="s">
        <v>63</v>
      </c>
      <c r="E4" s="49" t="s">
        <v>982</v>
      </c>
      <c r="F4" s="277">
        <f>EDU*4</f>
        <v>300</v>
      </c>
      <c r="G4" s="256" t="s">
        <v>656</v>
      </c>
      <c r="H4" s="615"/>
      <c r="I4" s="620" t="s">
        <v>1371</v>
      </c>
      <c r="J4" s="621"/>
      <c r="K4" s="249"/>
      <c r="L4" s="87"/>
      <c r="M4" s="150" t="s">
        <v>202</v>
      </c>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row>
    <row r="5" spans="1:172">
      <c r="A5" s="251">
        <v>3</v>
      </c>
      <c r="B5" s="617" t="s">
        <v>66</v>
      </c>
      <c r="C5" s="617"/>
      <c r="D5" s="254" t="s">
        <v>64</v>
      </c>
      <c r="E5" s="47" t="s">
        <v>981</v>
      </c>
      <c r="F5" s="276">
        <f>EDU*2+DEX*2</f>
        <v>270</v>
      </c>
      <c r="G5" s="48" t="s">
        <v>657</v>
      </c>
      <c r="H5" s="615"/>
      <c r="I5" s="620" t="s">
        <v>1371</v>
      </c>
      <c r="J5" s="621"/>
      <c r="K5" s="249"/>
      <c r="L5" s="87"/>
      <c r="M5" s="150" t="s">
        <v>78</v>
      </c>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row>
    <row r="6" spans="1:172">
      <c r="A6" s="250">
        <v>4</v>
      </c>
      <c r="B6" s="616" t="s">
        <v>1385</v>
      </c>
      <c r="C6" s="616"/>
      <c r="D6" s="49" t="s">
        <v>1210</v>
      </c>
      <c r="E6" s="49" t="s">
        <v>1211</v>
      </c>
      <c r="F6" s="277">
        <f>APP*2+EDU*2</f>
        <v>260</v>
      </c>
      <c r="G6" s="256" t="s">
        <v>1212</v>
      </c>
      <c r="H6" s="615"/>
      <c r="I6" s="620" t="s">
        <v>1371</v>
      </c>
      <c r="J6" s="621"/>
      <c r="K6" s="249"/>
      <c r="L6" s="87"/>
      <c r="M6" s="150" t="s">
        <v>984</v>
      </c>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row>
    <row r="7" spans="1:172" ht="16.5" customHeight="1">
      <c r="A7" s="251">
        <v>5</v>
      </c>
      <c r="B7" s="617" t="s">
        <v>1386</v>
      </c>
      <c r="C7" s="617"/>
      <c r="D7" s="254" t="s">
        <v>1213</v>
      </c>
      <c r="E7" s="47" t="s">
        <v>1214</v>
      </c>
      <c r="F7" s="276">
        <f>APP*2+EDU*2</f>
        <v>260</v>
      </c>
      <c r="G7" s="48" t="s">
        <v>1215</v>
      </c>
      <c r="H7" s="615"/>
      <c r="I7" s="620" t="s">
        <v>1371</v>
      </c>
      <c r="J7" s="621"/>
      <c r="K7" s="249"/>
      <c r="L7" s="87"/>
      <c r="M7" s="150" t="s">
        <v>985</v>
      </c>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row>
    <row r="8" spans="1:172">
      <c r="A8" s="250">
        <v>6</v>
      </c>
      <c r="B8" s="616" t="s">
        <v>1387</v>
      </c>
      <c r="C8" s="616"/>
      <c r="D8" s="49" t="s">
        <v>1216</v>
      </c>
      <c r="E8" s="49" t="s">
        <v>1217</v>
      </c>
      <c r="F8" s="277">
        <f>EDU*2+MAX(STR,DEX)*2</f>
        <v>280</v>
      </c>
      <c r="G8" s="256" t="s">
        <v>1218</v>
      </c>
      <c r="H8" s="615"/>
      <c r="I8" s="620" t="s">
        <v>1371</v>
      </c>
      <c r="J8" s="621"/>
      <c r="M8" s="150" t="s">
        <v>986</v>
      </c>
      <c r="N8" s="87"/>
    </row>
    <row r="9" spans="1:172">
      <c r="A9" s="251">
        <v>7</v>
      </c>
      <c r="B9" s="617" t="s">
        <v>1388</v>
      </c>
      <c r="C9" s="617"/>
      <c r="D9" s="254" t="s">
        <v>1219</v>
      </c>
      <c r="E9" s="47" t="s">
        <v>1160</v>
      </c>
      <c r="F9" s="276">
        <f>EDU*4</f>
        <v>300</v>
      </c>
      <c r="G9" s="48" t="s">
        <v>1220</v>
      </c>
      <c r="H9" s="615"/>
      <c r="I9" s="620" t="s">
        <v>1371</v>
      </c>
      <c r="J9" s="621"/>
      <c r="M9" s="150" t="s">
        <v>200</v>
      </c>
      <c r="N9" s="87"/>
    </row>
    <row r="10" spans="1:172" ht="14.5" thickBot="1">
      <c r="A10" s="250">
        <v>8</v>
      </c>
      <c r="B10" s="616" t="s">
        <v>1389</v>
      </c>
      <c r="C10" s="616"/>
      <c r="D10" s="49" t="s">
        <v>1221</v>
      </c>
      <c r="E10" s="49" t="s">
        <v>1222</v>
      </c>
      <c r="F10" s="277">
        <f>EDU*2+MAX(APP,POW)*2</f>
        <v>300</v>
      </c>
      <c r="G10" s="256" t="s">
        <v>1223</v>
      </c>
      <c r="H10" s="615"/>
      <c r="I10" s="622" t="s">
        <v>1371</v>
      </c>
      <c r="J10" s="623"/>
      <c r="M10" s="150" t="s">
        <v>79</v>
      </c>
      <c r="N10" s="87"/>
    </row>
    <row r="11" spans="1:172" ht="17.25" customHeight="1">
      <c r="A11" s="251">
        <v>9</v>
      </c>
      <c r="B11" s="617" t="s">
        <v>1390</v>
      </c>
      <c r="C11" s="617"/>
      <c r="D11" s="254" t="s">
        <v>1224</v>
      </c>
      <c r="E11" s="47" t="s">
        <v>1160</v>
      </c>
      <c r="F11" s="276">
        <f>EDU*4</f>
        <v>300</v>
      </c>
      <c r="G11" s="48" t="s">
        <v>1225</v>
      </c>
      <c r="I11" s="619"/>
      <c r="J11" s="619"/>
      <c r="M11" s="150" t="s">
        <v>1006</v>
      </c>
      <c r="N11" s="87"/>
    </row>
    <row r="12" spans="1:172">
      <c r="A12" s="250">
        <v>10</v>
      </c>
      <c r="B12" s="616" t="s">
        <v>1391</v>
      </c>
      <c r="C12" s="616"/>
      <c r="D12" s="49" t="s">
        <v>1226</v>
      </c>
      <c r="E12" s="49" t="s">
        <v>1227</v>
      </c>
      <c r="F12" s="277">
        <f>EDU*4</f>
        <v>300</v>
      </c>
      <c r="G12" s="256" t="s">
        <v>1228</v>
      </c>
      <c r="M12" s="150" t="s">
        <v>161</v>
      </c>
      <c r="N12" s="87"/>
    </row>
    <row r="13" spans="1:172">
      <c r="A13" s="251">
        <v>11</v>
      </c>
      <c r="B13" s="617" t="s">
        <v>1392</v>
      </c>
      <c r="C13" s="617"/>
      <c r="D13" s="254" t="s">
        <v>1180</v>
      </c>
      <c r="E13" s="47" t="s">
        <v>1227</v>
      </c>
      <c r="F13" s="276">
        <f>EDU*4</f>
        <v>300</v>
      </c>
      <c r="G13" s="48" t="s">
        <v>1229</v>
      </c>
      <c r="M13" s="150" t="s">
        <v>80</v>
      </c>
      <c r="N13" s="87"/>
    </row>
    <row r="14" spans="1:172">
      <c r="A14" s="250">
        <v>12</v>
      </c>
      <c r="B14" s="616" t="s">
        <v>1393</v>
      </c>
      <c r="C14" s="616"/>
      <c r="D14" s="49" t="s">
        <v>1230</v>
      </c>
      <c r="E14" s="49" t="s">
        <v>1227</v>
      </c>
      <c r="F14" s="277">
        <f>EDU*4</f>
        <v>300</v>
      </c>
      <c r="G14" s="256" t="s">
        <v>1231</v>
      </c>
      <c r="M14" s="150" t="s">
        <v>81</v>
      </c>
      <c r="N14" s="87"/>
    </row>
    <row r="15" spans="1:172" ht="17.25" customHeight="1">
      <c r="A15" s="251">
        <v>13</v>
      </c>
      <c r="B15" s="617" t="s">
        <v>1394</v>
      </c>
      <c r="C15" s="617"/>
      <c r="D15" s="254" t="s">
        <v>1232</v>
      </c>
      <c r="E15" s="47" t="s">
        <v>1233</v>
      </c>
      <c r="F15" s="276">
        <f>EDU*2+MAX(DEX,POW)*2</f>
        <v>300</v>
      </c>
      <c r="G15" s="48" t="s">
        <v>1234</v>
      </c>
      <c r="M15" s="150" t="s">
        <v>82</v>
      </c>
      <c r="N15" s="87"/>
    </row>
    <row r="16" spans="1:172" ht="17.25" customHeight="1">
      <c r="A16" s="250">
        <v>14</v>
      </c>
      <c r="B16" s="616" t="s">
        <v>1395</v>
      </c>
      <c r="C16" s="616"/>
      <c r="D16" s="49" t="s">
        <v>1235</v>
      </c>
      <c r="E16" s="49" t="s">
        <v>1236</v>
      </c>
      <c r="F16" s="277">
        <f>EDU*2+MAX(STR,DEX)*2</f>
        <v>280</v>
      </c>
      <c r="G16" s="256" t="s">
        <v>1237</v>
      </c>
      <c r="M16" s="150" t="s">
        <v>83</v>
      </c>
      <c r="N16" s="87"/>
    </row>
    <row r="17" spans="1:14" ht="16.5" customHeight="1">
      <c r="A17" s="251">
        <v>15</v>
      </c>
      <c r="B17" s="617" t="s">
        <v>1396</v>
      </c>
      <c r="C17" s="617"/>
      <c r="D17" s="254" t="s">
        <v>1238</v>
      </c>
      <c r="E17" s="47" t="s">
        <v>1178</v>
      </c>
      <c r="F17" s="276">
        <f>EDU*2+MAX(STR,DEX)*2</f>
        <v>280</v>
      </c>
      <c r="G17" s="48" t="s">
        <v>1239</v>
      </c>
      <c r="M17" s="150" t="s">
        <v>84</v>
      </c>
      <c r="N17" s="87"/>
    </row>
    <row r="18" spans="1:14">
      <c r="A18" s="250">
        <v>16</v>
      </c>
      <c r="B18" s="616" t="s">
        <v>1397</v>
      </c>
      <c r="C18" s="616"/>
      <c r="D18" s="49" t="s">
        <v>1167</v>
      </c>
      <c r="E18" s="49" t="s">
        <v>1160</v>
      </c>
      <c r="F18" s="277">
        <f>EDU*4</f>
        <v>300</v>
      </c>
      <c r="G18" s="256" t="s">
        <v>1240</v>
      </c>
      <c r="M18" s="150" t="s">
        <v>974</v>
      </c>
      <c r="N18" s="87"/>
    </row>
    <row r="19" spans="1:14" ht="16.5" customHeight="1">
      <c r="A19" s="251">
        <v>17</v>
      </c>
      <c r="B19" s="617" t="s">
        <v>1398</v>
      </c>
      <c r="C19" s="617"/>
      <c r="D19" s="254" t="s">
        <v>1241</v>
      </c>
      <c r="E19" s="47" t="s">
        <v>1214</v>
      </c>
      <c r="F19" s="276">
        <f>EDU*2+APP*2</f>
        <v>260</v>
      </c>
      <c r="G19" s="48" t="s">
        <v>1242</v>
      </c>
      <c r="M19" s="150" t="s">
        <v>85</v>
      </c>
      <c r="N19" s="87"/>
    </row>
    <row r="20" spans="1:14" ht="16.5" customHeight="1">
      <c r="A20" s="250">
        <v>18</v>
      </c>
      <c r="B20" s="616" t="s">
        <v>1399</v>
      </c>
      <c r="C20" s="616"/>
      <c r="D20" s="49" t="s">
        <v>1177</v>
      </c>
      <c r="E20" s="49" t="s">
        <v>1178</v>
      </c>
      <c r="F20" s="277">
        <f>EDU*2+MAX(STR,DEX)*2</f>
        <v>280</v>
      </c>
      <c r="G20" s="256" t="s">
        <v>1243</v>
      </c>
      <c r="M20" s="150" t="s">
        <v>1096</v>
      </c>
      <c r="N20" s="87"/>
    </row>
    <row r="21" spans="1:14">
      <c r="A21" s="251">
        <v>19</v>
      </c>
      <c r="B21" s="617" t="s">
        <v>1400</v>
      </c>
      <c r="C21" s="617"/>
      <c r="D21" s="254" t="s">
        <v>1186</v>
      </c>
      <c r="E21" s="47" t="s">
        <v>1160</v>
      </c>
      <c r="F21" s="276">
        <f>EDU*4</f>
        <v>300</v>
      </c>
      <c r="G21" s="48" t="s">
        <v>1244</v>
      </c>
      <c r="M21" s="150" t="s">
        <v>990</v>
      </c>
      <c r="N21" s="87"/>
    </row>
    <row r="22" spans="1:14" ht="16.5" customHeight="1">
      <c r="A22" s="250">
        <v>20</v>
      </c>
      <c r="B22" s="616" t="s">
        <v>1401</v>
      </c>
      <c r="C22" s="616"/>
      <c r="D22" s="49" t="s">
        <v>1167</v>
      </c>
      <c r="E22" s="49" t="s">
        <v>1178</v>
      </c>
      <c r="F22" s="277">
        <f>EDU*2+MAX(STR,DEX)*2</f>
        <v>280</v>
      </c>
      <c r="G22" s="256" t="s">
        <v>1245</v>
      </c>
      <c r="M22" s="150" t="s">
        <v>991</v>
      </c>
      <c r="N22" s="87"/>
    </row>
    <row r="23" spans="1:14" ht="16.5" customHeight="1">
      <c r="A23" s="251">
        <v>21</v>
      </c>
      <c r="B23" s="617" t="s">
        <v>1402</v>
      </c>
      <c r="C23" s="617"/>
      <c r="D23" s="254" t="s">
        <v>1246</v>
      </c>
      <c r="E23" s="47" t="s">
        <v>1247</v>
      </c>
      <c r="F23" s="276">
        <f>EDU*2+STR*2</f>
        <v>280</v>
      </c>
      <c r="G23" s="48" t="s">
        <v>1248</v>
      </c>
      <c r="M23" s="150" t="s">
        <v>1110</v>
      </c>
      <c r="N23" s="87"/>
    </row>
    <row r="24" spans="1:14">
      <c r="A24" s="250">
        <v>22</v>
      </c>
      <c r="B24" s="616" t="s">
        <v>1403</v>
      </c>
      <c r="C24" s="616"/>
      <c r="D24" s="49" t="s">
        <v>1183</v>
      </c>
      <c r="E24" s="49" t="s">
        <v>1160</v>
      </c>
      <c r="F24" s="277">
        <f>EDU*4</f>
        <v>300</v>
      </c>
      <c r="G24" s="256" t="s">
        <v>1249</v>
      </c>
      <c r="M24" s="150" t="s">
        <v>992</v>
      </c>
      <c r="N24" s="87"/>
    </row>
    <row r="25" spans="1:14">
      <c r="A25" s="251">
        <v>23</v>
      </c>
      <c r="B25" s="617" t="s">
        <v>1404</v>
      </c>
      <c r="C25" s="617"/>
      <c r="D25" s="254" t="s">
        <v>1246</v>
      </c>
      <c r="E25" s="47" t="s">
        <v>1160</v>
      </c>
      <c r="F25" s="276">
        <f>EDU*4</f>
        <v>300</v>
      </c>
      <c r="G25" s="48" t="s">
        <v>1250</v>
      </c>
      <c r="M25" s="150" t="s">
        <v>993</v>
      </c>
      <c r="N25" s="87"/>
    </row>
    <row r="26" spans="1:14">
      <c r="A26" s="250">
        <v>24</v>
      </c>
      <c r="B26" s="616" t="s">
        <v>1405</v>
      </c>
      <c r="C26" s="616"/>
      <c r="D26" s="49" t="s">
        <v>1251</v>
      </c>
      <c r="E26" s="49" t="s">
        <v>1160</v>
      </c>
      <c r="F26" s="277">
        <f>EDU*4</f>
        <v>300</v>
      </c>
      <c r="G26" s="256" t="s">
        <v>1252</v>
      </c>
      <c r="M26" s="150" t="s">
        <v>275</v>
      </c>
      <c r="N26" s="87"/>
    </row>
    <row r="27" spans="1:14">
      <c r="A27" s="251">
        <v>25</v>
      </c>
      <c r="B27" s="617" t="s">
        <v>1406</v>
      </c>
      <c r="C27" s="617"/>
      <c r="D27" s="254" t="s">
        <v>1251</v>
      </c>
      <c r="E27" s="47" t="s">
        <v>1160</v>
      </c>
      <c r="F27" s="276">
        <f>EDU*4</f>
        <v>300</v>
      </c>
      <c r="G27" s="48" t="s">
        <v>1253</v>
      </c>
      <c r="M27" s="150" t="s">
        <v>201</v>
      </c>
      <c r="N27" s="87"/>
    </row>
    <row r="28" spans="1:14" ht="17.25" customHeight="1">
      <c r="A28" s="250">
        <v>26</v>
      </c>
      <c r="B28" s="616" t="s">
        <v>1407</v>
      </c>
      <c r="C28" s="616"/>
      <c r="D28" s="49" t="s">
        <v>1197</v>
      </c>
      <c r="E28" s="49" t="s">
        <v>1254</v>
      </c>
      <c r="F28" s="277">
        <f>EDU*2+MAX(STR,DEX)*2</f>
        <v>280</v>
      </c>
      <c r="G28" s="256" t="s">
        <v>1255</v>
      </c>
      <c r="M28" s="150" t="s">
        <v>86</v>
      </c>
      <c r="N28" s="87"/>
    </row>
    <row r="29" spans="1:14" ht="16.5" customHeight="1">
      <c r="A29" s="251">
        <v>27</v>
      </c>
      <c r="B29" s="617" t="s">
        <v>1408</v>
      </c>
      <c r="C29" s="617"/>
      <c r="D29" s="254" t="s">
        <v>1221</v>
      </c>
      <c r="E29" s="47" t="s">
        <v>1176</v>
      </c>
      <c r="F29" s="276">
        <f>EDU*2+DEX*2</f>
        <v>270</v>
      </c>
      <c r="G29" s="48" t="s">
        <v>1256</v>
      </c>
      <c r="M29" s="150" t="s">
        <v>87</v>
      </c>
      <c r="N29" s="87"/>
    </row>
    <row r="30" spans="1:14" ht="17.25" customHeight="1">
      <c r="A30" s="250">
        <v>28</v>
      </c>
      <c r="B30" s="616" t="s">
        <v>1409</v>
      </c>
      <c r="C30" s="616"/>
      <c r="D30" s="49" t="s">
        <v>1163</v>
      </c>
      <c r="E30" s="49" t="s">
        <v>1164</v>
      </c>
      <c r="F30" s="277">
        <f>EDU*2+MAX(STR,DEX)*2</f>
        <v>280</v>
      </c>
      <c r="G30" s="256" t="s">
        <v>1257</v>
      </c>
      <c r="M30" s="150" t="s">
        <v>995</v>
      </c>
      <c r="N30" s="87"/>
    </row>
    <row r="31" spans="1:14" ht="17.25" customHeight="1">
      <c r="A31" s="251">
        <v>29</v>
      </c>
      <c r="B31" s="617" t="s">
        <v>1410</v>
      </c>
      <c r="C31" s="617"/>
      <c r="D31" s="254" t="s">
        <v>1258</v>
      </c>
      <c r="E31" s="47" t="s">
        <v>1259</v>
      </c>
      <c r="F31" s="276">
        <f>EDU*2+MAX(STR,DEX)*2</f>
        <v>280</v>
      </c>
      <c r="G31" s="48" t="s">
        <v>1260</v>
      </c>
      <c r="M31" s="150" t="s">
        <v>996</v>
      </c>
      <c r="N31" s="87"/>
    </row>
    <row r="32" spans="1:14" ht="17.25" customHeight="1">
      <c r="A32" s="250">
        <v>30</v>
      </c>
      <c r="B32" s="616" t="s">
        <v>1411</v>
      </c>
      <c r="C32" s="616"/>
      <c r="D32" s="49" t="s">
        <v>1261</v>
      </c>
      <c r="E32" s="49" t="s">
        <v>1262</v>
      </c>
      <c r="F32" s="277">
        <f>EDU*2+STR*2</f>
        <v>280</v>
      </c>
      <c r="G32" s="256" t="s">
        <v>1263</v>
      </c>
      <c r="M32" s="150" t="s">
        <v>997</v>
      </c>
      <c r="N32" s="87"/>
    </row>
    <row r="33" spans="1:14" ht="17.25" customHeight="1">
      <c r="A33" s="251">
        <v>31</v>
      </c>
      <c r="B33" s="617" t="s">
        <v>1412</v>
      </c>
      <c r="C33" s="617"/>
      <c r="D33" s="254" t="s">
        <v>1264</v>
      </c>
      <c r="E33" s="47" t="s">
        <v>1265</v>
      </c>
      <c r="F33" s="276">
        <f>EDU*2+DEX*2</f>
        <v>270</v>
      </c>
      <c r="G33" s="48" t="s">
        <v>1266</v>
      </c>
      <c r="M33" s="150" t="s">
        <v>565</v>
      </c>
      <c r="N33" s="87"/>
    </row>
    <row r="34" spans="1:14" ht="17.25" customHeight="1">
      <c r="A34" s="250">
        <v>32</v>
      </c>
      <c r="B34" s="616" t="s">
        <v>1413</v>
      </c>
      <c r="C34" s="616"/>
      <c r="D34" s="49" t="s">
        <v>1267</v>
      </c>
      <c r="E34" s="49" t="s">
        <v>1268</v>
      </c>
      <c r="F34" s="277">
        <f>APP*2+EDU*2</f>
        <v>260</v>
      </c>
      <c r="G34" s="256" t="s">
        <v>1269</v>
      </c>
      <c r="M34" s="150" t="s">
        <v>7</v>
      </c>
      <c r="N34" s="87"/>
    </row>
    <row r="35" spans="1:14" ht="17.25" customHeight="1">
      <c r="A35" s="251">
        <v>33</v>
      </c>
      <c r="B35" s="617" t="s">
        <v>1414</v>
      </c>
      <c r="C35" s="617"/>
      <c r="D35" s="254" t="s">
        <v>1270</v>
      </c>
      <c r="E35" s="47" t="s">
        <v>1271</v>
      </c>
      <c r="F35" s="276">
        <f>EDU*2+MAX(APP,DEX)*2</f>
        <v>270</v>
      </c>
      <c r="G35" s="48" t="s">
        <v>1272</v>
      </c>
      <c r="M35" s="150" t="s">
        <v>162</v>
      </c>
      <c r="N35" s="87"/>
    </row>
    <row r="36" spans="1:14" ht="17.25" customHeight="1">
      <c r="A36" s="250">
        <v>34</v>
      </c>
      <c r="B36" s="616" t="s">
        <v>1415</v>
      </c>
      <c r="C36" s="616"/>
      <c r="D36" s="49" t="s">
        <v>1273</v>
      </c>
      <c r="E36" s="49" t="s">
        <v>1268</v>
      </c>
      <c r="F36" s="277">
        <f>APP*2+EDU*2</f>
        <v>260</v>
      </c>
      <c r="G36" s="256" t="s">
        <v>1274</v>
      </c>
      <c r="M36" s="150" t="s">
        <v>88</v>
      </c>
      <c r="N36" s="87"/>
    </row>
    <row r="37" spans="1:14" ht="17.25" customHeight="1">
      <c r="A37" s="251">
        <v>35</v>
      </c>
      <c r="B37" s="617" t="s">
        <v>1416</v>
      </c>
      <c r="C37" s="617"/>
      <c r="D37" s="254" t="s">
        <v>1186</v>
      </c>
      <c r="E37" s="47" t="s">
        <v>1275</v>
      </c>
      <c r="F37" s="276">
        <f>APP*2+EDU*2</f>
        <v>260</v>
      </c>
      <c r="G37" s="48" t="s">
        <v>1276</v>
      </c>
      <c r="M37" s="150" t="s">
        <v>89</v>
      </c>
      <c r="N37" s="87"/>
    </row>
    <row r="38" spans="1:14">
      <c r="A38" s="250">
        <v>36</v>
      </c>
      <c r="B38" s="616" t="s">
        <v>1417</v>
      </c>
      <c r="C38" s="616"/>
      <c r="D38" s="49" t="s">
        <v>1189</v>
      </c>
      <c r="E38" s="49" t="s">
        <v>1160</v>
      </c>
      <c r="F38" s="277">
        <f>EDU*4</f>
        <v>300</v>
      </c>
      <c r="G38" s="256" t="s">
        <v>1277</v>
      </c>
      <c r="M38" s="150" t="s">
        <v>90</v>
      </c>
      <c r="N38" s="87"/>
    </row>
    <row r="39" spans="1:14" ht="17.25" customHeight="1">
      <c r="A39" s="251">
        <v>37</v>
      </c>
      <c r="B39" s="617" t="s">
        <v>1418</v>
      </c>
      <c r="C39" s="617"/>
      <c r="D39" s="254" t="s">
        <v>1189</v>
      </c>
      <c r="E39" s="47" t="s">
        <v>1187</v>
      </c>
      <c r="F39" s="276">
        <f>EDU*2+MAX(APP,DEX)*2</f>
        <v>270</v>
      </c>
      <c r="G39" s="48" t="s">
        <v>1278</v>
      </c>
      <c r="M39" s="150" t="s">
        <v>203</v>
      </c>
      <c r="N39" s="87"/>
    </row>
    <row r="40" spans="1:14" ht="17.25" customHeight="1">
      <c r="A40" s="250">
        <v>38</v>
      </c>
      <c r="B40" s="616" t="s">
        <v>1419</v>
      </c>
      <c r="C40" s="616"/>
      <c r="D40" s="49" t="s">
        <v>1279</v>
      </c>
      <c r="E40" s="49" t="s">
        <v>1164</v>
      </c>
      <c r="F40" s="277">
        <f>EDU*2+MAX(STR,DEX)*2</f>
        <v>280</v>
      </c>
      <c r="G40" s="256" t="s">
        <v>1280</v>
      </c>
      <c r="M40" s="150" t="s">
        <v>267</v>
      </c>
      <c r="N40" s="87"/>
    </row>
    <row r="41" spans="1:14">
      <c r="A41" s="251">
        <v>39</v>
      </c>
      <c r="B41" s="617" t="s">
        <v>1420</v>
      </c>
      <c r="C41" s="617"/>
      <c r="D41" s="254" t="s">
        <v>1163</v>
      </c>
      <c r="E41" s="47" t="s">
        <v>1160</v>
      </c>
      <c r="F41" s="276">
        <f>EDU*4</f>
        <v>300</v>
      </c>
      <c r="G41" s="48" t="s">
        <v>1281</v>
      </c>
      <c r="M41" s="150" t="s">
        <v>268</v>
      </c>
      <c r="N41" s="87"/>
    </row>
    <row r="42" spans="1:14">
      <c r="A42" s="250">
        <v>40</v>
      </c>
      <c r="B42" s="616" t="s">
        <v>1421</v>
      </c>
      <c r="C42" s="616"/>
      <c r="D42" s="49" t="s">
        <v>1177</v>
      </c>
      <c r="E42" s="49" t="s">
        <v>1160</v>
      </c>
      <c r="F42" s="277">
        <f>EDU*4</f>
        <v>300</v>
      </c>
      <c r="G42" s="256" t="s">
        <v>1282</v>
      </c>
      <c r="M42" s="150" t="s">
        <v>91</v>
      </c>
      <c r="N42" s="87"/>
    </row>
    <row r="43" spans="1:14">
      <c r="A43" s="251">
        <v>41</v>
      </c>
      <c r="B43" s="617" t="s">
        <v>1422</v>
      </c>
      <c r="C43" s="617"/>
      <c r="D43" s="254" t="s">
        <v>1189</v>
      </c>
      <c r="E43" s="47" t="s">
        <v>1160</v>
      </c>
      <c r="F43" s="276">
        <f>EDU*4</f>
        <v>300</v>
      </c>
      <c r="G43" s="48" t="s">
        <v>1283</v>
      </c>
      <c r="M43" s="150" t="s">
        <v>92</v>
      </c>
      <c r="N43" s="87"/>
    </row>
    <row r="44" spans="1:14" ht="17.25" customHeight="1">
      <c r="A44" s="250">
        <v>42</v>
      </c>
      <c r="B44" s="616" t="s">
        <v>1423</v>
      </c>
      <c r="C44" s="616"/>
      <c r="D44" s="49" t="s">
        <v>1284</v>
      </c>
      <c r="E44" s="49" t="s">
        <v>1214</v>
      </c>
      <c r="F44" s="277">
        <f>APP*2+EDU*2</f>
        <v>260</v>
      </c>
      <c r="G44" s="256" t="s">
        <v>1285</v>
      </c>
      <c r="M44" s="150" t="s">
        <v>61</v>
      </c>
      <c r="N44" s="87"/>
    </row>
    <row r="45" spans="1:14" ht="17.25" customHeight="1">
      <c r="A45" s="251">
        <v>43</v>
      </c>
      <c r="B45" s="617" t="s">
        <v>1424</v>
      </c>
      <c r="C45" s="617"/>
      <c r="D45" s="254" t="s">
        <v>1167</v>
      </c>
      <c r="E45" s="47" t="s">
        <v>1286</v>
      </c>
      <c r="F45" s="276">
        <f>EDU*2+DEX*2</f>
        <v>270</v>
      </c>
      <c r="G45" s="48" t="s">
        <v>1287</v>
      </c>
      <c r="M45" s="150" t="s">
        <v>1022</v>
      </c>
      <c r="N45" s="87"/>
    </row>
    <row r="46" spans="1:14">
      <c r="A46" s="250">
        <v>44</v>
      </c>
      <c r="B46" s="616" t="s">
        <v>1425</v>
      </c>
      <c r="C46" s="616"/>
      <c r="D46" s="49" t="s">
        <v>1288</v>
      </c>
      <c r="E46" s="49" t="s">
        <v>1160</v>
      </c>
      <c r="F46" s="277">
        <f>EDU*4</f>
        <v>300</v>
      </c>
      <c r="G46" s="256" t="s">
        <v>1289</v>
      </c>
      <c r="M46" s="150" t="s">
        <v>93</v>
      </c>
      <c r="N46" s="87"/>
    </row>
    <row r="47" spans="1:14" ht="17.25" customHeight="1">
      <c r="A47" s="251">
        <v>45</v>
      </c>
      <c r="B47" s="617" t="s">
        <v>1426</v>
      </c>
      <c r="C47" s="617"/>
      <c r="D47" s="254" t="s">
        <v>1290</v>
      </c>
      <c r="E47" s="47" t="s">
        <v>1291</v>
      </c>
      <c r="F47" s="276">
        <f>(MAX(APP,STR,DEX))*2+EDU*2</f>
        <v>280</v>
      </c>
      <c r="G47" s="48" t="s">
        <v>1292</v>
      </c>
      <c r="M47" s="150" t="s">
        <v>94</v>
      </c>
      <c r="N47" s="87"/>
    </row>
    <row r="48" spans="1:14" ht="17.25" customHeight="1">
      <c r="A48" s="250">
        <v>46</v>
      </c>
      <c r="B48" s="616" t="s">
        <v>1427</v>
      </c>
      <c r="C48" s="616"/>
      <c r="D48" s="49" t="s">
        <v>1221</v>
      </c>
      <c r="E48" s="49" t="s">
        <v>1286</v>
      </c>
      <c r="F48" s="277">
        <f>EDU*2+DEX*2</f>
        <v>270</v>
      </c>
      <c r="G48" s="256" t="s">
        <v>1293</v>
      </c>
      <c r="M48" s="150" t="s">
        <v>567</v>
      </c>
      <c r="N48" s="87"/>
    </row>
    <row r="49" spans="1:14" ht="17.25" customHeight="1">
      <c r="A49" s="251">
        <v>47</v>
      </c>
      <c r="B49" s="617" t="s">
        <v>1428</v>
      </c>
      <c r="C49" s="617"/>
      <c r="D49" s="254" t="s">
        <v>1197</v>
      </c>
      <c r="E49" s="47" t="s">
        <v>1164</v>
      </c>
      <c r="F49" s="276">
        <f>EDU*2+MAX(STR,DEX)*2</f>
        <v>280</v>
      </c>
      <c r="G49" s="48" t="s">
        <v>1294</v>
      </c>
      <c r="M49" s="150" t="s">
        <v>988</v>
      </c>
      <c r="N49" s="87"/>
    </row>
    <row r="50" spans="1:14" ht="17.25" customHeight="1">
      <c r="A50" s="250">
        <v>48</v>
      </c>
      <c r="B50" s="616" t="s">
        <v>1429</v>
      </c>
      <c r="C50" s="616"/>
      <c r="D50" s="49" t="s">
        <v>1167</v>
      </c>
      <c r="E50" s="49" t="s">
        <v>1286</v>
      </c>
      <c r="F50" s="277">
        <f>EDU*2+DEX*2</f>
        <v>270</v>
      </c>
      <c r="G50" s="256" t="s">
        <v>1295</v>
      </c>
      <c r="M50" s="150" t="s">
        <v>989</v>
      </c>
      <c r="N50" s="87"/>
    </row>
    <row r="51" spans="1:14">
      <c r="A51" s="251">
        <v>49</v>
      </c>
      <c r="B51" s="617" t="s">
        <v>1430</v>
      </c>
      <c r="C51" s="617"/>
      <c r="D51" s="254" t="s">
        <v>1166</v>
      </c>
      <c r="E51" s="47" t="s">
        <v>1160</v>
      </c>
      <c r="F51" s="276">
        <f>EDU*4</f>
        <v>300</v>
      </c>
      <c r="G51" s="48" t="s">
        <v>1296</v>
      </c>
      <c r="M51" s="150" t="s">
        <v>1002</v>
      </c>
      <c r="N51" s="87"/>
    </row>
    <row r="52" spans="1:14" ht="17.25" customHeight="1">
      <c r="A52" s="250">
        <v>50</v>
      </c>
      <c r="B52" s="616" t="s">
        <v>1431</v>
      </c>
      <c r="C52" s="616"/>
      <c r="D52" s="49" t="s">
        <v>1297</v>
      </c>
      <c r="E52" s="49" t="s">
        <v>1275</v>
      </c>
      <c r="F52" s="277">
        <f>APP*2+EDU*2</f>
        <v>260</v>
      </c>
      <c r="G52" s="256" t="s">
        <v>1298</v>
      </c>
      <c r="M52" s="150" t="s">
        <v>96</v>
      </c>
      <c r="N52" s="87"/>
    </row>
    <row r="53" spans="1:14">
      <c r="A53" s="251">
        <v>51</v>
      </c>
      <c r="B53" s="617" t="s">
        <v>1432</v>
      </c>
      <c r="C53" s="617"/>
      <c r="D53" s="254" t="s">
        <v>1163</v>
      </c>
      <c r="E53" s="47" t="s">
        <v>1160</v>
      </c>
      <c r="F53" s="276">
        <f>EDU*4</f>
        <v>300</v>
      </c>
      <c r="G53" s="48" t="s">
        <v>1299</v>
      </c>
      <c r="M53" s="150" t="s">
        <v>269</v>
      </c>
      <c r="N53" s="87"/>
    </row>
    <row r="54" spans="1:14" ht="16.5" customHeight="1">
      <c r="A54" s="250">
        <v>52</v>
      </c>
      <c r="B54" s="616" t="s">
        <v>1433</v>
      </c>
      <c r="C54" s="616"/>
      <c r="D54" s="49" t="s">
        <v>1238</v>
      </c>
      <c r="E54" s="49" t="s">
        <v>1214</v>
      </c>
      <c r="F54" s="277">
        <f>APP*2+EDU*2</f>
        <v>260</v>
      </c>
      <c r="G54" s="256" t="s">
        <v>1300</v>
      </c>
      <c r="M54" s="150" t="s">
        <v>97</v>
      </c>
      <c r="N54" s="87"/>
    </row>
    <row r="55" spans="1:14" ht="17.25" customHeight="1">
      <c r="A55" s="251">
        <v>53</v>
      </c>
      <c r="B55" s="617" t="s">
        <v>1434</v>
      </c>
      <c r="C55" s="617"/>
      <c r="D55" s="254" t="s">
        <v>1301</v>
      </c>
      <c r="E55" s="47" t="s">
        <v>1302</v>
      </c>
      <c r="F55" s="276">
        <f>(MAX(APP,STR,DEX))*2+EDU*2</f>
        <v>280</v>
      </c>
      <c r="G55" s="48" t="s">
        <v>1303</v>
      </c>
      <c r="M55" s="150" t="s">
        <v>1013</v>
      </c>
      <c r="N55" s="87"/>
    </row>
    <row r="56" spans="1:14" ht="16.5" customHeight="1">
      <c r="A56" s="250">
        <v>54</v>
      </c>
      <c r="B56" s="616" t="s">
        <v>1435</v>
      </c>
      <c r="C56" s="616"/>
      <c r="D56" s="49" t="s">
        <v>1304</v>
      </c>
      <c r="E56" s="49" t="s">
        <v>1305</v>
      </c>
      <c r="F56" s="277">
        <f>EDU*2+MAX(STR,DEX)*2</f>
        <v>280</v>
      </c>
      <c r="G56" s="256" t="s">
        <v>1306</v>
      </c>
      <c r="M56" s="150" t="s">
        <v>98</v>
      </c>
      <c r="N56" s="87"/>
    </row>
    <row r="57" spans="1:14">
      <c r="A57" s="251">
        <v>55</v>
      </c>
      <c r="B57" s="617" t="s">
        <v>1436</v>
      </c>
      <c r="C57" s="617"/>
      <c r="D57" s="254" t="s">
        <v>1307</v>
      </c>
      <c r="E57" s="47" t="s">
        <v>1308</v>
      </c>
      <c r="F57" s="276">
        <f>EDU*4</f>
        <v>300</v>
      </c>
      <c r="G57" s="48" t="s">
        <v>1309</v>
      </c>
      <c r="H57" s="257"/>
      <c r="M57" s="150" t="s">
        <v>99</v>
      </c>
      <c r="N57" s="87"/>
    </row>
    <row r="58" spans="1:14" ht="16.5" customHeight="1">
      <c r="A58" s="250">
        <v>56</v>
      </c>
      <c r="B58" s="616" t="s">
        <v>1437</v>
      </c>
      <c r="C58" s="616"/>
      <c r="D58" s="49" t="s">
        <v>1304</v>
      </c>
      <c r="E58" s="49" t="s">
        <v>1305</v>
      </c>
      <c r="F58" s="277">
        <f>EDU*2+MAX(STR,DEX)*2</f>
        <v>280</v>
      </c>
      <c r="G58" s="256" t="s">
        <v>1310</v>
      </c>
      <c r="H58" s="257"/>
      <c r="M58" s="150" t="s">
        <v>95</v>
      </c>
      <c r="N58" s="87"/>
    </row>
    <row r="59" spans="1:14">
      <c r="A59" s="251">
        <v>57</v>
      </c>
      <c r="B59" s="617" t="s">
        <v>1438</v>
      </c>
      <c r="C59" s="617"/>
      <c r="D59" s="254" t="s">
        <v>1311</v>
      </c>
      <c r="E59" s="47" t="s">
        <v>1308</v>
      </c>
      <c r="F59" s="276">
        <f>EDU*4</f>
        <v>300</v>
      </c>
      <c r="G59" s="48" t="s">
        <v>1312</v>
      </c>
      <c r="H59" s="257"/>
      <c r="M59" s="150" t="s">
        <v>1068</v>
      </c>
      <c r="N59" s="87"/>
    </row>
    <row r="60" spans="1:14">
      <c r="A60" s="250">
        <v>58</v>
      </c>
      <c r="B60" s="616" t="s">
        <v>1439</v>
      </c>
      <c r="C60" s="616"/>
      <c r="D60" s="49" t="s">
        <v>1313</v>
      </c>
      <c r="E60" s="49" t="s">
        <v>1308</v>
      </c>
      <c r="F60" s="277">
        <f>EDU*4</f>
        <v>300</v>
      </c>
      <c r="G60" s="256" t="s">
        <v>1314</v>
      </c>
      <c r="H60" s="257"/>
      <c r="M60" s="150" t="s">
        <v>544</v>
      </c>
      <c r="N60" s="87"/>
    </row>
    <row r="61" spans="1:14">
      <c r="A61" s="251">
        <v>59</v>
      </c>
      <c r="B61" s="617" t="s">
        <v>1440</v>
      </c>
      <c r="C61" s="617"/>
      <c r="D61" s="254" t="s">
        <v>1315</v>
      </c>
      <c r="E61" s="47" t="s">
        <v>1187</v>
      </c>
      <c r="F61" s="276">
        <f>EDU*2+MAX(APP,DEX)*2</f>
        <v>270</v>
      </c>
      <c r="G61" s="48" t="s">
        <v>1316</v>
      </c>
      <c r="H61" s="257"/>
      <c r="M61" s="150" t="s">
        <v>190</v>
      </c>
      <c r="N61" s="87"/>
    </row>
    <row r="62" spans="1:14">
      <c r="A62" s="250">
        <v>60</v>
      </c>
      <c r="B62" s="616" t="s">
        <v>1441</v>
      </c>
      <c r="C62" s="616"/>
      <c r="D62" s="49" t="s">
        <v>1317</v>
      </c>
      <c r="E62" s="49" t="s">
        <v>1214</v>
      </c>
      <c r="F62" s="277">
        <f>APP*2+EDU*2</f>
        <v>260</v>
      </c>
      <c r="G62" s="256" t="s">
        <v>1318</v>
      </c>
      <c r="H62" s="257"/>
      <c r="M62" s="150" t="s">
        <v>1141</v>
      </c>
      <c r="N62" s="87"/>
    </row>
    <row r="63" spans="1:14">
      <c r="A63" s="251">
        <v>61</v>
      </c>
      <c r="B63" s="617" t="s">
        <v>1442</v>
      </c>
      <c r="C63" s="617"/>
      <c r="D63" s="254" t="s">
        <v>1197</v>
      </c>
      <c r="E63" s="47" t="s">
        <v>1178</v>
      </c>
      <c r="F63" s="276">
        <f>EDU*2+MAX(STR,DEX)*2</f>
        <v>280</v>
      </c>
      <c r="G63" s="48" t="s">
        <v>1319</v>
      </c>
      <c r="H63" s="257"/>
      <c r="M63" s="150" t="s">
        <v>189</v>
      </c>
      <c r="N63" s="87"/>
    </row>
    <row r="64" spans="1:14">
      <c r="A64" s="250">
        <v>62</v>
      </c>
      <c r="B64" s="616" t="s">
        <v>1443</v>
      </c>
      <c r="C64" s="616"/>
      <c r="D64" s="49" t="s">
        <v>1320</v>
      </c>
      <c r="E64" s="49" t="s">
        <v>1275</v>
      </c>
      <c r="F64" s="277">
        <f>APP*2+EDU*2</f>
        <v>260</v>
      </c>
      <c r="G64" s="256" t="s">
        <v>1321</v>
      </c>
      <c r="H64" s="257"/>
      <c r="M64" s="150" t="s">
        <v>944</v>
      </c>
      <c r="N64" s="87"/>
    </row>
    <row r="65" spans="1:14">
      <c r="A65" s="251">
        <v>63</v>
      </c>
      <c r="B65" s="617" t="s">
        <v>1444</v>
      </c>
      <c r="C65" s="617"/>
      <c r="D65" s="254" t="s">
        <v>1290</v>
      </c>
      <c r="E65" s="47" t="s">
        <v>1198</v>
      </c>
      <c r="F65" s="276">
        <f>EDU*2+MAX(APP,DEX)*2</f>
        <v>270</v>
      </c>
      <c r="G65" s="48" t="s">
        <v>1322</v>
      </c>
      <c r="H65" s="257"/>
      <c r="M65" s="87" t="s">
        <v>1370</v>
      </c>
      <c r="N65" s="87"/>
    </row>
    <row r="66" spans="1:14">
      <c r="A66" s="250">
        <v>64</v>
      </c>
      <c r="B66" s="616" t="s">
        <v>1445</v>
      </c>
      <c r="C66" s="616"/>
      <c r="D66" s="49" t="s">
        <v>1323</v>
      </c>
      <c r="E66" s="49" t="s">
        <v>1324</v>
      </c>
      <c r="F66" s="277">
        <f>EDU*2+STR*2</f>
        <v>280</v>
      </c>
      <c r="G66" s="256" t="s">
        <v>1325</v>
      </c>
      <c r="H66" s="257"/>
      <c r="M66" s="87"/>
      <c r="N66" s="87"/>
    </row>
    <row r="67" spans="1:14">
      <c r="A67" s="251">
        <v>65</v>
      </c>
      <c r="B67" s="617" t="s">
        <v>1446</v>
      </c>
      <c r="C67" s="617"/>
      <c r="D67" s="254" t="s">
        <v>1167</v>
      </c>
      <c r="E67" s="47" t="s">
        <v>1160</v>
      </c>
      <c r="F67" s="276">
        <f>EDU*4</f>
        <v>300</v>
      </c>
      <c r="G67" s="48" t="s">
        <v>1326</v>
      </c>
      <c r="H67" s="257"/>
      <c r="N67" s="87"/>
    </row>
    <row r="68" spans="1:14">
      <c r="A68" s="250">
        <v>66</v>
      </c>
      <c r="B68" s="616" t="s">
        <v>1447</v>
      </c>
      <c r="C68" s="616"/>
      <c r="D68" s="49" t="s">
        <v>1167</v>
      </c>
      <c r="E68" s="49" t="s">
        <v>1308</v>
      </c>
      <c r="F68" s="277">
        <f>EDU*4</f>
        <v>300</v>
      </c>
      <c r="G68" s="256" t="s">
        <v>1327</v>
      </c>
      <c r="H68" s="257"/>
      <c r="M68" s="87"/>
      <c r="N68" s="87"/>
    </row>
    <row r="69" spans="1:14">
      <c r="A69" s="251">
        <v>67</v>
      </c>
      <c r="B69" s="617" t="s">
        <v>1448</v>
      </c>
      <c r="C69" s="617"/>
      <c r="D69" s="254" t="s">
        <v>1328</v>
      </c>
      <c r="E69" s="47" t="s">
        <v>1160</v>
      </c>
      <c r="F69" s="276">
        <f>EDU*4</f>
        <v>300</v>
      </c>
      <c r="G69" s="48" t="s">
        <v>1329</v>
      </c>
      <c r="H69" s="257"/>
      <c r="M69" s="87"/>
      <c r="N69" s="87"/>
    </row>
    <row r="70" spans="1:14">
      <c r="A70" s="250">
        <v>68</v>
      </c>
      <c r="B70" s="616" t="s">
        <v>1449</v>
      </c>
      <c r="C70" s="616"/>
      <c r="D70" s="49" t="s">
        <v>1166</v>
      </c>
      <c r="E70" s="49" t="s">
        <v>1308</v>
      </c>
      <c r="F70" s="277">
        <f>EDU*4</f>
        <v>300</v>
      </c>
      <c r="G70" s="256" t="s">
        <v>1330</v>
      </c>
      <c r="H70" s="257"/>
      <c r="M70" s="87"/>
      <c r="N70" s="87"/>
    </row>
    <row r="71" spans="1:14">
      <c r="A71" s="251">
        <v>69</v>
      </c>
      <c r="B71" s="617" t="s">
        <v>1450</v>
      </c>
      <c r="C71" s="617"/>
      <c r="D71" s="254" t="s">
        <v>1167</v>
      </c>
      <c r="E71" s="47" t="s">
        <v>1178</v>
      </c>
      <c r="F71" s="276">
        <f>EDU*2+MAX(STR,DEX)*2</f>
        <v>280</v>
      </c>
      <c r="G71" s="48" t="s">
        <v>1331</v>
      </c>
      <c r="H71" s="257"/>
      <c r="M71" s="87"/>
      <c r="N71" s="87"/>
    </row>
    <row r="72" spans="1:14" ht="16.5" customHeight="1">
      <c r="A72" s="250">
        <v>70</v>
      </c>
      <c r="B72" s="616" t="s">
        <v>1451</v>
      </c>
      <c r="C72" s="616"/>
      <c r="D72" s="49" t="s">
        <v>1167</v>
      </c>
      <c r="E72" s="49" t="s">
        <v>1178</v>
      </c>
      <c r="F72" s="277">
        <f>EDU*2+MAX(STR,DEX)*2</f>
        <v>280</v>
      </c>
      <c r="G72" s="256" t="s">
        <v>1332</v>
      </c>
      <c r="H72" s="257"/>
      <c r="M72" s="87"/>
      <c r="N72" s="87"/>
    </row>
    <row r="73" spans="1:14" ht="16.5" customHeight="1">
      <c r="A73" s="251">
        <v>71</v>
      </c>
      <c r="B73" s="617" t="s">
        <v>1452</v>
      </c>
      <c r="C73" s="617"/>
      <c r="D73" s="254" t="s">
        <v>1167</v>
      </c>
      <c r="E73" s="47" t="s">
        <v>1178</v>
      </c>
      <c r="F73" s="276">
        <f>EDU*2+MAX(STR,DEX)*2</f>
        <v>280</v>
      </c>
      <c r="G73" s="48" t="s">
        <v>1333</v>
      </c>
      <c r="H73" s="257"/>
      <c r="M73" s="87"/>
      <c r="N73" s="87"/>
    </row>
    <row r="74" spans="1:14">
      <c r="A74" s="250">
        <v>72</v>
      </c>
      <c r="B74" s="616" t="s">
        <v>1453</v>
      </c>
      <c r="C74" s="616"/>
      <c r="D74" s="49" t="s">
        <v>1288</v>
      </c>
      <c r="E74" s="49" t="s">
        <v>1160</v>
      </c>
      <c r="F74" s="277">
        <f>EDU*4</f>
        <v>300</v>
      </c>
      <c r="G74" s="256" t="s">
        <v>1334</v>
      </c>
      <c r="H74" s="257"/>
      <c r="M74" s="87"/>
      <c r="N74" s="87"/>
    </row>
    <row r="75" spans="1:14">
      <c r="A75" s="251">
        <v>73</v>
      </c>
      <c r="B75" s="617" t="s">
        <v>1454</v>
      </c>
      <c r="C75" s="617"/>
      <c r="D75" s="254" t="s">
        <v>1335</v>
      </c>
      <c r="E75" s="47" t="s">
        <v>1160</v>
      </c>
      <c r="F75" s="276">
        <f>EDU*4</f>
        <v>300</v>
      </c>
      <c r="G75" s="48" t="s">
        <v>1161</v>
      </c>
      <c r="H75" s="257"/>
      <c r="M75" s="87"/>
      <c r="N75" s="87"/>
    </row>
    <row r="76" spans="1:14">
      <c r="A76" s="250">
        <v>74</v>
      </c>
      <c r="B76" s="616" t="s">
        <v>1455</v>
      </c>
      <c r="C76" s="616"/>
      <c r="D76" s="49" t="s">
        <v>1183</v>
      </c>
      <c r="E76" s="49" t="s">
        <v>1160</v>
      </c>
      <c r="F76" s="277">
        <f>EDU*4</f>
        <v>300</v>
      </c>
      <c r="G76" s="256" t="s">
        <v>1336</v>
      </c>
      <c r="H76" s="257"/>
      <c r="M76" s="87"/>
      <c r="N76" s="87"/>
    </row>
    <row r="77" spans="1:14" ht="16.5" customHeight="1">
      <c r="A77" s="251">
        <v>75</v>
      </c>
      <c r="B77" s="617" t="s">
        <v>1456</v>
      </c>
      <c r="C77" s="617"/>
      <c r="D77" s="254" t="s">
        <v>1175</v>
      </c>
      <c r="E77" s="47" t="s">
        <v>1178</v>
      </c>
      <c r="F77" s="276">
        <f>EDU*2+MAX(STR,DEX)*2</f>
        <v>280</v>
      </c>
      <c r="G77" s="48" t="s">
        <v>1162</v>
      </c>
      <c r="H77" s="257"/>
      <c r="M77" s="87"/>
      <c r="N77" s="87"/>
    </row>
    <row r="78" spans="1:14" ht="17.25" customHeight="1">
      <c r="A78" s="250">
        <v>76</v>
      </c>
      <c r="B78" s="616" t="s">
        <v>1457</v>
      </c>
      <c r="C78" s="616"/>
      <c r="D78" s="49" t="s">
        <v>1200</v>
      </c>
      <c r="E78" s="49" t="s">
        <v>1214</v>
      </c>
      <c r="F78" s="277">
        <f>EDU*2+APP*2</f>
        <v>260</v>
      </c>
      <c r="G78" s="256" t="s">
        <v>1337</v>
      </c>
      <c r="H78" s="257"/>
      <c r="M78" s="87"/>
      <c r="N78" s="87"/>
    </row>
    <row r="79" spans="1:14" ht="17.25" customHeight="1">
      <c r="A79" s="251">
        <v>77</v>
      </c>
      <c r="B79" s="617" t="s">
        <v>1458</v>
      </c>
      <c r="C79" s="617"/>
      <c r="D79" s="254" t="s">
        <v>1163</v>
      </c>
      <c r="E79" s="47" t="s">
        <v>1164</v>
      </c>
      <c r="F79" s="276">
        <f>EDU*2+MAX(STR,DEX)*2</f>
        <v>280</v>
      </c>
      <c r="G79" s="48" t="s">
        <v>1165</v>
      </c>
      <c r="H79" s="257"/>
      <c r="M79" s="87"/>
      <c r="N79" s="87"/>
    </row>
    <row r="80" spans="1:14">
      <c r="A80" s="250">
        <v>78</v>
      </c>
      <c r="B80" s="616" t="s">
        <v>1459</v>
      </c>
      <c r="C80" s="616"/>
      <c r="D80" s="49" t="s">
        <v>1166</v>
      </c>
      <c r="E80" s="49" t="s">
        <v>1160</v>
      </c>
      <c r="F80" s="277">
        <f>EDU*4</f>
        <v>300</v>
      </c>
      <c r="G80" s="256" t="s">
        <v>1338</v>
      </c>
      <c r="H80" s="257"/>
    </row>
    <row r="81" spans="1:8" ht="16.5" customHeight="1">
      <c r="A81" s="251">
        <v>79</v>
      </c>
      <c r="B81" s="617" t="s">
        <v>1460</v>
      </c>
      <c r="C81" s="617"/>
      <c r="D81" s="254" t="s">
        <v>1167</v>
      </c>
      <c r="E81" s="47" t="s">
        <v>1168</v>
      </c>
      <c r="F81" s="276">
        <f>EDU*2+MAX(POW,DEX)*2</f>
        <v>300</v>
      </c>
      <c r="G81" s="48" t="s">
        <v>1169</v>
      </c>
      <c r="H81" s="257"/>
    </row>
    <row r="82" spans="1:8">
      <c r="A82" s="250">
        <v>80</v>
      </c>
      <c r="B82" s="616" t="s">
        <v>1461</v>
      </c>
      <c r="C82" s="616"/>
      <c r="D82" s="49" t="s">
        <v>1167</v>
      </c>
      <c r="E82" s="49" t="s">
        <v>1160</v>
      </c>
      <c r="F82" s="277">
        <f>EDU*4</f>
        <v>300</v>
      </c>
      <c r="G82" s="256" t="s">
        <v>1339</v>
      </c>
      <c r="H82" s="257"/>
    </row>
    <row r="83" spans="1:8">
      <c r="A83" s="251">
        <v>81</v>
      </c>
      <c r="B83" s="617" t="s">
        <v>1462</v>
      </c>
      <c r="C83" s="617"/>
      <c r="D83" s="254" t="s">
        <v>1170</v>
      </c>
      <c r="E83" s="47" t="s">
        <v>1160</v>
      </c>
      <c r="F83" s="276">
        <f>EDU*4</f>
        <v>300</v>
      </c>
      <c r="G83" s="48" t="s">
        <v>1368</v>
      </c>
      <c r="H83" s="257"/>
    </row>
    <row r="84" spans="1:8" ht="16.5" customHeight="1">
      <c r="A84" s="250">
        <v>82</v>
      </c>
      <c r="B84" s="616" t="s">
        <v>1463</v>
      </c>
      <c r="C84" s="616"/>
      <c r="D84" s="49" t="s">
        <v>1171</v>
      </c>
      <c r="E84" s="49" t="s">
        <v>1178</v>
      </c>
      <c r="F84" s="277">
        <f>EDU*2+MAX(STR,DEX)*2</f>
        <v>280</v>
      </c>
      <c r="G84" s="256" t="s">
        <v>1340</v>
      </c>
    </row>
    <row r="85" spans="1:8">
      <c r="A85" s="251">
        <v>83</v>
      </c>
      <c r="B85" s="617" t="s">
        <v>1464</v>
      </c>
      <c r="C85" s="617"/>
      <c r="D85" s="254" t="s">
        <v>1167</v>
      </c>
      <c r="E85" s="47" t="s">
        <v>1160</v>
      </c>
      <c r="F85" s="276">
        <f>EDU*4</f>
        <v>300</v>
      </c>
      <c r="G85" s="48" t="s">
        <v>1172</v>
      </c>
    </row>
    <row r="86" spans="1:8">
      <c r="A86" s="250">
        <v>84</v>
      </c>
      <c r="B86" s="616" t="s">
        <v>1465</v>
      </c>
      <c r="C86" s="616"/>
      <c r="D86" s="49" t="s">
        <v>1173</v>
      </c>
      <c r="E86" s="49" t="s">
        <v>1160</v>
      </c>
      <c r="F86" s="277">
        <f>EDU*4</f>
        <v>300</v>
      </c>
      <c r="G86" s="256" t="s">
        <v>1341</v>
      </c>
    </row>
    <row r="87" spans="1:8">
      <c r="A87" s="251">
        <v>85</v>
      </c>
      <c r="B87" s="617" t="s">
        <v>1466</v>
      </c>
      <c r="C87" s="617"/>
      <c r="D87" s="254" t="s">
        <v>1167</v>
      </c>
      <c r="E87" s="47" t="s">
        <v>1160</v>
      </c>
      <c r="F87" s="276">
        <f>EDU*4</f>
        <v>300</v>
      </c>
      <c r="G87" s="48" t="s">
        <v>1174</v>
      </c>
    </row>
    <row r="88" spans="1:8">
      <c r="A88" s="250">
        <v>86</v>
      </c>
      <c r="B88" s="616" t="s">
        <v>1467</v>
      </c>
      <c r="C88" s="616"/>
      <c r="D88" s="49" t="s">
        <v>1166</v>
      </c>
      <c r="E88" s="49" t="s">
        <v>1160</v>
      </c>
      <c r="F88" s="277">
        <f>EDU*4</f>
        <v>300</v>
      </c>
      <c r="G88" s="256" t="s">
        <v>1342</v>
      </c>
    </row>
    <row r="89" spans="1:8" ht="16.5" customHeight="1">
      <c r="A89" s="251">
        <v>87</v>
      </c>
      <c r="B89" s="617" t="s">
        <v>1468</v>
      </c>
      <c r="C89" s="617"/>
      <c r="D89" s="254" t="s">
        <v>1175</v>
      </c>
      <c r="E89" s="47" t="s">
        <v>1176</v>
      </c>
      <c r="F89" s="276">
        <f>EDU*2+DEX*2</f>
        <v>270</v>
      </c>
      <c r="G89" s="48" t="s">
        <v>1343</v>
      </c>
    </row>
    <row r="90" spans="1:8">
      <c r="A90" s="250">
        <v>88</v>
      </c>
      <c r="B90" s="616" t="s">
        <v>1469</v>
      </c>
      <c r="C90" s="616"/>
      <c r="D90" s="49" t="s">
        <v>1163</v>
      </c>
      <c r="E90" s="49" t="s">
        <v>1160</v>
      </c>
      <c r="F90" s="277">
        <f>EDU*4</f>
        <v>300</v>
      </c>
      <c r="G90" s="256" t="s">
        <v>1344</v>
      </c>
    </row>
    <row r="91" spans="1:8" ht="16.5" customHeight="1">
      <c r="A91" s="251">
        <v>89</v>
      </c>
      <c r="B91" s="617" t="s">
        <v>1470</v>
      </c>
      <c r="C91" s="617"/>
      <c r="D91" s="254" t="s">
        <v>1177</v>
      </c>
      <c r="E91" s="47" t="s">
        <v>1178</v>
      </c>
      <c r="F91" s="276">
        <f>EDU*2+MAX(STR,DEX)*2</f>
        <v>280</v>
      </c>
      <c r="G91" s="48" t="s">
        <v>1345</v>
      </c>
    </row>
    <row r="92" spans="1:8" ht="16.5" customHeight="1">
      <c r="A92" s="250">
        <v>90</v>
      </c>
      <c r="B92" s="616" t="s">
        <v>1471</v>
      </c>
      <c r="C92" s="616"/>
      <c r="D92" s="49" t="s">
        <v>1167</v>
      </c>
      <c r="E92" s="49" t="s">
        <v>1178</v>
      </c>
      <c r="F92" s="277">
        <f>EDU*2+MAX(STR,DEX)*2</f>
        <v>280</v>
      </c>
      <c r="G92" s="256" t="s">
        <v>1346</v>
      </c>
    </row>
    <row r="93" spans="1:8" ht="16.5" customHeight="1">
      <c r="A93" s="251">
        <v>91</v>
      </c>
      <c r="B93" s="617" t="s">
        <v>1472</v>
      </c>
      <c r="C93" s="617"/>
      <c r="D93" s="254" t="s">
        <v>1167</v>
      </c>
      <c r="E93" s="47" t="s">
        <v>1178</v>
      </c>
      <c r="F93" s="276">
        <f>EDU*2+MAX(STR,DEX)*2</f>
        <v>280</v>
      </c>
      <c r="G93" s="48" t="s">
        <v>1347</v>
      </c>
    </row>
    <row r="94" spans="1:8">
      <c r="A94" s="250">
        <v>92</v>
      </c>
      <c r="B94" s="616" t="s">
        <v>1473</v>
      </c>
      <c r="C94" s="616"/>
      <c r="D94" s="49" t="s">
        <v>1175</v>
      </c>
      <c r="E94" s="49" t="s">
        <v>1160</v>
      </c>
      <c r="F94" s="277">
        <f>EDU*4</f>
        <v>300</v>
      </c>
      <c r="G94" s="256" t="s">
        <v>1348</v>
      </c>
    </row>
    <row r="95" spans="1:8" ht="16.5" customHeight="1">
      <c r="A95" s="251">
        <v>93</v>
      </c>
      <c r="B95" s="617" t="s">
        <v>1474</v>
      </c>
      <c r="C95" s="617"/>
      <c r="D95" s="254" t="s">
        <v>1349</v>
      </c>
      <c r="E95" s="47" t="s">
        <v>1178</v>
      </c>
      <c r="F95" s="276">
        <f>EDU*2+MAX(STR,DEX)*2</f>
        <v>280</v>
      </c>
      <c r="G95" s="48" t="s">
        <v>1179</v>
      </c>
    </row>
    <row r="96" spans="1:8" ht="17.25" customHeight="1">
      <c r="A96" s="250">
        <v>94</v>
      </c>
      <c r="B96" s="616" t="s">
        <v>1475</v>
      </c>
      <c r="C96" s="616"/>
      <c r="D96" s="49" t="s">
        <v>1196</v>
      </c>
      <c r="E96" s="49" t="s">
        <v>1214</v>
      </c>
      <c r="F96" s="277">
        <f>EDU*2+APP*2</f>
        <v>260</v>
      </c>
      <c r="G96" s="256" t="s">
        <v>1350</v>
      </c>
    </row>
    <row r="97" spans="1:7">
      <c r="A97" s="251">
        <v>95</v>
      </c>
      <c r="B97" s="617" t="s">
        <v>1476</v>
      </c>
      <c r="C97" s="617"/>
      <c r="D97" s="254" t="s">
        <v>1288</v>
      </c>
      <c r="E97" s="47" t="s">
        <v>1160</v>
      </c>
      <c r="F97" s="276">
        <f>EDU*4</f>
        <v>300</v>
      </c>
      <c r="G97" s="48" t="s">
        <v>1351</v>
      </c>
    </row>
    <row r="98" spans="1:7">
      <c r="A98" s="250">
        <v>96</v>
      </c>
      <c r="B98" s="616" t="s">
        <v>1477</v>
      </c>
      <c r="C98" s="616"/>
      <c r="D98" s="49" t="s">
        <v>1221</v>
      </c>
      <c r="E98" s="49" t="s">
        <v>1160</v>
      </c>
      <c r="F98" s="277">
        <f>EDU*4</f>
        <v>300</v>
      </c>
      <c r="G98" s="256" t="s">
        <v>1352</v>
      </c>
    </row>
    <row r="99" spans="1:7">
      <c r="A99" s="251">
        <v>97</v>
      </c>
      <c r="B99" s="617" t="s">
        <v>1478</v>
      </c>
      <c r="C99" s="617"/>
      <c r="D99" s="254" t="s">
        <v>1167</v>
      </c>
      <c r="E99" s="47" t="s">
        <v>1160</v>
      </c>
      <c r="F99" s="276">
        <f>EDU*4</f>
        <v>300</v>
      </c>
      <c r="G99" s="48" t="s">
        <v>1181</v>
      </c>
    </row>
    <row r="100" spans="1:7">
      <c r="A100" s="250">
        <v>98</v>
      </c>
      <c r="B100" s="616" t="s">
        <v>1479</v>
      </c>
      <c r="C100" s="616"/>
      <c r="D100" s="49" t="s">
        <v>1167</v>
      </c>
      <c r="E100" s="49" t="s">
        <v>1160</v>
      </c>
      <c r="F100" s="277">
        <f>EDU*4</f>
        <v>300</v>
      </c>
      <c r="G100" s="256" t="s">
        <v>1353</v>
      </c>
    </row>
    <row r="101" spans="1:7">
      <c r="A101" s="251">
        <v>99</v>
      </c>
      <c r="B101" s="617" t="s">
        <v>1480</v>
      </c>
      <c r="C101" s="617"/>
      <c r="D101" s="254" t="s">
        <v>1514</v>
      </c>
      <c r="E101" s="47" t="s">
        <v>1160</v>
      </c>
      <c r="F101" s="276">
        <f>EDU*4</f>
        <v>300</v>
      </c>
      <c r="G101" s="48" t="s">
        <v>1182</v>
      </c>
    </row>
    <row r="102" spans="1:7" ht="17.25" customHeight="1">
      <c r="A102" s="250">
        <v>100</v>
      </c>
      <c r="B102" s="616" t="s">
        <v>1481</v>
      </c>
      <c r="C102" s="616"/>
      <c r="D102" s="49" t="s">
        <v>1183</v>
      </c>
      <c r="E102" s="49" t="s">
        <v>1268</v>
      </c>
      <c r="F102" s="277">
        <f>EDU*2+APP*2</f>
        <v>260</v>
      </c>
      <c r="G102" s="256" t="s">
        <v>1354</v>
      </c>
    </row>
    <row r="103" spans="1:7">
      <c r="A103" s="251">
        <v>101</v>
      </c>
      <c r="B103" s="617" t="s">
        <v>1482</v>
      </c>
      <c r="C103" s="617"/>
      <c r="D103" s="254" t="s">
        <v>1184</v>
      </c>
      <c r="E103" s="47" t="s">
        <v>1160</v>
      </c>
      <c r="F103" s="276">
        <f>EDU*4</f>
        <v>300</v>
      </c>
      <c r="G103" s="48" t="s">
        <v>1185</v>
      </c>
    </row>
    <row r="104" spans="1:7" ht="17.25" customHeight="1">
      <c r="A104" s="250">
        <v>102</v>
      </c>
      <c r="B104" s="616" t="s">
        <v>1483</v>
      </c>
      <c r="C104" s="616"/>
      <c r="D104" s="49" t="s">
        <v>1167</v>
      </c>
      <c r="E104" s="49" t="s">
        <v>1271</v>
      </c>
      <c r="F104" s="277">
        <f>EDU*2+MAX(APP,DEX)*2</f>
        <v>270</v>
      </c>
      <c r="G104" s="256" t="s">
        <v>1355</v>
      </c>
    </row>
    <row r="105" spans="1:7" ht="17.25" customHeight="1">
      <c r="A105" s="251">
        <v>103</v>
      </c>
      <c r="B105" s="617" t="s">
        <v>1484</v>
      </c>
      <c r="C105" s="617"/>
      <c r="D105" s="254" t="s">
        <v>1186</v>
      </c>
      <c r="E105" s="47" t="s">
        <v>1187</v>
      </c>
      <c r="F105" s="276">
        <f>EDU*2+MAX(APP,DEX)*2</f>
        <v>270</v>
      </c>
      <c r="G105" s="48" t="s">
        <v>1188</v>
      </c>
    </row>
    <row r="106" spans="1:7" ht="16.5" customHeight="1">
      <c r="A106" s="250">
        <v>104</v>
      </c>
      <c r="B106" s="616" t="s">
        <v>1485</v>
      </c>
      <c r="C106" s="616"/>
      <c r="D106" s="49" t="s">
        <v>1167</v>
      </c>
      <c r="E106" s="49" t="s">
        <v>1178</v>
      </c>
      <c r="F106" s="277">
        <f>EDU*2+MAX(STR,DEX)*2</f>
        <v>280</v>
      </c>
      <c r="G106" s="256" t="s">
        <v>1356</v>
      </c>
    </row>
    <row r="107" spans="1:7" ht="17.25" customHeight="1">
      <c r="A107" s="251">
        <v>105</v>
      </c>
      <c r="B107" s="617" t="s">
        <v>1486</v>
      </c>
      <c r="C107" s="617"/>
      <c r="D107" s="254" t="s">
        <v>1189</v>
      </c>
      <c r="E107" s="47" t="s">
        <v>1187</v>
      </c>
      <c r="F107" s="276">
        <f>EDU*2+MAX(APP,DEX)*2</f>
        <v>270</v>
      </c>
      <c r="G107" s="48" t="s">
        <v>1190</v>
      </c>
    </row>
    <row r="108" spans="1:7">
      <c r="A108" s="250">
        <v>106</v>
      </c>
      <c r="B108" s="616" t="s">
        <v>1487</v>
      </c>
      <c r="C108" s="616"/>
      <c r="D108" s="49" t="s">
        <v>1191</v>
      </c>
      <c r="E108" s="49" t="s">
        <v>1160</v>
      </c>
      <c r="F108" s="277">
        <f>EDU*4</f>
        <v>300</v>
      </c>
      <c r="G108" s="256" t="s">
        <v>1357</v>
      </c>
    </row>
    <row r="109" spans="1:7" ht="16.5" customHeight="1">
      <c r="A109" s="251">
        <v>107</v>
      </c>
      <c r="B109" s="617" t="s">
        <v>1488</v>
      </c>
      <c r="C109" s="617"/>
      <c r="D109" s="254" t="s">
        <v>1192</v>
      </c>
      <c r="E109" s="47" t="s">
        <v>1178</v>
      </c>
      <c r="F109" s="276">
        <f>EDU*2+MAX(STR,DEX)*2</f>
        <v>280</v>
      </c>
      <c r="G109" s="48" t="s">
        <v>1193</v>
      </c>
    </row>
    <row r="110" spans="1:7" ht="16.5" customHeight="1">
      <c r="A110" s="250">
        <v>108</v>
      </c>
      <c r="B110" s="616" t="s">
        <v>1489</v>
      </c>
      <c r="C110" s="616"/>
      <c r="D110" s="49" t="s">
        <v>1194</v>
      </c>
      <c r="E110" s="49" t="s">
        <v>1178</v>
      </c>
      <c r="F110" s="277">
        <f>EDU*2+MAX(STR,DEX)*2</f>
        <v>280</v>
      </c>
      <c r="G110" s="256" t="s">
        <v>1358</v>
      </c>
    </row>
    <row r="111" spans="1:7">
      <c r="A111" s="251">
        <v>109</v>
      </c>
      <c r="B111" s="617" t="s">
        <v>1490</v>
      </c>
      <c r="C111" s="617"/>
      <c r="D111" s="254" t="s">
        <v>1186</v>
      </c>
      <c r="E111" s="47" t="s">
        <v>1160</v>
      </c>
      <c r="F111" s="276">
        <f>EDU*4</f>
        <v>300</v>
      </c>
      <c r="G111" s="48" t="s">
        <v>1195</v>
      </c>
    </row>
    <row r="112" spans="1:7">
      <c r="A112" s="250">
        <v>110</v>
      </c>
      <c r="B112" s="616" t="s">
        <v>1491</v>
      </c>
      <c r="C112" s="616"/>
      <c r="D112" s="49" t="s">
        <v>1196</v>
      </c>
      <c r="E112" s="49" t="s">
        <v>1160</v>
      </c>
      <c r="F112" s="277">
        <f>EDU*4</f>
        <v>300</v>
      </c>
      <c r="G112" s="256" t="s">
        <v>1359</v>
      </c>
    </row>
    <row r="113" spans="1:7" ht="17.25" customHeight="1">
      <c r="A113" s="251">
        <v>111</v>
      </c>
      <c r="B113" s="617" t="s">
        <v>1492</v>
      </c>
      <c r="C113" s="617"/>
      <c r="D113" s="254" t="s">
        <v>1197</v>
      </c>
      <c r="E113" s="47" t="s">
        <v>1198</v>
      </c>
      <c r="F113" s="276">
        <f>EDU*2+MAX(APP,DEX)*2</f>
        <v>270</v>
      </c>
      <c r="G113" s="48" t="s">
        <v>1199</v>
      </c>
    </row>
    <row r="114" spans="1:7">
      <c r="A114" s="250">
        <v>112</v>
      </c>
      <c r="B114" s="616" t="s">
        <v>1493</v>
      </c>
      <c r="C114" s="616"/>
      <c r="D114" s="49" t="s">
        <v>1197</v>
      </c>
      <c r="E114" s="49" t="s">
        <v>1160</v>
      </c>
      <c r="F114" s="277">
        <f>EDU*4</f>
        <v>300</v>
      </c>
      <c r="G114" s="256" t="s">
        <v>1360</v>
      </c>
    </row>
    <row r="115" spans="1:7">
      <c r="A115" s="251">
        <v>113</v>
      </c>
      <c r="B115" s="617" t="s">
        <v>1494</v>
      </c>
      <c r="C115" s="617"/>
      <c r="D115" s="254" t="s">
        <v>1361</v>
      </c>
      <c r="E115" s="47" t="s">
        <v>1308</v>
      </c>
      <c r="F115" s="276">
        <f>EDU*4</f>
        <v>300</v>
      </c>
      <c r="G115" s="48" t="s">
        <v>1362</v>
      </c>
    </row>
    <row r="116" spans="1:7" ht="16.5" customHeight="1">
      <c r="A116" s="250">
        <v>114</v>
      </c>
      <c r="B116" s="616" t="s">
        <v>1495</v>
      </c>
      <c r="C116" s="616"/>
      <c r="D116" s="49" t="s">
        <v>1363</v>
      </c>
      <c r="E116" s="49" t="s">
        <v>1364</v>
      </c>
      <c r="F116" s="277">
        <f>EDU*2+MAX(APP,POW)*2</f>
        <v>300</v>
      </c>
      <c r="G116" s="256" t="s">
        <v>1365</v>
      </c>
    </row>
    <row r="117" spans="1:7" ht="14.5" thickBot="1">
      <c r="A117" s="258">
        <v>115</v>
      </c>
      <c r="B117" s="614" t="s">
        <v>1496</v>
      </c>
      <c r="C117" s="614"/>
      <c r="D117" s="259" t="s">
        <v>1366</v>
      </c>
      <c r="E117" s="148" t="s">
        <v>1308</v>
      </c>
      <c r="F117" s="278">
        <f>EDU*4</f>
        <v>300</v>
      </c>
      <c r="G117" s="149" t="s">
        <v>1367</v>
      </c>
    </row>
  </sheetData>
  <sheetProtection selectLockedCells="1"/>
  <protectedRanges>
    <protectedRange password="C71F" sqref="N30:N33 M20 N8 M23 N21:N22 N24:N25" name="区域1"/>
    <protectedRange password="C71F" sqref="N49:N51 N45 N55 M60" name="区域1_1"/>
    <protectedRange password="C71F" sqref="M61:N61" name="区域2"/>
  </protectedRanges>
  <dataConsolidate/>
  <mergeCells count="127">
    <mergeCell ref="I11:J11"/>
    <mergeCell ref="I6:J6"/>
    <mergeCell ref="I7:J7"/>
    <mergeCell ref="I8:J8"/>
    <mergeCell ref="I9:J9"/>
    <mergeCell ref="I10:J10"/>
    <mergeCell ref="B2:G2"/>
    <mergeCell ref="I2:J2"/>
    <mergeCell ref="I3:J3"/>
    <mergeCell ref="I4:J4"/>
    <mergeCell ref="I5:J5"/>
    <mergeCell ref="B7:C7"/>
    <mergeCell ref="B8:C8"/>
    <mergeCell ref="B9:C9"/>
    <mergeCell ref="B10:C10"/>
    <mergeCell ref="B11:C11"/>
    <mergeCell ref="B1:C1"/>
    <mergeCell ref="B4:C4"/>
    <mergeCell ref="B5:C5"/>
    <mergeCell ref="B6:C6"/>
    <mergeCell ref="B17:C17"/>
    <mergeCell ref="B18:C18"/>
    <mergeCell ref="B19:C19"/>
    <mergeCell ref="B20:C20"/>
    <mergeCell ref="B21:C21"/>
    <mergeCell ref="B12:C12"/>
    <mergeCell ref="B13:C13"/>
    <mergeCell ref="B14:C14"/>
    <mergeCell ref="B15:C15"/>
    <mergeCell ref="B16:C16"/>
    <mergeCell ref="B27:C27"/>
    <mergeCell ref="B28:C28"/>
    <mergeCell ref="B29:C29"/>
    <mergeCell ref="B30:C30"/>
    <mergeCell ref="B31:C31"/>
    <mergeCell ref="B22:C22"/>
    <mergeCell ref="B23:C23"/>
    <mergeCell ref="B24:C24"/>
    <mergeCell ref="B25:C25"/>
    <mergeCell ref="B26:C26"/>
    <mergeCell ref="B37:C37"/>
    <mergeCell ref="B38:C38"/>
    <mergeCell ref="B39:C39"/>
    <mergeCell ref="B40:C40"/>
    <mergeCell ref="B41:C41"/>
    <mergeCell ref="B32:C32"/>
    <mergeCell ref="B33:C33"/>
    <mergeCell ref="B34:C34"/>
    <mergeCell ref="B35:C35"/>
    <mergeCell ref="B36:C36"/>
    <mergeCell ref="B47:C47"/>
    <mergeCell ref="B48:C48"/>
    <mergeCell ref="B49:C49"/>
    <mergeCell ref="B50:C50"/>
    <mergeCell ref="B51:C51"/>
    <mergeCell ref="B42:C42"/>
    <mergeCell ref="B43:C43"/>
    <mergeCell ref="B44:C44"/>
    <mergeCell ref="B45:C45"/>
    <mergeCell ref="B46:C46"/>
    <mergeCell ref="B57:C57"/>
    <mergeCell ref="B58:C58"/>
    <mergeCell ref="B59:C59"/>
    <mergeCell ref="B60:C60"/>
    <mergeCell ref="B61:C61"/>
    <mergeCell ref="B52:C52"/>
    <mergeCell ref="B53:C53"/>
    <mergeCell ref="B54:C54"/>
    <mergeCell ref="B55:C55"/>
    <mergeCell ref="B56:C56"/>
    <mergeCell ref="B67:C67"/>
    <mergeCell ref="B68:C68"/>
    <mergeCell ref="B69:C69"/>
    <mergeCell ref="B70:C70"/>
    <mergeCell ref="B71:C71"/>
    <mergeCell ref="B62:C62"/>
    <mergeCell ref="B63:C63"/>
    <mergeCell ref="B64:C64"/>
    <mergeCell ref="B65:C65"/>
    <mergeCell ref="B66:C66"/>
    <mergeCell ref="B77:C77"/>
    <mergeCell ref="B78:C78"/>
    <mergeCell ref="B79:C79"/>
    <mergeCell ref="B80:C80"/>
    <mergeCell ref="B81:C81"/>
    <mergeCell ref="B72:C72"/>
    <mergeCell ref="B73:C73"/>
    <mergeCell ref="B74:C74"/>
    <mergeCell ref="B75:C75"/>
    <mergeCell ref="B76:C76"/>
    <mergeCell ref="B94:C94"/>
    <mergeCell ref="B95:C95"/>
    <mergeCell ref="B96:C96"/>
    <mergeCell ref="B87:C87"/>
    <mergeCell ref="B88:C88"/>
    <mergeCell ref="B89:C89"/>
    <mergeCell ref="B90:C90"/>
    <mergeCell ref="B91:C91"/>
    <mergeCell ref="B82:C82"/>
    <mergeCell ref="B83:C83"/>
    <mergeCell ref="B84:C84"/>
    <mergeCell ref="B85:C85"/>
    <mergeCell ref="B86:C86"/>
    <mergeCell ref="B117:C117"/>
    <mergeCell ref="H2:H10"/>
    <mergeCell ref="B112:C112"/>
    <mergeCell ref="B113:C113"/>
    <mergeCell ref="B114:C114"/>
    <mergeCell ref="B115:C115"/>
    <mergeCell ref="B116:C116"/>
    <mergeCell ref="B107:C107"/>
    <mergeCell ref="B108:C108"/>
    <mergeCell ref="B109:C109"/>
    <mergeCell ref="B110:C110"/>
    <mergeCell ref="B111:C111"/>
    <mergeCell ref="B102:C102"/>
    <mergeCell ref="B103:C103"/>
    <mergeCell ref="B104:C104"/>
    <mergeCell ref="B105:C105"/>
    <mergeCell ref="B106:C106"/>
    <mergeCell ref="B97:C97"/>
    <mergeCell ref="B98:C98"/>
    <mergeCell ref="B99:C99"/>
    <mergeCell ref="B100:C100"/>
    <mergeCell ref="B101:C101"/>
    <mergeCell ref="B92:C92"/>
    <mergeCell ref="B93:C93"/>
  </mergeCells>
  <phoneticPr fontId="2" type="noConversion"/>
  <conditionalFormatting sqref="I2:J10">
    <cfRule type="expression" dxfId="0" priority="1">
      <formula>"人物卡!$F$5=1"</formula>
    </cfRule>
  </conditionalFormatting>
  <dataValidations xWindow="234" yWindow="309" count="167">
    <dataValidation imeMode="off"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imeMode="off" allowBlank="1" showInputMessage="1" promptTitle="介绍" prompt="杂技演员可能是参加各级比赛（甚至奥运会）的业余运动员，也可能是专业的演员，在马戏团、嘉年华、歌舞团之类的地方作为娱乐业从业者工作。" sqref="B5"/>
    <dataValidation imeMode="off"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imeMode="off"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imeMode="off"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imeMode="off"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imeMode="off"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imeMode="off"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imeMode="off" allowBlank="1" showInputMessage="1" promptTitle="介绍" prompt="古董商通常自己开店，从自己所在的地方转卖物品，或继续扩展业务范围，通过倒卖物品到城市商店赚取利润。" sqref="B12:C12"/>
    <dataValidation imeMode="off"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imeMode="off"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imeMode="off"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imeMode="off"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imeMode="off"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imeMode="off"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imeMode="off"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imeMode="off"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imeMode="off" allowBlank="1" showInputMessage="1" promptTitle="介绍" prompt="书商可能拥有自己的店面或者利基（小众）邮购服务，也可能辗转全国甚至海外专门经销书籍。许多人拥有富有的，能提供利润丰厚又稀罕的工作的固定客户。" sqref="B21:C21"/>
    <dataValidation imeMode="off"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imeMode="off"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imeMode="off"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imeMode="off"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imeMode="off"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imeMode="off"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imeMode="off"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imeMode="off" allowBlank="1" showInputMessage="1" promptTitle="介绍" prompt="工匠也可能被人叫做师傅或大师，是擅长对各种材料进行手工加工的人。通常都是才能出众的人，有的凭借自己的艺术作品出名，有的则会服务于自己的社区。" sqref="B29:C29"/>
    <dataValidation imeMode="off"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imeMode="off"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imeMode="off"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imeMode="off"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imeMode="off" allowBlank="1" showInputMessage="1" promptTitle="介绍" prompt="走私一直是一个有利可图的高风险行当。走私者往往有一个合法的表面职业，比如船长飞行员或商人，以掩盖他们非法运输的行为。" sqref="B39:C39"/>
    <dataValidation imeMode="off" allowBlank="1" showInputMessage="1" promptTitle="介绍" prompt="街头混混一般都是些小年轻，弄不好还在寻觅加入真正黑帮的契机。不过他们的本事也就限于偷车，盗窃商店货物，抢钱或者夜盗。" sqref="B40:C40"/>
    <dataValidation imeMode="off"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imeMode="off" allowBlank="1" showInputMessage="1" promptTitle="介绍" prompt="也可能单打独斗，如果成功的报酬值得去费力冒险，才会和别人搭伙。" sqref="B35:C35"/>
    <dataValidation imeMode="off"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imeMode="off" allowBlank="1" showInputMessage="1" promptTitle="介绍" prompt="罪犯的体格和相貌形形色色，有些是纯粹碰运气伺机行事，比如扒手." sqref="B33:C33"/>
    <dataValidation imeMode="off" allowBlank="1" showInputMessage="1" promptTitle="介绍" prompt="有些则组成分工明确，会详细调查并制定计划的犯罪组织。" sqref="B31:C31"/>
    <dataValidation imeMode="off"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imeMode="off"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imeMode="off"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imeMode="off"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imeMode="off" allowBlank="1" showInputMessage="1" promptTitle="介绍" prompt="潜水员可能在军队执法机构或海绵采集海上救援环境保护甚至水下寻宝的民间机构工作。" sqref="B45:C45"/>
    <dataValidation imeMode="off"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imeMode="off"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imeMode="off"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imeMode="off" allowBlank="1" showInputMessage="1" promptTitle="介绍" prompt="人司机则是直接受雇于个人或企业，或者是专门提供连人带车的私人司机业务的中介机构。" sqref="B48:C48"/>
    <dataValidation imeMode="off" allowBlank="1" showInputMessage="1" promptTitle="介绍" prompt="专职司机可能为企业个人工作，也可能拥有自己的出租车或货车。" sqref="B49:C49"/>
    <dataValidation imeMode="off"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imeMode="off"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imeMode="off"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imeMode="off"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imeMode="off"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imeMode="off" allowBlank="1" showInputMessage="1" promptTitle="介绍" prompt="联邦执法机构和特工种类各异。有些身着制服，比如美国司法部的人员；另外一些则穿便服，工作内容也类似警探，比如联邦调查局的人员。" sqref="B57:C57"/>
    <dataValidation imeMode="off"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imeMode="off"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imeMode="off"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imeMode="off" allowBlank="1" showInputMessage="1" promptTitle="介绍" prompt="工程师精通机械和电气设备，可能在民间或军工企业工作，也可能是个发明家。他们擅长应用科学、数学知识和丰富的创造思维，解决各种技术问题。" sqref="B53:C53"/>
    <dataValidation imeMode="off"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imeMode="off"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imeMode="off"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imeMode="off"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dataValidation imeMode="off"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imeMode="off" allowBlank="1" showInputMessage="1" promptTitle="介绍" prompt="勤杂护工在医院的工作包括倒垃圾、打扫房间、运送病人，还有一些其他乱七八糟的工作。总之对他们的要求不比对看门人多多少。" sqref="B66:C66"/>
    <dataValidation imeMode="off"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imeMode="off"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imeMode="off"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imeMode="off"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imeMode="off"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imeMode="off"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imeMode="off"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imeMode="off"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imeMode="off"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imeMode="off"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imeMode="off" allowBlank="1" showInputMessage="1" promptTitle="介绍" prompt="博物馆管理员可能负责大学或其他公共机构的大型设施，也可能负责小一些的博物馆，往往对本地的地质或者其他的内容颇有研究。" sqref="B80:C80"/>
    <dataValidation imeMode="off"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imeMode="off"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imeMode="off"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imeMode="off"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imeMode="off"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imeMode="off"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imeMode="off"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imeMode="off"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imeMode="off"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imeMode="off"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imeMode="off"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imeMode="off" allowBlank="1" showInputMessage="1" promptTitle="介绍" prompt="巡警则属于市、城镇、县治安部门或州、地区的警察机关。他们工作时可能步行、驾驶巡逻车，或者干脆坐办公室。" sqref="B92:C92"/>
    <dataValidation imeMode="off"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imeMode="off"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imeMode="off"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imeMode="off"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imeMode="off"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imeMode="off"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imeMode="off"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imeMode="off"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imeMode="off"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imeMode="off"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imeMode="off"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imeMode="off"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imeMode="off"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imeMode="off"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imeMode="off"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imeMode="off" allowBlank="1" showInputMessage="1" promptTitle="介绍" prompt="学生可能在大学或学院学习，实习生则是正在接受宝贵的入职培训，获得最低报酬的公司员工。" sqref="B108:C108"/>
    <dataValidation imeMode="off"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imeMode="off"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imeMode="off"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imeMode="off"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imeMode="off"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imeMode="off"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imeMode="off"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imeMode="off"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imeMode="off" allowBlank="1" showInputMessage="1" promptTitle="介绍" prompt="饲养员负责动物的喂养和看护，场地管理员和服务员管理其他杂务。通常饲养员会专门照看某一种动物，可以对动物使用「医学」技能。" sqref="B117:C117"/>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M9"/>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M18"/>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M15"/>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M13"/>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M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M11"/>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dataValidation allowBlank="1" showInputMessage="1" showErrorMessage="1" promptTitle="Language (Own) (EDU)" prompt="当选择这项技能时，必须明确一门具体的语言并且写在技能的后面。在婴儿期或者童年早期，大多数人使用单一一门语言。" sqref="M33"/>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M6:M8 M49"/>
    <dataValidation allowBlank="1" showInputMessage="1" showErrorMessage="1" promptTitle="Firearms (不定) [无法孤注一骰]" prompt="包括了各种形式的火器，也包括了弓箭和弩。" sqref="M24:M25"/>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ErrorMessage="1" sqref="N33"/>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M4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M62"/>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type="list" showInputMessage="1" showErrorMessage="1" sqref="I3:J10">
      <formula1>$M$2:$M$65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234" yWindow="309" count="6">
        <x14:dataValidation type="list" allowBlank="1" showInputMessage="1" showErrorMessage="1">
          <x14:formula1>
            <xm:f>分支技能!$B$4:$B$26</xm:f>
          </x14:formula1>
          <xm:sqref>N6:N7</xm:sqref>
        </x14:dataValidation>
        <x14:dataValidation type="list" allowBlank="1" showInputMessage="1" showErrorMessage="1">
          <x14:formula1>
            <xm:f>分支技能!$K$4:$K$10</xm:f>
          </x14:formula1>
          <xm:sqref>N24:N25</xm:sqref>
        </x14:dataValidation>
        <x14:dataValidation type="list" allowBlank="1" showInputMessage="1" showErrorMessage="1">
          <x14:formula1>
            <xm:f>分支技能!$H$4:$H$11</xm:f>
          </x14:formula1>
          <xm:sqref>N21:N22</xm:sqref>
        </x14:dataValidation>
        <x14:dataValidation type="list" allowBlank="1" showInputMessage="1" showErrorMessage="1" promptTitle="Diving (01%)" prompt="使用者接受过在深海游泳的使用以及维持潜水设备的训练，水下导航，合适的下潜配重，以及应对紧急情况的方法。">
          <x14:formula1>
            <xm:f>分支技能!$N$4:$N$8</xm:f>
          </x14:formula1>
          <xm:sqref>M60:N60</xm:sqref>
        </x14:dataValidation>
        <x14: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x14:formula1>
            <xm:f>分支技能!$N$4:$N$8</xm:f>
          </x14:formula1>
          <xm:sqref>M61:N61</xm:sqref>
        </x14:dataValidation>
        <x14:dataValidation type="list" allowBlank="1" showInputMessage="1" showErrorMessage="1">
          <x14:formula1>
            <xm:f>分支技能!$E$4:$E$16</xm:f>
          </x14:formula1>
          <xm:sqref>N49:N50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9"/>
  <sheetViews>
    <sheetView showGridLines="0" showRowColHeaders="0" workbookViewId="0">
      <selection activeCell="Y4" sqref="Y4"/>
    </sheetView>
  </sheetViews>
  <sheetFormatPr defaultColWidth="4" defaultRowHeight="15"/>
  <cols>
    <col min="1" max="1" width="4" style="8"/>
    <col min="2" max="16384" width="4" style="9"/>
  </cols>
  <sheetData>
    <row r="1" spans="1:44" ht="15.5" thickBot="1">
      <c r="A1" s="52"/>
      <c r="W1" s="56"/>
      <c r="X1" s="56"/>
      <c r="Y1" s="56"/>
      <c r="Z1" s="56"/>
    </row>
    <row r="2" spans="1:44" ht="16.5">
      <c r="A2" s="52">
        <f ca="1">RANDBETWEEN(1,6)</f>
        <v>6</v>
      </c>
      <c r="B2" s="644" t="s">
        <v>71</v>
      </c>
      <c r="C2" s="645"/>
      <c r="D2" s="645"/>
      <c r="E2" s="645"/>
      <c r="F2" s="645"/>
      <c r="G2" s="645"/>
      <c r="H2" s="645"/>
      <c r="I2" s="645"/>
      <c r="J2" s="645"/>
      <c r="K2" s="645"/>
      <c r="L2" s="645"/>
      <c r="M2" s="645"/>
      <c r="N2" s="645"/>
      <c r="O2" s="645"/>
      <c r="P2" s="645"/>
      <c r="Q2" s="645"/>
      <c r="R2" s="645"/>
      <c r="S2" s="646"/>
      <c r="U2" s="664" t="s">
        <v>192</v>
      </c>
      <c r="V2" s="665"/>
      <c r="W2" s="56"/>
      <c r="X2" s="56"/>
      <c r="Y2" s="56"/>
      <c r="Z2" s="56"/>
      <c r="AA2" s="641" t="s">
        <v>191</v>
      </c>
      <c r="AB2" s="642"/>
      <c r="AC2" s="642"/>
      <c r="AD2" s="642"/>
      <c r="AE2" s="642"/>
      <c r="AF2" s="642"/>
      <c r="AG2" s="642"/>
      <c r="AH2" s="642"/>
      <c r="AI2" s="642"/>
      <c r="AJ2" s="642"/>
      <c r="AK2" s="642"/>
      <c r="AL2" s="642"/>
      <c r="AM2" s="642"/>
      <c r="AN2" s="642"/>
      <c r="AO2" s="642"/>
      <c r="AP2" s="642"/>
      <c r="AQ2" s="642"/>
      <c r="AR2" s="643"/>
    </row>
    <row r="3" spans="1:44" ht="17.25" customHeight="1">
      <c r="A3" s="52">
        <f ca="1">RANDBETWEEN(1,6)</f>
        <v>2</v>
      </c>
      <c r="B3" s="647" t="s">
        <v>111</v>
      </c>
      <c r="C3" s="648"/>
      <c r="D3" s="649">
        <f ca="1">SUM(A2:A4)*5</f>
        <v>65</v>
      </c>
      <c r="E3" s="649"/>
      <c r="F3" s="650">
        <f ca="1">INT(D3/2)</f>
        <v>32</v>
      </c>
      <c r="G3" s="650"/>
      <c r="H3" s="651" t="s">
        <v>112</v>
      </c>
      <c r="I3" s="651"/>
      <c r="J3" s="652">
        <f ca="1">SUM(A8:A10)*5</f>
        <v>50</v>
      </c>
      <c r="K3" s="652"/>
      <c r="L3" s="653">
        <f ca="1">INT(J3/2)</f>
        <v>25</v>
      </c>
      <c r="M3" s="653"/>
      <c r="N3" s="648" t="s">
        <v>110</v>
      </c>
      <c r="O3" s="648"/>
      <c r="P3" s="649">
        <f ca="1">SUM(A14:A16)*5</f>
        <v>40</v>
      </c>
      <c r="Q3" s="649"/>
      <c r="R3" s="650">
        <f ca="1">INT(P3/2)</f>
        <v>20</v>
      </c>
      <c r="S3" s="654"/>
      <c r="U3" s="666">
        <f ca="1">SUM(A24:A26)*5</f>
        <v>75</v>
      </c>
      <c r="V3" s="667"/>
      <c r="W3" s="56"/>
      <c r="X3" s="56"/>
      <c r="Y3" s="56"/>
      <c r="Z3" s="56"/>
      <c r="AA3" s="632" t="str">
        <f ca="1">IF(D3&lt;=15,"穿衣服都有些吃力",IF(D3&lt;=40,"手无缚鸡之力",IF(D3&lt;=60,"有正常人的力量",IF(D3&lt;=80,"超乎常人的力度",IF(D3&lt;100,"可能是一拳超人")))))</f>
        <v>超乎常人的力度</v>
      </c>
      <c r="AB3" s="628"/>
      <c r="AC3" s="628"/>
      <c r="AD3" s="628"/>
      <c r="AE3" s="628"/>
      <c r="AF3" s="628"/>
      <c r="AG3" s="631" t="str">
        <f ca="1">IF(J3&lt;=20,"安了假腿",IF(J3&lt;=40,"很不灵活",IF(J3&lt;=60,"不上不下真尴尬",IF(J3&lt;=80,"是一位运动健将",IF(J3&lt;100,"跑得比香港记者还快")))))</f>
        <v>不上不下真尴尬</v>
      </c>
      <c r="AH3" s="631"/>
      <c r="AI3" s="631"/>
      <c r="AJ3" s="631"/>
      <c r="AK3" s="631"/>
      <c r="AL3" s="631"/>
      <c r="AM3" s="628" t="str">
        <f ca="1">IF(P3&lt;=20,"尔不过玩物",IF(P3&lt;=40,"痴愚盲目",IF(P3&lt;=60,"如常人一般会有一定自制力",IF(P3&lt;=80,"我心如铁，心坚石穿",IF(P3&lt;100,"泰山崩于面而色不变")))))</f>
        <v>痴愚盲目</v>
      </c>
      <c r="AN3" s="628"/>
      <c r="AO3" s="628"/>
      <c r="AP3" s="628"/>
      <c r="AQ3" s="628"/>
      <c r="AR3" s="629"/>
    </row>
    <row r="4" spans="1:44" ht="15.5" thickBot="1">
      <c r="A4" s="52">
        <f t="shared" ref="A4:A22" ca="1" si="0">RANDBETWEEN(1,6)</f>
        <v>5</v>
      </c>
      <c r="B4" s="647"/>
      <c r="C4" s="648"/>
      <c r="D4" s="649"/>
      <c r="E4" s="649"/>
      <c r="F4" s="655">
        <f ca="1">INT(D3/5)</f>
        <v>13</v>
      </c>
      <c r="G4" s="655"/>
      <c r="H4" s="651"/>
      <c r="I4" s="651"/>
      <c r="J4" s="652"/>
      <c r="K4" s="652"/>
      <c r="L4" s="653">
        <f ca="1">INT(J3/5)</f>
        <v>10</v>
      </c>
      <c r="M4" s="653"/>
      <c r="N4" s="648"/>
      <c r="O4" s="648"/>
      <c r="P4" s="649"/>
      <c r="Q4" s="649"/>
      <c r="R4" s="650">
        <f ca="1">INT(P3/5)</f>
        <v>8</v>
      </c>
      <c r="S4" s="654"/>
      <c r="U4" s="668"/>
      <c r="V4" s="669"/>
      <c r="W4" s="56"/>
      <c r="X4" s="56"/>
      <c r="Y4" s="56"/>
      <c r="Z4" s="56"/>
      <c r="AA4" s="632"/>
      <c r="AB4" s="628"/>
      <c r="AC4" s="628"/>
      <c r="AD4" s="628"/>
      <c r="AE4" s="628"/>
      <c r="AF4" s="628"/>
      <c r="AG4" s="631"/>
      <c r="AH4" s="631"/>
      <c r="AI4" s="631"/>
      <c r="AJ4" s="631"/>
      <c r="AK4" s="631"/>
      <c r="AL4" s="631"/>
      <c r="AM4" s="628"/>
      <c r="AN4" s="628"/>
      <c r="AO4" s="628"/>
      <c r="AP4" s="628"/>
      <c r="AQ4" s="628"/>
      <c r="AR4" s="629"/>
    </row>
    <row r="5" spans="1:44" ht="18" customHeight="1" thickBot="1">
      <c r="A5" s="52">
        <f t="shared" ca="1" si="0"/>
        <v>5</v>
      </c>
      <c r="B5" s="663" t="s">
        <v>113</v>
      </c>
      <c r="C5" s="651"/>
      <c r="D5" s="652">
        <f ca="1">SUM(A5:A7)*5</f>
        <v>45</v>
      </c>
      <c r="E5" s="652"/>
      <c r="F5" s="653">
        <f ca="1">INT(D5/2)</f>
        <v>22</v>
      </c>
      <c r="G5" s="653"/>
      <c r="H5" s="648" t="s">
        <v>176</v>
      </c>
      <c r="I5" s="648"/>
      <c r="J5" s="652">
        <f ca="1">SUM(A11:A13)*5</f>
        <v>55</v>
      </c>
      <c r="K5" s="652"/>
      <c r="L5" s="650">
        <f ca="1">INT(J5/2)</f>
        <v>27</v>
      </c>
      <c r="M5" s="650"/>
      <c r="N5" s="651" t="s">
        <v>114</v>
      </c>
      <c r="O5" s="651"/>
      <c r="P5" s="652">
        <f ca="1">(SUM(A21:A22)+6)*5</f>
        <v>65</v>
      </c>
      <c r="Q5" s="652"/>
      <c r="R5" s="653">
        <f ca="1">INT(P5/2)</f>
        <v>32</v>
      </c>
      <c r="S5" s="661"/>
      <c r="W5" s="56"/>
      <c r="X5" s="56"/>
      <c r="Y5" s="56"/>
      <c r="Z5" s="56"/>
      <c r="AA5" s="630" t="str">
        <f ca="1">IF(D5&lt;=20,"常年患病在身",IF(D5&lt;=40,"体弱多病",IF(D5&lt;=60,"不会生什么大毛病",IF(D5&lt;=80,"健硕，浑身湿透也不会感冒",IF(D5&lt;100,"病痛是什么？能吃吗")))))</f>
        <v>不会生什么大毛病</v>
      </c>
      <c r="AB5" s="631"/>
      <c r="AC5" s="631"/>
      <c r="AD5" s="631"/>
      <c r="AE5" s="631"/>
      <c r="AF5" s="631"/>
      <c r="AG5" s="628" t="str">
        <f ca="1">IF(J5&lt;=20,"用脸就能恐惧敌人。。或队友",IF(J5&lt;=40,"和大便比起来，还能看的过去",IF(J5&lt;=60,"人群之中谁也不会看你一眼之后就忘不掉你容颜",IF(J5&lt;=80,"五官端正，仪表堂堂",IF(J5&lt;100,"沉鱼落雁，闭月羞花")))))</f>
        <v>人群之中谁也不会看你一眼之后就忘不掉你容颜</v>
      </c>
      <c r="AH5" s="628"/>
      <c r="AI5" s="628"/>
      <c r="AJ5" s="628"/>
      <c r="AK5" s="628"/>
      <c r="AL5" s="628"/>
      <c r="AM5" s="631" t="str">
        <f ca="1">IF(P5&lt;=20,"目不识丁",IF(P5&lt;=40,"小学毕业",IF(P5&lt;=60,"高中毕业",IF(P5&lt;=80,"是重点大学的学生，或是普通大学的研究生",IF(P5&lt;100,"饱读诗书，满腹经纶")))))</f>
        <v>是重点大学的学生，或是普通大学的研究生</v>
      </c>
      <c r="AN5" s="631"/>
      <c r="AO5" s="631"/>
      <c r="AP5" s="631"/>
      <c r="AQ5" s="631"/>
      <c r="AR5" s="636"/>
    </row>
    <row r="6" spans="1:44">
      <c r="A6" s="52">
        <f t="shared" ca="1" si="0"/>
        <v>2</v>
      </c>
      <c r="B6" s="663"/>
      <c r="C6" s="651"/>
      <c r="D6" s="652"/>
      <c r="E6" s="652"/>
      <c r="F6" s="662">
        <f ca="1">INT(D5/5)</f>
        <v>9</v>
      </c>
      <c r="G6" s="662"/>
      <c r="H6" s="648"/>
      <c r="I6" s="648"/>
      <c r="J6" s="652"/>
      <c r="K6" s="652"/>
      <c r="L6" s="650">
        <f ca="1">INT(J5/5)</f>
        <v>11</v>
      </c>
      <c r="M6" s="650"/>
      <c r="N6" s="651"/>
      <c r="O6" s="651"/>
      <c r="P6" s="652"/>
      <c r="Q6" s="652"/>
      <c r="R6" s="653">
        <f ca="1">INT(P5/5)</f>
        <v>13</v>
      </c>
      <c r="S6" s="661"/>
      <c r="U6" s="664" t="s">
        <v>193</v>
      </c>
      <c r="V6" s="665"/>
      <c r="W6" s="56"/>
      <c r="X6" s="56"/>
      <c r="Y6" s="56"/>
      <c r="Z6" s="56"/>
      <c r="AA6" s="630"/>
      <c r="AB6" s="631"/>
      <c r="AC6" s="631"/>
      <c r="AD6" s="631"/>
      <c r="AE6" s="631"/>
      <c r="AF6" s="631"/>
      <c r="AG6" s="628"/>
      <c r="AH6" s="628"/>
      <c r="AI6" s="628"/>
      <c r="AJ6" s="628"/>
      <c r="AK6" s="628"/>
      <c r="AL6" s="628"/>
      <c r="AM6" s="631"/>
      <c r="AN6" s="631"/>
      <c r="AO6" s="631"/>
      <c r="AP6" s="631"/>
      <c r="AQ6" s="631"/>
      <c r="AR6" s="636"/>
    </row>
    <row r="7" spans="1:44" ht="17.25" customHeight="1">
      <c r="A7" s="52">
        <f t="shared" ca="1" si="0"/>
        <v>2</v>
      </c>
      <c r="B7" s="647" t="s">
        <v>115</v>
      </c>
      <c r="C7" s="648"/>
      <c r="D7" s="649">
        <f ca="1">(SUM(A17:A18)+6)*5</f>
        <v>55</v>
      </c>
      <c r="E7" s="649"/>
      <c r="F7" s="650">
        <f ca="1">INT(D7/2)</f>
        <v>27</v>
      </c>
      <c r="G7" s="650"/>
      <c r="H7" s="651" t="s">
        <v>177</v>
      </c>
      <c r="I7" s="651"/>
      <c r="J7" s="652">
        <f ca="1">(SUM(A19:A20)+6)*5</f>
        <v>75</v>
      </c>
      <c r="K7" s="652"/>
      <c r="L7" s="653">
        <f ca="1">INT(J7/2)</f>
        <v>37</v>
      </c>
      <c r="M7" s="653"/>
      <c r="N7" s="675" t="str">
        <f ca="1">"所有属性之和="&amp;SUM(D3:E8,J3:K8,P3:Q6)</f>
        <v>所有属性之和=450</v>
      </c>
      <c r="O7" s="676"/>
      <c r="P7" s="676"/>
      <c r="Q7" s="676"/>
      <c r="R7" s="676"/>
      <c r="S7" s="677"/>
      <c r="U7" s="666">
        <f ca="1">SUM(A27:A29)*5</f>
        <v>45</v>
      </c>
      <c r="V7" s="667"/>
      <c r="W7" s="56"/>
      <c r="X7" s="56"/>
      <c r="Y7" s="56"/>
      <c r="Z7" s="56"/>
      <c r="AA7" s="632" t="str">
        <f ca="1">IF(D7&lt;=20,"孩童，身短体瘦",IF(D7&lt;=40,"乙女身材",IF(D7&lt;=60,"普遍身高155-175",IF(D7&lt;=80,"不是高就是胖",IF(D7&lt;=100,"怕不是姚胖子")))))</f>
        <v>普遍身高155-175</v>
      </c>
      <c r="AB7" s="628"/>
      <c r="AC7" s="628"/>
      <c r="AD7" s="628"/>
      <c r="AE7" s="628"/>
      <c r="AF7" s="628"/>
      <c r="AG7" s="631" t="str">
        <f ca="1">IF(J7&lt;=20,"脑子是个好东西，可惜。。。",IF(J7&lt;=40,"宛如智障",IF(J7&lt;=60,"有着普通人的灵光一现",IF(J7&lt;=80,"可以自主进行发明创造",IF(J7&lt;100,"天才级水准")))))</f>
        <v>可以自主进行发明创造</v>
      </c>
      <c r="AH7" s="631"/>
      <c r="AI7" s="631"/>
      <c r="AJ7" s="631"/>
      <c r="AK7" s="631"/>
      <c r="AL7" s="631"/>
      <c r="AM7" s="637" t="str">
        <f ca="1">IF(U3&lt;=20,"克夫克妻",IF(U3&lt;=40,"霉运连连",IF(U3&lt;=60,"命格平庸",IF(U3&lt;=80,"在马路边捡到100块",IF(U3&lt;100,"会被彩票店拒之门外")))))</f>
        <v>在马路边捡到100块</v>
      </c>
      <c r="AN7" s="637"/>
      <c r="AO7" s="637"/>
      <c r="AP7" s="637"/>
      <c r="AQ7" s="637"/>
      <c r="AR7" s="638"/>
    </row>
    <row r="8" spans="1:44" ht="15.5" thickBot="1">
      <c r="A8" s="52">
        <f t="shared" ca="1" si="0"/>
        <v>2</v>
      </c>
      <c r="B8" s="681"/>
      <c r="C8" s="682"/>
      <c r="D8" s="683"/>
      <c r="E8" s="683"/>
      <c r="F8" s="673">
        <f ca="1">INT(D7/5)</f>
        <v>11</v>
      </c>
      <c r="G8" s="673"/>
      <c r="H8" s="684"/>
      <c r="I8" s="684"/>
      <c r="J8" s="659"/>
      <c r="K8" s="659"/>
      <c r="L8" s="674">
        <f ca="1">INT(J7/5)</f>
        <v>15</v>
      </c>
      <c r="M8" s="674"/>
      <c r="N8" s="678"/>
      <c r="O8" s="679"/>
      <c r="P8" s="679"/>
      <c r="Q8" s="679"/>
      <c r="R8" s="679"/>
      <c r="S8" s="680"/>
      <c r="U8" s="668"/>
      <c r="V8" s="669"/>
      <c r="W8" s="56"/>
      <c r="X8" s="56"/>
      <c r="Y8" s="56"/>
      <c r="Z8" s="56"/>
      <c r="AA8" s="633"/>
      <c r="AB8" s="634"/>
      <c r="AC8" s="634"/>
      <c r="AD8" s="634"/>
      <c r="AE8" s="634"/>
      <c r="AF8" s="634"/>
      <c r="AG8" s="635"/>
      <c r="AH8" s="635"/>
      <c r="AI8" s="635"/>
      <c r="AJ8" s="635"/>
      <c r="AK8" s="635"/>
      <c r="AL8" s="635"/>
      <c r="AM8" s="639"/>
      <c r="AN8" s="639"/>
      <c r="AO8" s="639"/>
      <c r="AP8" s="639"/>
      <c r="AQ8" s="639"/>
      <c r="AR8" s="640"/>
    </row>
    <row r="9" spans="1:44" ht="15.5" thickBot="1">
      <c r="A9" s="52">
        <f t="shared" ca="1" si="0"/>
        <v>5</v>
      </c>
      <c r="W9" s="56"/>
      <c r="X9" s="56"/>
      <c r="Y9" s="56"/>
      <c r="Z9" s="56"/>
    </row>
    <row r="10" spans="1:44" ht="15.5" thickBot="1">
      <c r="A10" s="52">
        <f t="shared" ca="1" si="0"/>
        <v>3</v>
      </c>
      <c r="B10" s="670" t="s">
        <v>1498</v>
      </c>
      <c r="C10" s="671"/>
      <c r="D10" s="671"/>
      <c r="E10" s="671"/>
      <c r="F10" s="671"/>
      <c r="G10" s="671"/>
      <c r="H10" s="671"/>
      <c r="I10" s="671"/>
      <c r="J10" s="671"/>
      <c r="K10" s="671"/>
      <c r="L10" s="671"/>
      <c r="M10" s="671"/>
      <c r="N10" s="671"/>
      <c r="O10" s="671"/>
      <c r="P10" s="671"/>
      <c r="Q10" s="671"/>
      <c r="R10" s="671"/>
      <c r="S10" s="671"/>
      <c r="T10" s="671"/>
      <c r="U10" s="671"/>
      <c r="V10" s="672"/>
      <c r="W10" s="56"/>
      <c r="X10" s="56"/>
      <c r="Y10" s="56"/>
      <c r="Z10" s="56"/>
    </row>
    <row r="11" spans="1:44" ht="15.5" thickBot="1">
      <c r="A11" s="52">
        <f t="shared" ca="1" si="0"/>
        <v>5</v>
      </c>
      <c r="W11" s="56"/>
      <c r="X11" s="56"/>
      <c r="Y11" s="56"/>
      <c r="Z11" s="56"/>
    </row>
    <row r="12" spans="1:44">
      <c r="A12" s="52">
        <f t="shared" ca="1" si="0"/>
        <v>1</v>
      </c>
      <c r="B12" s="644" t="s">
        <v>123</v>
      </c>
      <c r="C12" s="645"/>
      <c r="D12" s="645"/>
      <c r="E12" s="645"/>
      <c r="F12" s="645"/>
      <c r="G12" s="645"/>
      <c r="H12" s="645"/>
      <c r="I12" s="645"/>
      <c r="J12" s="645"/>
      <c r="K12" s="645"/>
      <c r="L12" s="645"/>
      <c r="M12" s="645"/>
      <c r="N12" s="645"/>
      <c r="O12" s="645"/>
      <c r="P12" s="645"/>
      <c r="Q12" s="645"/>
      <c r="R12" s="645"/>
      <c r="S12" s="645"/>
      <c r="T12" s="645"/>
      <c r="U12" s="645"/>
      <c r="V12" s="646"/>
      <c r="W12" s="56"/>
      <c r="X12" s="56"/>
      <c r="Y12" s="56"/>
      <c r="Z12" s="56"/>
    </row>
    <row r="13" spans="1:44">
      <c r="A13" s="52">
        <f t="shared" ca="1" si="0"/>
        <v>5</v>
      </c>
      <c r="B13" s="685" t="s">
        <v>124</v>
      </c>
      <c r="C13" s="656"/>
      <c r="D13" s="656"/>
      <c r="E13" s="656" t="s">
        <v>118</v>
      </c>
      <c r="F13" s="656"/>
      <c r="G13" s="656"/>
      <c r="H13" s="656" t="s">
        <v>119</v>
      </c>
      <c r="I13" s="656"/>
      <c r="J13" s="656"/>
      <c r="K13" s="656" t="s">
        <v>125</v>
      </c>
      <c r="L13" s="656"/>
      <c r="M13" s="656"/>
      <c r="N13" s="656" t="s">
        <v>120</v>
      </c>
      <c r="O13" s="656"/>
      <c r="P13" s="656"/>
      <c r="Q13" s="656" t="s">
        <v>122</v>
      </c>
      <c r="R13" s="656"/>
      <c r="S13" s="656"/>
      <c r="T13" s="656" t="s">
        <v>121</v>
      </c>
      <c r="U13" s="656"/>
      <c r="V13" s="657"/>
      <c r="W13" s="56"/>
      <c r="X13" s="56"/>
      <c r="Y13" s="56"/>
      <c r="Z13" s="56"/>
    </row>
    <row r="14" spans="1:44">
      <c r="A14" s="52">
        <f t="shared" ca="1" si="0"/>
        <v>3</v>
      </c>
      <c r="B14" s="686">
        <f ca="1">RANDBETWEEN(1,2)</f>
        <v>2</v>
      </c>
      <c r="C14" s="652"/>
      <c r="D14" s="652"/>
      <c r="E14" s="652">
        <f ca="1">RANDBETWEEN(1,4)</f>
        <v>2</v>
      </c>
      <c r="F14" s="652"/>
      <c r="G14" s="652"/>
      <c r="H14" s="652">
        <f ca="1">RANDBETWEEN(1,6)</f>
        <v>4</v>
      </c>
      <c r="I14" s="652"/>
      <c r="J14" s="652"/>
      <c r="K14" s="652">
        <f ca="1">RANDBETWEEN(1,8)</f>
        <v>8</v>
      </c>
      <c r="L14" s="652"/>
      <c r="M14" s="652"/>
      <c r="N14" s="652">
        <f ca="1">RANDBETWEEN(1,10)</f>
        <v>6</v>
      </c>
      <c r="O14" s="652"/>
      <c r="P14" s="652"/>
      <c r="Q14" s="652">
        <f ca="1">RANDBETWEEN(1,20)</f>
        <v>8</v>
      </c>
      <c r="R14" s="652"/>
      <c r="S14" s="652"/>
      <c r="T14" s="652">
        <f ca="1">RANDBETWEEN(1,100)</f>
        <v>41</v>
      </c>
      <c r="U14" s="652"/>
      <c r="V14" s="658"/>
      <c r="W14" s="56"/>
      <c r="X14" s="56"/>
      <c r="Y14" s="56"/>
      <c r="Z14" s="56"/>
    </row>
    <row r="15" spans="1:44" ht="15.5" thickBot="1">
      <c r="A15" s="52">
        <f t="shared" ca="1" si="0"/>
        <v>3</v>
      </c>
      <c r="B15" s="687"/>
      <c r="C15" s="659"/>
      <c r="D15" s="659"/>
      <c r="E15" s="659"/>
      <c r="F15" s="659"/>
      <c r="G15" s="659"/>
      <c r="H15" s="659"/>
      <c r="I15" s="659"/>
      <c r="J15" s="659"/>
      <c r="K15" s="659"/>
      <c r="L15" s="659"/>
      <c r="M15" s="659"/>
      <c r="N15" s="659"/>
      <c r="O15" s="659"/>
      <c r="P15" s="659"/>
      <c r="Q15" s="659"/>
      <c r="R15" s="659"/>
      <c r="S15" s="659"/>
      <c r="T15" s="659"/>
      <c r="U15" s="659"/>
      <c r="V15" s="660"/>
      <c r="W15" s="56"/>
      <c r="X15" s="56"/>
      <c r="Y15" s="56"/>
      <c r="Z15" s="56"/>
    </row>
    <row r="16" spans="1:44">
      <c r="A16" s="52">
        <f t="shared" ca="1" si="0"/>
        <v>2</v>
      </c>
      <c r="W16" s="56"/>
      <c r="X16" s="56"/>
      <c r="Y16" s="56"/>
      <c r="Z16" s="56"/>
    </row>
    <row r="17" spans="1:26">
      <c r="A17" s="52">
        <f t="shared" ca="1" si="0"/>
        <v>2</v>
      </c>
      <c r="W17" s="56"/>
      <c r="X17" s="56"/>
      <c r="Y17" s="56"/>
      <c r="Z17" s="56"/>
    </row>
    <row r="18" spans="1:26">
      <c r="A18" s="52">
        <f t="shared" ca="1" si="0"/>
        <v>3</v>
      </c>
      <c r="W18" s="56"/>
      <c r="X18" s="56"/>
      <c r="Y18" s="56"/>
      <c r="Z18" s="56"/>
    </row>
    <row r="19" spans="1:26">
      <c r="A19" s="52">
        <f t="shared" ca="1" si="0"/>
        <v>5</v>
      </c>
    </row>
    <row r="20" spans="1:26">
      <c r="A20" s="52">
        <f t="shared" ca="1" si="0"/>
        <v>4</v>
      </c>
    </row>
    <row r="21" spans="1:26">
      <c r="A21" s="52">
        <f t="shared" ca="1" si="0"/>
        <v>6</v>
      </c>
    </row>
    <row r="22" spans="1:26">
      <c r="A22" s="52">
        <f t="shared" ca="1" si="0"/>
        <v>1</v>
      </c>
    </row>
    <row r="23" spans="1:26">
      <c r="A23" s="52"/>
    </row>
    <row r="24" spans="1:26">
      <c r="A24" s="52">
        <f t="shared" ref="A24:A29" ca="1" si="1">RANDBETWEEN(1,6)</f>
        <v>4</v>
      </c>
    </row>
    <row r="25" spans="1:26">
      <c r="A25" s="52">
        <f t="shared" ca="1" si="1"/>
        <v>6</v>
      </c>
    </row>
    <row r="26" spans="1:26">
      <c r="A26" s="52">
        <f t="shared" ca="1" si="1"/>
        <v>5</v>
      </c>
    </row>
    <row r="27" spans="1:26">
      <c r="A27" s="52">
        <f t="shared" ca="1" si="1"/>
        <v>3</v>
      </c>
    </row>
    <row r="28" spans="1:26">
      <c r="A28" s="52">
        <f t="shared" ca="1" si="1"/>
        <v>2</v>
      </c>
    </row>
    <row r="29" spans="1:26">
      <c r="A29" s="52">
        <f t="shared" ca="1" si="1"/>
        <v>4</v>
      </c>
    </row>
  </sheetData>
  <sheetProtection formatCells="0" selectLockedCells="1"/>
  <mergeCells count="64">
    <mergeCell ref="B14:D15"/>
    <mergeCell ref="E13:G13"/>
    <mergeCell ref="K14:M15"/>
    <mergeCell ref="N13:P13"/>
    <mergeCell ref="N14:P15"/>
    <mergeCell ref="K13:M13"/>
    <mergeCell ref="E14:G15"/>
    <mergeCell ref="H13:J13"/>
    <mergeCell ref="H14:J15"/>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AM3:AR4"/>
    <mergeCell ref="AA5:AF6"/>
    <mergeCell ref="AA7:AF8"/>
    <mergeCell ref="AG5:AL6"/>
    <mergeCell ref="AG7:AL8"/>
    <mergeCell ref="AM5:AR6"/>
    <mergeCell ref="AM7:AR8"/>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showGridLines="0" zoomScaleNormal="100" workbookViewId="0">
      <selection activeCell="L6" sqref="L6"/>
    </sheetView>
  </sheetViews>
  <sheetFormatPr defaultColWidth="8.83203125" defaultRowHeight="14"/>
  <cols>
    <col min="1" max="1" width="3.33203125" style="55" customWidth="1"/>
    <col min="2" max="2" width="30" style="55" customWidth="1"/>
    <col min="3" max="3" width="12.08203125" style="55" customWidth="1"/>
    <col min="4" max="4" width="14.75" style="55" customWidth="1"/>
    <col min="5" max="5" width="8.75" style="55" customWidth="1"/>
    <col min="6" max="6" width="4.58203125" style="55" customWidth="1"/>
    <col min="7" max="7" width="10.75" style="55" customWidth="1"/>
    <col min="8" max="8" width="8" style="55" customWidth="1"/>
    <col min="9" max="9" width="7.75" style="55" customWidth="1"/>
    <col min="10" max="10" width="9.58203125" style="55" customWidth="1"/>
    <col min="11" max="11" width="12.5" style="22" customWidth="1"/>
    <col min="12" max="16384" width="8.83203125" style="22"/>
  </cols>
  <sheetData>
    <row r="1" spans="2:11" ht="16.899999999999999" customHeight="1" thickBot="1">
      <c r="B1" s="688" t="s">
        <v>1374</v>
      </c>
      <c r="C1" s="688"/>
      <c r="D1" s="688"/>
      <c r="E1" s="688"/>
      <c r="F1" s="688"/>
      <c r="G1" s="688"/>
      <c r="H1" s="688"/>
      <c r="I1" s="688"/>
      <c r="J1" s="688"/>
      <c r="K1" s="688"/>
    </row>
    <row r="2" spans="2:11" ht="14.25" customHeight="1">
      <c r="B2" s="97" t="s">
        <v>1108</v>
      </c>
      <c r="C2" s="98" t="s">
        <v>1107</v>
      </c>
      <c r="D2" s="98" t="s">
        <v>197</v>
      </c>
      <c r="E2" s="98" t="s">
        <v>537</v>
      </c>
      <c r="F2" s="98" t="s">
        <v>196</v>
      </c>
      <c r="G2" s="98" t="s">
        <v>538</v>
      </c>
      <c r="H2" s="98" t="s">
        <v>195</v>
      </c>
      <c r="I2" s="98" t="s">
        <v>539</v>
      </c>
      <c r="J2" s="98" t="s">
        <v>540</v>
      </c>
      <c r="K2" s="99" t="s">
        <v>541</v>
      </c>
    </row>
    <row r="3" spans="2:11" ht="14.25" customHeight="1">
      <c r="B3" s="100" t="s">
        <v>660</v>
      </c>
      <c r="C3" s="103" t="s">
        <v>1106</v>
      </c>
      <c r="D3" s="112" t="s">
        <v>661</v>
      </c>
      <c r="E3" s="112" t="s">
        <v>662</v>
      </c>
      <c r="F3" s="112" t="s">
        <v>1102</v>
      </c>
      <c r="G3" s="112" t="s">
        <v>663</v>
      </c>
      <c r="H3" s="112" t="s">
        <v>664</v>
      </c>
      <c r="I3" s="112" t="s">
        <v>665</v>
      </c>
      <c r="J3" s="112" t="s">
        <v>666</v>
      </c>
      <c r="K3" s="113" t="s">
        <v>667</v>
      </c>
    </row>
    <row r="4" spans="2:11" ht="14.25" customHeight="1">
      <c r="B4" s="101" t="s">
        <v>668</v>
      </c>
      <c r="C4" s="104" t="s">
        <v>1096</v>
      </c>
      <c r="D4" s="114" t="s">
        <v>669</v>
      </c>
      <c r="E4" s="114" t="s">
        <v>670</v>
      </c>
      <c r="F4" s="114" t="s">
        <v>1102</v>
      </c>
      <c r="G4" s="114" t="s">
        <v>664</v>
      </c>
      <c r="H4" s="114" t="s">
        <v>1073</v>
      </c>
      <c r="I4" s="114" t="s">
        <v>1073</v>
      </c>
      <c r="J4" s="114" t="s">
        <v>666</v>
      </c>
      <c r="K4" s="115" t="s">
        <v>671</v>
      </c>
    </row>
    <row r="5" spans="2:11" ht="14.25" customHeight="1">
      <c r="B5" s="100" t="s">
        <v>672</v>
      </c>
      <c r="C5" s="103" t="s">
        <v>673</v>
      </c>
      <c r="D5" s="112" t="s">
        <v>674</v>
      </c>
      <c r="E5" s="112" t="s">
        <v>675</v>
      </c>
      <c r="F5" s="112" t="s">
        <v>1102</v>
      </c>
      <c r="G5" s="112" t="s">
        <v>664</v>
      </c>
      <c r="H5" s="112" t="s">
        <v>1073</v>
      </c>
      <c r="I5" s="112" t="s">
        <v>1073</v>
      </c>
      <c r="J5" s="112" t="s">
        <v>676</v>
      </c>
      <c r="K5" s="113" t="s">
        <v>677</v>
      </c>
    </row>
    <row r="6" spans="2:11" ht="14.25" customHeight="1">
      <c r="B6" s="101" t="s">
        <v>678</v>
      </c>
      <c r="C6" s="104" t="s">
        <v>1096</v>
      </c>
      <c r="D6" s="114" t="s">
        <v>679</v>
      </c>
      <c r="E6" s="114" t="s">
        <v>670</v>
      </c>
      <c r="F6" s="114" t="s">
        <v>1102</v>
      </c>
      <c r="G6" s="114" t="s">
        <v>664</v>
      </c>
      <c r="H6" s="114" t="s">
        <v>1073</v>
      </c>
      <c r="I6" s="114" t="s">
        <v>1073</v>
      </c>
      <c r="J6" s="114" t="s">
        <v>666</v>
      </c>
      <c r="K6" s="115" t="s">
        <v>680</v>
      </c>
    </row>
    <row r="7" spans="2:11" ht="14.25" customHeight="1">
      <c r="B7" s="100" t="s">
        <v>681</v>
      </c>
      <c r="C7" s="103" t="s">
        <v>681</v>
      </c>
      <c r="D7" s="112" t="s">
        <v>682</v>
      </c>
      <c r="E7" s="112" t="s">
        <v>670</v>
      </c>
      <c r="F7" s="112" t="s">
        <v>683</v>
      </c>
      <c r="G7" s="112" t="s">
        <v>664</v>
      </c>
      <c r="H7" s="112" t="s">
        <v>1073</v>
      </c>
      <c r="I7" s="112" t="s">
        <v>684</v>
      </c>
      <c r="J7" s="112" t="s">
        <v>685</v>
      </c>
      <c r="K7" s="113" t="s">
        <v>1074</v>
      </c>
    </row>
    <row r="8" spans="2:11" ht="14.25" customHeight="1">
      <c r="B8" s="101" t="s">
        <v>686</v>
      </c>
      <c r="C8" s="104" t="s">
        <v>1096</v>
      </c>
      <c r="D8" s="114" t="s">
        <v>687</v>
      </c>
      <c r="E8" s="114" t="s">
        <v>670</v>
      </c>
      <c r="F8" s="114" t="s">
        <v>1102</v>
      </c>
      <c r="G8" s="114" t="s">
        <v>664</v>
      </c>
      <c r="H8" s="114" t="s">
        <v>1073</v>
      </c>
      <c r="I8" s="114" t="s">
        <v>1073</v>
      </c>
      <c r="J8" s="114" t="s">
        <v>666</v>
      </c>
      <c r="K8" s="115" t="s">
        <v>688</v>
      </c>
    </row>
    <row r="9" spans="2:11" ht="14.25" customHeight="1">
      <c r="B9" s="100" t="s">
        <v>689</v>
      </c>
      <c r="C9" s="103" t="s">
        <v>1096</v>
      </c>
      <c r="D9" s="112" t="s">
        <v>687</v>
      </c>
      <c r="E9" s="112" t="s">
        <v>670</v>
      </c>
      <c r="F9" s="112" t="s">
        <v>1102</v>
      </c>
      <c r="G9" s="112" t="s">
        <v>664</v>
      </c>
      <c r="H9" s="112" t="s">
        <v>1073</v>
      </c>
      <c r="I9" s="112" t="s">
        <v>1073</v>
      </c>
      <c r="J9" s="112" t="s">
        <v>666</v>
      </c>
      <c r="K9" s="113" t="s">
        <v>690</v>
      </c>
    </row>
    <row r="10" spans="2:11" ht="14.25" customHeight="1">
      <c r="B10" s="101" t="s">
        <v>691</v>
      </c>
      <c r="C10" s="104" t="s">
        <v>1096</v>
      </c>
      <c r="D10" s="114" t="s">
        <v>692</v>
      </c>
      <c r="E10" s="114" t="s">
        <v>693</v>
      </c>
      <c r="F10" s="114" t="s">
        <v>1102</v>
      </c>
      <c r="G10" s="114" t="s">
        <v>694</v>
      </c>
      <c r="H10" s="114" t="s">
        <v>1073</v>
      </c>
      <c r="I10" s="114" t="s">
        <v>1073</v>
      </c>
      <c r="J10" s="114" t="s">
        <v>695</v>
      </c>
      <c r="K10" s="115" t="s">
        <v>696</v>
      </c>
    </row>
    <row r="11" spans="2:11" ht="14.25" customHeight="1">
      <c r="B11" s="100" t="s">
        <v>697</v>
      </c>
      <c r="C11" s="103" t="s">
        <v>698</v>
      </c>
      <c r="D11" s="112" t="s">
        <v>699</v>
      </c>
      <c r="E11" s="112" t="s">
        <v>700</v>
      </c>
      <c r="F11" s="112" t="s">
        <v>683</v>
      </c>
      <c r="G11" s="112" t="s">
        <v>701</v>
      </c>
      <c r="H11" s="112" t="s">
        <v>664</v>
      </c>
      <c r="I11" s="112" t="s">
        <v>702</v>
      </c>
      <c r="J11" s="112" t="s">
        <v>666</v>
      </c>
      <c r="K11" s="113" t="s">
        <v>703</v>
      </c>
    </row>
    <row r="12" spans="2:11" ht="14.25" customHeight="1">
      <c r="B12" s="101" t="s">
        <v>704</v>
      </c>
      <c r="C12" s="104" t="s">
        <v>704</v>
      </c>
      <c r="D12" s="114" t="s">
        <v>692</v>
      </c>
      <c r="E12" s="114" t="s">
        <v>670</v>
      </c>
      <c r="F12" s="114" t="s">
        <v>683</v>
      </c>
      <c r="G12" s="114" t="s">
        <v>664</v>
      </c>
      <c r="H12" s="114" t="s">
        <v>1073</v>
      </c>
      <c r="I12" s="114" t="s">
        <v>1073</v>
      </c>
      <c r="J12" s="114" t="s">
        <v>666</v>
      </c>
      <c r="K12" s="115" t="s">
        <v>705</v>
      </c>
    </row>
    <row r="13" spans="2:11" ht="14.25" customHeight="1">
      <c r="B13" s="100" t="s">
        <v>706</v>
      </c>
      <c r="C13" s="103" t="s">
        <v>707</v>
      </c>
      <c r="D13" s="112" t="s">
        <v>708</v>
      </c>
      <c r="E13" s="112" t="s">
        <v>670</v>
      </c>
      <c r="F13" s="112" t="s">
        <v>683</v>
      </c>
      <c r="G13" s="112" t="s">
        <v>664</v>
      </c>
      <c r="H13" s="112" t="s">
        <v>1073</v>
      </c>
      <c r="I13" s="112" t="s">
        <v>1073</v>
      </c>
      <c r="J13" s="112" t="s">
        <v>666</v>
      </c>
      <c r="K13" s="113" t="s">
        <v>709</v>
      </c>
    </row>
    <row r="14" spans="2:11" ht="14.25" customHeight="1">
      <c r="B14" s="101" t="s">
        <v>710</v>
      </c>
      <c r="C14" s="104" t="s">
        <v>1096</v>
      </c>
      <c r="D14" s="114" t="s">
        <v>687</v>
      </c>
      <c r="E14" s="114" t="s">
        <v>670</v>
      </c>
      <c r="F14" s="114" t="s">
        <v>683</v>
      </c>
      <c r="G14" s="114" t="s">
        <v>664</v>
      </c>
      <c r="H14" s="114" t="s">
        <v>1073</v>
      </c>
      <c r="I14" s="114" t="s">
        <v>1073</v>
      </c>
      <c r="J14" s="114" t="s">
        <v>666</v>
      </c>
      <c r="K14" s="115" t="s">
        <v>711</v>
      </c>
    </row>
    <row r="15" spans="2:11" ht="14.25" customHeight="1">
      <c r="B15" s="100" t="s">
        <v>712</v>
      </c>
      <c r="C15" s="103" t="s">
        <v>1096</v>
      </c>
      <c r="D15" s="112" t="s">
        <v>713</v>
      </c>
      <c r="E15" s="112" t="s">
        <v>670</v>
      </c>
      <c r="F15" s="112" t="s">
        <v>683</v>
      </c>
      <c r="G15" s="112" t="s">
        <v>664</v>
      </c>
      <c r="H15" s="112" t="s">
        <v>1073</v>
      </c>
      <c r="I15" s="112" t="s">
        <v>1073</v>
      </c>
      <c r="J15" s="112" t="s">
        <v>666</v>
      </c>
      <c r="K15" s="113" t="s">
        <v>688</v>
      </c>
    </row>
    <row r="16" spans="2:11" ht="14.25" customHeight="1">
      <c r="B16" s="101" t="s">
        <v>714</v>
      </c>
      <c r="C16" s="104" t="s">
        <v>1096</v>
      </c>
      <c r="D16" s="114" t="s">
        <v>715</v>
      </c>
      <c r="E16" s="114" t="s">
        <v>670</v>
      </c>
      <c r="F16" s="114" t="s">
        <v>683</v>
      </c>
      <c r="G16" s="114" t="s">
        <v>664</v>
      </c>
      <c r="H16" s="114" t="s">
        <v>1073</v>
      </c>
      <c r="I16" s="114" t="s">
        <v>1073</v>
      </c>
      <c r="J16" s="114" t="s">
        <v>666</v>
      </c>
      <c r="K16" s="115" t="s">
        <v>716</v>
      </c>
    </row>
    <row r="17" spans="2:11" ht="14.25" customHeight="1">
      <c r="B17" s="100" t="s">
        <v>717</v>
      </c>
      <c r="C17" s="103" t="s">
        <v>1096</v>
      </c>
      <c r="D17" s="112" t="s">
        <v>718</v>
      </c>
      <c r="E17" s="112" t="s">
        <v>670</v>
      </c>
      <c r="F17" s="112" t="s">
        <v>1102</v>
      </c>
      <c r="G17" s="112" t="s">
        <v>664</v>
      </c>
      <c r="H17" s="112" t="s">
        <v>1073</v>
      </c>
      <c r="I17" s="112" t="s">
        <v>684</v>
      </c>
      <c r="J17" s="112" t="s">
        <v>685</v>
      </c>
      <c r="K17" s="113" t="s">
        <v>1073</v>
      </c>
    </row>
    <row r="18" spans="2:11" ht="14.25" customHeight="1">
      <c r="B18" s="101" t="s">
        <v>719</v>
      </c>
      <c r="C18" s="104" t="s">
        <v>1096</v>
      </c>
      <c r="D18" s="114" t="s">
        <v>720</v>
      </c>
      <c r="E18" s="114" t="s">
        <v>721</v>
      </c>
      <c r="F18" s="114" t="s">
        <v>1102</v>
      </c>
      <c r="G18" s="114" t="s">
        <v>664</v>
      </c>
      <c r="H18" s="114" t="s">
        <v>722</v>
      </c>
      <c r="I18" s="114" t="s">
        <v>684</v>
      </c>
      <c r="J18" s="114" t="s">
        <v>666</v>
      </c>
      <c r="K18" s="115" t="s">
        <v>1075</v>
      </c>
    </row>
    <row r="19" spans="2:11" ht="14.25" customHeight="1">
      <c r="B19" s="100" t="s">
        <v>723</v>
      </c>
      <c r="C19" s="103" t="s">
        <v>724</v>
      </c>
      <c r="D19" s="112" t="s">
        <v>687</v>
      </c>
      <c r="E19" s="112" t="s">
        <v>670</v>
      </c>
      <c r="F19" s="112" t="s">
        <v>1102</v>
      </c>
      <c r="G19" s="112" t="s">
        <v>664</v>
      </c>
      <c r="H19" s="112" t="s">
        <v>1073</v>
      </c>
      <c r="I19" s="112" t="s">
        <v>1073</v>
      </c>
      <c r="J19" s="112" t="s">
        <v>666</v>
      </c>
      <c r="K19" s="113" t="s">
        <v>671</v>
      </c>
    </row>
    <row r="20" spans="2:11" ht="14.25" customHeight="1">
      <c r="B20" s="101" t="s">
        <v>725</v>
      </c>
      <c r="C20" s="104" t="s">
        <v>726</v>
      </c>
      <c r="D20" s="114" t="s">
        <v>727</v>
      </c>
      <c r="E20" s="114" t="s">
        <v>728</v>
      </c>
      <c r="F20" s="114" t="s">
        <v>1102</v>
      </c>
      <c r="G20" s="114" t="s">
        <v>664</v>
      </c>
      <c r="H20" s="114" t="s">
        <v>1073</v>
      </c>
      <c r="I20" s="114" t="s">
        <v>1073</v>
      </c>
      <c r="J20" s="114" t="s">
        <v>666</v>
      </c>
      <c r="K20" s="115" t="s">
        <v>1073</v>
      </c>
    </row>
    <row r="21" spans="2:11" ht="14.25" customHeight="1">
      <c r="B21" s="100" t="s">
        <v>729</v>
      </c>
      <c r="C21" s="103" t="s">
        <v>726</v>
      </c>
      <c r="D21" s="112" t="s">
        <v>674</v>
      </c>
      <c r="E21" s="112" t="s">
        <v>730</v>
      </c>
      <c r="F21" s="112" t="s">
        <v>683</v>
      </c>
      <c r="G21" s="112" t="s">
        <v>731</v>
      </c>
      <c r="H21" s="112" t="s">
        <v>732</v>
      </c>
      <c r="I21" s="112" t="s">
        <v>733</v>
      </c>
      <c r="J21" s="112" t="s">
        <v>666</v>
      </c>
      <c r="K21" s="113" t="s">
        <v>705</v>
      </c>
    </row>
    <row r="22" spans="2:11" ht="14.25" customHeight="1">
      <c r="B22" s="101" t="s">
        <v>734</v>
      </c>
      <c r="C22" s="104" t="s">
        <v>735</v>
      </c>
      <c r="D22" s="114" t="s">
        <v>736</v>
      </c>
      <c r="E22" s="114" t="s">
        <v>670</v>
      </c>
      <c r="F22" s="114" t="s">
        <v>683</v>
      </c>
      <c r="G22" s="114" t="s">
        <v>664</v>
      </c>
      <c r="H22" s="114" t="s">
        <v>1073</v>
      </c>
      <c r="I22" s="114" t="s">
        <v>1073</v>
      </c>
      <c r="J22" s="114" t="s">
        <v>666</v>
      </c>
      <c r="K22" s="115" t="s">
        <v>737</v>
      </c>
    </row>
    <row r="23" spans="2:11" ht="14.25" customHeight="1">
      <c r="B23" s="100" t="s">
        <v>738</v>
      </c>
      <c r="C23" s="103" t="s">
        <v>726</v>
      </c>
      <c r="D23" s="112" t="s">
        <v>739</v>
      </c>
      <c r="E23" s="112" t="s">
        <v>740</v>
      </c>
      <c r="F23" s="112" t="s">
        <v>683</v>
      </c>
      <c r="G23" s="112" t="s">
        <v>664</v>
      </c>
      <c r="H23" s="112" t="s">
        <v>1073</v>
      </c>
      <c r="I23" s="112" t="s">
        <v>1073</v>
      </c>
      <c r="J23" s="112" t="s">
        <v>741</v>
      </c>
      <c r="K23" s="113" t="s">
        <v>742</v>
      </c>
    </row>
    <row r="24" spans="2:11" ht="14.25" customHeight="1">
      <c r="B24" s="101" t="s">
        <v>743</v>
      </c>
      <c r="C24" s="104" t="s">
        <v>744</v>
      </c>
      <c r="D24" s="114" t="s">
        <v>745</v>
      </c>
      <c r="E24" s="114" t="s">
        <v>670</v>
      </c>
      <c r="F24" s="114" t="s">
        <v>1102</v>
      </c>
      <c r="G24" s="114" t="s">
        <v>664</v>
      </c>
      <c r="H24" s="114" t="s">
        <v>1073</v>
      </c>
      <c r="I24" s="114" t="s">
        <v>1073</v>
      </c>
      <c r="J24" s="114" t="s">
        <v>666</v>
      </c>
      <c r="K24" s="115" t="s">
        <v>746</v>
      </c>
    </row>
    <row r="25" spans="2:11" ht="14.25" customHeight="1">
      <c r="B25" s="100" t="s">
        <v>747</v>
      </c>
      <c r="C25" s="103" t="s">
        <v>744</v>
      </c>
      <c r="D25" s="112" t="s">
        <v>708</v>
      </c>
      <c r="E25" s="112" t="s">
        <v>670</v>
      </c>
      <c r="F25" s="112" t="s">
        <v>683</v>
      </c>
      <c r="G25" s="112" t="s">
        <v>664</v>
      </c>
      <c r="H25" s="112" t="s">
        <v>1073</v>
      </c>
      <c r="I25" s="112" t="s">
        <v>1073</v>
      </c>
      <c r="J25" s="112" t="s">
        <v>666</v>
      </c>
      <c r="K25" s="113" t="s">
        <v>748</v>
      </c>
    </row>
    <row r="26" spans="2:11" ht="14.25" customHeight="1">
      <c r="B26" s="101" t="s">
        <v>749</v>
      </c>
      <c r="C26" s="104" t="s">
        <v>744</v>
      </c>
      <c r="D26" s="114" t="s">
        <v>692</v>
      </c>
      <c r="E26" s="114" t="s">
        <v>670</v>
      </c>
      <c r="F26" s="114" t="s">
        <v>683</v>
      </c>
      <c r="G26" s="114" t="s">
        <v>664</v>
      </c>
      <c r="H26" s="114" t="s">
        <v>1073</v>
      </c>
      <c r="I26" s="114" t="s">
        <v>1073</v>
      </c>
      <c r="J26" s="114" t="s">
        <v>666</v>
      </c>
      <c r="K26" s="115" t="s">
        <v>750</v>
      </c>
    </row>
    <row r="27" spans="2:11" ht="14.25" customHeight="1">
      <c r="B27" s="100" t="s">
        <v>751</v>
      </c>
      <c r="C27" s="103" t="s">
        <v>1096</v>
      </c>
      <c r="D27" s="112" t="s">
        <v>752</v>
      </c>
      <c r="E27" s="112" t="s">
        <v>670</v>
      </c>
      <c r="F27" s="112" t="s">
        <v>1102</v>
      </c>
      <c r="G27" s="112" t="s">
        <v>664</v>
      </c>
      <c r="H27" s="112" t="s">
        <v>753</v>
      </c>
      <c r="I27" s="112" t="s">
        <v>665</v>
      </c>
      <c r="J27" s="112" t="s">
        <v>685</v>
      </c>
      <c r="K27" s="113" t="s">
        <v>1076</v>
      </c>
    </row>
    <row r="28" spans="2:11" ht="14.25" customHeight="1">
      <c r="B28" s="101" t="s">
        <v>754</v>
      </c>
      <c r="C28" s="104" t="s">
        <v>1110</v>
      </c>
      <c r="D28" s="114" t="s">
        <v>752</v>
      </c>
      <c r="E28" s="114" t="s">
        <v>755</v>
      </c>
      <c r="F28" s="114" t="s">
        <v>1102</v>
      </c>
      <c r="G28" s="114" t="s">
        <v>664</v>
      </c>
      <c r="H28" s="114" t="s">
        <v>756</v>
      </c>
      <c r="I28" s="114" t="s">
        <v>684</v>
      </c>
      <c r="J28" s="114" t="s">
        <v>685</v>
      </c>
      <c r="K28" s="115" t="s">
        <v>1077</v>
      </c>
    </row>
    <row r="29" spans="2:11" ht="14.25" customHeight="1">
      <c r="B29" s="100" t="s">
        <v>757</v>
      </c>
      <c r="C29" s="103" t="s">
        <v>726</v>
      </c>
      <c r="D29" s="112" t="s">
        <v>739</v>
      </c>
      <c r="E29" s="112" t="s">
        <v>730</v>
      </c>
      <c r="F29" s="112" t="s">
        <v>1102</v>
      </c>
      <c r="G29" s="112" t="s">
        <v>664</v>
      </c>
      <c r="H29" s="112" t="s">
        <v>1073</v>
      </c>
      <c r="I29" s="112" t="s">
        <v>1073</v>
      </c>
      <c r="J29" s="112" t="s">
        <v>741</v>
      </c>
      <c r="K29" s="113" t="s">
        <v>758</v>
      </c>
    </row>
    <row r="30" spans="2:11" ht="14.25" customHeight="1">
      <c r="B30" s="101" t="s">
        <v>759</v>
      </c>
      <c r="C30" s="104" t="s">
        <v>707</v>
      </c>
      <c r="D30" s="114" t="s">
        <v>760</v>
      </c>
      <c r="E30" s="114" t="s">
        <v>670</v>
      </c>
      <c r="F30" s="114" t="s">
        <v>683</v>
      </c>
      <c r="G30" s="114" t="s">
        <v>664</v>
      </c>
      <c r="H30" s="114" t="s">
        <v>1073</v>
      </c>
      <c r="I30" s="114" t="s">
        <v>1073</v>
      </c>
      <c r="J30" s="114" t="s">
        <v>666</v>
      </c>
      <c r="K30" s="115" t="s">
        <v>761</v>
      </c>
    </row>
    <row r="31" spans="2:11" ht="14.25" customHeight="1">
      <c r="B31" s="100" t="s">
        <v>762</v>
      </c>
      <c r="C31" s="103" t="s">
        <v>1110</v>
      </c>
      <c r="D31" s="112" t="s">
        <v>763</v>
      </c>
      <c r="E31" s="112" t="s">
        <v>764</v>
      </c>
      <c r="F31" s="112" t="s">
        <v>683</v>
      </c>
      <c r="G31" s="112" t="s">
        <v>765</v>
      </c>
      <c r="H31" s="112" t="s">
        <v>664</v>
      </c>
      <c r="I31" s="112" t="s">
        <v>684</v>
      </c>
      <c r="J31" s="112" t="s">
        <v>741</v>
      </c>
      <c r="K31" s="113" t="s">
        <v>766</v>
      </c>
    </row>
    <row r="32" spans="2:11" ht="14.25" customHeight="1">
      <c r="B32" s="101" t="s">
        <v>1111</v>
      </c>
      <c r="C32" s="104" t="s">
        <v>1110</v>
      </c>
      <c r="D32" s="114" t="s">
        <v>767</v>
      </c>
      <c r="E32" s="114" t="s">
        <v>764</v>
      </c>
      <c r="F32" s="114" t="s">
        <v>683</v>
      </c>
      <c r="G32" s="114" t="s">
        <v>768</v>
      </c>
      <c r="H32" s="114" t="s">
        <v>769</v>
      </c>
      <c r="I32" s="114" t="s">
        <v>733</v>
      </c>
      <c r="J32" s="114" t="s">
        <v>666</v>
      </c>
      <c r="K32" s="115" t="s">
        <v>770</v>
      </c>
    </row>
    <row r="33" spans="2:14" ht="14.25" customHeight="1">
      <c r="B33" s="100" t="s">
        <v>1112</v>
      </c>
      <c r="C33" s="103" t="s">
        <v>1110</v>
      </c>
      <c r="D33" s="112" t="s">
        <v>767</v>
      </c>
      <c r="E33" s="112" t="s">
        <v>756</v>
      </c>
      <c r="F33" s="112" t="s">
        <v>683</v>
      </c>
      <c r="G33" s="112" t="s">
        <v>664</v>
      </c>
      <c r="H33" s="112" t="s">
        <v>664</v>
      </c>
      <c r="I33" s="112" t="s">
        <v>733</v>
      </c>
      <c r="J33" s="112" t="s">
        <v>676</v>
      </c>
      <c r="K33" s="113" t="s">
        <v>771</v>
      </c>
    </row>
    <row r="34" spans="2:14" ht="14.25" customHeight="1">
      <c r="B34" s="101" t="s">
        <v>1113</v>
      </c>
      <c r="C34" s="104" t="s">
        <v>1110</v>
      </c>
      <c r="D34" s="114" t="s">
        <v>772</v>
      </c>
      <c r="E34" s="114" t="s">
        <v>773</v>
      </c>
      <c r="F34" s="114" t="s">
        <v>683</v>
      </c>
      <c r="G34" s="114" t="s">
        <v>768</v>
      </c>
      <c r="H34" s="114" t="s">
        <v>769</v>
      </c>
      <c r="I34" s="114" t="s">
        <v>733</v>
      </c>
      <c r="J34" s="114" t="s">
        <v>666</v>
      </c>
      <c r="K34" s="115" t="s">
        <v>774</v>
      </c>
    </row>
    <row r="35" spans="2:14" ht="14.25" customHeight="1">
      <c r="B35" s="100" t="s">
        <v>1114</v>
      </c>
      <c r="C35" s="103" t="s">
        <v>1110</v>
      </c>
      <c r="D35" s="112" t="s">
        <v>772</v>
      </c>
      <c r="E35" s="112" t="s">
        <v>773</v>
      </c>
      <c r="F35" s="112" t="s">
        <v>683</v>
      </c>
      <c r="G35" s="112" t="s">
        <v>768</v>
      </c>
      <c r="H35" s="112" t="s">
        <v>775</v>
      </c>
      <c r="I35" s="112" t="s">
        <v>776</v>
      </c>
      <c r="J35" s="112" t="s">
        <v>666</v>
      </c>
      <c r="K35" s="113" t="s">
        <v>777</v>
      </c>
    </row>
    <row r="36" spans="2:14" ht="14.25" customHeight="1">
      <c r="B36" s="101" t="s">
        <v>1115</v>
      </c>
      <c r="C36" s="104" t="s">
        <v>1110</v>
      </c>
      <c r="D36" s="114" t="s">
        <v>778</v>
      </c>
      <c r="E36" s="114" t="s">
        <v>773</v>
      </c>
      <c r="F36" s="114" t="s">
        <v>683</v>
      </c>
      <c r="G36" s="114" t="s">
        <v>768</v>
      </c>
      <c r="H36" s="114" t="s">
        <v>769</v>
      </c>
      <c r="I36" s="114" t="s">
        <v>733</v>
      </c>
      <c r="J36" s="114" t="s">
        <v>685</v>
      </c>
      <c r="K36" s="115" t="s">
        <v>779</v>
      </c>
    </row>
    <row r="37" spans="2:14" ht="14.25" customHeight="1">
      <c r="B37" s="100" t="s">
        <v>1116</v>
      </c>
      <c r="C37" s="103" t="s">
        <v>1110</v>
      </c>
      <c r="D37" s="112" t="s">
        <v>780</v>
      </c>
      <c r="E37" s="112" t="s">
        <v>773</v>
      </c>
      <c r="F37" s="112" t="s">
        <v>683</v>
      </c>
      <c r="G37" s="112" t="s">
        <v>768</v>
      </c>
      <c r="H37" s="112" t="s">
        <v>769</v>
      </c>
      <c r="I37" s="112" t="s">
        <v>733</v>
      </c>
      <c r="J37" s="112" t="s">
        <v>666</v>
      </c>
      <c r="K37" s="113" t="s">
        <v>781</v>
      </c>
    </row>
    <row r="38" spans="2:14" ht="14.25" customHeight="1">
      <c r="B38" s="101" t="s">
        <v>1117</v>
      </c>
      <c r="C38" s="104" t="s">
        <v>1110</v>
      </c>
      <c r="D38" s="114" t="s">
        <v>780</v>
      </c>
      <c r="E38" s="114" t="s">
        <v>773</v>
      </c>
      <c r="F38" s="114" t="s">
        <v>683</v>
      </c>
      <c r="G38" s="114" t="s">
        <v>768</v>
      </c>
      <c r="H38" s="114" t="s">
        <v>775</v>
      </c>
      <c r="I38" s="114" t="s">
        <v>776</v>
      </c>
      <c r="J38" s="114" t="s">
        <v>666</v>
      </c>
      <c r="K38" s="115" t="s">
        <v>782</v>
      </c>
      <c r="L38" s="89"/>
      <c r="M38" s="89"/>
      <c r="N38" s="89"/>
    </row>
    <row r="39" spans="2:14" ht="14.25" customHeight="1">
      <c r="B39" s="100" t="s">
        <v>783</v>
      </c>
      <c r="C39" s="103" t="s">
        <v>1110</v>
      </c>
      <c r="D39" s="112" t="s">
        <v>780</v>
      </c>
      <c r="E39" s="112" t="s">
        <v>773</v>
      </c>
      <c r="F39" s="112" t="s">
        <v>683</v>
      </c>
      <c r="G39" s="112" t="s">
        <v>768</v>
      </c>
      <c r="H39" s="112" t="s">
        <v>773</v>
      </c>
      <c r="I39" s="112" t="s">
        <v>784</v>
      </c>
      <c r="J39" s="112" t="s">
        <v>685</v>
      </c>
      <c r="K39" s="113" t="s">
        <v>1078</v>
      </c>
      <c r="L39" s="90"/>
      <c r="M39" s="90"/>
      <c r="N39" s="90"/>
    </row>
    <row r="40" spans="2:14" ht="14.25" customHeight="1">
      <c r="B40" s="101" t="s">
        <v>1118</v>
      </c>
      <c r="C40" s="104" t="s">
        <v>1110</v>
      </c>
      <c r="D40" s="114" t="s">
        <v>780</v>
      </c>
      <c r="E40" s="114" t="s">
        <v>773</v>
      </c>
      <c r="F40" s="114" t="s">
        <v>683</v>
      </c>
      <c r="G40" s="114" t="s">
        <v>768</v>
      </c>
      <c r="H40" s="114" t="s">
        <v>785</v>
      </c>
      <c r="I40" s="114" t="s">
        <v>784</v>
      </c>
      <c r="J40" s="114" t="s">
        <v>685</v>
      </c>
      <c r="K40" s="115" t="s">
        <v>1078</v>
      </c>
    </row>
    <row r="41" spans="2:14" ht="14.25" customHeight="1">
      <c r="B41" s="100" t="s">
        <v>786</v>
      </c>
      <c r="C41" s="103" t="s">
        <v>1110</v>
      </c>
      <c r="D41" s="112" t="s">
        <v>780</v>
      </c>
      <c r="E41" s="112" t="s">
        <v>773</v>
      </c>
      <c r="F41" s="112" t="s">
        <v>683</v>
      </c>
      <c r="G41" s="112" t="s">
        <v>768</v>
      </c>
      <c r="H41" s="112" t="s">
        <v>775</v>
      </c>
      <c r="I41" s="112" t="s">
        <v>776</v>
      </c>
      <c r="J41" s="112" t="s">
        <v>666</v>
      </c>
      <c r="K41" s="113" t="s">
        <v>787</v>
      </c>
    </row>
    <row r="42" spans="2:14" ht="14.25" customHeight="1">
      <c r="B42" s="101" t="s">
        <v>1119</v>
      </c>
      <c r="C42" s="104" t="s">
        <v>1110</v>
      </c>
      <c r="D42" s="114" t="s">
        <v>780</v>
      </c>
      <c r="E42" s="114" t="s">
        <v>773</v>
      </c>
      <c r="F42" s="114" t="s">
        <v>683</v>
      </c>
      <c r="G42" s="114" t="s">
        <v>768</v>
      </c>
      <c r="H42" s="114" t="s">
        <v>775</v>
      </c>
      <c r="I42" s="114" t="s">
        <v>733</v>
      </c>
      <c r="J42" s="114" t="s">
        <v>788</v>
      </c>
      <c r="K42" s="115" t="s">
        <v>1079</v>
      </c>
    </row>
    <row r="43" spans="2:14" ht="14.25" customHeight="1">
      <c r="B43" s="100" t="s">
        <v>1120</v>
      </c>
      <c r="C43" s="103" t="s">
        <v>1110</v>
      </c>
      <c r="D43" s="112" t="s">
        <v>789</v>
      </c>
      <c r="E43" s="112" t="s">
        <v>773</v>
      </c>
      <c r="F43" s="112" t="s">
        <v>683</v>
      </c>
      <c r="G43" s="112" t="s">
        <v>768</v>
      </c>
      <c r="H43" s="112" t="s">
        <v>769</v>
      </c>
      <c r="I43" s="112" t="s">
        <v>733</v>
      </c>
      <c r="J43" s="112" t="s">
        <v>685</v>
      </c>
      <c r="K43" s="113" t="s">
        <v>790</v>
      </c>
    </row>
    <row r="44" spans="2:14" ht="14.25" customHeight="1">
      <c r="B44" s="101" t="s">
        <v>1109</v>
      </c>
      <c r="C44" s="104" t="s">
        <v>1110</v>
      </c>
      <c r="D44" s="114" t="s">
        <v>791</v>
      </c>
      <c r="E44" s="114" t="s">
        <v>773</v>
      </c>
      <c r="F44" s="114" t="s">
        <v>683</v>
      </c>
      <c r="G44" s="114" t="s">
        <v>768</v>
      </c>
      <c r="H44" s="114" t="s">
        <v>769</v>
      </c>
      <c r="I44" s="114" t="s">
        <v>733</v>
      </c>
      <c r="J44" s="114" t="s">
        <v>666</v>
      </c>
      <c r="K44" s="115" t="s">
        <v>766</v>
      </c>
    </row>
    <row r="45" spans="2:14" ht="14.25" customHeight="1">
      <c r="B45" s="100" t="s">
        <v>1121</v>
      </c>
      <c r="C45" s="103" t="s">
        <v>1110</v>
      </c>
      <c r="D45" s="112" t="s">
        <v>791</v>
      </c>
      <c r="E45" s="112" t="s">
        <v>773</v>
      </c>
      <c r="F45" s="112" t="s">
        <v>683</v>
      </c>
      <c r="G45" s="112" t="s">
        <v>768</v>
      </c>
      <c r="H45" s="112" t="s">
        <v>792</v>
      </c>
      <c r="I45" s="112" t="s">
        <v>733</v>
      </c>
      <c r="J45" s="112" t="s">
        <v>666</v>
      </c>
      <c r="K45" s="113" t="s">
        <v>793</v>
      </c>
    </row>
    <row r="46" spans="2:14" ht="14.25" customHeight="1">
      <c r="B46" s="101" t="s">
        <v>794</v>
      </c>
      <c r="C46" s="104" t="s">
        <v>1110</v>
      </c>
      <c r="D46" s="114" t="s">
        <v>795</v>
      </c>
      <c r="E46" s="114" t="s">
        <v>796</v>
      </c>
      <c r="F46" s="114" t="s">
        <v>797</v>
      </c>
      <c r="G46" s="114" t="s">
        <v>798</v>
      </c>
      <c r="H46" s="114" t="s">
        <v>799</v>
      </c>
      <c r="I46" s="114" t="s">
        <v>800</v>
      </c>
      <c r="J46" s="114" t="s">
        <v>801</v>
      </c>
      <c r="K46" s="115" t="s">
        <v>1080</v>
      </c>
    </row>
    <row r="47" spans="2:14" ht="14.25" customHeight="1">
      <c r="B47" s="100" t="s">
        <v>802</v>
      </c>
      <c r="C47" s="103" t="s">
        <v>803</v>
      </c>
      <c r="D47" s="112" t="s">
        <v>804</v>
      </c>
      <c r="E47" s="112" t="s">
        <v>805</v>
      </c>
      <c r="F47" s="112" t="s">
        <v>797</v>
      </c>
      <c r="G47" s="112" t="s">
        <v>806</v>
      </c>
      <c r="H47" s="112" t="s">
        <v>694</v>
      </c>
      <c r="I47" s="112" t="s">
        <v>807</v>
      </c>
      <c r="J47" s="112" t="s">
        <v>808</v>
      </c>
      <c r="K47" s="113" t="s">
        <v>809</v>
      </c>
    </row>
    <row r="48" spans="2:14" ht="14.25" customHeight="1">
      <c r="B48" s="101" t="s">
        <v>810</v>
      </c>
      <c r="C48" s="104" t="s">
        <v>803</v>
      </c>
      <c r="D48" s="114" t="s">
        <v>811</v>
      </c>
      <c r="E48" s="114" t="s">
        <v>812</v>
      </c>
      <c r="F48" s="114" t="s">
        <v>797</v>
      </c>
      <c r="G48" s="114" t="s">
        <v>694</v>
      </c>
      <c r="H48" s="114" t="s">
        <v>813</v>
      </c>
      <c r="I48" s="114" t="s">
        <v>814</v>
      </c>
      <c r="J48" s="114" t="s">
        <v>695</v>
      </c>
      <c r="K48" s="115" t="s">
        <v>815</v>
      </c>
    </row>
    <row r="49" spans="2:11" ht="14.25" customHeight="1">
      <c r="B49" s="100" t="s">
        <v>816</v>
      </c>
      <c r="C49" s="103" t="s">
        <v>803</v>
      </c>
      <c r="D49" s="112" t="s">
        <v>817</v>
      </c>
      <c r="E49" s="112" t="s">
        <v>818</v>
      </c>
      <c r="F49" s="112" t="s">
        <v>683</v>
      </c>
      <c r="G49" s="112" t="s">
        <v>664</v>
      </c>
      <c r="H49" s="112" t="s">
        <v>769</v>
      </c>
      <c r="I49" s="112" t="s">
        <v>784</v>
      </c>
      <c r="J49" s="112" t="s">
        <v>666</v>
      </c>
      <c r="K49" s="113" t="s">
        <v>819</v>
      </c>
    </row>
    <row r="50" spans="2:11" ht="14.25" customHeight="1">
      <c r="B50" s="101" t="s">
        <v>820</v>
      </c>
      <c r="C50" s="104" t="s">
        <v>821</v>
      </c>
      <c r="D50" s="114" t="s">
        <v>822</v>
      </c>
      <c r="E50" s="114" t="s">
        <v>823</v>
      </c>
      <c r="F50" s="114" t="s">
        <v>683</v>
      </c>
      <c r="G50" s="114" t="s">
        <v>824</v>
      </c>
      <c r="H50" s="114" t="s">
        <v>664</v>
      </c>
      <c r="I50" s="114" t="s">
        <v>733</v>
      </c>
      <c r="J50" s="114" t="s">
        <v>676</v>
      </c>
      <c r="K50" s="115" t="s">
        <v>825</v>
      </c>
    </row>
    <row r="51" spans="2:11" ht="14.25" customHeight="1">
      <c r="B51" s="100" t="s">
        <v>826</v>
      </c>
      <c r="C51" s="103" t="s">
        <v>821</v>
      </c>
      <c r="D51" s="112" t="s">
        <v>827</v>
      </c>
      <c r="E51" s="112" t="s">
        <v>828</v>
      </c>
      <c r="F51" s="112" t="s">
        <v>683</v>
      </c>
      <c r="G51" s="112" t="s">
        <v>824</v>
      </c>
      <c r="H51" s="112" t="s">
        <v>664</v>
      </c>
      <c r="I51" s="112" t="s">
        <v>829</v>
      </c>
      <c r="J51" s="112" t="s">
        <v>676</v>
      </c>
      <c r="K51" s="113" t="s">
        <v>830</v>
      </c>
    </row>
    <row r="52" spans="2:11" ht="14.25" customHeight="1">
      <c r="B52" s="101" t="s">
        <v>831</v>
      </c>
      <c r="C52" s="104" t="s">
        <v>821</v>
      </c>
      <c r="D52" s="114" t="s">
        <v>832</v>
      </c>
      <c r="E52" s="114" t="s">
        <v>833</v>
      </c>
      <c r="F52" s="114" t="s">
        <v>683</v>
      </c>
      <c r="G52" s="114" t="s">
        <v>664</v>
      </c>
      <c r="H52" s="114" t="s">
        <v>775</v>
      </c>
      <c r="I52" s="114" t="s">
        <v>733</v>
      </c>
      <c r="J52" s="114" t="s">
        <v>834</v>
      </c>
      <c r="K52" s="115" t="s">
        <v>835</v>
      </c>
    </row>
    <row r="53" spans="2:11" ht="14.25" customHeight="1">
      <c r="B53" s="100" t="s">
        <v>836</v>
      </c>
      <c r="C53" s="103" t="s">
        <v>821</v>
      </c>
      <c r="D53" s="112" t="s">
        <v>827</v>
      </c>
      <c r="E53" s="112" t="s">
        <v>837</v>
      </c>
      <c r="F53" s="112" t="s">
        <v>683</v>
      </c>
      <c r="G53" s="112" t="s">
        <v>838</v>
      </c>
      <c r="H53" s="112" t="s">
        <v>764</v>
      </c>
      <c r="I53" s="112" t="s">
        <v>665</v>
      </c>
      <c r="J53" s="112" t="s">
        <v>685</v>
      </c>
      <c r="K53" s="113" t="s">
        <v>839</v>
      </c>
    </row>
    <row r="54" spans="2:11" ht="14.25" customHeight="1">
      <c r="B54" s="101" t="s">
        <v>840</v>
      </c>
      <c r="C54" s="104" t="s">
        <v>821</v>
      </c>
      <c r="D54" s="114" t="s">
        <v>832</v>
      </c>
      <c r="E54" s="114" t="s">
        <v>833</v>
      </c>
      <c r="F54" s="114" t="s">
        <v>683</v>
      </c>
      <c r="G54" s="114" t="s">
        <v>664</v>
      </c>
      <c r="H54" s="114" t="s">
        <v>841</v>
      </c>
      <c r="I54" s="114" t="s">
        <v>733</v>
      </c>
      <c r="J54" s="114" t="s">
        <v>666</v>
      </c>
      <c r="K54" s="115" t="s">
        <v>842</v>
      </c>
    </row>
    <row r="55" spans="2:11" ht="14.25" customHeight="1">
      <c r="B55" s="100" t="s">
        <v>1081</v>
      </c>
      <c r="C55" s="103" t="s">
        <v>821</v>
      </c>
      <c r="D55" s="112" t="s">
        <v>832</v>
      </c>
      <c r="E55" s="112" t="s">
        <v>833</v>
      </c>
      <c r="F55" s="112" t="s">
        <v>683</v>
      </c>
      <c r="G55" s="112" t="s">
        <v>664</v>
      </c>
      <c r="H55" s="112" t="s">
        <v>841</v>
      </c>
      <c r="I55" s="112" t="s">
        <v>733</v>
      </c>
      <c r="J55" s="112" t="s">
        <v>666</v>
      </c>
      <c r="K55" s="113" t="s">
        <v>843</v>
      </c>
    </row>
    <row r="56" spans="2:11" ht="14.25" customHeight="1">
      <c r="B56" s="101" t="s">
        <v>1082</v>
      </c>
      <c r="C56" s="104" t="s">
        <v>821</v>
      </c>
      <c r="D56" s="114" t="s">
        <v>832</v>
      </c>
      <c r="E56" s="114" t="s">
        <v>833</v>
      </c>
      <c r="F56" s="114" t="s">
        <v>683</v>
      </c>
      <c r="G56" s="114" t="s">
        <v>664</v>
      </c>
      <c r="H56" s="114" t="s">
        <v>841</v>
      </c>
      <c r="I56" s="114" t="s">
        <v>733</v>
      </c>
      <c r="J56" s="114" t="s">
        <v>685</v>
      </c>
      <c r="K56" s="115" t="s">
        <v>844</v>
      </c>
    </row>
    <row r="57" spans="2:11" ht="14.25" customHeight="1">
      <c r="B57" s="100" t="s">
        <v>845</v>
      </c>
      <c r="C57" s="103" t="s">
        <v>821</v>
      </c>
      <c r="D57" s="112" t="s">
        <v>846</v>
      </c>
      <c r="E57" s="112" t="s">
        <v>833</v>
      </c>
      <c r="F57" s="112" t="s">
        <v>683</v>
      </c>
      <c r="G57" s="112" t="s">
        <v>664</v>
      </c>
      <c r="H57" s="112" t="s">
        <v>841</v>
      </c>
      <c r="I57" s="112" t="s">
        <v>784</v>
      </c>
      <c r="J57" s="112" t="s">
        <v>685</v>
      </c>
      <c r="K57" s="113" t="s">
        <v>835</v>
      </c>
    </row>
    <row r="58" spans="2:11" ht="14.25" customHeight="1">
      <c r="B58" s="101" t="s">
        <v>847</v>
      </c>
      <c r="C58" s="104" t="s">
        <v>821</v>
      </c>
      <c r="D58" s="114" t="s">
        <v>848</v>
      </c>
      <c r="E58" s="114" t="s">
        <v>733</v>
      </c>
      <c r="F58" s="114" t="s">
        <v>683</v>
      </c>
      <c r="G58" s="114" t="s">
        <v>849</v>
      </c>
      <c r="H58" s="114" t="s">
        <v>731</v>
      </c>
      <c r="I58" s="114" t="s">
        <v>733</v>
      </c>
      <c r="J58" s="114" t="s">
        <v>666</v>
      </c>
      <c r="K58" s="115" t="s">
        <v>850</v>
      </c>
    </row>
    <row r="59" spans="2:11" ht="14.25" customHeight="1">
      <c r="B59" s="100" t="s">
        <v>851</v>
      </c>
      <c r="C59" s="103" t="s">
        <v>821</v>
      </c>
      <c r="D59" s="112" t="s">
        <v>852</v>
      </c>
      <c r="E59" s="112" t="s">
        <v>853</v>
      </c>
      <c r="F59" s="112" t="s">
        <v>1102</v>
      </c>
      <c r="G59" s="112" t="s">
        <v>849</v>
      </c>
      <c r="H59" s="112" t="s">
        <v>731</v>
      </c>
      <c r="I59" s="112" t="s">
        <v>733</v>
      </c>
      <c r="J59" s="112" t="s">
        <v>676</v>
      </c>
      <c r="K59" s="113" t="s">
        <v>854</v>
      </c>
    </row>
    <row r="60" spans="2:11" ht="14.25" customHeight="1">
      <c r="B60" s="101" t="s">
        <v>855</v>
      </c>
      <c r="C60" s="104" t="s">
        <v>821</v>
      </c>
      <c r="D60" s="114" t="s">
        <v>856</v>
      </c>
      <c r="E60" s="114" t="s">
        <v>853</v>
      </c>
      <c r="F60" s="114" t="s">
        <v>1102</v>
      </c>
      <c r="G60" s="114" t="s">
        <v>849</v>
      </c>
      <c r="H60" s="114" t="s">
        <v>731</v>
      </c>
      <c r="I60" s="114" t="s">
        <v>733</v>
      </c>
      <c r="J60" s="114" t="s">
        <v>676</v>
      </c>
      <c r="K60" s="115" t="s">
        <v>857</v>
      </c>
    </row>
    <row r="61" spans="2:11" ht="14.25" customHeight="1">
      <c r="B61" s="100" t="s">
        <v>858</v>
      </c>
      <c r="C61" s="103" t="s">
        <v>821</v>
      </c>
      <c r="D61" s="112" t="s">
        <v>859</v>
      </c>
      <c r="E61" s="112" t="s">
        <v>853</v>
      </c>
      <c r="F61" s="112" t="s">
        <v>1102</v>
      </c>
      <c r="G61" s="112" t="s">
        <v>849</v>
      </c>
      <c r="H61" s="112" t="s">
        <v>731</v>
      </c>
      <c r="I61" s="112" t="s">
        <v>733</v>
      </c>
      <c r="J61" s="112" t="s">
        <v>666</v>
      </c>
      <c r="K61" s="113" t="s">
        <v>860</v>
      </c>
    </row>
    <row r="62" spans="2:11" ht="14.25" customHeight="1">
      <c r="B62" s="101" t="s">
        <v>861</v>
      </c>
      <c r="C62" s="104" t="s">
        <v>821</v>
      </c>
      <c r="D62" s="114" t="s">
        <v>859</v>
      </c>
      <c r="E62" s="114" t="s">
        <v>853</v>
      </c>
      <c r="F62" s="114" t="s">
        <v>1102</v>
      </c>
      <c r="G62" s="114" t="s">
        <v>664</v>
      </c>
      <c r="H62" s="114" t="s">
        <v>841</v>
      </c>
      <c r="I62" s="114" t="s">
        <v>733</v>
      </c>
      <c r="J62" s="114" t="s">
        <v>685</v>
      </c>
      <c r="K62" s="115" t="s">
        <v>862</v>
      </c>
    </row>
    <row r="63" spans="2:11" ht="14.25" customHeight="1">
      <c r="B63" s="100" t="s">
        <v>863</v>
      </c>
      <c r="C63" s="103" t="s">
        <v>821</v>
      </c>
      <c r="D63" s="112" t="s">
        <v>859</v>
      </c>
      <c r="E63" s="112" t="s">
        <v>853</v>
      </c>
      <c r="F63" s="112" t="s">
        <v>1102</v>
      </c>
      <c r="G63" s="112" t="s">
        <v>731</v>
      </c>
      <c r="H63" s="112" t="s">
        <v>841</v>
      </c>
      <c r="I63" s="112" t="s">
        <v>733</v>
      </c>
      <c r="J63" s="112" t="s">
        <v>685</v>
      </c>
      <c r="K63" s="113" t="s">
        <v>862</v>
      </c>
    </row>
    <row r="64" spans="2:11" ht="14.25" customHeight="1">
      <c r="B64" s="101" t="s">
        <v>864</v>
      </c>
      <c r="C64" s="104" t="s">
        <v>821</v>
      </c>
      <c r="D64" s="114" t="s">
        <v>865</v>
      </c>
      <c r="E64" s="114" t="s">
        <v>761</v>
      </c>
      <c r="F64" s="114" t="s">
        <v>1102</v>
      </c>
      <c r="G64" s="114" t="s">
        <v>849</v>
      </c>
      <c r="H64" s="114" t="s">
        <v>731</v>
      </c>
      <c r="I64" s="114" t="s">
        <v>733</v>
      </c>
      <c r="J64" s="114" t="s">
        <v>676</v>
      </c>
      <c r="K64" s="115" t="s">
        <v>866</v>
      </c>
    </row>
    <row r="65" spans="2:11" ht="14.25" customHeight="1">
      <c r="B65" s="100" t="s">
        <v>867</v>
      </c>
      <c r="C65" s="103" t="s">
        <v>821</v>
      </c>
      <c r="D65" s="112" t="s">
        <v>868</v>
      </c>
      <c r="E65" s="112" t="s">
        <v>853</v>
      </c>
      <c r="F65" s="112" t="s">
        <v>1102</v>
      </c>
      <c r="G65" s="112" t="s">
        <v>849</v>
      </c>
      <c r="H65" s="112" t="s">
        <v>731</v>
      </c>
      <c r="I65" s="112" t="s">
        <v>733</v>
      </c>
      <c r="J65" s="112" t="s">
        <v>869</v>
      </c>
      <c r="K65" s="113" t="s">
        <v>870</v>
      </c>
    </row>
    <row r="66" spans="2:11" ht="14.25" customHeight="1">
      <c r="B66" s="101" t="s">
        <v>871</v>
      </c>
      <c r="C66" s="104" t="s">
        <v>821</v>
      </c>
      <c r="D66" s="114" t="s">
        <v>859</v>
      </c>
      <c r="E66" s="114" t="s">
        <v>853</v>
      </c>
      <c r="F66" s="114" t="s">
        <v>1102</v>
      </c>
      <c r="G66" s="114" t="s">
        <v>849</v>
      </c>
      <c r="H66" s="114" t="s">
        <v>792</v>
      </c>
      <c r="I66" s="114" t="s">
        <v>733</v>
      </c>
      <c r="J66" s="114" t="s">
        <v>685</v>
      </c>
      <c r="K66" s="115" t="s">
        <v>1083</v>
      </c>
    </row>
    <row r="67" spans="2:11" ht="14.25" customHeight="1">
      <c r="B67" s="100" t="s">
        <v>872</v>
      </c>
      <c r="C67" s="103" t="s">
        <v>821</v>
      </c>
      <c r="D67" s="112" t="s">
        <v>859</v>
      </c>
      <c r="E67" s="112" t="s">
        <v>853</v>
      </c>
      <c r="F67" s="112" t="s">
        <v>1102</v>
      </c>
      <c r="G67" s="112" t="s">
        <v>664</v>
      </c>
      <c r="H67" s="112" t="s">
        <v>775</v>
      </c>
      <c r="I67" s="112" t="s">
        <v>784</v>
      </c>
      <c r="J67" s="112" t="s">
        <v>685</v>
      </c>
      <c r="K67" s="113" t="s">
        <v>1084</v>
      </c>
    </row>
    <row r="68" spans="2:11" ht="14.25" customHeight="1">
      <c r="B68" s="101" t="s">
        <v>1085</v>
      </c>
      <c r="C68" s="104" t="s">
        <v>821</v>
      </c>
      <c r="D68" s="114" t="s">
        <v>827</v>
      </c>
      <c r="E68" s="114" t="s">
        <v>733</v>
      </c>
      <c r="F68" s="114" t="s">
        <v>683</v>
      </c>
      <c r="G68" s="114" t="s">
        <v>873</v>
      </c>
      <c r="H68" s="114" t="s">
        <v>874</v>
      </c>
      <c r="I68" s="114" t="s">
        <v>733</v>
      </c>
      <c r="J68" s="114" t="s">
        <v>685</v>
      </c>
      <c r="K68" s="115" t="s">
        <v>1076</v>
      </c>
    </row>
    <row r="69" spans="2:11" ht="14.25" customHeight="1">
      <c r="B69" s="100" t="s">
        <v>1086</v>
      </c>
      <c r="C69" s="103" t="s">
        <v>821</v>
      </c>
      <c r="D69" s="112" t="s">
        <v>875</v>
      </c>
      <c r="E69" s="112" t="s">
        <v>833</v>
      </c>
      <c r="F69" s="112" t="s">
        <v>683</v>
      </c>
      <c r="G69" s="112" t="s">
        <v>873</v>
      </c>
      <c r="H69" s="112" t="s">
        <v>874</v>
      </c>
      <c r="I69" s="112" t="s">
        <v>665</v>
      </c>
      <c r="J69" s="112" t="s">
        <v>685</v>
      </c>
      <c r="K69" s="113" t="s">
        <v>1087</v>
      </c>
    </row>
    <row r="70" spans="2:11" ht="14.25" customHeight="1">
      <c r="B70" s="101" t="s">
        <v>876</v>
      </c>
      <c r="C70" s="104" t="s">
        <v>821</v>
      </c>
      <c r="D70" s="114" t="s">
        <v>877</v>
      </c>
      <c r="E70" s="114" t="s">
        <v>878</v>
      </c>
      <c r="F70" s="114" t="s">
        <v>683</v>
      </c>
      <c r="G70" s="114" t="s">
        <v>664</v>
      </c>
      <c r="H70" s="114" t="s">
        <v>879</v>
      </c>
      <c r="I70" s="114" t="s">
        <v>702</v>
      </c>
      <c r="J70" s="114" t="s">
        <v>685</v>
      </c>
      <c r="K70" s="115" t="s">
        <v>1088</v>
      </c>
    </row>
    <row r="71" spans="2:11" ht="14.25" customHeight="1">
      <c r="B71" s="100" t="s">
        <v>880</v>
      </c>
      <c r="C71" s="103" t="s">
        <v>821</v>
      </c>
      <c r="D71" s="112" t="s">
        <v>832</v>
      </c>
      <c r="E71" s="112" t="s">
        <v>833</v>
      </c>
      <c r="F71" s="112" t="s">
        <v>683</v>
      </c>
      <c r="G71" s="112" t="s">
        <v>881</v>
      </c>
      <c r="H71" s="112" t="s">
        <v>828</v>
      </c>
      <c r="I71" s="112" t="s">
        <v>665</v>
      </c>
      <c r="J71" s="112" t="s">
        <v>685</v>
      </c>
      <c r="K71" s="113" t="s">
        <v>1089</v>
      </c>
    </row>
    <row r="72" spans="2:11" ht="14.25" customHeight="1">
      <c r="B72" s="101" t="s">
        <v>882</v>
      </c>
      <c r="C72" s="104" t="s">
        <v>821</v>
      </c>
      <c r="D72" s="114" t="s">
        <v>875</v>
      </c>
      <c r="E72" s="114" t="s">
        <v>833</v>
      </c>
      <c r="F72" s="114" t="s">
        <v>683</v>
      </c>
      <c r="G72" s="114" t="s">
        <v>881</v>
      </c>
      <c r="H72" s="114" t="s">
        <v>828</v>
      </c>
      <c r="I72" s="114" t="s">
        <v>784</v>
      </c>
      <c r="J72" s="114" t="s">
        <v>685</v>
      </c>
      <c r="K72" s="115" t="s">
        <v>1090</v>
      </c>
    </row>
    <row r="73" spans="2:11" ht="14.25" customHeight="1">
      <c r="B73" s="100" t="s">
        <v>883</v>
      </c>
      <c r="C73" s="103" t="s">
        <v>821</v>
      </c>
      <c r="D73" s="112" t="s">
        <v>875</v>
      </c>
      <c r="E73" s="112" t="s">
        <v>833</v>
      </c>
      <c r="F73" s="112" t="s">
        <v>683</v>
      </c>
      <c r="G73" s="112" t="s">
        <v>881</v>
      </c>
      <c r="H73" s="112" t="s">
        <v>874</v>
      </c>
      <c r="I73" s="112" t="s">
        <v>665</v>
      </c>
      <c r="J73" s="112" t="s">
        <v>685</v>
      </c>
      <c r="K73" s="113" t="s">
        <v>866</v>
      </c>
    </row>
    <row r="74" spans="2:11" ht="14.25" customHeight="1">
      <c r="B74" s="101" t="s">
        <v>884</v>
      </c>
      <c r="C74" s="104" t="s">
        <v>821</v>
      </c>
      <c r="D74" s="114" t="s">
        <v>875</v>
      </c>
      <c r="E74" s="114" t="s">
        <v>837</v>
      </c>
      <c r="F74" s="114" t="s">
        <v>683</v>
      </c>
      <c r="G74" s="114" t="s">
        <v>881</v>
      </c>
      <c r="H74" s="114" t="s">
        <v>874</v>
      </c>
      <c r="I74" s="114" t="s">
        <v>665</v>
      </c>
      <c r="J74" s="114" t="s">
        <v>685</v>
      </c>
      <c r="K74" s="115" t="s">
        <v>866</v>
      </c>
    </row>
    <row r="75" spans="2:11" ht="14.25" customHeight="1">
      <c r="B75" s="100" t="s">
        <v>885</v>
      </c>
      <c r="C75" s="103" t="s">
        <v>821</v>
      </c>
      <c r="D75" s="112" t="s">
        <v>875</v>
      </c>
      <c r="E75" s="112" t="s">
        <v>833</v>
      </c>
      <c r="F75" s="112" t="s">
        <v>683</v>
      </c>
      <c r="G75" s="112" t="s">
        <v>873</v>
      </c>
      <c r="H75" s="112" t="s">
        <v>874</v>
      </c>
      <c r="I75" s="112" t="s">
        <v>776</v>
      </c>
      <c r="J75" s="112" t="s">
        <v>685</v>
      </c>
      <c r="K75" s="113" t="s">
        <v>1091</v>
      </c>
    </row>
    <row r="76" spans="2:11" ht="14.25" customHeight="1">
      <c r="B76" s="101" t="s">
        <v>886</v>
      </c>
      <c r="C76" s="104" t="s">
        <v>821</v>
      </c>
      <c r="D76" s="114" t="s">
        <v>875</v>
      </c>
      <c r="E76" s="114" t="s">
        <v>833</v>
      </c>
      <c r="F76" s="114" t="s">
        <v>683</v>
      </c>
      <c r="G76" s="114" t="s">
        <v>887</v>
      </c>
      <c r="H76" s="114" t="s">
        <v>874</v>
      </c>
      <c r="I76" s="114" t="s">
        <v>776</v>
      </c>
      <c r="J76" s="114" t="s">
        <v>685</v>
      </c>
      <c r="K76" s="115" t="s">
        <v>1092</v>
      </c>
    </row>
    <row r="77" spans="2:11" ht="14.25" customHeight="1">
      <c r="B77" s="100" t="s">
        <v>888</v>
      </c>
      <c r="C77" s="103" t="s">
        <v>889</v>
      </c>
      <c r="D77" s="112" t="s">
        <v>780</v>
      </c>
      <c r="E77" s="112" t="s">
        <v>828</v>
      </c>
      <c r="F77" s="112" t="s">
        <v>683</v>
      </c>
      <c r="G77" s="112" t="s">
        <v>873</v>
      </c>
      <c r="H77" s="112" t="s">
        <v>890</v>
      </c>
      <c r="I77" s="112" t="s">
        <v>702</v>
      </c>
      <c r="J77" s="112" t="s">
        <v>676</v>
      </c>
      <c r="K77" s="113" t="s">
        <v>891</v>
      </c>
    </row>
    <row r="78" spans="2:11" ht="14.25" customHeight="1">
      <c r="B78" s="101" t="s">
        <v>1093</v>
      </c>
      <c r="C78" s="104" t="s">
        <v>889</v>
      </c>
      <c r="D78" s="114" t="s">
        <v>780</v>
      </c>
      <c r="E78" s="114" t="s">
        <v>828</v>
      </c>
      <c r="F78" s="114" t="s">
        <v>683</v>
      </c>
      <c r="G78" s="114" t="s">
        <v>873</v>
      </c>
      <c r="H78" s="114" t="s">
        <v>892</v>
      </c>
      <c r="I78" s="114" t="s">
        <v>665</v>
      </c>
      <c r="J78" s="114" t="s">
        <v>685</v>
      </c>
      <c r="K78" s="115" t="s">
        <v>866</v>
      </c>
    </row>
    <row r="79" spans="2:11" ht="14.25" customHeight="1">
      <c r="B79" s="100" t="s">
        <v>1094</v>
      </c>
      <c r="C79" s="103" t="s">
        <v>889</v>
      </c>
      <c r="D79" s="112" t="s">
        <v>780</v>
      </c>
      <c r="E79" s="112" t="s">
        <v>773</v>
      </c>
      <c r="F79" s="112" t="s">
        <v>683</v>
      </c>
      <c r="G79" s="112" t="s">
        <v>893</v>
      </c>
      <c r="H79" s="112" t="s">
        <v>894</v>
      </c>
      <c r="I79" s="112" t="s">
        <v>702</v>
      </c>
      <c r="J79" s="112" t="s">
        <v>685</v>
      </c>
      <c r="K79" s="113" t="s">
        <v>1095</v>
      </c>
    </row>
    <row r="80" spans="2:11" ht="14.25" customHeight="1">
      <c r="B80" s="101" t="s">
        <v>895</v>
      </c>
      <c r="C80" s="104" t="s">
        <v>889</v>
      </c>
      <c r="D80" s="114" t="s">
        <v>772</v>
      </c>
      <c r="E80" s="114" t="s">
        <v>773</v>
      </c>
      <c r="F80" s="114" t="s">
        <v>683</v>
      </c>
      <c r="G80" s="114" t="s">
        <v>893</v>
      </c>
      <c r="H80" s="114" t="s">
        <v>828</v>
      </c>
      <c r="I80" s="114" t="s">
        <v>702</v>
      </c>
      <c r="J80" s="114" t="s">
        <v>685</v>
      </c>
      <c r="K80" s="115" t="s">
        <v>866</v>
      </c>
    </row>
    <row r="81" spans="2:11" ht="14.25" customHeight="1">
      <c r="B81" s="100" t="s">
        <v>896</v>
      </c>
      <c r="C81" s="103" t="s">
        <v>889</v>
      </c>
      <c r="D81" s="112" t="s">
        <v>791</v>
      </c>
      <c r="E81" s="112" t="s">
        <v>828</v>
      </c>
      <c r="F81" s="112" t="s">
        <v>683</v>
      </c>
      <c r="G81" s="112" t="s">
        <v>897</v>
      </c>
      <c r="H81" s="112" t="s">
        <v>898</v>
      </c>
      <c r="I81" s="112" t="s">
        <v>702</v>
      </c>
      <c r="J81" s="112" t="s">
        <v>676</v>
      </c>
      <c r="K81" s="113" t="s">
        <v>899</v>
      </c>
    </row>
    <row r="82" spans="2:11" ht="14.25" customHeight="1">
      <c r="B82" s="101" t="s">
        <v>900</v>
      </c>
      <c r="C82" s="104" t="s">
        <v>889</v>
      </c>
      <c r="D82" s="114" t="s">
        <v>780</v>
      </c>
      <c r="E82" s="114" t="s">
        <v>828</v>
      </c>
      <c r="F82" s="114" t="s">
        <v>683</v>
      </c>
      <c r="G82" s="114" t="s">
        <v>873</v>
      </c>
      <c r="H82" s="114" t="s">
        <v>894</v>
      </c>
      <c r="I82" s="114" t="s">
        <v>784</v>
      </c>
      <c r="J82" s="114" t="s">
        <v>685</v>
      </c>
      <c r="K82" s="115" t="s">
        <v>1087</v>
      </c>
    </row>
    <row r="83" spans="2:11" ht="14.25" customHeight="1">
      <c r="B83" s="100" t="s">
        <v>901</v>
      </c>
      <c r="C83" s="103" t="s">
        <v>902</v>
      </c>
      <c r="D83" s="112" t="s">
        <v>832</v>
      </c>
      <c r="E83" s="112" t="s">
        <v>733</v>
      </c>
      <c r="F83" s="112" t="s">
        <v>683</v>
      </c>
      <c r="G83" s="112" t="s">
        <v>903</v>
      </c>
      <c r="H83" s="112" t="s">
        <v>830</v>
      </c>
      <c r="I83" s="112" t="s">
        <v>702</v>
      </c>
      <c r="J83" s="112" t="s">
        <v>869</v>
      </c>
      <c r="K83" s="113" t="s">
        <v>904</v>
      </c>
    </row>
    <row r="84" spans="2:11" ht="14.25" customHeight="1">
      <c r="B84" s="101" t="s">
        <v>905</v>
      </c>
      <c r="C84" s="104" t="s">
        <v>902</v>
      </c>
      <c r="D84" s="114" t="s">
        <v>832</v>
      </c>
      <c r="E84" s="114" t="s">
        <v>837</v>
      </c>
      <c r="F84" s="114" t="s">
        <v>683</v>
      </c>
      <c r="G84" s="114" t="s">
        <v>873</v>
      </c>
      <c r="H84" s="114" t="s">
        <v>828</v>
      </c>
      <c r="I84" s="114" t="s">
        <v>733</v>
      </c>
      <c r="J84" s="114" t="s">
        <v>676</v>
      </c>
      <c r="K84" s="115" t="s">
        <v>906</v>
      </c>
    </row>
    <row r="85" spans="2:11" ht="14.25" customHeight="1">
      <c r="B85" s="100" t="s">
        <v>907</v>
      </c>
      <c r="C85" s="103" t="s">
        <v>902</v>
      </c>
      <c r="D85" s="112" t="s">
        <v>832</v>
      </c>
      <c r="E85" s="112" t="s">
        <v>908</v>
      </c>
      <c r="F85" s="112" t="s">
        <v>683</v>
      </c>
      <c r="G85" s="112" t="s">
        <v>903</v>
      </c>
      <c r="H85" s="112" t="s">
        <v>878</v>
      </c>
      <c r="I85" s="112" t="s">
        <v>702</v>
      </c>
      <c r="J85" s="112" t="s">
        <v>676</v>
      </c>
      <c r="K85" s="113" t="s">
        <v>909</v>
      </c>
    </row>
    <row r="86" spans="2:11" ht="14.25" customHeight="1">
      <c r="B86" s="101" t="s">
        <v>910</v>
      </c>
      <c r="C86" s="104" t="s">
        <v>902</v>
      </c>
      <c r="D86" s="114" t="s">
        <v>832</v>
      </c>
      <c r="E86" s="114" t="s">
        <v>833</v>
      </c>
      <c r="F86" s="114" t="s">
        <v>683</v>
      </c>
      <c r="G86" s="114" t="s">
        <v>897</v>
      </c>
      <c r="H86" s="114" t="s">
        <v>911</v>
      </c>
      <c r="I86" s="114" t="s">
        <v>702</v>
      </c>
      <c r="J86" s="114" t="s">
        <v>676</v>
      </c>
      <c r="K86" s="115" t="s">
        <v>912</v>
      </c>
    </row>
    <row r="87" spans="2:11" ht="14.25" customHeight="1">
      <c r="B87" s="100" t="s">
        <v>913</v>
      </c>
      <c r="C87" s="103" t="s">
        <v>902</v>
      </c>
      <c r="D87" s="112" t="s">
        <v>832</v>
      </c>
      <c r="E87" s="112" t="s">
        <v>833</v>
      </c>
      <c r="F87" s="112" t="s">
        <v>683</v>
      </c>
      <c r="G87" s="112" t="s">
        <v>903</v>
      </c>
      <c r="H87" s="112" t="s">
        <v>914</v>
      </c>
      <c r="I87" s="112" t="s">
        <v>702</v>
      </c>
      <c r="J87" s="112" t="s">
        <v>676</v>
      </c>
      <c r="K87" s="113" t="s">
        <v>915</v>
      </c>
    </row>
    <row r="88" spans="2:11" ht="14.25" customHeight="1">
      <c r="B88" s="101" t="s">
        <v>916</v>
      </c>
      <c r="C88" s="104" t="s">
        <v>902</v>
      </c>
      <c r="D88" s="114" t="s">
        <v>832</v>
      </c>
      <c r="E88" s="114" t="s">
        <v>830</v>
      </c>
      <c r="F88" s="114" t="s">
        <v>683</v>
      </c>
      <c r="G88" s="114" t="s">
        <v>903</v>
      </c>
      <c r="H88" s="114" t="s">
        <v>917</v>
      </c>
      <c r="I88" s="114" t="s">
        <v>784</v>
      </c>
      <c r="J88" s="114" t="s">
        <v>685</v>
      </c>
      <c r="K88" s="115" t="s">
        <v>866</v>
      </c>
    </row>
    <row r="89" spans="2:11" ht="14.25" customHeight="1">
      <c r="B89" s="100" t="s">
        <v>918</v>
      </c>
      <c r="C89" s="103" t="s">
        <v>902</v>
      </c>
      <c r="D89" s="112" t="s">
        <v>875</v>
      </c>
      <c r="E89" s="112" t="s">
        <v>833</v>
      </c>
      <c r="F89" s="112" t="s">
        <v>683</v>
      </c>
      <c r="G89" s="112" t="s">
        <v>903</v>
      </c>
      <c r="H89" s="112" t="s">
        <v>919</v>
      </c>
      <c r="I89" s="112" t="s">
        <v>776</v>
      </c>
      <c r="J89" s="112" t="s">
        <v>685</v>
      </c>
      <c r="K89" s="113" t="s">
        <v>866</v>
      </c>
    </row>
    <row r="90" spans="2:11" ht="14.25" customHeight="1">
      <c r="B90" s="101" t="s">
        <v>920</v>
      </c>
      <c r="C90" s="104" t="s">
        <v>902</v>
      </c>
      <c r="D90" s="114" t="s">
        <v>832</v>
      </c>
      <c r="E90" s="114" t="s">
        <v>833</v>
      </c>
      <c r="F90" s="114" t="s">
        <v>683</v>
      </c>
      <c r="G90" s="114" t="s">
        <v>903</v>
      </c>
      <c r="H90" s="114" t="s">
        <v>878</v>
      </c>
      <c r="I90" s="114" t="s">
        <v>776</v>
      </c>
      <c r="J90" s="114" t="s">
        <v>676</v>
      </c>
      <c r="K90" s="115" t="s">
        <v>866</v>
      </c>
    </row>
    <row r="91" spans="2:11" ht="14.25" customHeight="1">
      <c r="B91" s="100" t="s">
        <v>921</v>
      </c>
      <c r="C91" s="103" t="s">
        <v>726</v>
      </c>
      <c r="D91" s="112" t="s">
        <v>922</v>
      </c>
      <c r="E91" s="112" t="s">
        <v>740</v>
      </c>
      <c r="F91" s="112" t="s">
        <v>683</v>
      </c>
      <c r="G91" s="112" t="s">
        <v>701</v>
      </c>
      <c r="H91" s="112" t="s">
        <v>732</v>
      </c>
      <c r="I91" s="112" t="s">
        <v>684</v>
      </c>
      <c r="J91" s="112" t="s">
        <v>666</v>
      </c>
      <c r="K91" s="113" t="s">
        <v>866</v>
      </c>
    </row>
    <row r="92" spans="2:11" ht="14.25" customHeight="1">
      <c r="B92" s="101" t="s">
        <v>923</v>
      </c>
      <c r="C92" s="104" t="s">
        <v>1110</v>
      </c>
      <c r="D92" s="114" t="s">
        <v>924</v>
      </c>
      <c r="E92" s="114" t="s">
        <v>764</v>
      </c>
      <c r="F92" s="114" t="s">
        <v>683</v>
      </c>
      <c r="G92" s="114" t="s">
        <v>701</v>
      </c>
      <c r="H92" s="114" t="s">
        <v>664</v>
      </c>
      <c r="I92" s="114" t="s">
        <v>733</v>
      </c>
      <c r="J92" s="114" t="s">
        <v>666</v>
      </c>
      <c r="K92" s="115" t="s">
        <v>925</v>
      </c>
    </row>
    <row r="93" spans="2:11" ht="14.25" customHeight="1">
      <c r="B93" s="100" t="s">
        <v>926</v>
      </c>
      <c r="C93" s="103" t="s">
        <v>927</v>
      </c>
      <c r="D93" s="112" t="s">
        <v>928</v>
      </c>
      <c r="E93" s="112" t="s">
        <v>828</v>
      </c>
      <c r="F93" s="112" t="s">
        <v>683</v>
      </c>
      <c r="G93" s="112" t="s">
        <v>824</v>
      </c>
      <c r="H93" s="112" t="s">
        <v>664</v>
      </c>
      <c r="I93" s="112" t="s">
        <v>776</v>
      </c>
      <c r="J93" s="112" t="s">
        <v>685</v>
      </c>
      <c r="K93" s="113" t="s">
        <v>866</v>
      </c>
    </row>
    <row r="94" spans="2:11" ht="14.25" customHeight="1">
      <c r="B94" s="101" t="s">
        <v>929</v>
      </c>
      <c r="C94" s="104" t="s">
        <v>726</v>
      </c>
      <c r="D94" s="114" t="s">
        <v>930</v>
      </c>
      <c r="E94" s="114" t="s">
        <v>728</v>
      </c>
      <c r="F94" s="114" t="s">
        <v>683</v>
      </c>
      <c r="G94" s="114" t="s">
        <v>701</v>
      </c>
      <c r="H94" s="114" t="s">
        <v>732</v>
      </c>
      <c r="I94" s="114" t="s">
        <v>776</v>
      </c>
      <c r="J94" s="114" t="s">
        <v>666</v>
      </c>
      <c r="K94" s="115" t="s">
        <v>931</v>
      </c>
    </row>
    <row r="95" spans="2:11" ht="14.25" customHeight="1">
      <c r="B95" s="100" t="s">
        <v>932</v>
      </c>
      <c r="C95" s="103" t="s">
        <v>569</v>
      </c>
      <c r="D95" s="112" t="s">
        <v>933</v>
      </c>
      <c r="E95" s="112" t="s">
        <v>866</v>
      </c>
      <c r="F95" s="112" t="s">
        <v>683</v>
      </c>
      <c r="G95" s="112" t="s">
        <v>866</v>
      </c>
      <c r="H95" s="112" t="s">
        <v>732</v>
      </c>
      <c r="I95" s="112" t="s">
        <v>733</v>
      </c>
      <c r="J95" s="112" t="s">
        <v>666</v>
      </c>
      <c r="K95" s="113" t="s">
        <v>934</v>
      </c>
    </row>
    <row r="96" spans="2:11" ht="14.25" customHeight="1">
      <c r="B96" s="101" t="s">
        <v>935</v>
      </c>
      <c r="C96" s="104" t="s">
        <v>936</v>
      </c>
      <c r="D96" s="114" t="s">
        <v>937</v>
      </c>
      <c r="E96" s="114" t="s">
        <v>938</v>
      </c>
      <c r="F96" s="114" t="s">
        <v>683</v>
      </c>
      <c r="G96" s="114" t="s">
        <v>939</v>
      </c>
      <c r="H96" s="114" t="s">
        <v>732</v>
      </c>
      <c r="I96" s="114" t="s">
        <v>684</v>
      </c>
      <c r="J96" s="114" t="s">
        <v>666</v>
      </c>
      <c r="K96" s="115" t="s">
        <v>866</v>
      </c>
    </row>
    <row r="97" spans="1:11" ht="14.25" customHeight="1">
      <c r="B97" s="100" t="s">
        <v>940</v>
      </c>
      <c r="C97" s="103" t="s">
        <v>936</v>
      </c>
      <c r="D97" s="112" t="s">
        <v>941</v>
      </c>
      <c r="E97" s="112" t="s">
        <v>938</v>
      </c>
      <c r="F97" s="112" t="s">
        <v>683</v>
      </c>
      <c r="G97" s="112" t="s">
        <v>939</v>
      </c>
      <c r="H97" s="112" t="s">
        <v>732</v>
      </c>
      <c r="I97" s="112" t="s">
        <v>776</v>
      </c>
      <c r="J97" s="112" t="s">
        <v>685</v>
      </c>
      <c r="K97" s="113" t="s">
        <v>866</v>
      </c>
    </row>
    <row r="98" spans="1:11" ht="14.25" customHeight="1">
      <c r="B98" s="101" t="s">
        <v>942</v>
      </c>
      <c r="C98" s="104" t="s">
        <v>726</v>
      </c>
      <c r="D98" s="114" t="s">
        <v>930</v>
      </c>
      <c r="E98" s="114" t="s">
        <v>728</v>
      </c>
      <c r="F98" s="114" t="s">
        <v>683</v>
      </c>
      <c r="G98" s="114" t="s">
        <v>701</v>
      </c>
      <c r="H98" s="114" t="s">
        <v>732</v>
      </c>
      <c r="I98" s="114" t="s">
        <v>776</v>
      </c>
      <c r="J98" s="114" t="s">
        <v>666</v>
      </c>
      <c r="K98" s="115" t="s">
        <v>866</v>
      </c>
    </row>
    <row r="99" spans="1:11" ht="14.25" customHeight="1">
      <c r="B99" s="100" t="s">
        <v>943</v>
      </c>
      <c r="C99" s="103" t="s">
        <v>944</v>
      </c>
      <c r="D99" s="112" t="s">
        <v>945</v>
      </c>
      <c r="E99" s="112" t="s">
        <v>946</v>
      </c>
      <c r="F99" s="112" t="s">
        <v>683</v>
      </c>
      <c r="G99" s="112" t="s">
        <v>731</v>
      </c>
      <c r="H99" s="112" t="s">
        <v>947</v>
      </c>
      <c r="I99" s="112" t="s">
        <v>733</v>
      </c>
      <c r="J99" s="112" t="s">
        <v>685</v>
      </c>
      <c r="K99" s="113" t="s">
        <v>866</v>
      </c>
    </row>
    <row r="100" spans="1:11" ht="14.25" customHeight="1">
      <c r="B100" s="101" t="s">
        <v>948</v>
      </c>
      <c r="C100" s="104" t="s">
        <v>944</v>
      </c>
      <c r="D100" s="114" t="s">
        <v>949</v>
      </c>
      <c r="E100" s="114" t="s">
        <v>946</v>
      </c>
      <c r="F100" s="114" t="s">
        <v>683</v>
      </c>
      <c r="G100" s="114" t="s">
        <v>765</v>
      </c>
      <c r="H100" s="114" t="s">
        <v>947</v>
      </c>
      <c r="I100" s="114" t="s">
        <v>776</v>
      </c>
      <c r="J100" s="114" t="s">
        <v>666</v>
      </c>
      <c r="K100" s="115" t="s">
        <v>950</v>
      </c>
    </row>
    <row r="101" spans="1:11" ht="14.25" customHeight="1">
      <c r="B101" s="100" t="s">
        <v>951</v>
      </c>
      <c r="C101" s="103" t="s">
        <v>944</v>
      </c>
      <c r="D101" s="112" t="s">
        <v>952</v>
      </c>
      <c r="E101" s="112" t="s">
        <v>953</v>
      </c>
      <c r="F101" s="112" t="s">
        <v>683</v>
      </c>
      <c r="G101" s="112" t="s">
        <v>664</v>
      </c>
      <c r="H101" s="112" t="s">
        <v>947</v>
      </c>
      <c r="I101" s="112" t="s">
        <v>733</v>
      </c>
      <c r="J101" s="112" t="s">
        <v>685</v>
      </c>
      <c r="K101" s="113" t="s">
        <v>866</v>
      </c>
    </row>
    <row r="102" spans="1:11" ht="14.25" customHeight="1">
      <c r="B102" s="101" t="s">
        <v>954</v>
      </c>
      <c r="C102" s="104" t="s">
        <v>944</v>
      </c>
      <c r="D102" s="114" t="s">
        <v>955</v>
      </c>
      <c r="E102" s="114" t="s">
        <v>956</v>
      </c>
      <c r="F102" s="114" t="s">
        <v>683</v>
      </c>
      <c r="G102" s="114" t="s">
        <v>731</v>
      </c>
      <c r="H102" s="114" t="s">
        <v>957</v>
      </c>
      <c r="I102" s="114" t="s">
        <v>784</v>
      </c>
      <c r="J102" s="114" t="s">
        <v>685</v>
      </c>
      <c r="K102" s="115" t="s">
        <v>866</v>
      </c>
    </row>
    <row r="103" spans="1:11" ht="14.25" customHeight="1">
      <c r="B103" s="100" t="s">
        <v>958</v>
      </c>
      <c r="C103" s="103" t="s">
        <v>936</v>
      </c>
      <c r="D103" s="112" t="s">
        <v>959</v>
      </c>
      <c r="E103" s="112" t="s">
        <v>938</v>
      </c>
      <c r="F103" s="112" t="s">
        <v>683</v>
      </c>
      <c r="G103" s="112" t="s">
        <v>938</v>
      </c>
      <c r="H103" s="112" t="s">
        <v>732</v>
      </c>
      <c r="I103" s="112" t="s">
        <v>776</v>
      </c>
      <c r="J103" s="112" t="s">
        <v>666</v>
      </c>
      <c r="K103" s="113" t="s">
        <v>866</v>
      </c>
    </row>
    <row r="104" spans="1:11" ht="14.25" customHeight="1">
      <c r="B104" s="101" t="s">
        <v>960</v>
      </c>
      <c r="C104" s="104" t="s">
        <v>936</v>
      </c>
      <c r="D104" s="114" t="s">
        <v>961</v>
      </c>
      <c r="E104" s="114" t="s">
        <v>938</v>
      </c>
      <c r="F104" s="114" t="s">
        <v>683</v>
      </c>
      <c r="G104" s="114" t="s">
        <v>938</v>
      </c>
      <c r="H104" s="114" t="s">
        <v>732</v>
      </c>
      <c r="I104" s="114" t="s">
        <v>776</v>
      </c>
      <c r="J104" s="114" t="s">
        <v>685</v>
      </c>
      <c r="K104" s="115" t="s">
        <v>866</v>
      </c>
    </row>
    <row r="105" spans="1:11" ht="14.25" customHeight="1">
      <c r="B105" s="100" t="s">
        <v>962</v>
      </c>
      <c r="C105" s="103" t="s">
        <v>962</v>
      </c>
      <c r="D105" s="112" t="s">
        <v>922</v>
      </c>
      <c r="E105" s="112" t="s">
        <v>963</v>
      </c>
      <c r="F105" s="112" t="s">
        <v>683</v>
      </c>
      <c r="G105" s="112" t="s">
        <v>664</v>
      </c>
      <c r="H105" s="112" t="s">
        <v>964</v>
      </c>
      <c r="I105" s="112" t="s">
        <v>965</v>
      </c>
      <c r="J105" s="112" t="s">
        <v>666</v>
      </c>
      <c r="K105" s="113" t="s">
        <v>866</v>
      </c>
    </row>
    <row r="106" spans="1:11" ht="14.5" thickBot="1">
      <c r="A106" s="54"/>
      <c r="B106" s="102" t="s">
        <v>966</v>
      </c>
      <c r="C106" s="105" t="s">
        <v>927</v>
      </c>
      <c r="D106" s="116" t="s">
        <v>967</v>
      </c>
      <c r="E106" s="116" t="s">
        <v>968</v>
      </c>
      <c r="F106" s="116" t="s">
        <v>683</v>
      </c>
      <c r="G106" s="116" t="s">
        <v>664</v>
      </c>
      <c r="H106" s="116" t="s">
        <v>664</v>
      </c>
      <c r="I106" s="116" t="s">
        <v>784</v>
      </c>
      <c r="J106" s="116" t="s">
        <v>685</v>
      </c>
      <c r="K106" s="117" t="s">
        <v>866</v>
      </c>
    </row>
    <row r="107" spans="1:11">
      <c r="A107" s="54" t="s">
        <v>504</v>
      </c>
      <c r="B107" s="54"/>
      <c r="C107" s="54"/>
    </row>
    <row r="108" spans="1:11">
      <c r="A108" s="54" t="s">
        <v>505</v>
      </c>
      <c r="B108" s="54"/>
      <c r="C108" s="54"/>
    </row>
    <row r="109" spans="1:11">
      <c r="A109" s="54" t="s">
        <v>506</v>
      </c>
      <c r="B109" s="54"/>
      <c r="C109" s="54"/>
    </row>
    <row r="110" spans="1:11">
      <c r="A110" s="54" t="s">
        <v>507</v>
      </c>
      <c r="B110" s="54"/>
      <c r="C110" s="54"/>
    </row>
    <row r="111" spans="1:11">
      <c r="A111" s="54" t="s">
        <v>508</v>
      </c>
      <c r="B111" s="54"/>
      <c r="C111" s="54"/>
    </row>
    <row r="112" spans="1:11">
      <c r="A112" s="54" t="s">
        <v>509</v>
      </c>
      <c r="B112" s="54"/>
      <c r="C112" s="54"/>
    </row>
    <row r="113" spans="1:7">
      <c r="A113" s="54" t="s">
        <v>510</v>
      </c>
      <c r="B113" s="54"/>
      <c r="C113" s="54"/>
    </row>
    <row r="114" spans="1:7">
      <c r="A114" s="54" t="s">
        <v>511</v>
      </c>
      <c r="B114" s="54"/>
      <c r="C114" s="54"/>
    </row>
    <row r="115" spans="1:7">
      <c r="A115" s="54"/>
      <c r="B115" s="54"/>
      <c r="C115" s="54"/>
    </row>
    <row r="116" spans="1:7">
      <c r="A116" s="54"/>
      <c r="B116" s="54"/>
      <c r="C116" s="54"/>
    </row>
    <row r="117" spans="1:7">
      <c r="A117" s="54"/>
      <c r="B117" s="54"/>
      <c r="C117" s="54"/>
    </row>
    <row r="118" spans="1:7">
      <c r="A118" s="54"/>
      <c r="B118" s="54"/>
      <c r="C118" s="54"/>
    </row>
    <row r="119" spans="1:7">
      <c r="A119" s="54"/>
      <c r="B119" s="54"/>
      <c r="C119" s="54"/>
    </row>
    <row r="120" spans="1:7">
      <c r="A120" s="54"/>
      <c r="B120" s="54"/>
      <c r="C120" s="54"/>
    </row>
    <row r="121" spans="1:7">
      <c r="A121" s="54"/>
      <c r="B121" s="54"/>
      <c r="C121" s="54"/>
    </row>
    <row r="122" spans="1:7">
      <c r="A122" s="54"/>
      <c r="B122" s="54"/>
      <c r="C122" s="54"/>
    </row>
    <row r="123" spans="1:7">
      <c r="A123" s="54"/>
      <c r="B123" s="54"/>
      <c r="C123" s="54"/>
    </row>
    <row r="124" spans="1:7">
      <c r="A124" s="54"/>
      <c r="B124" s="54"/>
      <c r="C124" s="54"/>
    </row>
    <row r="125" spans="1:7">
      <c r="A125" s="54"/>
      <c r="B125" s="54"/>
      <c r="C125" s="54"/>
    </row>
    <row r="126" spans="1:7">
      <c r="A126" s="54"/>
      <c r="B126" s="54"/>
      <c r="C126" s="54"/>
    </row>
    <row r="127" spans="1:7">
      <c r="A127" s="54"/>
      <c r="B127" s="54"/>
      <c r="C127" s="54"/>
    </row>
    <row r="128" spans="1:7">
      <c r="A128" s="54"/>
      <c r="B128" s="54"/>
      <c r="C128" s="54"/>
      <c r="D128" s="54"/>
      <c r="E128" s="54"/>
      <c r="F128" s="54"/>
      <c r="G128" s="54"/>
    </row>
    <row r="129" spans="1:7">
      <c r="A129" s="54"/>
      <c r="B129" s="54"/>
      <c r="C129" s="54"/>
      <c r="D129" s="54"/>
      <c r="E129" s="54"/>
      <c r="F129" s="54"/>
      <c r="G129" s="54"/>
    </row>
    <row r="130" spans="1:7">
      <c r="A130" s="54"/>
      <c r="B130" s="54"/>
      <c r="C130" s="54"/>
      <c r="D130" s="54"/>
      <c r="E130" s="54"/>
      <c r="F130" s="54"/>
      <c r="G130" s="54"/>
    </row>
    <row r="131" spans="1:7">
      <c r="A131" s="54"/>
      <c r="B131" s="54"/>
      <c r="C131" s="54"/>
      <c r="D131" s="54"/>
      <c r="E131" s="54"/>
      <c r="F131" s="54"/>
      <c r="G131" s="54"/>
    </row>
    <row r="132" spans="1:7">
      <c r="A132" s="54"/>
      <c r="B132" s="54"/>
      <c r="C132" s="54"/>
      <c r="D132" s="54"/>
      <c r="E132" s="54"/>
      <c r="F132" s="54"/>
      <c r="G132" s="54"/>
    </row>
    <row r="133" spans="1:7">
      <c r="A133" s="54"/>
      <c r="B133" s="54"/>
      <c r="C133" s="54"/>
      <c r="D133" s="54"/>
      <c r="E133" s="54"/>
      <c r="F133" s="54"/>
      <c r="G133" s="54"/>
    </row>
    <row r="134" spans="1:7">
      <c r="A134" s="54"/>
      <c r="B134" s="54"/>
      <c r="C134" s="54"/>
      <c r="D134" s="54"/>
      <c r="E134" s="54"/>
      <c r="F134" s="54"/>
      <c r="G134" s="54"/>
    </row>
    <row r="135" spans="1:7">
      <c r="A135" s="54"/>
      <c r="B135" s="54"/>
      <c r="C135" s="54"/>
      <c r="D135" s="54"/>
      <c r="E135" s="54"/>
      <c r="F135" s="54"/>
      <c r="G135" s="54"/>
    </row>
    <row r="136" spans="1:7">
      <c r="A136" s="54"/>
      <c r="B136" s="54"/>
      <c r="C136" s="54"/>
      <c r="D136" s="54"/>
      <c r="E136" s="54"/>
      <c r="F136" s="54"/>
      <c r="G136" s="54"/>
    </row>
    <row r="137" spans="1:7">
      <c r="A137" s="54"/>
      <c r="B137" s="54"/>
      <c r="C137" s="54"/>
      <c r="D137" s="54"/>
      <c r="E137" s="54"/>
      <c r="F137" s="54"/>
      <c r="G137" s="54"/>
    </row>
    <row r="138" spans="1:7">
      <c r="A138" s="54"/>
      <c r="B138" s="54"/>
      <c r="C138" s="54"/>
      <c r="D138" s="54"/>
      <c r="E138" s="54"/>
      <c r="F138" s="54"/>
      <c r="G138" s="54"/>
    </row>
    <row r="139" spans="1:7">
      <c r="A139" s="54"/>
      <c r="B139" s="54"/>
      <c r="C139" s="54"/>
      <c r="D139" s="54"/>
      <c r="E139" s="54"/>
      <c r="F139" s="54"/>
      <c r="G139" s="54"/>
    </row>
    <row r="140" spans="1:7">
      <c r="A140" s="54"/>
      <c r="B140" s="54"/>
      <c r="C140" s="54"/>
      <c r="D140" s="54"/>
      <c r="E140" s="54"/>
      <c r="F140" s="54"/>
      <c r="G140" s="54"/>
    </row>
    <row r="141" spans="1:7">
      <c r="A141" s="54"/>
      <c r="B141" s="54"/>
      <c r="C141" s="54"/>
      <c r="D141" s="54"/>
      <c r="E141" s="54"/>
      <c r="F141" s="54"/>
      <c r="G141" s="54"/>
    </row>
    <row r="142" spans="1:7">
      <c r="A142" s="54"/>
      <c r="B142" s="54"/>
      <c r="C142" s="54"/>
      <c r="D142" s="54"/>
      <c r="E142" s="54"/>
      <c r="F142" s="54"/>
      <c r="G142" s="54"/>
    </row>
    <row r="143" spans="1:7">
      <c r="A143" s="54"/>
      <c r="B143" s="54"/>
      <c r="C143" s="54"/>
      <c r="D143" s="54"/>
      <c r="E143" s="54"/>
      <c r="F143" s="54"/>
      <c r="G143" s="54"/>
    </row>
    <row r="144" spans="1:7">
      <c r="A144" s="54"/>
      <c r="B144" s="54"/>
      <c r="C144" s="54"/>
      <c r="D144" s="54"/>
      <c r="E144" s="54"/>
      <c r="F144" s="54"/>
      <c r="G144" s="54"/>
    </row>
    <row r="145" spans="1:10">
      <c r="A145" s="54"/>
      <c r="B145" s="54"/>
      <c r="C145" s="54"/>
      <c r="D145" s="54"/>
      <c r="E145" s="54"/>
      <c r="F145" s="54"/>
      <c r="G145" s="54"/>
    </row>
    <row r="146" spans="1:10">
      <c r="A146" s="54"/>
      <c r="B146" s="54"/>
      <c r="C146" s="54"/>
      <c r="D146" s="54"/>
      <c r="E146" s="54"/>
      <c r="F146" s="54"/>
      <c r="G146" s="54"/>
    </row>
    <row r="147" spans="1:10">
      <c r="A147" s="54"/>
      <c r="B147" s="54"/>
      <c r="C147" s="54"/>
      <c r="D147" s="54"/>
      <c r="E147" s="54"/>
      <c r="F147" s="54"/>
      <c r="G147" s="54"/>
    </row>
    <row r="148" spans="1:10">
      <c r="A148" s="54"/>
      <c r="B148" s="54"/>
      <c r="C148" s="54"/>
      <c r="D148" s="54"/>
      <c r="E148" s="54"/>
      <c r="F148" s="54"/>
      <c r="G148" s="54"/>
      <c r="H148" s="54"/>
      <c r="I148" s="54"/>
      <c r="J148" s="54"/>
    </row>
    <row r="149" spans="1:10">
      <c r="A149" s="54"/>
      <c r="B149" s="54"/>
      <c r="C149" s="54"/>
      <c r="D149" s="54"/>
      <c r="E149" s="54"/>
      <c r="F149" s="54"/>
      <c r="G149" s="54"/>
      <c r="H149" s="54"/>
      <c r="I149" s="54"/>
      <c r="J149" s="54"/>
    </row>
    <row r="150" spans="1:10">
      <c r="A150" s="54"/>
      <c r="B150" s="54"/>
      <c r="C150" s="54"/>
      <c r="D150" s="54"/>
      <c r="E150" s="54"/>
      <c r="F150" s="54"/>
      <c r="G150" s="54"/>
      <c r="H150" s="54"/>
      <c r="I150" s="54"/>
      <c r="J150" s="54"/>
    </row>
    <row r="151" spans="1:10">
      <c r="A151" s="54"/>
      <c r="B151" s="54"/>
      <c r="C151" s="54"/>
      <c r="D151" s="54"/>
      <c r="E151" s="54"/>
      <c r="F151" s="54"/>
      <c r="G151" s="54"/>
      <c r="H151" s="54"/>
      <c r="I151" s="54"/>
      <c r="J151" s="54"/>
    </row>
    <row r="152" spans="1:10">
      <c r="A152" s="54"/>
      <c r="B152" s="54"/>
      <c r="C152" s="54"/>
      <c r="D152" s="54"/>
      <c r="E152" s="54"/>
      <c r="F152" s="54"/>
      <c r="G152" s="54"/>
      <c r="H152" s="54"/>
      <c r="I152" s="54"/>
      <c r="J152" s="54"/>
    </row>
    <row r="153" spans="1:10">
      <c r="A153" s="54"/>
      <c r="B153" s="54"/>
      <c r="C153" s="54"/>
      <c r="D153" s="54"/>
      <c r="E153" s="54"/>
      <c r="F153" s="54"/>
      <c r="G153" s="54"/>
      <c r="H153" s="54"/>
      <c r="I153" s="54"/>
      <c r="J153" s="54"/>
    </row>
    <row r="154" spans="1:10">
      <c r="A154" s="54"/>
      <c r="B154" s="54"/>
      <c r="C154" s="54"/>
      <c r="D154" s="54"/>
      <c r="E154" s="54"/>
      <c r="F154" s="54"/>
      <c r="G154" s="54"/>
      <c r="H154" s="54"/>
      <c r="I154" s="54"/>
      <c r="J154" s="54"/>
    </row>
    <row r="155" spans="1:10">
      <c r="A155" s="54"/>
      <c r="B155" s="54"/>
      <c r="C155" s="54"/>
      <c r="D155" s="54"/>
      <c r="E155" s="54"/>
      <c r="F155" s="54"/>
      <c r="G155" s="54"/>
      <c r="H155" s="54"/>
      <c r="I155" s="54"/>
      <c r="J155" s="54"/>
    </row>
    <row r="156" spans="1:10">
      <c r="A156" s="54"/>
      <c r="B156" s="54"/>
      <c r="C156" s="54"/>
      <c r="D156" s="54"/>
      <c r="E156" s="54"/>
      <c r="F156" s="54"/>
      <c r="G156" s="54"/>
      <c r="H156" s="54"/>
      <c r="I156" s="54"/>
      <c r="J156" s="54"/>
    </row>
    <row r="157" spans="1:10">
      <c r="A157" s="54"/>
      <c r="B157" s="54"/>
      <c r="C157" s="54"/>
      <c r="D157" s="54"/>
      <c r="E157" s="54"/>
      <c r="F157" s="54"/>
      <c r="G157" s="54"/>
      <c r="H157" s="54"/>
      <c r="I157" s="54"/>
      <c r="J157" s="54"/>
    </row>
    <row r="158" spans="1:10">
      <c r="A158" s="54"/>
      <c r="B158" s="54"/>
      <c r="C158" s="54"/>
      <c r="D158" s="54"/>
      <c r="E158" s="54"/>
      <c r="F158" s="54"/>
      <c r="G158" s="54"/>
      <c r="H158" s="54"/>
      <c r="I158" s="54"/>
      <c r="J158" s="54"/>
    </row>
    <row r="159" spans="1:10">
      <c r="A159" s="54"/>
      <c r="B159" s="54"/>
      <c r="C159" s="54"/>
      <c r="D159" s="54"/>
      <c r="E159" s="54"/>
      <c r="F159" s="54"/>
      <c r="G159" s="54"/>
      <c r="H159" s="54"/>
      <c r="I159" s="54"/>
      <c r="J159" s="54"/>
    </row>
    <row r="160" spans="1:10">
      <c r="A160" s="54"/>
      <c r="B160" s="54"/>
      <c r="C160" s="54"/>
      <c r="D160" s="54"/>
      <c r="E160" s="54"/>
      <c r="F160" s="54"/>
      <c r="G160" s="54"/>
      <c r="H160" s="54"/>
      <c r="I160" s="54"/>
      <c r="J160" s="54"/>
    </row>
    <row r="161" spans="1:10">
      <c r="A161" s="54"/>
      <c r="B161" s="54"/>
      <c r="C161" s="54"/>
      <c r="D161" s="54"/>
      <c r="E161" s="54"/>
      <c r="F161" s="54"/>
      <c r="G161" s="54"/>
      <c r="H161" s="54"/>
      <c r="I161" s="54"/>
      <c r="J161" s="54"/>
    </row>
  </sheetData>
  <sheetProtection formatCells="0" selectLockedCells="1"/>
  <mergeCells count="1">
    <mergeCell ref="B1:K1"/>
  </mergeCells>
  <phoneticPr fontId="2" type="noConversion"/>
  <pageMargins left="0.75" right="0.75" top="1" bottom="1" header="0.51180555555555596" footer="0.51180555555555596"/>
  <pageSetup orientation="portrait" r:id="rId1"/>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90"/>
  <sheetViews>
    <sheetView zoomScaleNormal="100" workbookViewId="0">
      <selection activeCell="C16" sqref="C16"/>
    </sheetView>
  </sheetViews>
  <sheetFormatPr defaultRowHeight="14"/>
  <cols>
    <col min="2" max="2" width="6.25" customWidth="1"/>
    <col min="3" max="3" width="5.58203125" style="40" customWidth="1"/>
    <col min="4" max="4" width="79.25" style="41" customWidth="1"/>
    <col min="6" max="6" width="5.58203125" style="38" customWidth="1"/>
    <col min="7" max="7" width="79.25" style="39" customWidth="1"/>
  </cols>
  <sheetData>
    <row r="1" spans="1:51" ht="18.75" customHeight="1">
      <c r="A1" s="151"/>
      <c r="B1" s="164"/>
      <c r="C1" s="692" t="s">
        <v>513</v>
      </c>
      <c r="D1" s="693"/>
      <c r="E1" s="165"/>
      <c r="F1" s="694" t="s">
        <v>514</v>
      </c>
      <c r="G1" s="695"/>
      <c r="H1" s="161"/>
      <c r="I1" s="151"/>
      <c r="J1" s="151"/>
      <c r="K1" s="151"/>
      <c r="L1" s="151"/>
      <c r="M1" s="151"/>
      <c r="N1" s="151"/>
      <c r="O1" s="151"/>
      <c r="P1" s="15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row>
    <row r="2" spans="1:51" ht="18" customHeight="1">
      <c r="A2" s="151"/>
      <c r="B2" s="164"/>
      <c r="C2" s="176" t="s">
        <v>20</v>
      </c>
      <c r="D2" s="169" t="s">
        <v>290</v>
      </c>
      <c r="E2" s="166"/>
      <c r="F2" s="168" t="s">
        <v>20</v>
      </c>
      <c r="G2" s="169" t="s">
        <v>290</v>
      </c>
      <c r="H2" s="161"/>
      <c r="I2" s="151"/>
      <c r="J2" s="151"/>
      <c r="K2" s="151"/>
      <c r="L2" s="151"/>
      <c r="M2" s="151"/>
      <c r="N2" s="151"/>
      <c r="O2" s="151"/>
      <c r="P2" s="15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row>
    <row r="3" spans="1:51" ht="52" customHeight="1">
      <c r="A3" s="151"/>
      <c r="B3" s="164"/>
      <c r="C3" s="177">
        <v>1</v>
      </c>
      <c r="D3" s="178" t="s">
        <v>1153</v>
      </c>
      <c r="E3" s="166"/>
      <c r="F3" s="170">
        <v>1</v>
      </c>
      <c r="G3" s="171" t="s">
        <v>515</v>
      </c>
      <c r="H3" s="161"/>
      <c r="I3" s="151"/>
      <c r="J3" s="151"/>
      <c r="K3" s="151"/>
      <c r="L3" s="151"/>
      <c r="M3" s="151"/>
      <c r="N3" s="151"/>
      <c r="O3" s="151"/>
      <c r="P3" s="15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row>
    <row r="4" spans="1:51" ht="52" customHeight="1">
      <c r="A4" s="151"/>
      <c r="B4" s="164"/>
      <c r="C4" s="179">
        <v>2</v>
      </c>
      <c r="D4" s="180" t="s">
        <v>1149</v>
      </c>
      <c r="E4" s="166"/>
      <c r="F4" s="172">
        <v>2</v>
      </c>
      <c r="G4" s="173" t="s">
        <v>516</v>
      </c>
      <c r="H4" s="161"/>
      <c r="I4" s="151"/>
      <c r="J4" s="151"/>
      <c r="K4" s="151"/>
      <c r="L4" s="151"/>
      <c r="M4" s="151"/>
      <c r="N4" s="151"/>
      <c r="O4" s="151"/>
      <c r="P4" s="15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row>
    <row r="5" spans="1:51" ht="52" customHeight="1">
      <c r="A5" s="151"/>
      <c r="B5" s="164"/>
      <c r="C5" s="181">
        <v>3</v>
      </c>
      <c r="D5" s="171" t="s">
        <v>297</v>
      </c>
      <c r="E5" s="166"/>
      <c r="F5" s="170">
        <v>3</v>
      </c>
      <c r="G5" s="171" t="s">
        <v>517</v>
      </c>
      <c r="H5" s="161"/>
      <c r="I5" s="151"/>
      <c r="J5" s="151"/>
      <c r="K5" s="151"/>
      <c r="L5" s="151"/>
      <c r="M5" s="151"/>
      <c r="N5" s="151"/>
      <c r="O5" s="151"/>
      <c r="P5" s="15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row>
    <row r="6" spans="1:51" ht="52" customHeight="1">
      <c r="A6" s="151"/>
      <c r="B6" s="164"/>
      <c r="C6" s="182">
        <v>4</v>
      </c>
      <c r="D6" s="173" t="s">
        <v>298</v>
      </c>
      <c r="E6" s="166"/>
      <c r="F6" s="172">
        <v>4</v>
      </c>
      <c r="G6" s="173" t="s">
        <v>518</v>
      </c>
      <c r="H6" s="161"/>
      <c r="I6" s="151"/>
      <c r="J6" s="151"/>
      <c r="K6" s="151"/>
      <c r="L6" s="151"/>
      <c r="M6" s="151"/>
      <c r="N6" s="151"/>
      <c r="O6" s="151"/>
      <c r="P6" s="15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row>
    <row r="7" spans="1:51" ht="52" customHeight="1">
      <c r="A7" s="151"/>
      <c r="B7" s="164"/>
      <c r="C7" s="181">
        <v>5</v>
      </c>
      <c r="D7" s="171" t="s">
        <v>1150</v>
      </c>
      <c r="E7" s="166"/>
      <c r="F7" s="170">
        <v>5</v>
      </c>
      <c r="G7" s="171" t="s">
        <v>519</v>
      </c>
      <c r="H7" s="161"/>
      <c r="I7" s="151"/>
      <c r="J7" s="151"/>
      <c r="K7" s="151"/>
      <c r="L7" s="151"/>
      <c r="M7" s="151"/>
      <c r="N7" s="151"/>
      <c r="O7" s="151"/>
      <c r="P7" s="15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row>
    <row r="8" spans="1:51" ht="52" customHeight="1">
      <c r="A8" s="151"/>
      <c r="B8" s="164"/>
      <c r="C8" s="182">
        <v>6</v>
      </c>
      <c r="D8" s="173" t="s">
        <v>299</v>
      </c>
      <c r="E8" s="166"/>
      <c r="F8" s="172">
        <v>6</v>
      </c>
      <c r="G8" s="173" t="s">
        <v>520</v>
      </c>
      <c r="H8" s="161"/>
      <c r="I8" s="151"/>
      <c r="J8" s="151"/>
      <c r="K8" s="151"/>
      <c r="L8" s="151"/>
      <c r="M8" s="151"/>
      <c r="N8" s="151"/>
      <c r="O8" s="151"/>
      <c r="P8" s="15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row>
    <row r="9" spans="1:51" ht="52" customHeight="1">
      <c r="A9" s="151"/>
      <c r="B9" s="164"/>
      <c r="C9" s="181">
        <v>7</v>
      </c>
      <c r="D9" s="171" t="s">
        <v>1151</v>
      </c>
      <c r="E9" s="166"/>
      <c r="F9" s="170">
        <v>7</v>
      </c>
      <c r="G9" s="171" t="s">
        <v>521</v>
      </c>
      <c r="H9" s="161"/>
      <c r="I9" s="151"/>
      <c r="J9" s="151"/>
      <c r="K9" s="151"/>
      <c r="L9" s="151"/>
      <c r="M9" s="151"/>
      <c r="N9" s="151"/>
      <c r="O9" s="151"/>
      <c r="P9" s="15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row>
    <row r="10" spans="1:51" ht="52" customHeight="1">
      <c r="A10" s="151"/>
      <c r="B10" s="164"/>
      <c r="C10" s="182">
        <v>8</v>
      </c>
      <c r="D10" s="173" t="s">
        <v>1152</v>
      </c>
      <c r="E10" s="166"/>
      <c r="F10" s="172">
        <v>8</v>
      </c>
      <c r="G10" s="173" t="s">
        <v>522</v>
      </c>
      <c r="H10" s="161"/>
      <c r="I10" s="151"/>
      <c r="J10" s="151"/>
      <c r="K10" s="151"/>
      <c r="L10" s="151"/>
      <c r="M10" s="151"/>
      <c r="N10" s="151"/>
      <c r="O10" s="151"/>
      <c r="P10" s="15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row>
    <row r="11" spans="1:51" ht="52" customHeight="1">
      <c r="A11" s="151"/>
      <c r="B11" s="164"/>
      <c r="C11" s="181">
        <v>9</v>
      </c>
      <c r="D11" s="171" t="s">
        <v>300</v>
      </c>
      <c r="E11" s="166"/>
      <c r="F11" s="170">
        <v>9</v>
      </c>
      <c r="G11" s="171" t="s">
        <v>523</v>
      </c>
      <c r="H11" s="161"/>
      <c r="I11" s="151"/>
      <c r="J11" s="151"/>
      <c r="K11" s="151"/>
      <c r="L11" s="151"/>
      <c r="M11" s="151"/>
      <c r="N11" s="151"/>
      <c r="O11" s="151"/>
      <c r="P11" s="15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row>
    <row r="12" spans="1:51" ht="52" customHeight="1" thickBot="1">
      <c r="A12" s="151"/>
      <c r="B12" s="164"/>
      <c r="C12" s="183">
        <v>10</v>
      </c>
      <c r="D12" s="175" t="s">
        <v>301</v>
      </c>
      <c r="E12" s="166"/>
      <c r="F12" s="174">
        <v>10</v>
      </c>
      <c r="G12" s="175" t="s">
        <v>524</v>
      </c>
      <c r="H12" s="161"/>
      <c r="I12" s="151"/>
      <c r="J12" s="151"/>
      <c r="K12" s="151"/>
      <c r="L12" s="151"/>
      <c r="M12" s="151"/>
      <c r="N12" s="151"/>
      <c r="O12" s="151"/>
      <c r="P12" s="15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row>
    <row r="13" spans="1:51" ht="14.5" thickBot="1">
      <c r="A13" s="151"/>
      <c r="B13" s="151"/>
      <c r="C13" s="184"/>
      <c r="D13" s="185"/>
      <c r="E13" s="151"/>
      <c r="F13" s="192"/>
      <c r="G13" s="193"/>
      <c r="H13" s="151"/>
      <c r="I13" s="151"/>
      <c r="J13" s="151"/>
      <c r="K13" s="151"/>
      <c r="L13" s="151"/>
      <c r="M13" s="151"/>
      <c r="N13" s="151"/>
      <c r="O13" s="151"/>
      <c r="P13" s="15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row>
    <row r="14" spans="1:51" ht="18" customHeight="1">
      <c r="A14" s="151"/>
      <c r="B14" s="164"/>
      <c r="C14" s="690" t="s">
        <v>288</v>
      </c>
      <c r="D14" s="691"/>
      <c r="E14" s="166"/>
      <c r="F14" s="690" t="s">
        <v>292</v>
      </c>
      <c r="G14" s="691"/>
      <c r="H14" s="161"/>
      <c r="I14" s="151"/>
      <c r="J14" s="151"/>
      <c r="K14" s="151"/>
      <c r="L14" s="151"/>
      <c r="M14" s="151"/>
      <c r="N14" s="151"/>
      <c r="O14" s="151"/>
      <c r="P14" s="15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row>
    <row r="15" spans="1:51" ht="18" customHeight="1">
      <c r="A15" s="151"/>
      <c r="B15" s="164"/>
      <c r="C15" s="188" t="s">
        <v>289</v>
      </c>
      <c r="D15" s="189" t="s">
        <v>291</v>
      </c>
      <c r="E15" s="166"/>
      <c r="F15" s="188" t="s">
        <v>289</v>
      </c>
      <c r="G15" s="189" t="s">
        <v>291</v>
      </c>
      <c r="H15" s="161"/>
      <c r="I15" s="151"/>
      <c r="J15" s="151"/>
      <c r="K15" s="151"/>
      <c r="L15" s="151"/>
      <c r="M15" s="151"/>
      <c r="N15" s="151"/>
      <c r="O15" s="151"/>
      <c r="P15" s="15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row>
    <row r="16" spans="1:51" ht="38.25" customHeight="1" thickBot="1">
      <c r="A16" s="151"/>
      <c r="B16" s="164"/>
      <c r="C16" s="190">
        <v>0</v>
      </c>
      <c r="D16" s="191" t="str">
        <f>IF(C16=0,"请在左侧输入数字",VLOOKUP(C16,疯狂附表!A3:B102,2,FALSE))</f>
        <v>请在左侧输入数字</v>
      </c>
      <c r="E16" s="166"/>
      <c r="F16" s="190">
        <v>0</v>
      </c>
      <c r="G16" s="191" t="str">
        <f>IF(F16=0,"请在左侧输入数字",VLOOKUP(F16,疯狂附表!C3:D102,2,FALSE))</f>
        <v>请在左侧输入数字</v>
      </c>
      <c r="H16" s="161"/>
      <c r="I16" s="151"/>
      <c r="J16" s="151"/>
      <c r="K16" s="151"/>
      <c r="L16" s="151"/>
      <c r="M16" s="151"/>
      <c r="N16" s="151"/>
      <c r="O16" s="151"/>
      <c r="P16" s="15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row>
    <row r="17" spans="1:51">
      <c r="A17" s="151"/>
      <c r="B17" s="151"/>
      <c r="C17" s="186"/>
      <c r="D17" s="187"/>
      <c r="E17" s="151"/>
      <c r="F17" s="194"/>
      <c r="G17" s="167"/>
      <c r="H17" s="151"/>
      <c r="I17" s="151"/>
      <c r="J17" s="151"/>
      <c r="K17" s="151"/>
      <c r="L17" s="151"/>
      <c r="M17" s="151"/>
      <c r="N17" s="151"/>
      <c r="O17" s="151"/>
      <c r="P17" s="15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row>
    <row r="18" spans="1:51" ht="18" customHeight="1">
      <c r="A18" s="151"/>
      <c r="B18" s="151"/>
      <c r="C18" s="156"/>
      <c r="D18" s="157"/>
      <c r="E18" s="151"/>
      <c r="F18" s="152"/>
      <c r="G18" s="163"/>
      <c r="H18" s="151"/>
      <c r="I18" s="151"/>
      <c r="J18" s="151"/>
      <c r="K18" s="151"/>
      <c r="L18" s="151"/>
      <c r="M18" s="151"/>
      <c r="N18" s="151"/>
      <c r="O18" s="151"/>
      <c r="P18" s="15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row>
    <row r="19" spans="1:51">
      <c r="A19" s="151"/>
      <c r="B19" s="151"/>
      <c r="C19" s="689" t="s">
        <v>512</v>
      </c>
      <c r="D19" s="689"/>
      <c r="E19" s="151"/>
      <c r="F19" s="152"/>
      <c r="G19" s="153"/>
      <c r="H19" s="151"/>
      <c r="I19" s="151"/>
      <c r="J19" s="151"/>
      <c r="K19" s="151"/>
      <c r="L19" s="151"/>
      <c r="M19" s="151"/>
      <c r="N19" s="151"/>
      <c r="O19" s="151"/>
      <c r="P19" s="15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row>
    <row r="20" spans="1:51" ht="37.5" customHeight="1">
      <c r="A20" s="151"/>
      <c r="B20" s="151"/>
      <c r="C20" s="158"/>
      <c r="D20" s="159"/>
      <c r="E20" s="151"/>
      <c r="F20" s="152"/>
      <c r="G20" s="153"/>
      <c r="H20" s="151"/>
      <c r="I20" s="151"/>
      <c r="J20" s="151"/>
      <c r="K20" s="151"/>
      <c r="L20" s="151"/>
      <c r="M20" s="151"/>
      <c r="N20" s="151"/>
      <c r="O20" s="151"/>
      <c r="P20" s="15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row>
    <row r="21" spans="1:51">
      <c r="A21" s="151"/>
      <c r="B21" s="151"/>
      <c r="C21" s="151"/>
      <c r="D21" s="160"/>
      <c r="E21" s="151"/>
      <c r="F21" s="152"/>
      <c r="G21" s="153"/>
      <c r="H21" s="151"/>
      <c r="I21" s="151"/>
      <c r="J21" s="151"/>
      <c r="K21" s="151"/>
      <c r="L21" s="151"/>
      <c r="M21" s="151"/>
      <c r="N21" s="151"/>
      <c r="O21" s="151"/>
      <c r="P21" s="15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row>
    <row r="22" spans="1:51" ht="13.5" customHeight="1">
      <c r="A22" s="151"/>
      <c r="B22" s="151"/>
      <c r="C22" s="154"/>
      <c r="D22" s="155"/>
      <c r="E22" s="151"/>
      <c r="F22" s="152"/>
      <c r="G22" s="153"/>
      <c r="H22" s="151"/>
      <c r="I22" s="151"/>
      <c r="J22" s="151"/>
      <c r="K22" s="151"/>
      <c r="L22" s="151"/>
      <c r="M22" s="151"/>
      <c r="N22" s="151"/>
      <c r="O22" s="151"/>
      <c r="P22" s="15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row>
    <row r="23" spans="1:51">
      <c r="A23" s="151"/>
      <c r="B23" s="151"/>
      <c r="C23" s="154"/>
      <c r="D23" s="155"/>
      <c r="E23" s="151"/>
      <c r="F23" s="152"/>
      <c r="G23" s="153"/>
      <c r="H23" s="151"/>
      <c r="I23" s="151"/>
      <c r="J23" s="151"/>
      <c r="K23" s="151"/>
      <c r="L23" s="151"/>
      <c r="M23" s="151"/>
      <c r="N23" s="151"/>
      <c r="O23" s="151"/>
      <c r="P23" s="15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row>
    <row r="24" spans="1:51">
      <c r="A24" s="151"/>
      <c r="B24" s="151"/>
      <c r="C24" s="154"/>
      <c r="D24" s="155"/>
      <c r="E24" s="151"/>
      <c r="F24" s="151"/>
      <c r="G24" s="153"/>
      <c r="H24" s="151"/>
      <c r="I24" s="151"/>
      <c r="J24" s="151"/>
      <c r="K24" s="151"/>
      <c r="L24" s="151"/>
      <c r="M24" s="151"/>
      <c r="N24" s="151"/>
      <c r="O24" s="151"/>
      <c r="P24" s="15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row>
    <row r="25" spans="1:51">
      <c r="A25" s="151"/>
      <c r="B25" s="151"/>
      <c r="C25" s="151"/>
      <c r="D25" s="160"/>
      <c r="E25" s="151"/>
      <c r="F25" s="151"/>
      <c r="G25" s="153"/>
      <c r="H25" s="151"/>
      <c r="I25" s="151"/>
      <c r="J25" s="151"/>
      <c r="K25" s="151"/>
      <c r="L25" s="151"/>
      <c r="M25" s="151"/>
      <c r="N25" s="151"/>
      <c r="O25" s="151"/>
      <c r="P25" s="15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row>
    <row r="26" spans="1:51">
      <c r="A26" s="151"/>
      <c r="B26" s="151"/>
      <c r="C26" s="151"/>
      <c r="D26" s="160"/>
      <c r="E26" s="151"/>
      <c r="F26" s="151"/>
      <c r="G26" s="153"/>
      <c r="H26" s="151"/>
      <c r="I26" s="151"/>
      <c r="J26" s="151"/>
      <c r="K26" s="151"/>
      <c r="L26" s="151"/>
      <c r="M26" s="151"/>
      <c r="N26" s="151"/>
      <c r="O26" s="151"/>
      <c r="P26" s="15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row>
    <row r="27" spans="1:51">
      <c r="A27" s="151"/>
      <c r="B27" s="151"/>
      <c r="C27" s="151"/>
      <c r="D27" s="160"/>
      <c r="E27" s="151"/>
      <c r="F27" s="151"/>
      <c r="G27" s="153"/>
      <c r="H27" s="151"/>
      <c r="I27" s="151"/>
      <c r="J27" s="151"/>
      <c r="K27" s="151"/>
      <c r="L27" s="151"/>
      <c r="M27" s="151"/>
      <c r="N27" s="151"/>
      <c r="O27" s="151"/>
      <c r="P27" s="15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row>
    <row r="28" spans="1:51">
      <c r="A28" s="151"/>
      <c r="B28" s="151"/>
      <c r="C28" s="151"/>
      <c r="D28" s="160"/>
      <c r="E28" s="151"/>
      <c r="F28" s="151"/>
      <c r="G28" s="153"/>
      <c r="H28" s="151"/>
      <c r="I28" s="151"/>
      <c r="J28" s="151"/>
      <c r="K28" s="151"/>
      <c r="L28" s="151"/>
      <c r="M28" s="151"/>
      <c r="N28" s="151"/>
      <c r="O28" s="151"/>
      <c r="P28" s="15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row>
    <row r="29" spans="1:51">
      <c r="A29" s="151"/>
      <c r="B29" s="151"/>
      <c r="C29" s="151"/>
      <c r="D29" s="160"/>
      <c r="E29" s="151"/>
      <c r="F29" s="151"/>
      <c r="G29" s="153"/>
      <c r="H29" s="151"/>
      <c r="I29" s="151"/>
      <c r="J29" s="151"/>
      <c r="K29" s="151"/>
      <c r="L29" s="151"/>
      <c r="M29" s="151"/>
      <c r="N29" s="151"/>
      <c r="O29" s="151"/>
      <c r="P29" s="15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row>
    <row r="30" spans="1:51">
      <c r="A30" s="151"/>
      <c r="B30" s="151"/>
      <c r="C30" s="151"/>
      <c r="D30" s="160"/>
      <c r="E30" s="151"/>
      <c r="F30" s="151"/>
      <c r="G30" s="153"/>
      <c r="H30" s="151"/>
      <c r="I30" s="151"/>
      <c r="J30" s="151"/>
      <c r="K30" s="151"/>
      <c r="L30" s="151"/>
      <c r="M30" s="151"/>
      <c r="N30" s="151"/>
      <c r="O30" s="151"/>
      <c r="P30" s="15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row>
    <row r="31" spans="1:51">
      <c r="A31" s="151"/>
      <c r="B31" s="151"/>
      <c r="C31" s="154"/>
      <c r="D31" s="155"/>
      <c r="E31" s="151"/>
      <c r="F31" s="152"/>
      <c r="G31" s="153"/>
      <c r="H31" s="151"/>
      <c r="I31" s="151"/>
      <c r="J31" s="151"/>
      <c r="K31" s="151"/>
      <c r="L31" s="151"/>
      <c r="M31" s="151"/>
      <c r="N31" s="151"/>
      <c r="O31" s="151"/>
      <c r="P31" s="15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row>
    <row r="32" spans="1:51">
      <c r="A32" s="151"/>
      <c r="B32" s="151"/>
      <c r="C32" s="154"/>
      <c r="D32" s="155"/>
      <c r="E32" s="151"/>
      <c r="F32" s="152"/>
      <c r="G32" s="153"/>
      <c r="H32" s="151"/>
      <c r="I32" s="151"/>
      <c r="J32" s="151"/>
      <c r="K32" s="151"/>
      <c r="L32" s="151"/>
      <c r="M32" s="151"/>
      <c r="N32" s="151"/>
      <c r="O32" s="151"/>
      <c r="P32" s="15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row>
    <row r="33" spans="1:51">
      <c r="A33" s="151"/>
      <c r="B33" s="151"/>
      <c r="C33" s="154"/>
      <c r="D33" s="155"/>
      <c r="E33" s="151"/>
      <c r="F33" s="152"/>
      <c r="G33" s="153"/>
      <c r="H33" s="151"/>
      <c r="I33" s="151"/>
      <c r="J33" s="151"/>
      <c r="K33" s="151"/>
      <c r="L33" s="151"/>
      <c r="M33" s="151"/>
      <c r="N33" s="151"/>
      <c r="O33" s="151"/>
      <c r="P33" s="15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row>
    <row r="34" spans="1:51">
      <c r="A34" s="151"/>
      <c r="B34" s="151"/>
      <c r="C34" s="154"/>
      <c r="D34" s="155"/>
      <c r="E34" s="151"/>
      <c r="F34" s="152"/>
      <c r="G34" s="153"/>
      <c r="H34" s="151"/>
      <c r="I34" s="151"/>
      <c r="J34" s="151"/>
      <c r="K34" s="151"/>
      <c r="L34" s="151"/>
      <c r="M34" s="151"/>
      <c r="N34" s="151"/>
      <c r="O34" s="151"/>
      <c r="P34" s="15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row>
    <row r="35" spans="1:51">
      <c r="A35" s="151"/>
      <c r="B35" s="151"/>
      <c r="C35" s="154"/>
      <c r="D35" s="155"/>
      <c r="E35" s="151"/>
      <c r="F35" s="152"/>
      <c r="G35" s="153"/>
      <c r="H35" s="151"/>
      <c r="I35" s="151"/>
      <c r="J35" s="151"/>
      <c r="K35" s="151"/>
      <c r="L35" s="151"/>
      <c r="M35" s="151"/>
      <c r="N35" s="151"/>
      <c r="O35" s="151"/>
      <c r="P35" s="15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row>
    <row r="36" spans="1:51">
      <c r="A36" s="151"/>
      <c r="B36" s="151"/>
      <c r="C36" s="154"/>
      <c r="D36" s="155"/>
      <c r="E36" s="151"/>
      <c r="F36" s="152"/>
      <c r="G36" s="153"/>
      <c r="H36" s="151"/>
      <c r="I36" s="151"/>
      <c r="J36" s="151"/>
      <c r="K36" s="151"/>
      <c r="L36" s="151"/>
      <c r="M36" s="151"/>
      <c r="N36" s="151"/>
      <c r="O36" s="151"/>
      <c r="P36" s="15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row>
    <row r="37" spans="1:51">
      <c r="A37" s="151"/>
      <c r="B37" s="151"/>
      <c r="C37" s="154"/>
      <c r="D37" s="155"/>
      <c r="E37" s="151"/>
      <c r="F37" s="152"/>
      <c r="G37" s="153"/>
      <c r="H37" s="151"/>
      <c r="I37" s="151"/>
      <c r="J37" s="151"/>
      <c r="K37" s="151"/>
      <c r="L37" s="151"/>
      <c r="M37" s="151"/>
      <c r="N37" s="151"/>
      <c r="O37" s="151"/>
      <c r="P37" s="15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row>
    <row r="38" spans="1:51">
      <c r="A38" s="151"/>
      <c r="B38" s="151"/>
      <c r="C38" s="154"/>
      <c r="D38" s="155"/>
      <c r="E38" s="151"/>
      <c r="F38" s="152"/>
      <c r="G38" s="153"/>
      <c r="H38" s="151"/>
      <c r="I38" s="151"/>
      <c r="J38" s="151"/>
      <c r="K38" s="151"/>
      <c r="L38" s="151"/>
      <c r="M38" s="151"/>
      <c r="N38" s="151"/>
      <c r="O38" s="151"/>
      <c r="P38" s="15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row>
    <row r="39" spans="1:51">
      <c r="A39" s="151"/>
      <c r="B39" s="151"/>
      <c r="C39" s="154"/>
      <c r="D39" s="155"/>
      <c r="E39" s="151"/>
      <c r="F39" s="152"/>
      <c r="G39" s="153"/>
      <c r="H39" s="151"/>
      <c r="I39" s="151"/>
      <c r="J39" s="151"/>
      <c r="K39" s="151"/>
      <c r="L39" s="151"/>
      <c r="M39" s="151"/>
      <c r="N39" s="151"/>
      <c r="O39" s="151"/>
      <c r="P39" s="15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row>
    <row r="40" spans="1:51">
      <c r="A40" s="151"/>
      <c r="B40" s="151"/>
      <c r="C40" s="154"/>
      <c r="D40" s="155"/>
      <c r="E40" s="151"/>
      <c r="F40" s="152"/>
      <c r="G40" s="153"/>
      <c r="H40" s="151"/>
      <c r="I40" s="151"/>
      <c r="J40" s="151"/>
      <c r="K40" s="151"/>
      <c r="L40" s="151"/>
      <c r="M40" s="151"/>
      <c r="N40" s="151"/>
      <c r="O40" s="151"/>
      <c r="P40" s="15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row>
    <row r="41" spans="1:51">
      <c r="A41" s="151"/>
      <c r="B41" s="151"/>
      <c r="C41" s="154"/>
      <c r="D41" s="155"/>
      <c r="E41" s="151"/>
      <c r="F41" s="152"/>
      <c r="G41" s="153"/>
      <c r="H41" s="151"/>
      <c r="I41" s="151"/>
      <c r="J41" s="151"/>
      <c r="K41" s="151"/>
      <c r="L41" s="151"/>
      <c r="M41" s="151"/>
      <c r="N41" s="151"/>
      <c r="O41" s="151"/>
      <c r="P41" s="15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row>
    <row r="42" spans="1:51">
      <c r="A42" s="151"/>
      <c r="B42" s="151"/>
      <c r="C42" s="154"/>
      <c r="D42" s="155"/>
      <c r="E42" s="151"/>
      <c r="F42" s="152"/>
      <c r="G42" s="153"/>
      <c r="H42" s="151"/>
      <c r="I42" s="151"/>
      <c r="J42" s="151"/>
      <c r="K42" s="151"/>
      <c r="L42" s="151"/>
      <c r="M42" s="151"/>
      <c r="N42" s="151"/>
      <c r="O42" s="151"/>
      <c r="P42" s="15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row>
    <row r="43" spans="1:51">
      <c r="A43" s="151"/>
      <c r="B43" s="151"/>
      <c r="C43" s="154"/>
      <c r="D43" s="155"/>
      <c r="E43" s="151"/>
      <c r="F43" s="152"/>
      <c r="G43" s="153"/>
      <c r="H43" s="151"/>
      <c r="I43" s="151"/>
      <c r="J43" s="151"/>
      <c r="K43" s="151"/>
      <c r="L43" s="151"/>
      <c r="M43" s="151"/>
      <c r="N43" s="151"/>
      <c r="O43" s="151"/>
      <c r="P43" s="15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row>
    <row r="44" spans="1:51">
      <c r="A44" s="151"/>
      <c r="B44" s="151"/>
      <c r="C44" s="154"/>
      <c r="D44" s="155"/>
      <c r="E44" s="151"/>
      <c r="F44" s="152"/>
      <c r="G44" s="153"/>
      <c r="H44" s="151"/>
      <c r="I44" s="151"/>
      <c r="J44" s="151"/>
      <c r="K44" s="151"/>
      <c r="L44" s="151"/>
      <c r="M44" s="151"/>
      <c r="N44" s="151"/>
      <c r="O44" s="151"/>
      <c r="P44" s="15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row>
    <row r="45" spans="1:51">
      <c r="A45" s="151"/>
      <c r="B45" s="151"/>
      <c r="C45" s="154"/>
      <c r="D45" s="155"/>
      <c r="E45" s="151"/>
      <c r="F45" s="152"/>
      <c r="G45" s="153"/>
      <c r="H45" s="151"/>
      <c r="I45" s="151"/>
      <c r="J45" s="151"/>
      <c r="K45" s="151"/>
      <c r="L45" s="151"/>
      <c r="M45" s="151"/>
      <c r="N45" s="151"/>
      <c r="O45" s="151"/>
      <c r="P45" s="15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row>
    <row r="46" spans="1:51">
      <c r="A46" s="151"/>
      <c r="B46" s="151"/>
      <c r="C46" s="154"/>
      <c r="D46" s="155"/>
      <c r="E46" s="151"/>
      <c r="F46" s="152"/>
      <c r="G46" s="153"/>
      <c r="H46" s="151"/>
      <c r="I46" s="151"/>
      <c r="J46" s="151"/>
      <c r="K46" s="151"/>
      <c r="L46" s="151"/>
      <c r="M46" s="151"/>
      <c r="N46" s="151"/>
      <c r="O46" s="151"/>
      <c r="P46" s="15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row>
    <row r="47" spans="1:51">
      <c r="A47" s="151"/>
      <c r="B47" s="151"/>
      <c r="C47" s="154"/>
      <c r="D47" s="155"/>
      <c r="E47" s="151"/>
      <c r="F47" s="152"/>
      <c r="G47" s="153"/>
      <c r="H47" s="151"/>
      <c r="I47" s="151"/>
      <c r="J47" s="151"/>
      <c r="K47" s="151"/>
      <c r="L47" s="151"/>
      <c r="M47" s="151"/>
      <c r="N47" s="151"/>
      <c r="O47" s="151"/>
      <c r="P47" s="15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row>
    <row r="48" spans="1:51">
      <c r="A48" s="151"/>
      <c r="B48" s="151"/>
      <c r="C48" s="154"/>
      <c r="D48" s="155"/>
      <c r="E48" s="151"/>
      <c r="F48" s="152"/>
      <c r="G48" s="153"/>
      <c r="H48" s="151"/>
      <c r="I48" s="151"/>
      <c r="J48" s="151"/>
      <c r="K48" s="151"/>
      <c r="L48" s="151"/>
      <c r="M48" s="151"/>
      <c r="N48" s="151"/>
      <c r="O48" s="151"/>
      <c r="P48" s="15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row>
    <row r="49" spans="1:51">
      <c r="A49" s="151"/>
      <c r="B49" s="151"/>
      <c r="C49" s="154"/>
      <c r="D49" s="155"/>
      <c r="E49" s="151"/>
      <c r="F49" s="152"/>
      <c r="G49" s="153"/>
      <c r="H49" s="151"/>
      <c r="I49" s="151"/>
      <c r="J49" s="151"/>
      <c r="K49" s="151"/>
      <c r="L49" s="151"/>
      <c r="M49" s="151"/>
      <c r="N49" s="151"/>
      <c r="O49" s="151"/>
      <c r="P49" s="15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row>
    <row r="50" spans="1:51">
      <c r="A50" s="151"/>
      <c r="B50" s="151"/>
      <c r="C50" s="154"/>
      <c r="D50" s="155"/>
      <c r="E50" s="151"/>
      <c r="F50" s="152"/>
      <c r="G50" s="153"/>
      <c r="H50" s="151"/>
      <c r="I50" s="151"/>
      <c r="J50" s="151"/>
      <c r="K50" s="151"/>
      <c r="L50" s="151"/>
      <c r="M50" s="151"/>
      <c r="N50" s="151"/>
      <c r="O50" s="151"/>
      <c r="P50" s="15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row>
    <row r="51" spans="1:51">
      <c r="A51" s="151"/>
      <c r="B51" s="151"/>
      <c r="C51" s="154"/>
      <c r="D51" s="155"/>
      <c r="E51" s="151"/>
      <c r="F51" s="152"/>
      <c r="G51" s="153"/>
      <c r="H51" s="151"/>
      <c r="I51" s="151"/>
      <c r="J51" s="151"/>
      <c r="K51" s="151"/>
      <c r="L51" s="151"/>
      <c r="M51" s="151"/>
      <c r="N51" s="151"/>
      <c r="O51" s="151"/>
      <c r="P51" s="15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row>
    <row r="52" spans="1:51">
      <c r="A52" s="151"/>
      <c r="B52" s="151"/>
      <c r="C52" s="154"/>
      <c r="D52" s="155"/>
      <c r="E52" s="151"/>
      <c r="F52" s="152"/>
      <c r="G52" s="153"/>
      <c r="H52" s="151"/>
      <c r="I52" s="151"/>
      <c r="J52" s="151"/>
      <c r="K52" s="151"/>
      <c r="L52" s="151"/>
      <c r="M52" s="151"/>
      <c r="N52" s="151"/>
      <c r="O52" s="151"/>
      <c r="P52" s="15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row>
    <row r="53" spans="1:51">
      <c r="A53" s="151"/>
      <c r="B53" s="151"/>
      <c r="C53" s="154"/>
      <c r="D53" s="155"/>
      <c r="E53" s="151"/>
      <c r="F53" s="152"/>
      <c r="G53" s="153"/>
      <c r="H53" s="151"/>
      <c r="I53" s="151"/>
      <c r="J53" s="151"/>
      <c r="K53" s="151"/>
      <c r="L53" s="151"/>
      <c r="M53" s="151"/>
      <c r="N53" s="151"/>
      <c r="O53" s="151"/>
      <c r="P53" s="15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row>
    <row r="54" spans="1:51">
      <c r="A54" s="151"/>
      <c r="B54" s="151"/>
      <c r="C54" s="154"/>
      <c r="D54" s="155"/>
      <c r="E54" s="151"/>
      <c r="F54" s="152"/>
      <c r="G54" s="153"/>
      <c r="H54" s="151"/>
      <c r="I54" s="151"/>
      <c r="J54" s="151"/>
      <c r="K54" s="151"/>
      <c r="L54" s="151"/>
      <c r="M54" s="151"/>
      <c r="N54" s="151"/>
      <c r="O54" s="151"/>
      <c r="P54" s="15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row>
    <row r="55" spans="1:51">
      <c r="A55" s="151"/>
      <c r="B55" s="151"/>
      <c r="C55" s="154"/>
      <c r="D55" s="155"/>
      <c r="E55" s="151"/>
      <c r="F55" s="152"/>
      <c r="G55" s="153"/>
      <c r="H55" s="151"/>
      <c r="I55" s="151"/>
      <c r="J55" s="151"/>
      <c r="K55" s="151"/>
      <c r="L55" s="151"/>
      <c r="M55" s="151"/>
      <c r="N55" s="151"/>
      <c r="O55" s="151"/>
      <c r="P55" s="15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row>
    <row r="56" spans="1:51">
      <c r="A56" s="151"/>
      <c r="B56" s="151"/>
      <c r="C56" s="154"/>
      <c r="D56" s="155"/>
      <c r="E56" s="151"/>
      <c r="F56" s="152"/>
      <c r="G56" s="153"/>
      <c r="H56" s="151"/>
      <c r="I56" s="151"/>
      <c r="J56" s="151"/>
      <c r="K56" s="151"/>
      <c r="L56" s="151"/>
      <c r="M56" s="151"/>
      <c r="N56" s="151"/>
      <c r="O56" s="151"/>
      <c r="P56" s="15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row>
    <row r="57" spans="1:51">
      <c r="A57" s="151"/>
      <c r="B57" s="151"/>
      <c r="C57" s="154"/>
      <c r="D57" s="155"/>
      <c r="E57" s="151"/>
      <c r="F57" s="152"/>
      <c r="G57" s="153"/>
      <c r="H57" s="151"/>
      <c r="I57" s="151"/>
      <c r="J57" s="151"/>
      <c r="K57" s="151"/>
      <c r="L57" s="151"/>
      <c r="M57" s="151"/>
      <c r="N57" s="151"/>
      <c r="O57" s="151"/>
      <c r="P57" s="15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row>
    <row r="58" spans="1:51">
      <c r="A58" s="151"/>
      <c r="B58" s="151"/>
      <c r="C58" s="154"/>
      <c r="D58" s="155"/>
      <c r="E58" s="151"/>
      <c r="F58" s="152"/>
      <c r="G58" s="153"/>
      <c r="H58" s="151"/>
      <c r="I58" s="151"/>
      <c r="J58" s="151"/>
      <c r="K58" s="151"/>
      <c r="L58" s="151"/>
      <c r="M58" s="151"/>
      <c r="N58" s="151"/>
      <c r="O58" s="151"/>
      <c r="P58" s="15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row>
    <row r="59" spans="1:51">
      <c r="A59" s="151"/>
      <c r="B59" s="151"/>
      <c r="C59" s="154"/>
      <c r="D59" s="155"/>
      <c r="E59" s="151"/>
      <c r="F59" s="152"/>
      <c r="G59" s="153"/>
      <c r="H59" s="151"/>
      <c r="I59" s="151"/>
      <c r="J59" s="151"/>
      <c r="K59" s="151"/>
      <c r="L59" s="151"/>
      <c r="M59" s="151"/>
      <c r="N59" s="151"/>
      <c r="O59" s="151"/>
      <c r="P59" s="15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row>
    <row r="60" spans="1:51">
      <c r="A60" s="151"/>
      <c r="B60" s="151"/>
      <c r="C60" s="154"/>
      <c r="D60" s="155"/>
      <c r="E60" s="151"/>
      <c r="F60" s="152"/>
      <c r="G60" s="153"/>
      <c r="H60" s="151"/>
      <c r="I60" s="151"/>
      <c r="J60" s="151"/>
      <c r="K60" s="151"/>
      <c r="L60" s="151"/>
      <c r="M60" s="151"/>
      <c r="N60" s="151"/>
      <c r="O60" s="151"/>
      <c r="P60" s="15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row>
    <row r="61" spans="1:51">
      <c r="A61" s="151"/>
      <c r="B61" s="151"/>
      <c r="C61" s="154"/>
      <c r="D61" s="155"/>
      <c r="E61" s="151"/>
      <c r="F61" s="152"/>
      <c r="G61" s="153"/>
      <c r="H61" s="151"/>
      <c r="I61" s="151"/>
      <c r="J61" s="151"/>
      <c r="K61" s="151"/>
      <c r="L61" s="151"/>
      <c r="M61" s="151"/>
      <c r="N61" s="151"/>
      <c r="O61" s="151"/>
      <c r="P61" s="15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row>
    <row r="62" spans="1:51">
      <c r="A62" s="151"/>
      <c r="B62" s="151"/>
      <c r="C62" s="154"/>
      <c r="D62" s="155"/>
      <c r="E62" s="151"/>
      <c r="F62" s="152"/>
      <c r="G62" s="153"/>
      <c r="H62" s="151"/>
      <c r="I62" s="151"/>
      <c r="J62" s="151"/>
      <c r="K62" s="151"/>
      <c r="L62" s="151"/>
      <c r="M62" s="151"/>
      <c r="N62" s="151"/>
      <c r="O62" s="151"/>
      <c r="P62" s="15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row>
    <row r="63" spans="1:51">
      <c r="A63" s="151"/>
      <c r="B63" s="151"/>
      <c r="C63" s="154"/>
      <c r="D63" s="155"/>
      <c r="E63" s="151"/>
      <c r="F63" s="152"/>
      <c r="G63" s="153"/>
      <c r="H63" s="151"/>
      <c r="I63" s="151"/>
      <c r="J63" s="151"/>
      <c r="K63" s="151"/>
      <c r="L63" s="151"/>
      <c r="M63" s="151"/>
      <c r="N63" s="151"/>
      <c r="O63" s="151"/>
      <c r="P63" s="15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row>
    <row r="64" spans="1:51">
      <c r="A64" s="151"/>
      <c r="B64" s="151"/>
      <c r="C64" s="154"/>
      <c r="D64" s="155"/>
      <c r="E64" s="151"/>
      <c r="F64" s="152"/>
      <c r="G64" s="153"/>
      <c r="H64" s="151"/>
      <c r="I64" s="151"/>
      <c r="J64" s="151"/>
      <c r="K64" s="151"/>
      <c r="L64" s="151"/>
      <c r="M64" s="151"/>
      <c r="N64" s="151"/>
      <c r="O64" s="151"/>
      <c r="P64" s="15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row>
    <row r="65" spans="1:51">
      <c r="A65" s="151"/>
      <c r="B65" s="151"/>
      <c r="C65" s="154"/>
      <c r="D65" s="155"/>
      <c r="E65" s="151"/>
      <c r="F65" s="152"/>
      <c r="G65" s="153"/>
      <c r="H65" s="151"/>
      <c r="I65" s="151"/>
      <c r="J65" s="151"/>
      <c r="K65" s="151"/>
      <c r="L65" s="151"/>
      <c r="M65" s="151"/>
      <c r="N65" s="151"/>
      <c r="O65" s="151"/>
      <c r="P65" s="15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row>
    <row r="66" spans="1:51">
      <c r="A66" s="151"/>
      <c r="B66" s="151"/>
      <c r="C66" s="154"/>
      <c r="D66" s="155"/>
      <c r="E66" s="151"/>
      <c r="F66" s="152"/>
      <c r="G66" s="153"/>
      <c r="H66" s="151"/>
      <c r="I66" s="151"/>
      <c r="J66" s="151"/>
      <c r="K66" s="151"/>
      <c r="L66" s="151"/>
      <c r="M66" s="151"/>
      <c r="N66" s="151"/>
      <c r="O66" s="151"/>
      <c r="P66" s="15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row>
    <row r="67" spans="1:51">
      <c r="A67" s="151"/>
      <c r="B67" s="151"/>
      <c r="C67" s="154"/>
      <c r="D67" s="155"/>
      <c r="E67" s="151"/>
      <c r="F67" s="152"/>
      <c r="G67" s="153"/>
      <c r="H67" s="151"/>
      <c r="I67" s="151"/>
      <c r="J67" s="151"/>
      <c r="K67" s="151"/>
      <c r="L67" s="151"/>
      <c r="M67" s="151"/>
      <c r="N67" s="151"/>
      <c r="O67" s="151"/>
      <c r="P67" s="15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row>
    <row r="68" spans="1:51">
      <c r="A68" s="151"/>
      <c r="B68" s="151"/>
      <c r="C68" s="154"/>
      <c r="D68" s="155"/>
      <c r="E68" s="151"/>
      <c r="F68" s="152"/>
      <c r="G68" s="153"/>
      <c r="H68" s="151"/>
      <c r="I68" s="151"/>
      <c r="J68" s="151"/>
      <c r="K68" s="151"/>
      <c r="L68" s="151"/>
      <c r="M68" s="151"/>
      <c r="N68" s="151"/>
      <c r="O68" s="151"/>
      <c r="P68" s="15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row>
    <row r="69" spans="1:51">
      <c r="A69" s="151"/>
      <c r="B69" s="151"/>
      <c r="C69" s="154"/>
      <c r="D69" s="155"/>
      <c r="E69" s="151"/>
      <c r="F69" s="152"/>
      <c r="G69" s="153"/>
      <c r="H69" s="151"/>
      <c r="I69" s="151"/>
      <c r="J69" s="151"/>
      <c r="K69" s="151"/>
      <c r="L69" s="151"/>
      <c r="M69" s="151"/>
      <c r="N69" s="151"/>
      <c r="O69" s="151"/>
      <c r="P69" s="15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row>
    <row r="70" spans="1:51">
      <c r="A70" s="151"/>
      <c r="B70" s="151"/>
      <c r="C70" s="154"/>
      <c r="D70" s="155"/>
      <c r="E70" s="151"/>
      <c r="F70" s="152"/>
      <c r="G70" s="153"/>
      <c r="H70" s="151"/>
      <c r="I70" s="151"/>
      <c r="J70" s="151"/>
      <c r="K70" s="151"/>
      <c r="L70" s="151"/>
      <c r="M70" s="151"/>
      <c r="N70" s="151"/>
      <c r="O70" s="151"/>
      <c r="P70" s="15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row>
    <row r="71" spans="1:51">
      <c r="A71" s="151"/>
      <c r="B71" s="151"/>
      <c r="C71" s="154"/>
      <c r="D71" s="155"/>
      <c r="E71" s="151"/>
      <c r="F71" s="152"/>
      <c r="G71" s="153"/>
      <c r="H71" s="151"/>
      <c r="I71" s="151"/>
      <c r="J71" s="151"/>
      <c r="K71" s="151"/>
      <c r="L71" s="151"/>
      <c r="M71" s="151"/>
      <c r="N71" s="151"/>
      <c r="O71" s="151"/>
      <c r="P71" s="15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row>
    <row r="72" spans="1:51">
      <c r="A72" s="151"/>
      <c r="B72" s="151"/>
      <c r="C72" s="154"/>
      <c r="D72" s="155"/>
      <c r="E72" s="151"/>
      <c r="F72" s="152"/>
      <c r="G72" s="153"/>
      <c r="H72" s="151"/>
      <c r="I72" s="151"/>
      <c r="J72" s="151"/>
      <c r="K72" s="151"/>
      <c r="L72" s="151"/>
      <c r="M72" s="151"/>
      <c r="N72" s="151"/>
      <c r="O72" s="151"/>
      <c r="P72" s="15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row>
    <row r="73" spans="1:51">
      <c r="A73" s="151"/>
      <c r="B73" s="151"/>
      <c r="C73" s="154"/>
      <c r="D73" s="155"/>
      <c r="E73" s="151"/>
      <c r="F73" s="152"/>
      <c r="G73" s="153"/>
      <c r="H73" s="151"/>
      <c r="I73" s="151"/>
      <c r="J73" s="151"/>
      <c r="K73" s="151"/>
      <c r="L73" s="151"/>
      <c r="M73" s="151"/>
      <c r="N73" s="151"/>
      <c r="O73" s="151"/>
      <c r="P73" s="15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row>
    <row r="74" spans="1:51">
      <c r="A74" s="151"/>
      <c r="B74" s="151"/>
      <c r="C74" s="154"/>
      <c r="D74" s="155"/>
      <c r="E74" s="151"/>
      <c r="F74" s="152"/>
      <c r="G74" s="153"/>
      <c r="H74" s="151"/>
      <c r="I74" s="151"/>
      <c r="J74" s="151"/>
      <c r="K74" s="151"/>
      <c r="L74" s="151"/>
      <c r="M74" s="151"/>
      <c r="N74" s="151"/>
      <c r="O74" s="151"/>
      <c r="P74" s="15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row>
    <row r="75" spans="1:51">
      <c r="A75" s="151"/>
      <c r="B75" s="151"/>
      <c r="C75" s="154"/>
      <c r="D75" s="155"/>
      <c r="E75" s="151"/>
      <c r="F75" s="152"/>
      <c r="G75" s="153"/>
      <c r="H75" s="151"/>
      <c r="I75" s="151"/>
      <c r="J75" s="151"/>
      <c r="K75" s="151"/>
      <c r="L75" s="151"/>
      <c r="M75" s="151"/>
      <c r="N75" s="151"/>
      <c r="O75" s="151"/>
      <c r="P75" s="15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row>
    <row r="76" spans="1:51">
      <c r="A76" s="151"/>
      <c r="B76" s="151"/>
      <c r="C76" s="154"/>
      <c r="D76" s="155"/>
      <c r="E76" s="151"/>
      <c r="F76" s="152"/>
      <c r="G76" s="153"/>
      <c r="H76" s="151"/>
      <c r="I76" s="151"/>
      <c r="J76" s="151"/>
      <c r="K76" s="151"/>
      <c r="L76" s="151"/>
      <c r="M76" s="151"/>
      <c r="N76" s="151"/>
      <c r="O76" s="151"/>
      <c r="P76" s="15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row>
    <row r="77" spans="1:51">
      <c r="A77" s="151"/>
      <c r="B77" s="151"/>
      <c r="C77" s="154"/>
      <c r="D77" s="155"/>
      <c r="E77" s="151"/>
      <c r="F77" s="152"/>
      <c r="G77" s="153"/>
      <c r="H77" s="151"/>
      <c r="I77" s="151"/>
      <c r="J77" s="151"/>
      <c r="K77" s="151"/>
      <c r="L77" s="151"/>
      <c r="M77" s="151"/>
      <c r="N77" s="151"/>
      <c r="O77" s="151"/>
      <c r="P77" s="15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row>
    <row r="78" spans="1:51">
      <c r="A78" s="151"/>
      <c r="B78" s="151"/>
      <c r="C78" s="154"/>
      <c r="D78" s="155"/>
      <c r="E78" s="151"/>
      <c r="F78" s="152"/>
      <c r="G78" s="153"/>
      <c r="H78" s="151"/>
      <c r="I78" s="151"/>
      <c r="J78" s="151"/>
      <c r="K78" s="151"/>
      <c r="L78" s="151"/>
      <c r="M78" s="151"/>
      <c r="N78" s="151"/>
      <c r="O78" s="151"/>
      <c r="P78" s="15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row>
    <row r="79" spans="1:51">
      <c r="A79" s="151"/>
      <c r="B79" s="151"/>
      <c r="C79" s="154"/>
      <c r="D79" s="155"/>
      <c r="E79" s="151"/>
      <c r="F79" s="152"/>
      <c r="G79" s="153"/>
      <c r="H79" s="151"/>
      <c r="I79" s="151"/>
      <c r="J79" s="151"/>
      <c r="K79" s="151"/>
      <c r="L79" s="151"/>
      <c r="M79" s="151"/>
      <c r="N79" s="151"/>
      <c r="O79" s="151"/>
      <c r="P79" s="15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row>
    <row r="80" spans="1:51">
      <c r="A80" s="151"/>
      <c r="B80" s="151"/>
      <c r="C80" s="154"/>
      <c r="D80" s="155"/>
      <c r="E80" s="151"/>
      <c r="F80" s="152"/>
      <c r="G80" s="153"/>
      <c r="H80" s="151"/>
      <c r="I80" s="151"/>
      <c r="J80" s="151"/>
      <c r="K80" s="151"/>
      <c r="L80" s="151"/>
      <c r="M80" s="151"/>
      <c r="N80" s="151"/>
      <c r="O80" s="151"/>
      <c r="P80" s="15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row>
    <row r="81" spans="1:51">
      <c r="A81" s="151"/>
      <c r="B81" s="151"/>
      <c r="C81" s="154"/>
      <c r="D81" s="155"/>
      <c r="E81" s="151"/>
      <c r="F81" s="152"/>
      <c r="G81" s="153"/>
      <c r="H81" s="151"/>
      <c r="I81" s="151"/>
      <c r="J81" s="151"/>
      <c r="K81" s="151"/>
      <c r="L81" s="151"/>
      <c r="M81" s="151"/>
      <c r="N81" s="151"/>
      <c r="O81" s="151"/>
      <c r="P81" s="15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row>
    <row r="82" spans="1:51">
      <c r="A82" s="151"/>
      <c r="B82" s="151"/>
      <c r="C82" s="154"/>
      <c r="D82" s="155"/>
      <c r="E82" s="151"/>
      <c r="F82" s="152"/>
      <c r="G82" s="153"/>
      <c r="H82" s="151"/>
      <c r="I82" s="151"/>
      <c r="J82" s="151"/>
      <c r="K82" s="151"/>
      <c r="L82" s="151"/>
      <c r="M82" s="151"/>
      <c r="N82" s="151"/>
      <c r="O82" s="151"/>
      <c r="P82" s="15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row>
    <row r="83" spans="1:51">
      <c r="A83" s="151"/>
      <c r="B83" s="151"/>
      <c r="C83" s="154"/>
      <c r="D83" s="155"/>
      <c r="E83" s="151"/>
      <c r="F83" s="152"/>
      <c r="G83" s="153"/>
      <c r="H83" s="151"/>
      <c r="I83" s="151"/>
      <c r="J83" s="151"/>
      <c r="K83" s="151"/>
      <c r="L83" s="151"/>
      <c r="M83" s="151"/>
      <c r="N83" s="151"/>
      <c r="O83" s="151"/>
      <c r="P83" s="15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row>
    <row r="84" spans="1:51">
      <c r="A84" s="151"/>
      <c r="B84" s="151"/>
      <c r="C84" s="154"/>
      <c r="D84" s="155"/>
      <c r="E84" s="151"/>
      <c r="F84" s="152"/>
      <c r="G84" s="153"/>
      <c r="H84" s="151"/>
      <c r="I84" s="151"/>
      <c r="J84" s="151"/>
      <c r="K84" s="151"/>
      <c r="L84" s="151"/>
      <c r="M84" s="151"/>
      <c r="N84" s="151"/>
      <c r="O84" s="151"/>
      <c r="P84" s="15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row>
    <row r="85" spans="1:51">
      <c r="A85" s="151"/>
      <c r="B85" s="151"/>
      <c r="C85" s="154"/>
      <c r="D85" s="155"/>
      <c r="E85" s="151"/>
      <c r="F85" s="152"/>
      <c r="G85" s="153"/>
      <c r="H85" s="151"/>
      <c r="I85" s="151"/>
      <c r="J85" s="151"/>
      <c r="K85" s="151"/>
      <c r="L85" s="151"/>
      <c r="M85" s="151"/>
      <c r="N85" s="151"/>
      <c r="O85" s="151"/>
      <c r="P85" s="15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row>
    <row r="86" spans="1:51">
      <c r="A86" s="151"/>
      <c r="B86" s="151"/>
      <c r="C86" s="154"/>
      <c r="D86" s="155"/>
      <c r="E86" s="151"/>
      <c r="F86" s="152"/>
      <c r="G86" s="153"/>
      <c r="H86" s="151"/>
      <c r="I86" s="151"/>
      <c r="J86" s="151"/>
      <c r="K86" s="151"/>
      <c r="L86" s="151"/>
      <c r="M86" s="151"/>
      <c r="N86" s="151"/>
      <c r="O86" s="151"/>
      <c r="P86" s="15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row>
    <row r="87" spans="1:51">
      <c r="A87" s="151"/>
      <c r="B87" s="151"/>
      <c r="C87" s="154"/>
      <c r="D87" s="155"/>
      <c r="E87" s="151"/>
      <c r="F87" s="152"/>
      <c r="G87" s="153"/>
      <c r="H87" s="151"/>
      <c r="I87" s="151"/>
      <c r="J87" s="151"/>
      <c r="K87" s="151"/>
      <c r="L87" s="151"/>
      <c r="M87" s="151"/>
      <c r="N87" s="151"/>
      <c r="O87" s="151"/>
      <c r="P87" s="15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row>
    <row r="88" spans="1:51">
      <c r="A88" s="151"/>
      <c r="B88" s="151"/>
      <c r="C88" s="154"/>
      <c r="D88" s="155"/>
      <c r="E88" s="151"/>
      <c r="F88" s="152"/>
      <c r="G88" s="153"/>
      <c r="H88" s="151"/>
      <c r="I88" s="151"/>
      <c r="J88" s="151"/>
      <c r="K88" s="151"/>
      <c r="L88" s="151"/>
      <c r="M88" s="151"/>
      <c r="N88" s="151"/>
      <c r="O88" s="151"/>
      <c r="P88" s="15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row>
    <row r="89" spans="1:51">
      <c r="A89" s="151"/>
      <c r="B89" s="151"/>
      <c r="C89" s="154"/>
      <c r="D89" s="155"/>
      <c r="E89" s="151"/>
      <c r="F89" s="152"/>
      <c r="G89" s="153"/>
      <c r="H89" s="151"/>
      <c r="I89" s="151"/>
      <c r="J89" s="151"/>
      <c r="K89" s="151"/>
      <c r="L89" s="151"/>
      <c r="M89" s="151"/>
      <c r="N89" s="151"/>
      <c r="O89" s="151"/>
      <c r="P89" s="15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row>
    <row r="90" spans="1:51">
      <c r="A90" s="151"/>
      <c r="B90" s="151"/>
      <c r="C90" s="154"/>
      <c r="D90" s="155"/>
      <c r="E90" s="151"/>
      <c r="F90" s="152"/>
      <c r="G90" s="153"/>
      <c r="H90" s="151"/>
      <c r="I90" s="151"/>
      <c r="J90" s="151"/>
      <c r="K90" s="151"/>
      <c r="L90" s="151"/>
      <c r="M90" s="151"/>
      <c r="N90" s="151"/>
      <c r="O90" s="151"/>
      <c r="P90" s="15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row>
    <row r="91" spans="1:51">
      <c r="A91" s="151"/>
      <c r="B91" s="151"/>
      <c r="C91" s="154"/>
      <c r="D91" s="155"/>
      <c r="E91" s="151"/>
      <c r="F91" s="152"/>
      <c r="G91" s="153"/>
      <c r="H91" s="151"/>
      <c r="I91" s="151"/>
      <c r="J91" s="151"/>
      <c r="K91" s="151"/>
      <c r="L91" s="151"/>
      <c r="M91" s="151"/>
      <c r="N91" s="151"/>
      <c r="O91" s="151"/>
      <c r="P91" s="15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row>
    <row r="92" spans="1:51">
      <c r="A92" s="151"/>
      <c r="B92" s="151"/>
      <c r="C92" s="154"/>
      <c r="D92" s="155"/>
      <c r="E92" s="151"/>
      <c r="F92" s="152"/>
      <c r="G92" s="153"/>
      <c r="H92" s="151"/>
      <c r="I92" s="151"/>
      <c r="J92" s="151"/>
      <c r="K92" s="151"/>
      <c r="L92" s="151"/>
      <c r="M92" s="151"/>
      <c r="N92" s="151"/>
      <c r="O92" s="151"/>
      <c r="P92" s="15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row>
    <row r="93" spans="1:51">
      <c r="A93" s="151"/>
      <c r="B93" s="151"/>
      <c r="C93" s="154"/>
      <c r="D93" s="155"/>
      <c r="E93" s="151"/>
      <c r="F93" s="152"/>
      <c r="G93" s="153"/>
      <c r="H93" s="151"/>
      <c r="I93" s="151"/>
      <c r="J93" s="151"/>
      <c r="K93" s="151"/>
      <c r="L93" s="151"/>
      <c r="M93" s="151"/>
      <c r="N93" s="151"/>
      <c r="O93" s="151"/>
      <c r="P93" s="15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row>
    <row r="94" spans="1:51">
      <c r="A94" s="151"/>
      <c r="B94" s="151"/>
      <c r="C94" s="154"/>
      <c r="D94" s="155"/>
      <c r="E94" s="151"/>
      <c r="F94" s="152"/>
      <c r="G94" s="153"/>
      <c r="H94" s="151"/>
      <c r="I94" s="151"/>
      <c r="J94" s="151"/>
      <c r="K94" s="151"/>
      <c r="L94" s="151"/>
      <c r="M94" s="151"/>
      <c r="N94" s="151"/>
      <c r="O94" s="151"/>
      <c r="P94" s="15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row>
    <row r="95" spans="1:51">
      <c r="A95" s="151"/>
      <c r="B95" s="151"/>
      <c r="C95" s="154"/>
      <c r="D95" s="155"/>
      <c r="E95" s="151"/>
      <c r="F95" s="152"/>
      <c r="G95" s="153"/>
      <c r="H95" s="151"/>
      <c r="I95" s="151"/>
      <c r="J95" s="151"/>
      <c r="K95" s="151"/>
      <c r="L95" s="151"/>
      <c r="M95" s="151"/>
      <c r="N95" s="151"/>
      <c r="O95" s="151"/>
      <c r="P95" s="15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row>
    <row r="96" spans="1:51">
      <c r="A96" s="151"/>
      <c r="B96" s="151"/>
      <c r="C96" s="154"/>
      <c r="D96" s="155"/>
      <c r="E96" s="151"/>
      <c r="F96" s="152"/>
      <c r="G96" s="153"/>
      <c r="H96" s="151"/>
      <c r="I96" s="151"/>
      <c r="J96" s="151"/>
      <c r="K96" s="151"/>
      <c r="L96" s="151"/>
      <c r="M96" s="151"/>
      <c r="N96" s="151"/>
      <c r="O96" s="151"/>
      <c r="P96" s="15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row>
    <row r="97" spans="1:51">
      <c r="A97" s="151"/>
      <c r="B97" s="151"/>
      <c r="C97" s="154"/>
      <c r="D97" s="155"/>
      <c r="E97" s="151"/>
      <c r="F97" s="152"/>
      <c r="G97" s="153"/>
      <c r="H97" s="151"/>
      <c r="I97" s="151"/>
      <c r="J97" s="151"/>
      <c r="K97" s="151"/>
      <c r="L97" s="151"/>
      <c r="M97" s="151"/>
      <c r="N97" s="151"/>
      <c r="O97" s="151"/>
      <c r="P97" s="15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row>
    <row r="98" spans="1:51">
      <c r="A98" s="151"/>
      <c r="B98" s="151"/>
      <c r="C98" s="154"/>
      <c r="D98" s="155"/>
      <c r="E98" s="151"/>
      <c r="F98" s="152"/>
      <c r="G98" s="153"/>
      <c r="H98" s="151"/>
      <c r="I98" s="151"/>
      <c r="J98" s="151"/>
      <c r="K98" s="151"/>
      <c r="L98" s="151"/>
      <c r="M98" s="151"/>
      <c r="N98" s="151"/>
      <c r="O98" s="151"/>
      <c r="P98" s="15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row>
    <row r="99" spans="1:51">
      <c r="A99" s="151"/>
      <c r="B99" s="151"/>
      <c r="C99" s="154"/>
      <c r="D99" s="155"/>
      <c r="E99" s="151"/>
      <c r="F99" s="152"/>
      <c r="G99" s="153"/>
      <c r="H99" s="151"/>
      <c r="I99" s="151"/>
      <c r="J99" s="151"/>
      <c r="K99" s="151"/>
      <c r="L99" s="151"/>
      <c r="M99" s="151"/>
      <c r="N99" s="151"/>
      <c r="O99" s="151"/>
      <c r="P99" s="15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row>
    <row r="100" spans="1:51">
      <c r="A100" s="151"/>
      <c r="B100" s="151"/>
      <c r="C100" s="154"/>
      <c r="D100" s="155"/>
      <c r="E100" s="151"/>
      <c r="F100" s="152"/>
      <c r="G100" s="153"/>
      <c r="H100" s="151"/>
      <c r="I100" s="151"/>
      <c r="J100" s="151"/>
      <c r="K100" s="151"/>
      <c r="L100" s="151"/>
      <c r="M100" s="151"/>
      <c r="N100" s="151"/>
      <c r="O100" s="151"/>
      <c r="P100" s="15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row>
    <row r="101" spans="1:51">
      <c r="A101" s="151"/>
      <c r="B101" s="151"/>
      <c r="C101" s="154"/>
      <c r="D101" s="155"/>
      <c r="E101" s="151"/>
      <c r="F101" s="152"/>
      <c r="G101" s="153"/>
      <c r="H101" s="151"/>
      <c r="I101" s="151"/>
      <c r="J101" s="151"/>
      <c r="K101" s="151"/>
      <c r="L101" s="151"/>
      <c r="M101" s="151"/>
      <c r="N101" s="151"/>
      <c r="O101" s="151"/>
      <c r="P101" s="15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row>
    <row r="102" spans="1:51">
      <c r="A102" s="151"/>
      <c r="B102" s="151"/>
      <c r="C102" s="154"/>
      <c r="D102" s="155"/>
      <c r="E102" s="151"/>
      <c r="F102" s="152"/>
      <c r="G102" s="153"/>
      <c r="H102" s="151"/>
      <c r="I102" s="151"/>
      <c r="J102" s="151"/>
      <c r="K102" s="151"/>
      <c r="L102" s="151"/>
      <c r="M102" s="151"/>
      <c r="N102" s="151"/>
      <c r="O102" s="151"/>
      <c r="P102" s="15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row>
    <row r="103" spans="1:51">
      <c r="A103" s="151"/>
      <c r="B103" s="151"/>
      <c r="C103" s="154"/>
      <c r="D103" s="155"/>
      <c r="E103" s="151"/>
      <c r="F103" s="152"/>
      <c r="G103" s="153"/>
      <c r="H103" s="151"/>
      <c r="I103" s="151"/>
      <c r="J103" s="151"/>
      <c r="K103" s="151"/>
      <c r="L103" s="151"/>
      <c r="M103" s="151"/>
      <c r="N103" s="151"/>
      <c r="O103" s="151"/>
      <c r="P103" s="15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row>
    <row r="104" spans="1:51">
      <c r="A104" s="151"/>
      <c r="B104" s="151"/>
      <c r="C104" s="154"/>
      <c r="D104" s="155"/>
      <c r="E104" s="151"/>
      <c r="F104" s="152"/>
      <c r="G104" s="153"/>
      <c r="H104" s="151"/>
      <c r="I104" s="151"/>
      <c r="J104" s="151"/>
      <c r="K104" s="151"/>
      <c r="L104" s="151"/>
      <c r="M104" s="151"/>
      <c r="N104" s="151"/>
      <c r="O104" s="151"/>
      <c r="P104" s="15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row>
    <row r="105" spans="1:51">
      <c r="A105" s="151"/>
      <c r="B105" s="151"/>
      <c r="C105" s="154"/>
      <c r="D105" s="155"/>
      <c r="E105" s="151"/>
      <c r="F105" s="152"/>
      <c r="G105" s="153"/>
      <c r="H105" s="151"/>
      <c r="I105" s="151"/>
      <c r="J105" s="151"/>
      <c r="K105" s="151"/>
      <c r="L105" s="151"/>
      <c r="M105" s="151"/>
      <c r="N105" s="151"/>
      <c r="O105" s="151"/>
      <c r="P105" s="15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row>
    <row r="106" spans="1:51">
      <c r="A106" s="151"/>
      <c r="B106" s="151"/>
      <c r="C106" s="154"/>
      <c r="D106" s="155"/>
      <c r="E106" s="151"/>
      <c r="F106" s="152"/>
      <c r="G106" s="153"/>
      <c r="H106" s="151"/>
      <c r="I106" s="151"/>
      <c r="J106" s="151"/>
      <c r="K106" s="151"/>
      <c r="L106" s="151"/>
      <c r="M106" s="151"/>
      <c r="N106" s="151"/>
      <c r="O106" s="151"/>
      <c r="P106" s="15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row>
    <row r="107" spans="1:51">
      <c r="A107" s="151"/>
      <c r="B107" s="151"/>
      <c r="C107" s="154"/>
      <c r="D107" s="155"/>
      <c r="E107" s="151"/>
      <c r="F107" s="152"/>
      <c r="G107" s="153"/>
      <c r="H107" s="151"/>
      <c r="I107" s="151"/>
      <c r="J107" s="151"/>
      <c r="K107" s="151"/>
      <c r="L107" s="151"/>
      <c r="M107" s="151"/>
      <c r="N107" s="151"/>
      <c r="O107" s="151"/>
      <c r="P107" s="15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row>
    <row r="108" spans="1:51">
      <c r="A108" s="151"/>
      <c r="B108" s="151"/>
      <c r="C108" s="154"/>
      <c r="D108" s="155"/>
      <c r="E108" s="151"/>
      <c r="F108" s="152"/>
      <c r="G108" s="153"/>
      <c r="H108" s="151"/>
      <c r="I108" s="151"/>
      <c r="J108" s="151"/>
      <c r="K108" s="151"/>
      <c r="L108" s="151"/>
      <c r="M108" s="151"/>
      <c r="N108" s="151"/>
      <c r="O108" s="151"/>
      <c r="P108" s="15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row>
    <row r="109" spans="1:51">
      <c r="A109" s="151"/>
      <c r="B109" s="151"/>
      <c r="C109" s="154"/>
      <c r="D109" s="155"/>
      <c r="E109" s="151"/>
      <c r="F109" s="152"/>
      <c r="G109" s="153"/>
      <c r="H109" s="151"/>
      <c r="I109" s="151"/>
      <c r="J109" s="151"/>
      <c r="K109" s="151"/>
      <c r="L109" s="151"/>
      <c r="M109" s="151"/>
      <c r="N109" s="151"/>
      <c r="O109" s="151"/>
      <c r="P109" s="15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row>
    <row r="110" spans="1:51">
      <c r="A110" s="151"/>
      <c r="B110" s="151"/>
      <c r="C110" s="154"/>
      <c r="D110" s="155"/>
      <c r="E110" s="151"/>
      <c r="F110" s="152"/>
      <c r="G110" s="153"/>
      <c r="H110" s="151"/>
      <c r="I110" s="151"/>
      <c r="J110" s="151"/>
      <c r="K110" s="151"/>
      <c r="L110" s="151"/>
      <c r="M110" s="151"/>
      <c r="N110" s="151"/>
      <c r="O110" s="151"/>
      <c r="P110" s="15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row>
    <row r="111" spans="1:51">
      <c r="A111" s="151"/>
      <c r="B111" s="151"/>
      <c r="C111" s="154"/>
      <c r="D111" s="155"/>
      <c r="E111" s="151"/>
      <c r="F111" s="152"/>
      <c r="G111" s="153"/>
      <c r="H111" s="151"/>
      <c r="I111" s="151"/>
      <c r="J111" s="151"/>
      <c r="K111" s="151"/>
      <c r="L111" s="151"/>
      <c r="M111" s="151"/>
      <c r="N111" s="151"/>
      <c r="O111" s="151"/>
      <c r="P111" s="15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row>
    <row r="112" spans="1:51">
      <c r="A112" s="151"/>
      <c r="B112" s="151"/>
      <c r="C112" s="154"/>
      <c r="D112" s="155"/>
      <c r="E112" s="151"/>
      <c r="F112" s="152"/>
      <c r="G112" s="153"/>
      <c r="H112" s="151"/>
      <c r="I112" s="151"/>
      <c r="J112" s="151"/>
      <c r="K112" s="151"/>
      <c r="L112" s="151"/>
      <c r="M112" s="151"/>
      <c r="N112" s="151"/>
      <c r="O112" s="151"/>
      <c r="P112" s="15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row>
    <row r="113" spans="1:51">
      <c r="A113" s="151"/>
      <c r="B113" s="151"/>
      <c r="C113" s="154"/>
      <c r="D113" s="155"/>
      <c r="E113" s="151"/>
      <c r="F113" s="152"/>
      <c r="G113" s="153"/>
      <c r="H113" s="151"/>
      <c r="I113" s="151"/>
      <c r="J113" s="151"/>
      <c r="K113" s="151"/>
      <c r="L113" s="151"/>
      <c r="M113" s="151"/>
      <c r="N113" s="151"/>
      <c r="O113" s="151"/>
      <c r="P113" s="15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row>
    <row r="114" spans="1:51">
      <c r="A114" s="151"/>
      <c r="B114" s="151"/>
      <c r="C114" s="154"/>
      <c r="D114" s="155"/>
      <c r="E114" s="151"/>
      <c r="F114" s="152"/>
      <c r="G114" s="153"/>
      <c r="H114" s="151"/>
      <c r="I114" s="151"/>
      <c r="J114" s="151"/>
      <c r="K114" s="151"/>
      <c r="L114" s="151"/>
      <c r="M114" s="151"/>
      <c r="N114" s="151"/>
      <c r="O114" s="151"/>
      <c r="P114" s="15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row>
    <row r="115" spans="1:51">
      <c r="A115" s="151"/>
      <c r="B115" s="151"/>
      <c r="C115" s="154"/>
      <c r="D115" s="155"/>
      <c r="E115" s="151"/>
      <c r="F115" s="152"/>
      <c r="G115" s="153"/>
      <c r="H115" s="151"/>
      <c r="I115" s="151"/>
      <c r="J115" s="151"/>
      <c r="K115" s="151"/>
      <c r="L115" s="151"/>
      <c r="M115" s="151"/>
      <c r="N115" s="151"/>
      <c r="O115" s="151"/>
      <c r="P115" s="15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row>
    <row r="116" spans="1:51">
      <c r="A116" s="151"/>
      <c r="B116" s="151"/>
      <c r="C116" s="154"/>
      <c r="D116" s="155"/>
      <c r="E116" s="151"/>
      <c r="F116" s="152"/>
      <c r="G116" s="153"/>
      <c r="H116" s="151"/>
      <c r="I116" s="151"/>
      <c r="J116" s="151"/>
      <c r="K116" s="151"/>
      <c r="L116" s="151"/>
      <c r="M116" s="151"/>
      <c r="N116" s="151"/>
      <c r="O116" s="151"/>
      <c r="P116" s="15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row>
    <row r="117" spans="1:51">
      <c r="A117" s="151"/>
      <c r="B117" s="151"/>
      <c r="C117" s="154"/>
      <c r="D117" s="155"/>
      <c r="E117" s="151"/>
      <c r="F117" s="152"/>
      <c r="G117" s="153"/>
      <c r="H117" s="151"/>
      <c r="I117" s="151"/>
      <c r="J117" s="151"/>
      <c r="K117" s="151"/>
      <c r="L117" s="151"/>
      <c r="M117" s="151"/>
      <c r="N117" s="151"/>
      <c r="O117" s="151"/>
      <c r="P117" s="15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row>
    <row r="118" spans="1:51">
      <c r="A118" s="151"/>
      <c r="B118" s="151"/>
      <c r="C118" s="154"/>
      <c r="D118" s="155"/>
      <c r="E118" s="151"/>
      <c r="F118" s="152"/>
      <c r="G118" s="153"/>
      <c r="H118" s="151"/>
      <c r="I118" s="151"/>
      <c r="J118" s="151"/>
      <c r="K118" s="151"/>
      <c r="L118" s="151"/>
      <c r="M118" s="151"/>
      <c r="N118" s="151"/>
      <c r="O118" s="151"/>
      <c r="P118" s="15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row>
    <row r="119" spans="1:51">
      <c r="A119" s="151"/>
      <c r="B119" s="151"/>
      <c r="C119" s="154"/>
      <c r="D119" s="155"/>
      <c r="E119" s="151"/>
      <c r="F119" s="152"/>
      <c r="G119" s="153"/>
      <c r="H119" s="151"/>
      <c r="I119" s="151"/>
      <c r="J119" s="151"/>
      <c r="K119" s="151"/>
      <c r="L119" s="151"/>
      <c r="M119" s="151"/>
      <c r="N119" s="151"/>
      <c r="O119" s="151"/>
      <c r="P119" s="15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row>
    <row r="120" spans="1:51">
      <c r="A120" s="151"/>
      <c r="B120" s="151"/>
      <c r="C120" s="154"/>
      <c r="D120" s="155"/>
      <c r="E120" s="151"/>
      <c r="F120" s="152"/>
      <c r="G120" s="153"/>
      <c r="H120" s="151"/>
      <c r="I120" s="151"/>
      <c r="J120" s="151"/>
      <c r="K120" s="151"/>
      <c r="L120" s="151"/>
      <c r="M120" s="151"/>
      <c r="N120" s="151"/>
      <c r="O120" s="151"/>
      <c r="P120" s="15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row>
    <row r="121" spans="1:51">
      <c r="A121" s="151"/>
      <c r="B121" s="151"/>
      <c r="C121" s="154"/>
      <c r="D121" s="155"/>
      <c r="E121" s="151"/>
      <c r="F121" s="152"/>
      <c r="G121" s="153"/>
      <c r="H121" s="151"/>
      <c r="I121" s="151"/>
      <c r="J121" s="151"/>
      <c r="K121" s="151"/>
      <c r="L121" s="151"/>
      <c r="M121" s="151"/>
      <c r="N121" s="151"/>
      <c r="O121" s="151"/>
      <c r="P121" s="15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row>
    <row r="122" spans="1:51">
      <c r="A122" s="151"/>
      <c r="B122" s="151"/>
      <c r="C122" s="154"/>
      <c r="D122" s="155"/>
      <c r="E122" s="151"/>
      <c r="F122" s="152"/>
      <c r="G122" s="153"/>
      <c r="H122" s="151"/>
      <c r="I122" s="151"/>
      <c r="J122" s="151"/>
      <c r="K122" s="151"/>
      <c r="L122" s="151"/>
      <c r="M122" s="151"/>
      <c r="N122" s="151"/>
      <c r="O122" s="151"/>
      <c r="P122" s="15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row>
    <row r="123" spans="1:51">
      <c r="A123" s="151"/>
      <c r="B123" s="151"/>
      <c r="C123" s="154"/>
      <c r="D123" s="155"/>
      <c r="E123" s="151"/>
      <c r="F123" s="152"/>
      <c r="G123" s="153"/>
      <c r="H123" s="151"/>
      <c r="I123" s="151"/>
      <c r="J123" s="151"/>
      <c r="K123" s="151"/>
      <c r="L123" s="151"/>
      <c r="M123" s="151"/>
      <c r="N123" s="151"/>
      <c r="O123" s="151"/>
      <c r="P123" s="15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row>
    <row r="124" spans="1:51">
      <c r="A124" s="151"/>
      <c r="B124" s="151"/>
      <c r="C124" s="154"/>
      <c r="D124" s="155"/>
      <c r="E124" s="151"/>
      <c r="F124" s="152"/>
      <c r="G124" s="153"/>
      <c r="H124" s="151"/>
      <c r="I124" s="151"/>
      <c r="J124" s="151"/>
      <c r="K124" s="151"/>
      <c r="L124" s="151"/>
      <c r="M124" s="151"/>
      <c r="N124" s="151"/>
      <c r="O124" s="151"/>
      <c r="P124" s="15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row>
    <row r="125" spans="1:51">
      <c r="A125" s="151"/>
      <c r="B125" s="151"/>
      <c r="C125" s="154"/>
      <c r="D125" s="155"/>
      <c r="E125" s="151"/>
      <c r="F125" s="152"/>
      <c r="G125" s="153"/>
      <c r="H125" s="151"/>
      <c r="I125" s="151"/>
      <c r="J125" s="151"/>
      <c r="K125" s="151"/>
      <c r="L125" s="151"/>
      <c r="M125" s="151"/>
      <c r="N125" s="151"/>
      <c r="O125" s="151"/>
      <c r="P125" s="15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row>
    <row r="126" spans="1:51">
      <c r="A126" s="151"/>
      <c r="B126" s="151"/>
      <c r="C126" s="154"/>
      <c r="D126" s="155"/>
      <c r="E126" s="151"/>
      <c r="F126" s="152"/>
      <c r="G126" s="153"/>
      <c r="H126" s="151"/>
      <c r="I126" s="151"/>
      <c r="J126" s="151"/>
      <c r="K126" s="151"/>
      <c r="L126" s="151"/>
      <c r="M126" s="151"/>
      <c r="N126" s="151"/>
      <c r="O126" s="151"/>
      <c r="P126" s="15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row>
    <row r="127" spans="1:51">
      <c r="A127" s="151"/>
      <c r="B127" s="151"/>
      <c r="C127" s="154"/>
      <c r="D127" s="155"/>
      <c r="E127" s="151"/>
      <c r="F127" s="152"/>
      <c r="G127" s="153"/>
      <c r="H127" s="151"/>
      <c r="I127" s="151"/>
      <c r="J127" s="151"/>
      <c r="K127" s="151"/>
      <c r="L127" s="151"/>
      <c r="M127" s="151"/>
      <c r="N127" s="151"/>
      <c r="O127" s="151"/>
      <c r="P127" s="15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row>
    <row r="128" spans="1:51">
      <c r="A128" s="151"/>
      <c r="B128" s="151"/>
      <c r="C128" s="154"/>
      <c r="D128" s="155"/>
      <c r="E128" s="151"/>
      <c r="F128" s="152"/>
      <c r="G128" s="153"/>
      <c r="H128" s="151"/>
      <c r="I128" s="151"/>
      <c r="J128" s="151"/>
      <c r="K128" s="151"/>
      <c r="L128" s="151"/>
      <c r="M128" s="151"/>
      <c r="N128" s="151"/>
      <c r="O128" s="151"/>
      <c r="P128" s="15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row>
    <row r="129" spans="1:51">
      <c r="A129" s="151"/>
      <c r="B129" s="151"/>
      <c r="C129" s="154"/>
      <c r="D129" s="155"/>
      <c r="E129" s="151"/>
      <c r="F129" s="152"/>
      <c r="G129" s="153"/>
      <c r="H129" s="151"/>
      <c r="I129" s="151"/>
      <c r="J129" s="151"/>
      <c r="K129" s="151"/>
      <c r="L129" s="151"/>
      <c r="M129" s="151"/>
      <c r="N129" s="151"/>
      <c r="O129" s="151"/>
      <c r="P129" s="15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row>
    <row r="130" spans="1:51">
      <c r="A130" s="151"/>
      <c r="B130" s="151"/>
      <c r="C130" s="154"/>
      <c r="D130" s="155"/>
      <c r="E130" s="151"/>
      <c r="F130" s="152"/>
      <c r="G130" s="153"/>
      <c r="H130" s="151"/>
      <c r="I130" s="151"/>
      <c r="J130" s="151"/>
      <c r="K130" s="151"/>
      <c r="L130" s="151"/>
      <c r="M130" s="151"/>
      <c r="N130" s="151"/>
      <c r="O130" s="151"/>
      <c r="P130" s="15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row>
    <row r="131" spans="1:51">
      <c r="A131" s="151"/>
      <c r="B131" s="151"/>
      <c r="C131" s="154"/>
      <c r="D131" s="155"/>
      <c r="E131" s="151"/>
      <c r="F131" s="152"/>
      <c r="G131" s="153"/>
      <c r="H131" s="151"/>
      <c r="I131" s="151"/>
      <c r="J131" s="151"/>
      <c r="K131" s="151"/>
      <c r="L131" s="151"/>
      <c r="M131" s="151"/>
      <c r="N131" s="151"/>
      <c r="O131" s="151"/>
      <c r="P131" s="15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row>
    <row r="132" spans="1:51">
      <c r="A132" s="151"/>
      <c r="B132" s="151"/>
      <c r="C132" s="154"/>
      <c r="D132" s="155"/>
      <c r="E132" s="151"/>
      <c r="F132" s="152"/>
      <c r="G132" s="153"/>
      <c r="H132" s="151"/>
      <c r="I132" s="151"/>
      <c r="J132" s="151"/>
      <c r="K132" s="151"/>
      <c r="L132" s="151"/>
      <c r="M132" s="151"/>
      <c r="N132" s="151"/>
      <c r="O132" s="151"/>
      <c r="P132" s="15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row>
    <row r="133" spans="1:51">
      <c r="A133" s="151"/>
      <c r="B133" s="151"/>
      <c r="C133" s="154"/>
      <c r="D133" s="155"/>
      <c r="E133" s="151"/>
      <c r="F133" s="152"/>
      <c r="G133" s="153"/>
      <c r="H133" s="151"/>
      <c r="I133" s="151"/>
      <c r="J133" s="151"/>
      <c r="K133" s="151"/>
      <c r="L133" s="151"/>
      <c r="M133" s="151"/>
      <c r="N133" s="151"/>
      <c r="O133" s="151"/>
      <c r="P133" s="15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row>
    <row r="134" spans="1:51">
      <c r="A134" s="151"/>
      <c r="B134" s="151"/>
      <c r="C134" s="154"/>
      <c r="D134" s="155"/>
      <c r="E134" s="151"/>
      <c r="F134" s="152"/>
      <c r="G134" s="153"/>
      <c r="H134" s="151"/>
      <c r="I134" s="151"/>
      <c r="J134" s="151"/>
      <c r="K134" s="151"/>
      <c r="L134" s="151"/>
      <c r="M134" s="151"/>
      <c r="N134" s="151"/>
      <c r="O134" s="151"/>
      <c r="P134" s="15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row>
    <row r="135" spans="1:51">
      <c r="A135" s="151"/>
      <c r="B135" s="151"/>
      <c r="C135" s="154"/>
      <c r="D135" s="155"/>
      <c r="E135" s="151"/>
      <c r="F135" s="152"/>
      <c r="G135" s="153"/>
      <c r="H135" s="151"/>
      <c r="I135" s="151"/>
      <c r="J135" s="151"/>
      <c r="K135" s="151"/>
      <c r="L135" s="151"/>
      <c r="M135" s="151"/>
      <c r="N135" s="151"/>
      <c r="O135" s="151"/>
      <c r="P135" s="15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row>
    <row r="136" spans="1:51">
      <c r="A136" s="151"/>
      <c r="B136" s="151"/>
      <c r="C136" s="154"/>
      <c r="D136" s="155"/>
      <c r="E136" s="151"/>
      <c r="F136" s="152"/>
      <c r="G136" s="153"/>
      <c r="H136" s="151"/>
      <c r="I136" s="151"/>
      <c r="J136" s="151"/>
      <c r="K136" s="151"/>
      <c r="L136" s="151"/>
      <c r="M136" s="151"/>
      <c r="N136" s="151"/>
      <c r="O136" s="151"/>
      <c r="P136" s="15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row>
    <row r="137" spans="1:51">
      <c r="A137" s="151"/>
      <c r="B137" s="151"/>
      <c r="C137" s="154"/>
      <c r="D137" s="155"/>
      <c r="E137" s="151"/>
      <c r="F137" s="152"/>
      <c r="G137" s="153"/>
      <c r="H137" s="151"/>
      <c r="I137" s="151"/>
      <c r="J137" s="151"/>
      <c r="K137" s="151"/>
      <c r="L137" s="151"/>
      <c r="M137" s="151"/>
      <c r="N137" s="151"/>
      <c r="O137" s="151"/>
      <c r="P137" s="15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row>
    <row r="138" spans="1:51">
      <c r="A138" s="151"/>
      <c r="B138" s="151"/>
      <c r="C138" s="154"/>
      <c r="D138" s="155"/>
      <c r="E138" s="151"/>
      <c r="F138" s="152"/>
      <c r="G138" s="153"/>
      <c r="H138" s="151"/>
      <c r="I138" s="151"/>
      <c r="J138" s="151"/>
      <c r="K138" s="151"/>
      <c r="L138" s="151"/>
      <c r="M138" s="151"/>
      <c r="N138" s="151"/>
      <c r="O138" s="151"/>
      <c r="P138" s="15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row>
    <row r="139" spans="1:51">
      <c r="A139" s="151"/>
      <c r="B139" s="151"/>
      <c r="C139" s="154"/>
      <c r="D139" s="155"/>
      <c r="E139" s="151"/>
      <c r="F139" s="152"/>
      <c r="G139" s="153"/>
      <c r="H139" s="151"/>
      <c r="I139" s="151"/>
      <c r="J139" s="151"/>
      <c r="K139" s="151"/>
      <c r="L139" s="151"/>
      <c r="M139" s="151"/>
      <c r="N139" s="151"/>
      <c r="O139" s="151"/>
      <c r="P139" s="15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row>
    <row r="140" spans="1:51">
      <c r="A140" s="151"/>
      <c r="B140" s="151"/>
      <c r="C140" s="154"/>
      <c r="D140" s="155"/>
      <c r="E140" s="151"/>
      <c r="F140" s="152"/>
      <c r="G140" s="153"/>
      <c r="H140" s="151"/>
      <c r="I140" s="151"/>
      <c r="J140" s="151"/>
      <c r="K140" s="151"/>
      <c r="L140" s="151"/>
      <c r="M140" s="151"/>
      <c r="N140" s="151"/>
      <c r="O140" s="151"/>
      <c r="P140" s="15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row>
    <row r="141" spans="1:51">
      <c r="A141" s="151"/>
      <c r="B141" s="151"/>
      <c r="C141" s="154"/>
      <c r="D141" s="155"/>
      <c r="E141" s="151"/>
      <c r="F141" s="152"/>
      <c r="G141" s="153"/>
      <c r="H141" s="151"/>
      <c r="I141" s="151"/>
      <c r="J141" s="151"/>
      <c r="K141" s="151"/>
      <c r="L141" s="151"/>
      <c r="M141" s="151"/>
      <c r="N141" s="151"/>
      <c r="O141" s="151"/>
      <c r="P141" s="15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row>
    <row r="142" spans="1:51">
      <c r="A142" s="151"/>
      <c r="B142" s="151"/>
      <c r="C142" s="154"/>
      <c r="D142" s="155"/>
      <c r="E142" s="151"/>
      <c r="F142" s="152"/>
      <c r="G142" s="153"/>
      <c r="H142" s="151"/>
      <c r="I142" s="151"/>
      <c r="J142" s="151"/>
      <c r="K142" s="151"/>
      <c r="L142" s="151"/>
      <c r="M142" s="151"/>
      <c r="N142" s="151"/>
      <c r="O142" s="151"/>
      <c r="P142" s="15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row>
    <row r="143" spans="1:51">
      <c r="A143" s="151"/>
      <c r="B143" s="151"/>
      <c r="C143" s="154"/>
      <c r="D143" s="155"/>
      <c r="E143" s="151"/>
      <c r="F143" s="152"/>
      <c r="G143" s="153"/>
      <c r="H143" s="151"/>
      <c r="I143" s="151"/>
      <c r="J143" s="151"/>
      <c r="K143" s="151"/>
      <c r="L143" s="151"/>
      <c r="M143" s="151"/>
      <c r="N143" s="151"/>
      <c r="O143" s="151"/>
      <c r="P143" s="15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row>
    <row r="144" spans="1:51">
      <c r="A144" s="151"/>
      <c r="B144" s="151"/>
      <c r="C144" s="154"/>
      <c r="D144" s="155"/>
      <c r="E144" s="151"/>
      <c r="F144" s="152"/>
      <c r="G144" s="153"/>
      <c r="H144" s="151"/>
      <c r="I144" s="151"/>
      <c r="J144" s="151"/>
      <c r="K144" s="151"/>
      <c r="L144" s="151"/>
      <c r="M144" s="151"/>
      <c r="N144" s="151"/>
      <c r="O144" s="151"/>
      <c r="P144" s="15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row>
    <row r="145" spans="1:51">
      <c r="A145" s="151"/>
      <c r="B145" s="151"/>
      <c r="C145" s="154"/>
      <c r="D145" s="155"/>
      <c r="E145" s="151"/>
      <c r="F145" s="152"/>
      <c r="G145" s="153"/>
      <c r="H145" s="151"/>
      <c r="I145" s="151"/>
      <c r="J145" s="151"/>
      <c r="K145" s="151"/>
      <c r="L145" s="151"/>
      <c r="M145" s="151"/>
      <c r="N145" s="151"/>
      <c r="O145" s="151"/>
      <c r="P145" s="15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row>
    <row r="146" spans="1:51">
      <c r="A146" s="151"/>
      <c r="B146" s="151"/>
      <c r="C146" s="154"/>
      <c r="D146" s="155"/>
      <c r="E146" s="151"/>
      <c r="F146" s="152"/>
      <c r="G146" s="153"/>
      <c r="H146" s="151"/>
      <c r="I146" s="151"/>
      <c r="J146" s="151"/>
      <c r="K146" s="151"/>
      <c r="L146" s="151"/>
      <c r="M146" s="151"/>
      <c r="N146" s="151"/>
      <c r="O146" s="151"/>
      <c r="P146" s="15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row>
    <row r="147" spans="1:51">
      <c r="A147" s="151"/>
      <c r="B147" s="151"/>
      <c r="C147" s="154"/>
      <c r="D147" s="155"/>
      <c r="E147" s="151"/>
      <c r="F147" s="152"/>
      <c r="G147" s="153"/>
      <c r="H147" s="151"/>
      <c r="I147" s="151"/>
      <c r="J147" s="151"/>
      <c r="K147" s="151"/>
      <c r="L147" s="151"/>
      <c r="M147" s="151"/>
      <c r="N147" s="151"/>
      <c r="O147" s="151"/>
      <c r="P147" s="15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c r="AR147" s="131"/>
      <c r="AS147" s="131"/>
      <c r="AT147" s="131"/>
      <c r="AU147" s="131"/>
      <c r="AV147" s="131"/>
      <c r="AW147" s="131"/>
      <c r="AX147" s="131"/>
      <c r="AY147" s="131"/>
    </row>
    <row r="148" spans="1:51">
      <c r="A148" s="151"/>
      <c r="B148" s="151"/>
      <c r="C148" s="154"/>
      <c r="D148" s="155"/>
      <c r="E148" s="151"/>
      <c r="F148" s="152"/>
      <c r="G148" s="153"/>
      <c r="H148" s="151"/>
      <c r="I148" s="151"/>
      <c r="J148" s="151"/>
      <c r="K148" s="151"/>
      <c r="L148" s="151"/>
      <c r="M148" s="151"/>
      <c r="N148" s="151"/>
      <c r="O148" s="151"/>
      <c r="P148" s="15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c r="AR148" s="131"/>
      <c r="AS148" s="131"/>
      <c r="AT148" s="131"/>
      <c r="AU148" s="131"/>
      <c r="AV148" s="131"/>
      <c r="AW148" s="131"/>
      <c r="AX148" s="131"/>
      <c r="AY148" s="131"/>
    </row>
    <row r="149" spans="1:51">
      <c r="A149" s="151"/>
      <c r="B149" s="151"/>
      <c r="C149" s="154"/>
      <c r="D149" s="155"/>
      <c r="E149" s="151"/>
      <c r="F149" s="152"/>
      <c r="G149" s="153"/>
      <c r="H149" s="151"/>
      <c r="I149" s="151"/>
      <c r="J149" s="151"/>
      <c r="K149" s="151"/>
      <c r="L149" s="151"/>
      <c r="M149" s="151"/>
      <c r="N149" s="151"/>
      <c r="O149" s="151"/>
      <c r="P149" s="15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c r="AR149" s="131"/>
      <c r="AS149" s="131"/>
      <c r="AT149" s="131"/>
      <c r="AU149" s="131"/>
      <c r="AV149" s="131"/>
      <c r="AW149" s="131"/>
      <c r="AX149" s="131"/>
      <c r="AY149" s="131"/>
    </row>
    <row r="150" spans="1:51">
      <c r="A150" s="151"/>
      <c r="B150" s="151"/>
      <c r="C150" s="154"/>
      <c r="D150" s="155"/>
      <c r="E150" s="151"/>
      <c r="F150" s="152"/>
      <c r="G150" s="153"/>
      <c r="H150" s="151"/>
      <c r="I150" s="151"/>
      <c r="J150" s="151"/>
      <c r="K150" s="151"/>
      <c r="L150" s="151"/>
      <c r="M150" s="151"/>
      <c r="N150" s="151"/>
      <c r="O150" s="151"/>
      <c r="P150" s="15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c r="AR150" s="131"/>
      <c r="AS150" s="131"/>
      <c r="AT150" s="131"/>
      <c r="AU150" s="131"/>
      <c r="AV150" s="131"/>
      <c r="AW150" s="131"/>
      <c r="AX150" s="131"/>
      <c r="AY150" s="131"/>
    </row>
    <row r="151" spans="1:51">
      <c r="A151" s="151"/>
      <c r="B151" s="151"/>
      <c r="C151" s="154"/>
      <c r="D151" s="155"/>
      <c r="E151" s="151"/>
      <c r="F151" s="152"/>
      <c r="G151" s="153"/>
      <c r="H151" s="151"/>
      <c r="I151" s="151"/>
      <c r="J151" s="151"/>
      <c r="K151" s="151"/>
      <c r="L151" s="151"/>
      <c r="M151" s="151"/>
      <c r="N151" s="151"/>
      <c r="O151" s="151"/>
      <c r="P151" s="15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c r="AR151" s="131"/>
      <c r="AS151" s="131"/>
      <c r="AT151" s="131"/>
      <c r="AU151" s="131"/>
      <c r="AV151" s="131"/>
      <c r="AW151" s="131"/>
      <c r="AX151" s="131"/>
      <c r="AY151" s="131"/>
    </row>
    <row r="152" spans="1:51">
      <c r="A152" s="151"/>
      <c r="B152" s="151"/>
      <c r="C152" s="154"/>
      <c r="D152" s="155"/>
      <c r="E152" s="151"/>
      <c r="F152" s="152"/>
      <c r="G152" s="153"/>
      <c r="H152" s="151"/>
      <c r="I152" s="151"/>
      <c r="J152" s="151"/>
      <c r="K152" s="151"/>
      <c r="L152" s="151"/>
      <c r="M152" s="151"/>
      <c r="N152" s="151"/>
      <c r="O152" s="151"/>
      <c r="P152" s="15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c r="AR152" s="131"/>
      <c r="AS152" s="131"/>
      <c r="AT152" s="131"/>
      <c r="AU152" s="131"/>
      <c r="AV152" s="131"/>
      <c r="AW152" s="131"/>
      <c r="AX152" s="131"/>
      <c r="AY152" s="131"/>
    </row>
    <row r="153" spans="1:51">
      <c r="A153" s="151"/>
      <c r="B153" s="151"/>
      <c r="C153" s="154"/>
      <c r="D153" s="155"/>
      <c r="E153" s="151"/>
      <c r="F153" s="152"/>
      <c r="G153" s="153"/>
      <c r="H153" s="151"/>
      <c r="I153" s="151"/>
      <c r="J153" s="151"/>
      <c r="K153" s="151"/>
      <c r="L153" s="151"/>
      <c r="M153" s="151"/>
      <c r="N153" s="151"/>
      <c r="O153" s="151"/>
      <c r="P153" s="15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31"/>
      <c r="AW153" s="131"/>
      <c r="AX153" s="131"/>
      <c r="AY153" s="131"/>
    </row>
    <row r="154" spans="1:51">
      <c r="A154" s="151"/>
      <c r="B154" s="151"/>
      <c r="C154" s="154"/>
      <c r="D154" s="155"/>
      <c r="E154" s="151"/>
      <c r="F154" s="152"/>
      <c r="G154" s="153"/>
      <c r="H154" s="151"/>
      <c r="I154" s="151"/>
      <c r="J154" s="151"/>
      <c r="K154" s="151"/>
      <c r="L154" s="151"/>
      <c r="M154" s="151"/>
      <c r="N154" s="151"/>
      <c r="O154" s="151"/>
      <c r="P154" s="15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c r="AR154" s="131"/>
      <c r="AS154" s="131"/>
      <c r="AT154" s="131"/>
      <c r="AU154" s="131"/>
      <c r="AV154" s="131"/>
      <c r="AW154" s="131"/>
      <c r="AX154" s="131"/>
      <c r="AY154" s="131"/>
    </row>
    <row r="155" spans="1:51">
      <c r="A155" s="151"/>
      <c r="B155" s="151"/>
      <c r="C155" s="154"/>
      <c r="D155" s="155"/>
      <c r="E155" s="151"/>
      <c r="F155" s="152"/>
      <c r="G155" s="153"/>
      <c r="H155" s="151"/>
      <c r="I155" s="151"/>
      <c r="J155" s="151"/>
      <c r="K155" s="151"/>
      <c r="L155" s="151"/>
      <c r="M155" s="151"/>
      <c r="N155" s="151"/>
      <c r="O155" s="151"/>
      <c r="P155" s="15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31"/>
      <c r="AS155" s="131"/>
      <c r="AT155" s="131"/>
      <c r="AU155" s="131"/>
      <c r="AV155" s="131"/>
      <c r="AW155" s="131"/>
      <c r="AX155" s="131"/>
      <c r="AY155" s="131"/>
    </row>
    <row r="156" spans="1:51">
      <c r="A156" s="151"/>
      <c r="B156" s="151"/>
      <c r="C156" s="154"/>
      <c r="D156" s="155"/>
      <c r="E156" s="151"/>
      <c r="F156" s="152"/>
      <c r="G156" s="153"/>
      <c r="H156" s="151"/>
      <c r="I156" s="151"/>
      <c r="J156" s="151"/>
      <c r="K156" s="151"/>
      <c r="L156" s="151"/>
      <c r="M156" s="151"/>
      <c r="N156" s="151"/>
      <c r="O156" s="151"/>
      <c r="P156" s="15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c r="AR156" s="131"/>
      <c r="AS156" s="131"/>
      <c r="AT156" s="131"/>
      <c r="AU156" s="131"/>
      <c r="AV156" s="131"/>
      <c r="AW156" s="131"/>
      <c r="AX156" s="131"/>
      <c r="AY156" s="131"/>
    </row>
    <row r="157" spans="1:51">
      <c r="A157" s="151"/>
      <c r="B157" s="151"/>
      <c r="C157" s="154"/>
      <c r="D157" s="155"/>
      <c r="E157" s="151"/>
      <c r="F157" s="152"/>
      <c r="G157" s="153"/>
      <c r="H157" s="151"/>
      <c r="I157" s="151"/>
      <c r="J157" s="151"/>
      <c r="K157" s="151"/>
      <c r="L157" s="151"/>
      <c r="M157" s="151"/>
      <c r="N157" s="151"/>
      <c r="O157" s="151"/>
      <c r="P157" s="15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row>
    <row r="158" spans="1:51">
      <c r="A158" s="151"/>
      <c r="B158" s="151"/>
      <c r="C158" s="154"/>
      <c r="D158" s="155"/>
      <c r="E158" s="151"/>
      <c r="F158" s="152"/>
      <c r="G158" s="153"/>
      <c r="H158" s="151"/>
      <c r="I158" s="151"/>
      <c r="J158" s="151"/>
      <c r="K158" s="151"/>
      <c r="L158" s="151"/>
      <c r="M158" s="151"/>
      <c r="N158" s="151"/>
      <c r="O158" s="151"/>
      <c r="P158" s="15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c r="AR158" s="131"/>
      <c r="AS158" s="131"/>
      <c r="AT158" s="131"/>
      <c r="AU158" s="131"/>
      <c r="AV158" s="131"/>
      <c r="AW158" s="131"/>
      <c r="AX158" s="131"/>
      <c r="AY158" s="131"/>
    </row>
    <row r="159" spans="1:51">
      <c r="A159" s="151"/>
      <c r="B159" s="151"/>
      <c r="C159" s="154"/>
      <c r="D159" s="155"/>
      <c r="E159" s="151"/>
      <c r="F159" s="152"/>
      <c r="G159" s="153"/>
      <c r="H159" s="151"/>
      <c r="I159" s="151"/>
      <c r="J159" s="151"/>
      <c r="K159" s="151"/>
      <c r="L159" s="151"/>
      <c r="M159" s="151"/>
      <c r="N159" s="151"/>
      <c r="O159" s="151"/>
      <c r="P159" s="15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row>
    <row r="160" spans="1:51">
      <c r="A160" s="151"/>
      <c r="B160" s="151"/>
      <c r="C160" s="154"/>
      <c r="D160" s="155"/>
      <c r="E160" s="151"/>
      <c r="F160" s="152"/>
      <c r="G160" s="153"/>
      <c r="H160" s="151"/>
      <c r="I160" s="151"/>
      <c r="J160" s="151"/>
      <c r="K160" s="151"/>
      <c r="L160" s="151"/>
      <c r="M160" s="151"/>
      <c r="N160" s="151"/>
      <c r="O160" s="151"/>
      <c r="P160" s="15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c r="AR160" s="131"/>
      <c r="AS160" s="131"/>
      <c r="AT160" s="131"/>
      <c r="AU160" s="131"/>
      <c r="AV160" s="131"/>
      <c r="AW160" s="131"/>
      <c r="AX160" s="131"/>
      <c r="AY160" s="131"/>
    </row>
    <row r="161" spans="1:51">
      <c r="A161" s="151"/>
      <c r="B161" s="151"/>
      <c r="C161" s="154"/>
      <c r="D161" s="155"/>
      <c r="E161" s="151"/>
      <c r="F161" s="152"/>
      <c r="G161" s="153"/>
      <c r="H161" s="151"/>
      <c r="I161" s="151"/>
      <c r="J161" s="151"/>
      <c r="K161" s="151"/>
      <c r="L161" s="151"/>
      <c r="M161" s="151"/>
      <c r="N161" s="151"/>
      <c r="O161" s="151"/>
      <c r="P161" s="15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31"/>
      <c r="AW161" s="131"/>
      <c r="AX161" s="131"/>
      <c r="AY161" s="131"/>
    </row>
    <row r="162" spans="1:51">
      <c r="A162" s="151"/>
      <c r="B162" s="151"/>
      <c r="C162" s="154"/>
      <c r="D162" s="155"/>
      <c r="E162" s="151"/>
      <c r="F162" s="152"/>
      <c r="G162" s="153"/>
      <c r="H162" s="151"/>
      <c r="I162" s="151"/>
      <c r="J162" s="151"/>
      <c r="K162" s="151"/>
      <c r="L162" s="151"/>
      <c r="M162" s="151"/>
      <c r="N162" s="151"/>
      <c r="O162" s="151"/>
      <c r="P162" s="15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c r="AR162" s="131"/>
      <c r="AS162" s="131"/>
      <c r="AT162" s="131"/>
      <c r="AU162" s="131"/>
      <c r="AV162" s="131"/>
      <c r="AW162" s="131"/>
      <c r="AX162" s="131"/>
      <c r="AY162" s="131"/>
    </row>
    <row r="163" spans="1:51">
      <c r="A163" s="151"/>
      <c r="B163" s="151"/>
      <c r="C163" s="154"/>
      <c r="D163" s="155"/>
      <c r="E163" s="151"/>
      <c r="F163" s="152"/>
      <c r="G163" s="153"/>
      <c r="H163" s="151"/>
      <c r="I163" s="151"/>
      <c r="J163" s="151"/>
      <c r="K163" s="151"/>
      <c r="L163" s="151"/>
      <c r="M163" s="151"/>
      <c r="N163" s="151"/>
      <c r="O163" s="151"/>
      <c r="P163" s="15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31"/>
      <c r="AW163" s="131"/>
      <c r="AX163" s="131"/>
      <c r="AY163" s="131"/>
    </row>
    <row r="164" spans="1:51">
      <c r="A164" s="151"/>
      <c r="B164" s="151"/>
      <c r="C164" s="154"/>
      <c r="D164" s="155"/>
      <c r="E164" s="151"/>
      <c r="F164" s="152"/>
      <c r="G164" s="153"/>
      <c r="H164" s="151"/>
      <c r="I164" s="151"/>
      <c r="J164" s="151"/>
      <c r="K164" s="151"/>
      <c r="L164" s="151"/>
      <c r="M164" s="151"/>
      <c r="N164" s="151"/>
      <c r="O164" s="151"/>
      <c r="P164" s="15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c r="AR164" s="131"/>
      <c r="AS164" s="131"/>
      <c r="AT164" s="131"/>
      <c r="AU164" s="131"/>
      <c r="AV164" s="131"/>
      <c r="AW164" s="131"/>
      <c r="AX164" s="131"/>
      <c r="AY164" s="131"/>
    </row>
    <row r="165" spans="1:51">
      <c r="A165" s="151"/>
      <c r="B165" s="151"/>
      <c r="C165" s="154"/>
      <c r="D165" s="155"/>
      <c r="E165" s="151"/>
      <c r="F165" s="152"/>
      <c r="G165" s="153"/>
      <c r="H165" s="151"/>
      <c r="I165" s="151"/>
      <c r="J165" s="151"/>
      <c r="K165" s="151"/>
      <c r="L165" s="151"/>
      <c r="M165" s="151"/>
      <c r="N165" s="151"/>
      <c r="O165" s="151"/>
      <c r="P165" s="15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31"/>
      <c r="AW165" s="131"/>
      <c r="AX165" s="131"/>
      <c r="AY165" s="131"/>
    </row>
    <row r="166" spans="1:51">
      <c r="A166" s="151"/>
      <c r="B166" s="151"/>
      <c r="C166" s="154"/>
      <c r="D166" s="155"/>
      <c r="E166" s="151"/>
      <c r="F166" s="152"/>
      <c r="G166" s="153"/>
      <c r="H166" s="151"/>
      <c r="I166" s="151"/>
      <c r="J166" s="151"/>
      <c r="K166" s="151"/>
      <c r="L166" s="151"/>
      <c r="M166" s="151"/>
      <c r="N166" s="151"/>
      <c r="O166" s="151"/>
      <c r="P166" s="15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c r="AR166" s="131"/>
      <c r="AS166" s="131"/>
      <c r="AT166" s="131"/>
      <c r="AU166" s="131"/>
      <c r="AV166" s="131"/>
      <c r="AW166" s="131"/>
      <c r="AX166" s="131"/>
      <c r="AY166" s="131"/>
    </row>
    <row r="167" spans="1:51">
      <c r="A167" s="151"/>
      <c r="B167" s="151"/>
      <c r="C167" s="154"/>
      <c r="D167" s="155"/>
      <c r="E167" s="151"/>
      <c r="F167" s="152"/>
      <c r="G167" s="153"/>
      <c r="H167" s="151"/>
      <c r="I167" s="151"/>
      <c r="J167" s="151"/>
      <c r="K167" s="151"/>
      <c r="L167" s="151"/>
      <c r="M167" s="151"/>
      <c r="N167" s="151"/>
      <c r="O167" s="151"/>
      <c r="P167" s="15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row>
    <row r="168" spans="1:51">
      <c r="A168" s="151"/>
      <c r="B168" s="151"/>
      <c r="C168" s="154"/>
      <c r="D168" s="155"/>
      <c r="E168" s="151"/>
      <c r="F168" s="152"/>
      <c r="G168" s="153"/>
      <c r="H168" s="151"/>
      <c r="I168" s="151"/>
      <c r="J168" s="151"/>
      <c r="K168" s="151"/>
      <c r="L168" s="151"/>
      <c r="M168" s="151"/>
      <c r="N168" s="151"/>
      <c r="O168" s="151"/>
      <c r="P168" s="15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c r="AR168" s="131"/>
      <c r="AS168" s="131"/>
      <c r="AT168" s="131"/>
      <c r="AU168" s="131"/>
      <c r="AV168" s="131"/>
      <c r="AW168" s="131"/>
      <c r="AX168" s="131"/>
      <c r="AY168" s="131"/>
    </row>
    <row r="169" spans="1:51">
      <c r="A169" s="151"/>
      <c r="B169" s="151"/>
      <c r="C169" s="154"/>
      <c r="D169" s="155"/>
      <c r="E169" s="151"/>
      <c r="F169" s="152"/>
      <c r="G169" s="153"/>
      <c r="H169" s="151"/>
      <c r="I169" s="151"/>
      <c r="J169" s="151"/>
      <c r="K169" s="151"/>
      <c r="L169" s="151"/>
      <c r="M169" s="151"/>
      <c r="N169" s="151"/>
      <c r="O169" s="151"/>
      <c r="P169" s="15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c r="AR169" s="131"/>
      <c r="AS169" s="131"/>
      <c r="AT169" s="131"/>
      <c r="AU169" s="131"/>
      <c r="AV169" s="131"/>
      <c r="AW169" s="131"/>
      <c r="AX169" s="131"/>
      <c r="AY169" s="131"/>
    </row>
    <row r="170" spans="1:51">
      <c r="A170" s="151"/>
      <c r="B170" s="151"/>
      <c r="C170" s="154"/>
      <c r="D170" s="155"/>
      <c r="E170" s="151"/>
      <c r="F170" s="152"/>
      <c r="G170" s="153"/>
      <c r="H170" s="151"/>
      <c r="I170" s="151"/>
      <c r="J170" s="151"/>
      <c r="K170" s="151"/>
      <c r="L170" s="151"/>
      <c r="M170" s="151"/>
      <c r="N170" s="151"/>
      <c r="O170" s="151"/>
      <c r="P170" s="15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c r="AR170" s="131"/>
      <c r="AS170" s="131"/>
      <c r="AT170" s="131"/>
      <c r="AU170" s="131"/>
      <c r="AV170" s="131"/>
      <c r="AW170" s="131"/>
      <c r="AX170" s="131"/>
      <c r="AY170" s="131"/>
    </row>
    <row r="171" spans="1:51">
      <c r="A171" s="151"/>
      <c r="B171" s="151"/>
      <c r="C171" s="154"/>
      <c r="D171" s="155"/>
      <c r="E171" s="151"/>
      <c r="F171" s="152"/>
      <c r="G171" s="153"/>
      <c r="H171" s="151"/>
      <c r="I171" s="151"/>
      <c r="J171" s="151"/>
      <c r="K171" s="151"/>
      <c r="L171" s="151"/>
      <c r="M171" s="151"/>
      <c r="N171" s="151"/>
      <c r="O171" s="151"/>
      <c r="P171" s="15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31"/>
      <c r="AX171" s="131"/>
      <c r="AY171" s="131"/>
    </row>
    <row r="172" spans="1:51">
      <c r="A172" s="151"/>
      <c r="B172" s="151"/>
      <c r="C172" s="154"/>
      <c r="D172" s="155"/>
      <c r="E172" s="151"/>
      <c r="F172" s="152"/>
      <c r="G172" s="153"/>
      <c r="H172" s="151"/>
      <c r="I172" s="151"/>
      <c r="J172" s="151"/>
      <c r="K172" s="151"/>
      <c r="L172" s="151"/>
      <c r="M172" s="151"/>
      <c r="N172" s="151"/>
      <c r="O172" s="151"/>
      <c r="P172" s="15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c r="AR172" s="131"/>
      <c r="AS172" s="131"/>
      <c r="AT172" s="131"/>
      <c r="AU172" s="131"/>
      <c r="AV172" s="131"/>
      <c r="AW172" s="131"/>
      <c r="AX172" s="131"/>
      <c r="AY172" s="131"/>
    </row>
    <row r="173" spans="1:51">
      <c r="A173" s="151"/>
      <c r="B173" s="151"/>
      <c r="C173" s="154"/>
      <c r="D173" s="155"/>
      <c r="E173" s="151"/>
      <c r="F173" s="152"/>
      <c r="G173" s="153"/>
      <c r="H173" s="151"/>
      <c r="I173" s="151"/>
      <c r="J173" s="151"/>
      <c r="K173" s="151"/>
      <c r="L173" s="151"/>
      <c r="M173" s="151"/>
      <c r="N173" s="151"/>
      <c r="O173" s="151"/>
      <c r="P173" s="15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c r="AR173" s="131"/>
      <c r="AS173" s="131"/>
      <c r="AT173" s="131"/>
      <c r="AU173" s="131"/>
      <c r="AV173" s="131"/>
      <c r="AW173" s="131"/>
      <c r="AX173" s="131"/>
      <c r="AY173" s="131"/>
    </row>
    <row r="174" spans="1:51">
      <c r="A174" s="151"/>
      <c r="B174" s="151"/>
      <c r="C174" s="154"/>
      <c r="D174" s="155"/>
      <c r="E174" s="151"/>
      <c r="F174" s="152"/>
      <c r="G174" s="153"/>
      <c r="H174" s="151"/>
      <c r="I174" s="151"/>
      <c r="J174" s="151"/>
      <c r="K174" s="151"/>
      <c r="L174" s="151"/>
      <c r="M174" s="151"/>
      <c r="N174" s="151"/>
      <c r="O174" s="151"/>
      <c r="P174" s="15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c r="AR174" s="131"/>
      <c r="AS174" s="131"/>
      <c r="AT174" s="131"/>
      <c r="AU174" s="131"/>
      <c r="AV174" s="131"/>
      <c r="AW174" s="131"/>
      <c r="AX174" s="131"/>
      <c r="AY174" s="131"/>
    </row>
    <row r="175" spans="1:51">
      <c r="A175" s="151"/>
      <c r="B175" s="151"/>
      <c r="C175" s="154"/>
      <c r="D175" s="155"/>
      <c r="E175" s="151"/>
      <c r="F175" s="152"/>
      <c r="G175" s="153"/>
      <c r="H175" s="151"/>
      <c r="I175" s="151"/>
      <c r="J175" s="151"/>
      <c r="K175" s="151"/>
      <c r="L175" s="151"/>
      <c r="M175" s="151"/>
      <c r="N175" s="151"/>
      <c r="O175" s="151"/>
      <c r="P175" s="15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c r="AR175" s="131"/>
      <c r="AS175" s="131"/>
      <c r="AT175" s="131"/>
      <c r="AU175" s="131"/>
      <c r="AV175" s="131"/>
      <c r="AW175" s="131"/>
      <c r="AX175" s="131"/>
      <c r="AY175" s="131"/>
    </row>
    <row r="176" spans="1:51">
      <c r="A176" s="151"/>
      <c r="B176" s="151"/>
      <c r="C176" s="154"/>
      <c r="D176" s="155"/>
      <c r="E176" s="151"/>
      <c r="F176" s="152"/>
      <c r="G176" s="153"/>
      <c r="H176" s="151"/>
      <c r="I176" s="151"/>
      <c r="J176" s="151"/>
      <c r="K176" s="151"/>
      <c r="L176" s="151"/>
      <c r="M176" s="151"/>
      <c r="N176" s="151"/>
      <c r="O176" s="151"/>
      <c r="P176" s="15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c r="AR176" s="131"/>
      <c r="AS176" s="131"/>
      <c r="AT176" s="131"/>
      <c r="AU176" s="131"/>
      <c r="AV176" s="131"/>
      <c r="AW176" s="131"/>
      <c r="AX176" s="131"/>
      <c r="AY176" s="131"/>
    </row>
    <row r="177" spans="1:51">
      <c r="A177" s="151"/>
      <c r="B177" s="151"/>
      <c r="C177" s="154"/>
      <c r="D177" s="155"/>
      <c r="E177" s="151"/>
      <c r="F177" s="152"/>
      <c r="G177" s="153"/>
      <c r="H177" s="151"/>
      <c r="I177" s="151"/>
      <c r="J177" s="151"/>
      <c r="K177" s="151"/>
      <c r="L177" s="151"/>
      <c r="M177" s="151"/>
      <c r="N177" s="151"/>
      <c r="O177" s="151"/>
      <c r="P177" s="15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row>
    <row r="178" spans="1:51">
      <c r="A178" s="151"/>
      <c r="B178" s="151"/>
      <c r="C178" s="154"/>
      <c r="D178" s="155"/>
      <c r="E178" s="151"/>
      <c r="F178" s="152"/>
      <c r="G178" s="153"/>
      <c r="H178" s="151"/>
      <c r="I178" s="151"/>
      <c r="J178" s="151"/>
      <c r="K178" s="151"/>
      <c r="L178" s="151"/>
      <c r="M178" s="151"/>
      <c r="N178" s="151"/>
      <c r="O178" s="151"/>
      <c r="P178" s="15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row>
    <row r="179" spans="1:51">
      <c r="A179" s="151"/>
      <c r="B179" s="151"/>
      <c r="C179" s="154"/>
      <c r="D179" s="155"/>
      <c r="E179" s="151"/>
      <c r="F179" s="152"/>
      <c r="G179" s="153"/>
      <c r="H179" s="151"/>
      <c r="I179" s="151"/>
      <c r="J179" s="151"/>
      <c r="K179" s="151"/>
      <c r="L179" s="151"/>
      <c r="M179" s="151"/>
      <c r="N179" s="151"/>
      <c r="O179" s="151"/>
      <c r="P179" s="15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row>
    <row r="180" spans="1:51">
      <c r="A180" s="151"/>
      <c r="B180" s="151"/>
      <c r="C180" s="154"/>
      <c r="D180" s="155"/>
      <c r="E180" s="151"/>
      <c r="F180" s="152"/>
      <c r="G180" s="153"/>
      <c r="H180" s="151"/>
      <c r="I180" s="151"/>
      <c r="J180" s="151"/>
      <c r="K180" s="151"/>
      <c r="L180" s="151"/>
      <c r="M180" s="151"/>
      <c r="N180" s="151"/>
      <c r="O180" s="151"/>
      <c r="P180" s="15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row>
    <row r="181" spans="1:51">
      <c r="A181" s="151"/>
      <c r="B181" s="151"/>
      <c r="C181" s="154"/>
      <c r="D181" s="155"/>
      <c r="E181" s="151"/>
      <c r="F181" s="152"/>
      <c r="G181" s="153"/>
      <c r="H181" s="151"/>
      <c r="I181" s="151"/>
      <c r="J181" s="151"/>
      <c r="K181" s="151"/>
      <c r="L181" s="151"/>
      <c r="M181" s="151"/>
      <c r="N181" s="151"/>
      <c r="O181" s="151"/>
      <c r="P181" s="15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c r="AR181" s="131"/>
      <c r="AS181" s="131"/>
      <c r="AT181" s="131"/>
      <c r="AU181" s="131"/>
      <c r="AV181" s="131"/>
      <c r="AW181" s="131"/>
      <c r="AX181" s="131"/>
      <c r="AY181" s="131"/>
    </row>
    <row r="182" spans="1:51">
      <c r="A182" s="151"/>
      <c r="B182" s="151"/>
      <c r="C182" s="154"/>
      <c r="D182" s="155"/>
      <c r="E182" s="151"/>
      <c r="F182" s="152"/>
      <c r="G182" s="153"/>
      <c r="H182" s="151"/>
      <c r="I182" s="151"/>
      <c r="J182" s="151"/>
      <c r="K182" s="151"/>
      <c r="L182" s="151"/>
      <c r="M182" s="151"/>
      <c r="N182" s="151"/>
      <c r="O182" s="151"/>
      <c r="P182" s="15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c r="AR182" s="131"/>
      <c r="AS182" s="131"/>
      <c r="AT182" s="131"/>
      <c r="AU182" s="131"/>
      <c r="AV182" s="131"/>
      <c r="AW182" s="131"/>
      <c r="AX182" s="131"/>
      <c r="AY182" s="131"/>
    </row>
    <row r="183" spans="1:51">
      <c r="A183" s="151"/>
      <c r="B183" s="151"/>
      <c r="C183" s="154"/>
      <c r="D183" s="155"/>
      <c r="E183" s="151"/>
      <c r="F183" s="152"/>
      <c r="G183" s="153"/>
      <c r="H183" s="151"/>
      <c r="I183" s="151"/>
      <c r="J183" s="151"/>
      <c r="K183" s="151"/>
      <c r="L183" s="151"/>
      <c r="M183" s="151"/>
      <c r="N183" s="151"/>
      <c r="O183" s="151"/>
      <c r="P183" s="15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c r="AR183" s="131"/>
      <c r="AS183" s="131"/>
      <c r="AT183" s="131"/>
      <c r="AU183" s="131"/>
      <c r="AV183" s="131"/>
      <c r="AW183" s="131"/>
      <c r="AX183" s="131"/>
      <c r="AY183" s="131"/>
    </row>
    <row r="184" spans="1:51">
      <c r="A184" s="151"/>
      <c r="B184" s="151"/>
      <c r="C184" s="154"/>
      <c r="D184" s="155"/>
      <c r="E184" s="151"/>
      <c r="F184" s="152"/>
      <c r="G184" s="153"/>
      <c r="H184" s="151"/>
      <c r="I184" s="151"/>
      <c r="J184" s="151"/>
      <c r="K184" s="151"/>
      <c r="L184" s="151"/>
      <c r="M184" s="151"/>
      <c r="N184" s="151"/>
      <c r="O184" s="151"/>
      <c r="P184" s="15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c r="AR184" s="131"/>
      <c r="AS184" s="131"/>
      <c r="AT184" s="131"/>
      <c r="AU184" s="131"/>
      <c r="AV184" s="131"/>
      <c r="AW184" s="131"/>
      <c r="AX184" s="131"/>
      <c r="AY184" s="131"/>
    </row>
    <row r="185" spans="1:51">
      <c r="A185" s="151"/>
      <c r="B185" s="151"/>
      <c r="C185" s="154"/>
      <c r="D185" s="155"/>
      <c r="E185" s="151"/>
      <c r="F185" s="152"/>
      <c r="G185" s="153"/>
      <c r="H185" s="151"/>
      <c r="I185" s="151"/>
      <c r="J185" s="151"/>
      <c r="K185" s="151"/>
      <c r="L185" s="151"/>
      <c r="M185" s="151"/>
      <c r="N185" s="151"/>
      <c r="O185" s="151"/>
      <c r="P185" s="15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c r="AR185" s="131"/>
      <c r="AS185" s="131"/>
      <c r="AT185" s="131"/>
      <c r="AU185" s="131"/>
      <c r="AV185" s="131"/>
      <c r="AW185" s="131"/>
      <c r="AX185" s="131"/>
      <c r="AY185" s="131"/>
    </row>
    <row r="186" spans="1:51">
      <c r="A186" s="151"/>
      <c r="B186" s="151"/>
      <c r="C186" s="154"/>
      <c r="D186" s="155"/>
      <c r="E186" s="151"/>
      <c r="F186" s="152"/>
      <c r="G186" s="153"/>
      <c r="H186" s="151"/>
      <c r="I186" s="151"/>
      <c r="J186" s="151"/>
      <c r="K186" s="151"/>
      <c r="L186" s="151"/>
      <c r="M186" s="151"/>
      <c r="N186" s="151"/>
      <c r="O186" s="151"/>
      <c r="P186" s="15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c r="AR186" s="131"/>
      <c r="AS186" s="131"/>
      <c r="AT186" s="131"/>
      <c r="AU186" s="131"/>
      <c r="AV186" s="131"/>
      <c r="AW186" s="131"/>
      <c r="AX186" s="131"/>
      <c r="AY186" s="131"/>
    </row>
    <row r="187" spans="1:51">
      <c r="A187" s="151"/>
      <c r="B187" s="151"/>
      <c r="C187" s="154"/>
      <c r="D187" s="155"/>
      <c r="E187" s="151"/>
      <c r="F187" s="152"/>
      <c r="G187" s="153"/>
      <c r="H187" s="151"/>
      <c r="I187" s="151"/>
      <c r="J187" s="151"/>
      <c r="K187" s="151"/>
      <c r="L187" s="151"/>
      <c r="M187" s="151"/>
      <c r="N187" s="151"/>
      <c r="O187" s="151"/>
      <c r="P187" s="15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c r="AR187" s="131"/>
      <c r="AS187" s="131"/>
      <c r="AT187" s="131"/>
      <c r="AU187" s="131"/>
      <c r="AV187" s="131"/>
      <c r="AW187" s="131"/>
      <c r="AX187" s="131"/>
      <c r="AY187" s="131"/>
    </row>
    <row r="188" spans="1:51">
      <c r="A188" s="151"/>
      <c r="B188" s="151"/>
      <c r="C188" s="154"/>
      <c r="D188" s="155"/>
      <c r="E188" s="151"/>
      <c r="F188" s="152"/>
      <c r="G188" s="153"/>
      <c r="H188" s="151"/>
      <c r="I188" s="151"/>
      <c r="J188" s="151"/>
      <c r="K188" s="151"/>
      <c r="L188" s="151"/>
      <c r="M188" s="151"/>
      <c r="N188" s="151"/>
      <c r="O188" s="151"/>
      <c r="P188" s="15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row>
    <row r="189" spans="1:51">
      <c r="A189" s="151"/>
      <c r="B189" s="151"/>
      <c r="C189" s="154"/>
      <c r="D189" s="155"/>
      <c r="E189" s="151"/>
      <c r="F189" s="152"/>
      <c r="G189" s="153"/>
      <c r="H189" s="151"/>
      <c r="I189" s="151"/>
      <c r="J189" s="151"/>
      <c r="K189" s="151"/>
      <c r="L189" s="151"/>
      <c r="M189" s="151"/>
      <c r="N189" s="151"/>
      <c r="O189" s="151"/>
      <c r="P189" s="15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c r="AR189" s="131"/>
      <c r="AS189" s="131"/>
      <c r="AT189" s="131"/>
      <c r="AU189" s="131"/>
      <c r="AV189" s="131"/>
      <c r="AW189" s="131"/>
      <c r="AX189" s="131"/>
      <c r="AY189" s="131"/>
    </row>
    <row r="190" spans="1:51">
      <c r="A190" s="151"/>
      <c r="B190" s="151"/>
      <c r="C190" s="154"/>
      <c r="D190" s="155"/>
      <c r="E190" s="151"/>
      <c r="F190" s="152"/>
      <c r="G190" s="153"/>
      <c r="H190" s="151"/>
      <c r="I190" s="151"/>
      <c r="J190" s="151"/>
      <c r="K190" s="151"/>
      <c r="L190" s="151"/>
      <c r="M190" s="151"/>
      <c r="N190" s="151"/>
      <c r="O190" s="151"/>
      <c r="P190" s="15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c r="AR190" s="131"/>
      <c r="AS190" s="131"/>
      <c r="AT190" s="131"/>
      <c r="AU190" s="131"/>
      <c r="AV190" s="131"/>
      <c r="AW190" s="131"/>
      <c r="AX190" s="131"/>
      <c r="AY190" s="131"/>
    </row>
    <row r="191" spans="1:51">
      <c r="A191" s="151"/>
      <c r="B191" s="151"/>
      <c r="C191" s="154"/>
      <c r="D191" s="155"/>
      <c r="E191" s="151"/>
      <c r="F191" s="152"/>
      <c r="G191" s="153"/>
      <c r="H191" s="151"/>
      <c r="I191" s="151"/>
      <c r="J191" s="151"/>
      <c r="K191" s="151"/>
      <c r="L191" s="151"/>
      <c r="M191" s="151"/>
      <c r="N191" s="151"/>
      <c r="O191" s="151"/>
      <c r="P191" s="15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c r="AR191" s="131"/>
      <c r="AS191" s="131"/>
      <c r="AT191" s="131"/>
      <c r="AU191" s="131"/>
      <c r="AV191" s="131"/>
      <c r="AW191" s="131"/>
      <c r="AX191" s="131"/>
      <c r="AY191" s="131"/>
    </row>
    <row r="192" spans="1:51">
      <c r="A192" s="151"/>
      <c r="B192" s="151"/>
      <c r="C192" s="154"/>
      <c r="D192" s="155"/>
      <c r="E192" s="151"/>
      <c r="F192" s="152"/>
      <c r="G192" s="153"/>
      <c r="H192" s="151"/>
      <c r="I192" s="151"/>
      <c r="J192" s="151"/>
      <c r="K192" s="151"/>
      <c r="L192" s="151"/>
      <c r="M192" s="151"/>
      <c r="N192" s="151"/>
      <c r="O192" s="151"/>
      <c r="P192" s="15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c r="AR192" s="131"/>
      <c r="AS192" s="131"/>
      <c r="AT192" s="131"/>
      <c r="AU192" s="131"/>
      <c r="AV192" s="131"/>
      <c r="AW192" s="131"/>
      <c r="AX192" s="131"/>
      <c r="AY192" s="131"/>
    </row>
    <row r="193" spans="1:51">
      <c r="A193" s="151"/>
      <c r="B193" s="151"/>
      <c r="C193" s="154"/>
      <c r="D193" s="155"/>
      <c r="E193" s="151"/>
      <c r="F193" s="152"/>
      <c r="G193" s="153"/>
      <c r="H193" s="151"/>
      <c r="I193" s="151"/>
      <c r="J193" s="151"/>
      <c r="K193" s="151"/>
      <c r="L193" s="151"/>
      <c r="M193" s="151"/>
      <c r="N193" s="151"/>
      <c r="O193" s="151"/>
      <c r="P193" s="15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c r="AR193" s="131"/>
      <c r="AS193" s="131"/>
      <c r="AT193" s="131"/>
      <c r="AU193" s="131"/>
      <c r="AV193" s="131"/>
      <c r="AW193" s="131"/>
      <c r="AX193" s="131"/>
      <c r="AY193" s="131"/>
    </row>
    <row r="194" spans="1:51">
      <c r="A194" s="151"/>
      <c r="B194" s="151"/>
      <c r="C194" s="154"/>
      <c r="D194" s="155"/>
      <c r="E194" s="151"/>
      <c r="F194" s="152"/>
      <c r="G194" s="153"/>
      <c r="H194" s="151"/>
      <c r="I194" s="151"/>
      <c r="J194" s="151"/>
      <c r="K194" s="151"/>
      <c r="L194" s="151"/>
      <c r="M194" s="151"/>
      <c r="N194" s="151"/>
      <c r="O194" s="151"/>
      <c r="P194" s="15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c r="AR194" s="131"/>
      <c r="AS194" s="131"/>
      <c r="AT194" s="131"/>
      <c r="AU194" s="131"/>
      <c r="AV194" s="131"/>
      <c r="AW194" s="131"/>
      <c r="AX194" s="131"/>
      <c r="AY194" s="131"/>
    </row>
    <row r="195" spans="1:51">
      <c r="A195" s="151"/>
      <c r="B195" s="151"/>
      <c r="C195" s="154"/>
      <c r="D195" s="155"/>
      <c r="E195" s="151"/>
      <c r="F195" s="152"/>
      <c r="G195" s="153"/>
      <c r="H195" s="151"/>
      <c r="I195" s="151"/>
      <c r="J195" s="151"/>
      <c r="K195" s="151"/>
      <c r="L195" s="151"/>
      <c r="M195" s="151"/>
      <c r="N195" s="151"/>
      <c r="O195" s="151"/>
      <c r="P195" s="15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c r="AR195" s="131"/>
      <c r="AS195" s="131"/>
      <c r="AT195" s="131"/>
      <c r="AU195" s="131"/>
      <c r="AV195" s="131"/>
      <c r="AW195" s="131"/>
      <c r="AX195" s="131"/>
      <c r="AY195" s="131"/>
    </row>
    <row r="196" spans="1:51">
      <c r="A196" s="151"/>
      <c r="B196" s="151"/>
      <c r="C196" s="154"/>
      <c r="D196" s="155"/>
      <c r="E196" s="151"/>
      <c r="F196" s="152"/>
      <c r="G196" s="153"/>
      <c r="H196" s="151"/>
      <c r="I196" s="151"/>
      <c r="J196" s="151"/>
      <c r="K196" s="151"/>
      <c r="L196" s="151"/>
      <c r="M196" s="151"/>
      <c r="N196" s="151"/>
      <c r="O196" s="151"/>
      <c r="P196" s="15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c r="AR196" s="131"/>
      <c r="AS196" s="131"/>
      <c r="AT196" s="131"/>
      <c r="AU196" s="131"/>
      <c r="AV196" s="131"/>
      <c r="AW196" s="131"/>
      <c r="AX196" s="131"/>
      <c r="AY196" s="131"/>
    </row>
    <row r="197" spans="1:51">
      <c r="A197" s="151"/>
      <c r="B197" s="151"/>
      <c r="C197" s="154"/>
      <c r="D197" s="155"/>
      <c r="E197" s="151"/>
      <c r="F197" s="152"/>
      <c r="G197" s="153"/>
      <c r="H197" s="151"/>
      <c r="I197" s="151"/>
      <c r="J197" s="151"/>
      <c r="K197" s="151"/>
      <c r="L197" s="151"/>
      <c r="M197" s="151"/>
      <c r="N197" s="151"/>
      <c r="O197" s="151"/>
      <c r="P197" s="15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c r="AR197" s="131"/>
      <c r="AS197" s="131"/>
      <c r="AT197" s="131"/>
      <c r="AU197" s="131"/>
      <c r="AV197" s="131"/>
      <c r="AW197" s="131"/>
      <c r="AX197" s="131"/>
      <c r="AY197" s="131"/>
    </row>
    <row r="198" spans="1:51">
      <c r="A198" s="151"/>
      <c r="B198" s="151"/>
      <c r="C198" s="154"/>
      <c r="D198" s="155"/>
      <c r="E198" s="151"/>
      <c r="F198" s="152"/>
      <c r="G198" s="153"/>
      <c r="H198" s="151"/>
      <c r="I198" s="151"/>
      <c r="J198" s="151"/>
      <c r="K198" s="151"/>
      <c r="L198" s="151"/>
      <c r="M198" s="151"/>
      <c r="N198" s="151"/>
      <c r="O198" s="151"/>
      <c r="P198" s="15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c r="AR198" s="131"/>
      <c r="AS198" s="131"/>
      <c r="AT198" s="131"/>
      <c r="AU198" s="131"/>
      <c r="AV198" s="131"/>
      <c r="AW198" s="131"/>
      <c r="AX198" s="131"/>
      <c r="AY198" s="131"/>
    </row>
    <row r="199" spans="1:51">
      <c r="A199" s="151"/>
      <c r="B199" s="151"/>
      <c r="C199" s="154"/>
      <c r="D199" s="155"/>
      <c r="E199" s="151"/>
      <c r="F199" s="152"/>
      <c r="G199" s="153"/>
      <c r="H199" s="151"/>
      <c r="I199" s="151"/>
      <c r="J199" s="151"/>
      <c r="K199" s="151"/>
      <c r="L199" s="151"/>
      <c r="M199" s="151"/>
      <c r="N199" s="151"/>
      <c r="O199" s="151"/>
      <c r="P199" s="15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c r="AR199" s="131"/>
      <c r="AS199" s="131"/>
      <c r="AT199" s="131"/>
      <c r="AU199" s="131"/>
      <c r="AV199" s="131"/>
      <c r="AW199" s="131"/>
      <c r="AX199" s="131"/>
      <c r="AY199" s="131"/>
    </row>
    <row r="200" spans="1:51">
      <c r="A200" s="151"/>
      <c r="B200" s="151"/>
      <c r="C200" s="154"/>
      <c r="D200" s="155"/>
      <c r="E200" s="151"/>
      <c r="F200" s="152"/>
      <c r="G200" s="153"/>
      <c r="H200" s="151"/>
      <c r="I200" s="151"/>
      <c r="J200" s="151"/>
      <c r="K200" s="151"/>
      <c r="L200" s="151"/>
      <c r="M200" s="151"/>
      <c r="N200" s="151"/>
      <c r="O200" s="151"/>
      <c r="P200" s="15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row>
    <row r="201" spans="1:51">
      <c r="A201" s="151"/>
      <c r="B201" s="151"/>
      <c r="C201" s="154"/>
      <c r="D201" s="155"/>
      <c r="E201" s="151"/>
      <c r="F201" s="152"/>
      <c r="G201" s="153"/>
      <c r="H201" s="151"/>
      <c r="I201" s="151"/>
      <c r="J201" s="151"/>
      <c r="K201" s="151"/>
      <c r="L201" s="151"/>
      <c r="M201" s="151"/>
      <c r="N201" s="151"/>
      <c r="O201" s="151"/>
      <c r="P201" s="15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31"/>
      <c r="AY201" s="131"/>
    </row>
    <row r="202" spans="1:51">
      <c r="A202" s="151"/>
      <c r="B202" s="151"/>
      <c r="C202" s="154"/>
      <c r="D202" s="155"/>
      <c r="E202" s="151"/>
      <c r="F202" s="152"/>
      <c r="G202" s="153"/>
      <c r="H202" s="151"/>
      <c r="I202" s="151"/>
      <c r="J202" s="151"/>
      <c r="K202" s="151"/>
      <c r="L202" s="151"/>
      <c r="M202" s="151"/>
      <c r="N202" s="151"/>
      <c r="O202" s="151"/>
      <c r="P202" s="15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c r="AR202" s="131"/>
      <c r="AS202" s="131"/>
      <c r="AT202" s="131"/>
      <c r="AU202" s="131"/>
      <c r="AV202" s="131"/>
      <c r="AW202" s="131"/>
      <c r="AX202" s="131"/>
      <c r="AY202" s="131"/>
    </row>
    <row r="203" spans="1:51">
      <c r="A203" s="151"/>
      <c r="B203" s="151"/>
      <c r="C203" s="154"/>
      <c r="D203" s="155"/>
      <c r="E203" s="151"/>
      <c r="F203" s="152"/>
      <c r="G203" s="153"/>
      <c r="H203" s="151"/>
      <c r="I203" s="151"/>
      <c r="J203" s="151"/>
      <c r="K203" s="151"/>
      <c r="L203" s="151"/>
      <c r="M203" s="151"/>
      <c r="N203" s="151"/>
      <c r="O203" s="151"/>
      <c r="P203" s="15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31"/>
      <c r="AY203" s="131"/>
    </row>
    <row r="204" spans="1:51">
      <c r="A204" s="151"/>
      <c r="B204" s="151"/>
      <c r="C204" s="154"/>
      <c r="D204" s="155"/>
      <c r="E204" s="151"/>
      <c r="F204" s="152"/>
      <c r="G204" s="153"/>
      <c r="H204" s="151"/>
      <c r="I204" s="151"/>
      <c r="J204" s="151"/>
      <c r="K204" s="151"/>
      <c r="L204" s="151"/>
      <c r="M204" s="151"/>
      <c r="N204" s="151"/>
      <c r="O204" s="151"/>
      <c r="P204" s="15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c r="AR204" s="131"/>
      <c r="AS204" s="131"/>
      <c r="AT204" s="131"/>
      <c r="AU204" s="131"/>
      <c r="AV204" s="131"/>
      <c r="AW204" s="131"/>
      <c r="AX204" s="131"/>
      <c r="AY204" s="131"/>
    </row>
    <row r="205" spans="1:51">
      <c r="A205" s="151"/>
      <c r="B205" s="151"/>
      <c r="C205" s="154"/>
      <c r="D205" s="155"/>
      <c r="E205" s="151"/>
      <c r="F205" s="152"/>
      <c r="G205" s="153"/>
      <c r="H205" s="151"/>
      <c r="I205" s="151"/>
      <c r="J205" s="151"/>
      <c r="K205" s="151"/>
      <c r="L205" s="151"/>
      <c r="M205" s="151"/>
      <c r="N205" s="151"/>
      <c r="O205" s="151"/>
      <c r="P205" s="15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c r="AR205" s="131"/>
      <c r="AS205" s="131"/>
      <c r="AT205" s="131"/>
      <c r="AU205" s="131"/>
      <c r="AV205" s="131"/>
      <c r="AW205" s="131"/>
      <c r="AX205" s="131"/>
      <c r="AY205" s="131"/>
    </row>
    <row r="206" spans="1:51">
      <c r="A206" s="151"/>
      <c r="B206" s="151"/>
      <c r="C206" s="154"/>
      <c r="D206" s="155"/>
      <c r="E206" s="151"/>
      <c r="F206" s="152"/>
      <c r="G206" s="153"/>
      <c r="H206" s="151"/>
      <c r="I206" s="151"/>
      <c r="J206" s="151"/>
      <c r="K206" s="151"/>
      <c r="L206" s="151"/>
      <c r="M206" s="151"/>
      <c r="N206" s="151"/>
      <c r="O206" s="151"/>
      <c r="P206" s="15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c r="AR206" s="131"/>
      <c r="AS206" s="131"/>
      <c r="AT206" s="131"/>
      <c r="AU206" s="131"/>
      <c r="AV206" s="131"/>
      <c r="AW206" s="131"/>
      <c r="AX206" s="131"/>
      <c r="AY206" s="131"/>
    </row>
    <row r="207" spans="1:51">
      <c r="A207" s="151"/>
      <c r="B207" s="151"/>
      <c r="C207" s="154"/>
      <c r="D207" s="155"/>
      <c r="E207" s="151"/>
      <c r="F207" s="152"/>
      <c r="G207" s="153"/>
      <c r="H207" s="151"/>
      <c r="I207" s="151"/>
      <c r="J207" s="151"/>
      <c r="K207" s="151"/>
      <c r="L207" s="151"/>
      <c r="M207" s="151"/>
      <c r="N207" s="151"/>
      <c r="O207" s="151"/>
      <c r="P207" s="15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c r="AR207" s="131"/>
      <c r="AS207" s="131"/>
      <c r="AT207" s="131"/>
      <c r="AU207" s="131"/>
      <c r="AV207" s="131"/>
      <c r="AW207" s="131"/>
      <c r="AX207" s="131"/>
      <c r="AY207" s="131"/>
    </row>
    <row r="208" spans="1:51">
      <c r="A208" s="151"/>
      <c r="B208" s="151"/>
      <c r="C208" s="154"/>
      <c r="D208" s="155"/>
      <c r="E208" s="151"/>
      <c r="F208" s="152"/>
      <c r="G208" s="153"/>
      <c r="H208" s="151"/>
      <c r="I208" s="151"/>
      <c r="J208" s="151"/>
      <c r="K208" s="151"/>
      <c r="L208" s="151"/>
      <c r="M208" s="151"/>
      <c r="N208" s="151"/>
      <c r="O208" s="151"/>
      <c r="P208" s="15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c r="AR208" s="131"/>
      <c r="AS208" s="131"/>
      <c r="AT208" s="131"/>
      <c r="AU208" s="131"/>
      <c r="AV208" s="131"/>
      <c r="AW208" s="131"/>
      <c r="AX208" s="131"/>
      <c r="AY208" s="131"/>
    </row>
    <row r="209" spans="1:51">
      <c r="A209" s="151"/>
      <c r="B209" s="151"/>
      <c r="C209" s="154"/>
      <c r="D209" s="155"/>
      <c r="E209" s="151"/>
      <c r="F209" s="152"/>
      <c r="G209" s="153"/>
      <c r="H209" s="151"/>
      <c r="I209" s="151"/>
      <c r="J209" s="151"/>
      <c r="K209" s="151"/>
      <c r="L209" s="151"/>
      <c r="M209" s="151"/>
      <c r="N209" s="151"/>
      <c r="O209" s="151"/>
      <c r="P209" s="15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row>
    <row r="210" spans="1:51">
      <c r="A210" s="151"/>
      <c r="B210" s="151"/>
      <c r="C210" s="154"/>
      <c r="D210" s="155"/>
      <c r="E210" s="151"/>
      <c r="F210" s="152"/>
      <c r="G210" s="153"/>
      <c r="H210" s="151"/>
      <c r="I210" s="151"/>
      <c r="J210" s="151"/>
      <c r="K210" s="151"/>
      <c r="L210" s="151"/>
      <c r="M210" s="151"/>
      <c r="N210" s="151"/>
      <c r="O210" s="151"/>
      <c r="P210" s="15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c r="AR210" s="131"/>
      <c r="AS210" s="131"/>
      <c r="AT210" s="131"/>
      <c r="AU210" s="131"/>
      <c r="AV210" s="131"/>
      <c r="AW210" s="131"/>
      <c r="AX210" s="131"/>
      <c r="AY210" s="131"/>
    </row>
    <row r="211" spans="1:51">
      <c r="A211" s="151"/>
      <c r="B211" s="151"/>
      <c r="C211" s="154"/>
      <c r="D211" s="155"/>
      <c r="E211" s="151"/>
      <c r="F211" s="152"/>
      <c r="G211" s="153"/>
      <c r="H211" s="151"/>
      <c r="I211" s="151"/>
      <c r="J211" s="151"/>
      <c r="K211" s="151"/>
      <c r="L211" s="151"/>
      <c r="M211" s="151"/>
      <c r="N211" s="151"/>
      <c r="O211" s="151"/>
      <c r="P211" s="15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c r="AR211" s="131"/>
      <c r="AS211" s="131"/>
      <c r="AT211" s="131"/>
      <c r="AU211" s="131"/>
      <c r="AV211" s="131"/>
      <c r="AW211" s="131"/>
      <c r="AX211" s="131"/>
      <c r="AY211" s="131"/>
    </row>
    <row r="212" spans="1:51">
      <c r="A212" s="151"/>
      <c r="B212" s="151"/>
      <c r="C212" s="154"/>
      <c r="D212" s="155"/>
      <c r="E212" s="151"/>
      <c r="F212" s="152"/>
      <c r="G212" s="153"/>
      <c r="H212" s="151"/>
      <c r="I212" s="151"/>
      <c r="J212" s="151"/>
      <c r="K212" s="151"/>
      <c r="L212" s="151"/>
      <c r="M212" s="151"/>
      <c r="N212" s="151"/>
      <c r="O212" s="151"/>
      <c r="P212" s="15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row>
    <row r="213" spans="1:51">
      <c r="A213" s="151"/>
      <c r="B213" s="151"/>
      <c r="C213" s="154"/>
      <c r="D213" s="155"/>
      <c r="E213" s="151"/>
      <c r="F213" s="152"/>
      <c r="G213" s="153"/>
      <c r="H213" s="151"/>
      <c r="I213" s="151"/>
      <c r="J213" s="151"/>
      <c r="K213" s="151"/>
      <c r="L213" s="151"/>
      <c r="M213" s="151"/>
      <c r="N213" s="151"/>
      <c r="O213" s="151"/>
      <c r="P213" s="15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131"/>
      <c r="AU213" s="131"/>
      <c r="AV213" s="131"/>
      <c r="AW213" s="131"/>
      <c r="AX213" s="131"/>
      <c r="AY213" s="131"/>
    </row>
    <row r="214" spans="1:51">
      <c r="A214" s="151"/>
      <c r="B214" s="151"/>
      <c r="C214" s="154"/>
      <c r="D214" s="155"/>
      <c r="E214" s="151"/>
      <c r="F214" s="152"/>
      <c r="G214" s="153"/>
      <c r="H214" s="151"/>
      <c r="I214" s="151"/>
      <c r="J214" s="151"/>
      <c r="K214" s="151"/>
      <c r="L214" s="151"/>
      <c r="M214" s="151"/>
      <c r="N214" s="151"/>
      <c r="O214" s="151"/>
      <c r="P214" s="15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c r="AR214" s="131"/>
      <c r="AS214" s="131"/>
      <c r="AT214" s="131"/>
      <c r="AU214" s="131"/>
      <c r="AV214" s="131"/>
      <c r="AW214" s="131"/>
      <c r="AX214" s="131"/>
      <c r="AY214" s="131"/>
    </row>
    <row r="215" spans="1:51">
      <c r="A215" s="151"/>
      <c r="B215" s="151"/>
      <c r="C215" s="154"/>
      <c r="D215" s="155"/>
      <c r="E215" s="151"/>
      <c r="F215" s="152"/>
      <c r="G215" s="153"/>
      <c r="H215" s="151"/>
      <c r="I215" s="151"/>
      <c r="J215" s="151"/>
      <c r="K215" s="151"/>
      <c r="L215" s="151"/>
      <c r="M215" s="151"/>
      <c r="N215" s="151"/>
      <c r="O215" s="151"/>
      <c r="P215" s="15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row>
    <row r="216" spans="1:51">
      <c r="A216" s="151"/>
      <c r="B216" s="151"/>
      <c r="C216" s="154"/>
      <c r="D216" s="155"/>
      <c r="E216" s="151"/>
      <c r="F216" s="152"/>
      <c r="G216" s="153"/>
      <c r="H216" s="151"/>
      <c r="I216" s="151"/>
      <c r="J216" s="151"/>
      <c r="K216" s="151"/>
      <c r="L216" s="151"/>
      <c r="M216" s="151"/>
      <c r="N216" s="151"/>
      <c r="O216" s="151"/>
      <c r="P216" s="15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c r="AR216" s="131"/>
      <c r="AS216" s="131"/>
      <c r="AT216" s="131"/>
      <c r="AU216" s="131"/>
      <c r="AV216" s="131"/>
      <c r="AW216" s="131"/>
      <c r="AX216" s="131"/>
      <c r="AY216" s="131"/>
    </row>
    <row r="217" spans="1:51">
      <c r="A217" s="151"/>
      <c r="B217" s="151"/>
      <c r="C217" s="154"/>
      <c r="D217" s="155"/>
      <c r="E217" s="151"/>
      <c r="F217" s="152"/>
      <c r="G217" s="153"/>
      <c r="H217" s="151"/>
      <c r="I217" s="151"/>
      <c r="J217" s="151"/>
      <c r="K217" s="151"/>
      <c r="L217" s="151"/>
      <c r="M217" s="151"/>
      <c r="N217" s="151"/>
      <c r="O217" s="151"/>
      <c r="P217" s="15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c r="AR217" s="131"/>
      <c r="AS217" s="131"/>
      <c r="AT217" s="131"/>
      <c r="AU217" s="131"/>
      <c r="AV217" s="131"/>
      <c r="AW217" s="131"/>
      <c r="AX217" s="131"/>
      <c r="AY217" s="131"/>
    </row>
    <row r="218" spans="1:51">
      <c r="A218" s="151"/>
      <c r="B218" s="151"/>
      <c r="C218" s="154"/>
      <c r="D218" s="155"/>
      <c r="E218" s="151"/>
      <c r="F218" s="152"/>
      <c r="G218" s="153"/>
      <c r="H218" s="151"/>
      <c r="I218" s="151"/>
      <c r="J218" s="151"/>
      <c r="K218" s="151"/>
      <c r="L218" s="151"/>
      <c r="M218" s="151"/>
      <c r="N218" s="151"/>
      <c r="O218" s="151"/>
      <c r="P218" s="15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c r="AR218" s="131"/>
      <c r="AS218" s="131"/>
      <c r="AT218" s="131"/>
      <c r="AU218" s="131"/>
      <c r="AV218" s="131"/>
      <c r="AW218" s="131"/>
      <c r="AX218" s="131"/>
      <c r="AY218" s="131"/>
    </row>
    <row r="219" spans="1:51">
      <c r="A219" s="151"/>
      <c r="B219" s="151"/>
      <c r="C219" s="154"/>
      <c r="D219" s="155"/>
      <c r="E219" s="151"/>
      <c r="F219" s="152"/>
      <c r="G219" s="153"/>
      <c r="H219" s="151"/>
      <c r="I219" s="151"/>
      <c r="J219" s="151"/>
      <c r="K219" s="151"/>
      <c r="L219" s="151"/>
      <c r="M219" s="151"/>
      <c r="N219" s="151"/>
      <c r="O219" s="151"/>
      <c r="P219" s="15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c r="AR219" s="131"/>
      <c r="AS219" s="131"/>
      <c r="AT219" s="131"/>
      <c r="AU219" s="131"/>
      <c r="AV219" s="131"/>
      <c r="AW219" s="131"/>
      <c r="AX219" s="131"/>
      <c r="AY219" s="131"/>
    </row>
    <row r="220" spans="1:51">
      <c r="A220" s="151"/>
      <c r="B220" s="151"/>
      <c r="C220" s="154"/>
      <c r="D220" s="155"/>
      <c r="E220" s="151"/>
      <c r="F220" s="152"/>
      <c r="G220" s="153"/>
      <c r="H220" s="151"/>
      <c r="I220" s="151"/>
      <c r="J220" s="151"/>
      <c r="K220" s="151"/>
      <c r="L220" s="151"/>
      <c r="M220" s="151"/>
      <c r="N220" s="151"/>
      <c r="O220" s="151"/>
      <c r="P220" s="15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c r="AR220" s="131"/>
      <c r="AS220" s="131"/>
      <c r="AT220" s="131"/>
      <c r="AU220" s="131"/>
      <c r="AV220" s="131"/>
      <c r="AW220" s="131"/>
      <c r="AX220" s="131"/>
      <c r="AY220" s="131"/>
    </row>
    <row r="221" spans="1:51">
      <c r="A221" s="151"/>
      <c r="B221" s="151"/>
      <c r="C221" s="154"/>
      <c r="D221" s="155"/>
      <c r="E221" s="151"/>
      <c r="F221" s="152"/>
      <c r="G221" s="153"/>
      <c r="H221" s="151"/>
      <c r="I221" s="151"/>
      <c r="J221" s="151"/>
      <c r="K221" s="151"/>
      <c r="L221" s="151"/>
      <c r="M221" s="151"/>
      <c r="N221" s="151"/>
      <c r="O221" s="151"/>
      <c r="P221" s="15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c r="AR221" s="131"/>
      <c r="AS221" s="131"/>
      <c r="AT221" s="131"/>
      <c r="AU221" s="131"/>
      <c r="AV221" s="131"/>
      <c r="AW221" s="131"/>
      <c r="AX221" s="131"/>
      <c r="AY221" s="131"/>
    </row>
    <row r="222" spans="1:51">
      <c r="A222" s="151"/>
      <c r="B222" s="151"/>
      <c r="C222" s="154"/>
      <c r="D222" s="155"/>
      <c r="E222" s="151"/>
      <c r="F222" s="152"/>
      <c r="G222" s="153"/>
      <c r="H222" s="151"/>
      <c r="I222" s="151"/>
      <c r="J222" s="151"/>
      <c r="K222" s="151"/>
      <c r="L222" s="151"/>
      <c r="M222" s="151"/>
      <c r="N222" s="151"/>
      <c r="O222" s="151"/>
      <c r="P222" s="15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c r="AR222" s="131"/>
      <c r="AS222" s="131"/>
      <c r="AT222" s="131"/>
      <c r="AU222" s="131"/>
      <c r="AV222" s="131"/>
      <c r="AW222" s="131"/>
      <c r="AX222" s="131"/>
      <c r="AY222" s="131"/>
    </row>
    <row r="223" spans="1:51">
      <c r="A223" s="151"/>
      <c r="B223" s="151"/>
      <c r="C223" s="154"/>
      <c r="D223" s="155"/>
      <c r="E223" s="151"/>
      <c r="F223" s="152"/>
      <c r="G223" s="153"/>
      <c r="H223" s="151"/>
      <c r="I223" s="151"/>
      <c r="J223" s="151"/>
      <c r="K223" s="151"/>
      <c r="L223" s="151"/>
      <c r="M223" s="151"/>
      <c r="N223" s="151"/>
      <c r="O223" s="151"/>
      <c r="P223" s="15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c r="AR223" s="131"/>
      <c r="AS223" s="131"/>
      <c r="AT223" s="131"/>
      <c r="AU223" s="131"/>
      <c r="AV223" s="131"/>
      <c r="AW223" s="131"/>
      <c r="AX223" s="131"/>
      <c r="AY223" s="131"/>
    </row>
    <row r="224" spans="1:51">
      <c r="A224" s="151"/>
      <c r="B224" s="151"/>
      <c r="C224" s="154"/>
      <c r="D224" s="155"/>
      <c r="E224" s="151"/>
      <c r="F224" s="152"/>
      <c r="G224" s="153"/>
      <c r="H224" s="151"/>
      <c r="I224" s="151"/>
      <c r="J224" s="151"/>
      <c r="K224" s="151"/>
      <c r="L224" s="151"/>
      <c r="M224" s="151"/>
      <c r="N224" s="151"/>
      <c r="O224" s="151"/>
      <c r="P224" s="15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c r="AR224" s="131"/>
      <c r="AS224" s="131"/>
      <c r="AT224" s="131"/>
      <c r="AU224" s="131"/>
      <c r="AV224" s="131"/>
      <c r="AW224" s="131"/>
      <c r="AX224" s="131"/>
      <c r="AY224" s="131"/>
    </row>
    <row r="225" spans="1:51">
      <c r="A225" s="151"/>
      <c r="B225" s="151"/>
      <c r="C225" s="154"/>
      <c r="D225" s="155"/>
      <c r="E225" s="151"/>
      <c r="F225" s="152"/>
      <c r="G225" s="153"/>
      <c r="H225" s="151"/>
      <c r="I225" s="151"/>
      <c r="J225" s="151"/>
      <c r="K225" s="151"/>
      <c r="L225" s="151"/>
      <c r="M225" s="151"/>
      <c r="N225" s="151"/>
      <c r="O225" s="151"/>
      <c r="P225" s="15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c r="AV225" s="131"/>
      <c r="AW225" s="131"/>
      <c r="AX225" s="131"/>
      <c r="AY225" s="131"/>
    </row>
    <row r="226" spans="1:51">
      <c r="A226" s="151"/>
      <c r="B226" s="151"/>
      <c r="C226" s="154"/>
      <c r="D226" s="155"/>
      <c r="E226" s="151"/>
      <c r="F226" s="152"/>
      <c r="G226" s="153"/>
      <c r="H226" s="151"/>
      <c r="I226" s="151"/>
      <c r="J226" s="151"/>
      <c r="K226" s="151"/>
      <c r="L226" s="151"/>
      <c r="M226" s="151"/>
      <c r="N226" s="151"/>
      <c r="O226" s="151"/>
      <c r="P226" s="15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c r="AV226" s="131"/>
      <c r="AW226" s="131"/>
      <c r="AX226" s="131"/>
      <c r="AY226" s="131"/>
    </row>
    <row r="227" spans="1:51">
      <c r="A227" s="151"/>
      <c r="B227" s="151"/>
      <c r="C227" s="154"/>
      <c r="D227" s="155"/>
      <c r="E227" s="151"/>
      <c r="F227" s="152"/>
      <c r="G227" s="153"/>
      <c r="H227" s="151"/>
      <c r="I227" s="151"/>
      <c r="J227" s="151"/>
      <c r="K227" s="151"/>
      <c r="L227" s="151"/>
      <c r="M227" s="151"/>
      <c r="N227" s="151"/>
      <c r="O227" s="151"/>
      <c r="P227" s="15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c r="AV227" s="131"/>
      <c r="AW227" s="131"/>
      <c r="AX227" s="131"/>
      <c r="AY227" s="131"/>
    </row>
    <row r="228" spans="1:51">
      <c r="A228" s="151"/>
      <c r="B228" s="151"/>
      <c r="C228" s="154"/>
      <c r="D228" s="155"/>
      <c r="E228" s="151"/>
      <c r="F228" s="152"/>
      <c r="G228" s="153"/>
      <c r="H228" s="151"/>
      <c r="I228" s="151"/>
      <c r="J228" s="151"/>
      <c r="K228" s="151"/>
      <c r="L228" s="151"/>
      <c r="M228" s="151"/>
      <c r="N228" s="151"/>
      <c r="O228" s="151"/>
      <c r="P228" s="15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c r="AR228" s="131"/>
      <c r="AS228" s="131"/>
      <c r="AT228" s="131"/>
      <c r="AU228" s="131"/>
      <c r="AV228" s="131"/>
      <c r="AW228" s="131"/>
      <c r="AX228" s="131"/>
      <c r="AY228" s="131"/>
    </row>
    <row r="229" spans="1:51">
      <c r="A229" s="151"/>
      <c r="B229" s="151"/>
      <c r="C229" s="154"/>
      <c r="D229" s="155"/>
      <c r="E229" s="151"/>
      <c r="F229" s="152"/>
      <c r="G229" s="153"/>
      <c r="H229" s="151"/>
      <c r="I229" s="151"/>
      <c r="J229" s="151"/>
      <c r="K229" s="151"/>
      <c r="L229" s="151"/>
      <c r="M229" s="151"/>
      <c r="N229" s="151"/>
      <c r="O229" s="151"/>
      <c r="P229" s="15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c r="AR229" s="131"/>
      <c r="AS229" s="131"/>
      <c r="AT229" s="131"/>
      <c r="AU229" s="131"/>
      <c r="AV229" s="131"/>
      <c r="AW229" s="131"/>
      <c r="AX229" s="131"/>
      <c r="AY229" s="131"/>
    </row>
    <row r="230" spans="1:51">
      <c r="A230" s="151"/>
      <c r="B230" s="151"/>
      <c r="C230" s="154"/>
      <c r="D230" s="155"/>
      <c r="E230" s="151"/>
      <c r="F230" s="152"/>
      <c r="G230" s="153"/>
      <c r="H230" s="151"/>
      <c r="I230" s="151"/>
      <c r="J230" s="151"/>
      <c r="K230" s="151"/>
      <c r="L230" s="151"/>
      <c r="M230" s="151"/>
      <c r="N230" s="151"/>
      <c r="O230" s="151"/>
      <c r="P230" s="15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c r="AR230" s="131"/>
      <c r="AS230" s="131"/>
      <c r="AT230" s="131"/>
      <c r="AU230" s="131"/>
      <c r="AV230" s="131"/>
      <c r="AW230" s="131"/>
      <c r="AX230" s="131"/>
      <c r="AY230" s="131"/>
    </row>
    <row r="231" spans="1:51">
      <c r="A231" s="151"/>
      <c r="B231" s="151"/>
      <c r="C231" s="154"/>
      <c r="D231" s="155"/>
      <c r="E231" s="151"/>
      <c r="F231" s="152"/>
      <c r="G231" s="153"/>
      <c r="H231" s="151"/>
      <c r="I231" s="151"/>
      <c r="J231" s="151"/>
      <c r="K231" s="151"/>
      <c r="L231" s="151"/>
      <c r="M231" s="151"/>
      <c r="N231" s="151"/>
      <c r="O231" s="151"/>
      <c r="P231" s="15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c r="AR231" s="131"/>
      <c r="AS231" s="131"/>
      <c r="AT231" s="131"/>
      <c r="AU231" s="131"/>
      <c r="AV231" s="131"/>
      <c r="AW231" s="131"/>
      <c r="AX231" s="131"/>
      <c r="AY231" s="131"/>
    </row>
    <row r="232" spans="1:51">
      <c r="A232" s="151"/>
      <c r="B232" s="151"/>
      <c r="C232" s="154"/>
      <c r="D232" s="155"/>
      <c r="E232" s="151"/>
      <c r="F232" s="152"/>
      <c r="G232" s="153"/>
      <c r="H232" s="151"/>
      <c r="I232" s="151"/>
      <c r="J232" s="151"/>
      <c r="K232" s="151"/>
      <c r="L232" s="151"/>
      <c r="M232" s="151"/>
      <c r="N232" s="151"/>
      <c r="O232" s="151"/>
      <c r="P232" s="15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c r="AR232" s="131"/>
      <c r="AS232" s="131"/>
      <c r="AT232" s="131"/>
      <c r="AU232" s="131"/>
      <c r="AV232" s="131"/>
      <c r="AW232" s="131"/>
      <c r="AX232" s="131"/>
      <c r="AY232" s="131"/>
    </row>
    <row r="233" spans="1:51">
      <c r="A233" s="151"/>
      <c r="B233" s="151"/>
      <c r="C233" s="154"/>
      <c r="D233" s="155"/>
      <c r="E233" s="151"/>
      <c r="F233" s="152"/>
      <c r="G233" s="153"/>
      <c r="H233" s="151"/>
      <c r="I233" s="151"/>
      <c r="J233" s="151"/>
      <c r="K233" s="151"/>
      <c r="L233" s="151"/>
      <c r="M233" s="151"/>
      <c r="N233" s="151"/>
      <c r="O233" s="151"/>
      <c r="P233" s="15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c r="AR233" s="131"/>
      <c r="AS233" s="131"/>
      <c r="AT233" s="131"/>
      <c r="AU233" s="131"/>
      <c r="AV233" s="131"/>
      <c r="AW233" s="131"/>
      <c r="AX233" s="131"/>
      <c r="AY233" s="131"/>
    </row>
    <row r="234" spans="1:51">
      <c r="A234" s="151"/>
      <c r="B234" s="151"/>
      <c r="C234" s="154"/>
      <c r="D234" s="155"/>
      <c r="E234" s="151"/>
      <c r="F234" s="152"/>
      <c r="G234" s="153"/>
      <c r="H234" s="151"/>
      <c r="I234" s="151"/>
      <c r="J234" s="151"/>
      <c r="K234" s="151"/>
      <c r="L234" s="151"/>
      <c r="M234" s="151"/>
      <c r="N234" s="151"/>
      <c r="O234" s="151"/>
      <c r="P234" s="15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c r="AR234" s="131"/>
      <c r="AS234" s="131"/>
      <c r="AT234" s="131"/>
      <c r="AU234" s="131"/>
      <c r="AV234" s="131"/>
      <c r="AW234" s="131"/>
      <c r="AX234" s="131"/>
      <c r="AY234" s="131"/>
    </row>
    <row r="235" spans="1:51">
      <c r="A235" s="151"/>
      <c r="B235" s="151"/>
      <c r="C235" s="154"/>
      <c r="D235" s="155"/>
      <c r="E235" s="151"/>
      <c r="F235" s="152"/>
      <c r="G235" s="153"/>
      <c r="H235" s="151"/>
      <c r="I235" s="151"/>
      <c r="J235" s="151"/>
      <c r="K235" s="151"/>
      <c r="L235" s="151"/>
      <c r="M235" s="151"/>
      <c r="N235" s="151"/>
      <c r="O235" s="151"/>
      <c r="P235" s="15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c r="AR235" s="131"/>
      <c r="AS235" s="131"/>
      <c r="AT235" s="131"/>
      <c r="AU235" s="131"/>
      <c r="AV235" s="131"/>
      <c r="AW235" s="131"/>
      <c r="AX235" s="131"/>
      <c r="AY235" s="131"/>
    </row>
    <row r="236" spans="1:51">
      <c r="A236" s="151"/>
      <c r="B236" s="151"/>
      <c r="C236" s="154"/>
      <c r="D236" s="155"/>
      <c r="E236" s="151"/>
      <c r="F236" s="152"/>
      <c r="G236" s="153"/>
      <c r="H236" s="151"/>
      <c r="I236" s="151"/>
      <c r="J236" s="151"/>
      <c r="K236" s="151"/>
      <c r="L236" s="151"/>
      <c r="M236" s="151"/>
      <c r="N236" s="151"/>
      <c r="O236" s="151"/>
      <c r="P236" s="15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c r="AR236" s="131"/>
      <c r="AS236" s="131"/>
      <c r="AT236" s="131"/>
      <c r="AU236" s="131"/>
      <c r="AV236" s="131"/>
      <c r="AW236" s="131"/>
      <c r="AX236" s="131"/>
      <c r="AY236" s="131"/>
    </row>
    <row r="237" spans="1:51">
      <c r="A237" s="151"/>
      <c r="B237" s="151"/>
      <c r="C237" s="154"/>
      <c r="D237" s="155"/>
      <c r="E237" s="151"/>
      <c r="F237" s="152"/>
      <c r="G237" s="153"/>
      <c r="H237" s="151"/>
      <c r="I237" s="151"/>
      <c r="J237" s="151"/>
      <c r="K237" s="151"/>
      <c r="L237" s="151"/>
      <c r="M237" s="151"/>
      <c r="N237" s="151"/>
      <c r="O237" s="151"/>
      <c r="P237" s="15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c r="AR237" s="131"/>
      <c r="AS237" s="131"/>
      <c r="AT237" s="131"/>
      <c r="AU237" s="131"/>
      <c r="AV237" s="131"/>
      <c r="AW237" s="131"/>
      <c r="AX237" s="131"/>
      <c r="AY237" s="131"/>
    </row>
    <row r="238" spans="1:51">
      <c r="A238" s="151"/>
      <c r="B238" s="151"/>
      <c r="C238" s="154"/>
      <c r="D238" s="155"/>
      <c r="E238" s="151"/>
      <c r="F238" s="152"/>
      <c r="G238" s="153"/>
      <c r="H238" s="151"/>
      <c r="I238" s="151"/>
      <c r="J238" s="151"/>
      <c r="K238" s="151"/>
      <c r="L238" s="151"/>
      <c r="M238" s="151"/>
      <c r="N238" s="151"/>
      <c r="O238" s="151"/>
      <c r="P238" s="15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row>
    <row r="239" spans="1:51">
      <c r="A239" s="151"/>
      <c r="B239" s="151"/>
      <c r="C239" s="154"/>
      <c r="D239" s="155"/>
      <c r="E239" s="151"/>
      <c r="F239" s="152"/>
      <c r="G239" s="153"/>
      <c r="H239" s="151"/>
      <c r="I239" s="151"/>
      <c r="J239" s="151"/>
      <c r="K239" s="151"/>
      <c r="L239" s="151"/>
      <c r="M239" s="151"/>
      <c r="N239" s="151"/>
      <c r="O239" s="151"/>
      <c r="P239" s="15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c r="AR239" s="131"/>
      <c r="AS239" s="131"/>
      <c r="AT239" s="131"/>
      <c r="AU239" s="131"/>
      <c r="AV239" s="131"/>
      <c r="AW239" s="131"/>
      <c r="AX239" s="131"/>
      <c r="AY239" s="131"/>
    </row>
    <row r="240" spans="1:51">
      <c r="A240" s="151"/>
      <c r="B240" s="151"/>
      <c r="C240" s="154"/>
      <c r="D240" s="155"/>
      <c r="E240" s="151"/>
      <c r="F240" s="152"/>
      <c r="G240" s="153"/>
      <c r="H240" s="151"/>
      <c r="I240" s="151"/>
      <c r="J240" s="151"/>
      <c r="K240" s="151"/>
      <c r="L240" s="151"/>
      <c r="M240" s="151"/>
      <c r="N240" s="151"/>
      <c r="O240" s="151"/>
      <c r="P240" s="15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c r="AR240" s="131"/>
      <c r="AS240" s="131"/>
      <c r="AT240" s="131"/>
      <c r="AU240" s="131"/>
      <c r="AV240" s="131"/>
      <c r="AW240" s="131"/>
      <c r="AX240" s="131"/>
      <c r="AY240" s="131"/>
    </row>
    <row r="241" spans="1:51">
      <c r="A241" s="151"/>
      <c r="B241" s="151"/>
      <c r="C241" s="154"/>
      <c r="D241" s="155"/>
      <c r="E241" s="151"/>
      <c r="F241" s="152"/>
      <c r="G241" s="153"/>
      <c r="H241" s="151"/>
      <c r="I241" s="151"/>
      <c r="J241" s="151"/>
      <c r="K241" s="151"/>
      <c r="L241" s="151"/>
      <c r="M241" s="151"/>
      <c r="N241" s="151"/>
      <c r="O241" s="151"/>
      <c r="P241" s="15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c r="AR241" s="131"/>
      <c r="AS241" s="131"/>
      <c r="AT241" s="131"/>
      <c r="AU241" s="131"/>
      <c r="AV241" s="131"/>
      <c r="AW241" s="131"/>
      <c r="AX241" s="131"/>
      <c r="AY241" s="131"/>
    </row>
    <row r="242" spans="1:51">
      <c r="A242" s="151"/>
      <c r="B242" s="151"/>
      <c r="C242" s="154"/>
      <c r="D242" s="155"/>
      <c r="E242" s="151"/>
      <c r="F242" s="152"/>
      <c r="G242" s="153"/>
      <c r="H242" s="151"/>
      <c r="I242" s="151"/>
      <c r="J242" s="151"/>
      <c r="K242" s="151"/>
      <c r="L242" s="151"/>
      <c r="M242" s="151"/>
      <c r="N242" s="151"/>
      <c r="O242" s="151"/>
      <c r="P242" s="15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c r="AR242" s="131"/>
      <c r="AS242" s="131"/>
      <c r="AT242" s="131"/>
      <c r="AU242" s="131"/>
      <c r="AV242" s="131"/>
      <c r="AW242" s="131"/>
      <c r="AX242" s="131"/>
      <c r="AY242" s="131"/>
    </row>
    <row r="243" spans="1:51">
      <c r="A243" s="151"/>
      <c r="B243" s="151"/>
      <c r="C243" s="154"/>
      <c r="D243" s="155"/>
      <c r="E243" s="151"/>
      <c r="F243" s="152"/>
      <c r="G243" s="153"/>
      <c r="H243" s="151"/>
      <c r="I243" s="151"/>
      <c r="J243" s="151"/>
      <c r="K243" s="151"/>
      <c r="L243" s="151"/>
      <c r="M243" s="151"/>
      <c r="N243" s="151"/>
      <c r="O243" s="151"/>
      <c r="P243" s="15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c r="AR243" s="131"/>
      <c r="AS243" s="131"/>
      <c r="AT243" s="131"/>
      <c r="AU243" s="131"/>
      <c r="AV243" s="131"/>
      <c r="AW243" s="131"/>
      <c r="AX243" s="131"/>
      <c r="AY243" s="131"/>
    </row>
    <row r="244" spans="1:51">
      <c r="A244" s="151"/>
      <c r="B244" s="151"/>
      <c r="C244" s="154"/>
      <c r="D244" s="155"/>
      <c r="E244" s="151"/>
      <c r="F244" s="152"/>
      <c r="G244" s="153"/>
      <c r="H244" s="151"/>
      <c r="I244" s="151"/>
      <c r="J244" s="151"/>
      <c r="K244" s="151"/>
      <c r="L244" s="151"/>
      <c r="M244" s="151"/>
      <c r="N244" s="151"/>
      <c r="O244" s="151"/>
      <c r="P244" s="15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c r="AR244" s="131"/>
      <c r="AS244" s="131"/>
      <c r="AT244" s="131"/>
      <c r="AU244" s="131"/>
      <c r="AV244" s="131"/>
      <c r="AW244" s="131"/>
      <c r="AX244" s="131"/>
      <c r="AY244" s="131"/>
    </row>
    <row r="245" spans="1:51">
      <c r="A245" s="151"/>
      <c r="B245" s="151"/>
      <c r="C245" s="154"/>
      <c r="D245" s="155"/>
      <c r="E245" s="151"/>
      <c r="F245" s="152"/>
      <c r="G245" s="153"/>
      <c r="H245" s="151"/>
      <c r="I245" s="151"/>
      <c r="J245" s="151"/>
      <c r="K245" s="151"/>
      <c r="L245" s="151"/>
      <c r="M245" s="151"/>
      <c r="N245" s="151"/>
      <c r="O245" s="151"/>
      <c r="P245" s="15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c r="AR245" s="131"/>
      <c r="AS245" s="131"/>
      <c r="AT245" s="131"/>
      <c r="AU245" s="131"/>
      <c r="AV245" s="131"/>
      <c r="AW245" s="131"/>
      <c r="AX245" s="131"/>
      <c r="AY245" s="131"/>
    </row>
    <row r="246" spans="1:51">
      <c r="A246" s="151"/>
      <c r="B246" s="151"/>
      <c r="C246" s="154"/>
      <c r="D246" s="155"/>
      <c r="E246" s="151"/>
      <c r="F246" s="152"/>
      <c r="G246" s="153"/>
      <c r="H246" s="151"/>
      <c r="I246" s="151"/>
      <c r="J246" s="151"/>
      <c r="K246" s="151"/>
      <c r="L246" s="151"/>
      <c r="M246" s="151"/>
      <c r="N246" s="151"/>
      <c r="O246" s="151"/>
      <c r="P246" s="15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c r="AR246" s="131"/>
      <c r="AS246" s="131"/>
      <c r="AT246" s="131"/>
      <c r="AU246" s="131"/>
      <c r="AV246" s="131"/>
      <c r="AW246" s="131"/>
      <c r="AX246" s="131"/>
      <c r="AY246" s="131"/>
    </row>
    <row r="247" spans="1:51">
      <c r="A247" s="151"/>
      <c r="B247" s="151"/>
      <c r="C247" s="154"/>
      <c r="D247" s="155"/>
      <c r="E247" s="151"/>
      <c r="F247" s="152"/>
      <c r="G247" s="153"/>
      <c r="H247" s="151"/>
      <c r="I247" s="151"/>
      <c r="J247" s="151"/>
      <c r="K247" s="151"/>
      <c r="L247" s="151"/>
      <c r="M247" s="151"/>
      <c r="N247" s="151"/>
      <c r="O247" s="151"/>
      <c r="P247" s="15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c r="AR247" s="131"/>
      <c r="AS247" s="131"/>
      <c r="AT247" s="131"/>
      <c r="AU247" s="131"/>
      <c r="AV247" s="131"/>
      <c r="AW247" s="131"/>
      <c r="AX247" s="131"/>
      <c r="AY247" s="131"/>
    </row>
    <row r="248" spans="1:51">
      <c r="A248" s="151"/>
      <c r="B248" s="151"/>
      <c r="C248" s="154"/>
      <c r="D248" s="155"/>
      <c r="E248" s="151"/>
      <c r="F248" s="152"/>
      <c r="G248" s="153"/>
      <c r="H248" s="151"/>
      <c r="I248" s="151"/>
      <c r="J248" s="151"/>
      <c r="K248" s="151"/>
      <c r="L248" s="151"/>
      <c r="M248" s="151"/>
      <c r="N248" s="151"/>
      <c r="O248" s="151"/>
      <c r="P248" s="15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c r="AR248" s="131"/>
      <c r="AS248" s="131"/>
      <c r="AT248" s="131"/>
      <c r="AU248" s="131"/>
      <c r="AV248" s="131"/>
      <c r="AW248" s="131"/>
      <c r="AX248" s="131"/>
      <c r="AY248" s="131"/>
    </row>
    <row r="249" spans="1:51">
      <c r="A249" s="151"/>
      <c r="B249" s="151"/>
      <c r="C249" s="154"/>
      <c r="D249" s="155"/>
      <c r="E249" s="151"/>
      <c r="F249" s="152"/>
      <c r="G249" s="153"/>
      <c r="H249" s="151"/>
      <c r="I249" s="151"/>
      <c r="J249" s="151"/>
      <c r="K249" s="151"/>
      <c r="L249" s="151"/>
      <c r="M249" s="151"/>
      <c r="N249" s="151"/>
      <c r="O249" s="151"/>
      <c r="P249" s="15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c r="AR249" s="131"/>
      <c r="AS249" s="131"/>
      <c r="AT249" s="131"/>
      <c r="AU249" s="131"/>
      <c r="AV249" s="131"/>
      <c r="AW249" s="131"/>
      <c r="AX249" s="131"/>
      <c r="AY249" s="131"/>
    </row>
    <row r="250" spans="1:51">
      <c r="A250" s="151"/>
      <c r="B250" s="151"/>
      <c r="C250" s="154"/>
      <c r="D250" s="155"/>
      <c r="E250" s="151"/>
      <c r="F250" s="152"/>
      <c r="G250" s="153"/>
      <c r="H250" s="151"/>
      <c r="I250" s="151"/>
      <c r="J250" s="151"/>
      <c r="K250" s="151"/>
      <c r="L250" s="151"/>
      <c r="M250" s="151"/>
      <c r="N250" s="151"/>
      <c r="O250" s="151"/>
      <c r="P250" s="15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c r="AR250" s="131"/>
      <c r="AS250" s="131"/>
      <c r="AT250" s="131"/>
      <c r="AU250" s="131"/>
      <c r="AV250" s="131"/>
      <c r="AW250" s="131"/>
      <c r="AX250" s="131"/>
      <c r="AY250" s="131"/>
    </row>
    <row r="251" spans="1:51">
      <c r="A251" s="151"/>
      <c r="B251" s="151"/>
      <c r="C251" s="154"/>
      <c r="D251" s="155"/>
      <c r="E251" s="151"/>
      <c r="F251" s="152"/>
      <c r="G251" s="153"/>
      <c r="H251" s="151"/>
      <c r="I251" s="151"/>
      <c r="J251" s="151"/>
      <c r="K251" s="151"/>
      <c r="L251" s="151"/>
      <c r="M251" s="151"/>
      <c r="N251" s="151"/>
      <c r="O251" s="151"/>
      <c r="P251" s="15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row>
    <row r="252" spans="1:51">
      <c r="A252" s="151"/>
      <c r="B252" s="151"/>
      <c r="C252" s="154"/>
      <c r="D252" s="155"/>
      <c r="E252" s="151"/>
      <c r="F252" s="152"/>
      <c r="G252" s="153"/>
      <c r="H252" s="151"/>
      <c r="I252" s="151"/>
      <c r="J252" s="151"/>
      <c r="K252" s="151"/>
      <c r="L252" s="151"/>
      <c r="M252" s="151"/>
      <c r="N252" s="151"/>
      <c r="O252" s="151"/>
      <c r="P252" s="15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c r="AR252" s="131"/>
      <c r="AS252" s="131"/>
      <c r="AT252" s="131"/>
      <c r="AU252" s="131"/>
      <c r="AV252" s="131"/>
      <c r="AW252" s="131"/>
      <c r="AX252" s="131"/>
      <c r="AY252" s="131"/>
    </row>
    <row r="253" spans="1:51">
      <c r="A253" s="151"/>
      <c r="B253" s="151"/>
      <c r="C253" s="154"/>
      <c r="D253" s="155"/>
      <c r="E253" s="151"/>
      <c r="F253" s="152"/>
      <c r="G253" s="153"/>
      <c r="H253" s="151"/>
      <c r="I253" s="151"/>
      <c r="J253" s="151"/>
      <c r="K253" s="151"/>
      <c r="L253" s="151"/>
      <c r="M253" s="151"/>
      <c r="N253" s="151"/>
      <c r="O253" s="151"/>
      <c r="P253" s="15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31"/>
    </row>
    <row r="254" spans="1:51">
      <c r="A254" s="151"/>
      <c r="B254" s="151"/>
      <c r="C254" s="154"/>
      <c r="D254" s="155"/>
      <c r="E254" s="151"/>
      <c r="F254" s="152"/>
      <c r="G254" s="153"/>
      <c r="H254" s="151"/>
      <c r="I254" s="151"/>
      <c r="J254" s="151"/>
      <c r="K254" s="151"/>
      <c r="L254" s="151"/>
      <c r="M254" s="151"/>
      <c r="N254" s="151"/>
      <c r="O254" s="151"/>
      <c r="P254" s="15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c r="AR254" s="131"/>
      <c r="AS254" s="131"/>
      <c r="AT254" s="131"/>
      <c r="AU254" s="131"/>
      <c r="AV254" s="131"/>
      <c r="AW254" s="131"/>
      <c r="AX254" s="131"/>
      <c r="AY254" s="131"/>
    </row>
    <row r="255" spans="1:51">
      <c r="A255" s="151"/>
      <c r="B255" s="151"/>
      <c r="C255" s="154"/>
      <c r="D255" s="155"/>
      <c r="E255" s="151"/>
      <c r="F255" s="152"/>
      <c r="G255" s="153"/>
      <c r="H255" s="151"/>
      <c r="I255" s="151"/>
      <c r="J255" s="151"/>
      <c r="K255" s="151"/>
      <c r="L255" s="151"/>
      <c r="M255" s="151"/>
      <c r="N255" s="151"/>
      <c r="O255" s="151"/>
      <c r="P255" s="15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c r="AR255" s="131"/>
      <c r="AS255" s="131"/>
      <c r="AT255" s="131"/>
      <c r="AU255" s="131"/>
      <c r="AV255" s="131"/>
      <c r="AW255" s="131"/>
      <c r="AX255" s="131"/>
      <c r="AY255" s="131"/>
    </row>
    <row r="256" spans="1:51">
      <c r="A256" s="151"/>
      <c r="B256" s="151"/>
      <c r="C256" s="154"/>
      <c r="D256" s="155"/>
      <c r="E256" s="151"/>
      <c r="F256" s="152"/>
      <c r="G256" s="153"/>
      <c r="H256" s="151"/>
      <c r="I256" s="151"/>
      <c r="J256" s="151"/>
      <c r="K256" s="151"/>
      <c r="L256" s="151"/>
      <c r="M256" s="151"/>
      <c r="N256" s="151"/>
      <c r="O256" s="151"/>
      <c r="P256" s="15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c r="AR256" s="131"/>
      <c r="AS256" s="131"/>
      <c r="AT256" s="131"/>
      <c r="AU256" s="131"/>
      <c r="AV256" s="131"/>
      <c r="AW256" s="131"/>
      <c r="AX256" s="131"/>
      <c r="AY256" s="131"/>
    </row>
    <row r="257" spans="1:51">
      <c r="A257" s="151"/>
      <c r="B257" s="151"/>
      <c r="C257" s="154"/>
      <c r="D257" s="155"/>
      <c r="E257" s="151"/>
      <c r="F257" s="152"/>
      <c r="G257" s="153"/>
      <c r="H257" s="151"/>
      <c r="I257" s="151"/>
      <c r="J257" s="151"/>
      <c r="K257" s="151"/>
      <c r="L257" s="151"/>
      <c r="M257" s="151"/>
      <c r="N257" s="151"/>
      <c r="O257" s="151"/>
      <c r="P257" s="15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c r="AR257" s="131"/>
      <c r="AS257" s="131"/>
      <c r="AT257" s="131"/>
      <c r="AU257" s="131"/>
      <c r="AV257" s="131"/>
      <c r="AW257" s="131"/>
      <c r="AX257" s="131"/>
      <c r="AY257" s="131"/>
    </row>
    <row r="258" spans="1:51">
      <c r="A258" s="151"/>
      <c r="B258" s="151"/>
      <c r="C258" s="154"/>
      <c r="D258" s="155"/>
      <c r="E258" s="151"/>
      <c r="F258" s="152"/>
      <c r="G258" s="153"/>
      <c r="H258" s="151"/>
      <c r="I258" s="151"/>
      <c r="J258" s="151"/>
      <c r="K258" s="151"/>
      <c r="L258" s="151"/>
      <c r="M258" s="151"/>
      <c r="N258" s="151"/>
      <c r="O258" s="151"/>
      <c r="P258" s="15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c r="AR258" s="131"/>
      <c r="AS258" s="131"/>
      <c r="AT258" s="131"/>
      <c r="AU258" s="131"/>
      <c r="AV258" s="131"/>
      <c r="AW258" s="131"/>
      <c r="AX258" s="131"/>
      <c r="AY258" s="131"/>
    </row>
    <row r="259" spans="1:51">
      <c r="A259" s="151"/>
      <c r="B259" s="151"/>
      <c r="C259" s="154"/>
      <c r="D259" s="155"/>
      <c r="E259" s="151"/>
      <c r="F259" s="152"/>
      <c r="G259" s="153"/>
      <c r="H259" s="151"/>
      <c r="I259" s="151"/>
      <c r="J259" s="151"/>
      <c r="K259" s="151"/>
      <c r="L259" s="151"/>
      <c r="M259" s="151"/>
      <c r="N259" s="151"/>
      <c r="O259" s="151"/>
      <c r="P259" s="15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row>
    <row r="260" spans="1:51">
      <c r="A260" s="151"/>
      <c r="B260" s="151"/>
      <c r="C260" s="154"/>
      <c r="D260" s="155"/>
      <c r="E260" s="151"/>
      <c r="F260" s="152"/>
      <c r="G260" s="153"/>
      <c r="H260" s="151"/>
      <c r="I260" s="151"/>
      <c r="J260" s="151"/>
      <c r="K260" s="151"/>
      <c r="L260" s="151"/>
      <c r="M260" s="151"/>
      <c r="N260" s="151"/>
      <c r="O260" s="151"/>
      <c r="P260" s="15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c r="AR260" s="131"/>
      <c r="AS260" s="131"/>
      <c r="AT260" s="131"/>
      <c r="AU260" s="131"/>
      <c r="AV260" s="131"/>
      <c r="AW260" s="131"/>
      <c r="AX260" s="131"/>
      <c r="AY260" s="131"/>
    </row>
    <row r="261" spans="1:51">
      <c r="A261" s="151"/>
      <c r="B261" s="151"/>
      <c r="C261" s="154"/>
      <c r="D261" s="155"/>
      <c r="E261" s="151"/>
      <c r="F261" s="152"/>
      <c r="G261" s="153"/>
      <c r="H261" s="151"/>
      <c r="I261" s="151"/>
      <c r="J261" s="151"/>
      <c r="K261" s="151"/>
      <c r="L261" s="151"/>
      <c r="M261" s="151"/>
      <c r="N261" s="151"/>
      <c r="O261" s="151"/>
      <c r="P261" s="15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c r="AR261" s="131"/>
      <c r="AS261" s="131"/>
      <c r="AT261" s="131"/>
      <c r="AU261" s="131"/>
      <c r="AV261" s="131"/>
      <c r="AW261" s="131"/>
      <c r="AX261" s="131"/>
      <c r="AY261" s="131"/>
    </row>
    <row r="262" spans="1:51">
      <c r="A262" s="151"/>
      <c r="B262" s="151"/>
      <c r="C262" s="154"/>
      <c r="D262" s="155"/>
      <c r="E262" s="151"/>
      <c r="F262" s="152"/>
      <c r="G262" s="153"/>
      <c r="H262" s="151"/>
      <c r="I262" s="151"/>
      <c r="J262" s="151"/>
      <c r="K262" s="151"/>
      <c r="L262" s="151"/>
      <c r="M262" s="151"/>
      <c r="N262" s="151"/>
      <c r="O262" s="151"/>
      <c r="P262" s="15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row>
    <row r="263" spans="1:51">
      <c r="A263" s="151"/>
      <c r="B263" s="151"/>
      <c r="C263" s="154"/>
      <c r="D263" s="155"/>
      <c r="E263" s="151"/>
      <c r="F263" s="152"/>
      <c r="G263" s="153"/>
      <c r="H263" s="151"/>
      <c r="I263" s="151"/>
      <c r="J263" s="151"/>
      <c r="K263" s="151"/>
      <c r="L263" s="151"/>
      <c r="M263" s="151"/>
      <c r="N263" s="151"/>
      <c r="O263" s="151"/>
      <c r="P263" s="15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c r="AR263" s="131"/>
      <c r="AS263" s="131"/>
      <c r="AT263" s="131"/>
      <c r="AU263" s="131"/>
      <c r="AV263" s="131"/>
      <c r="AW263" s="131"/>
      <c r="AX263" s="131"/>
      <c r="AY263" s="131"/>
    </row>
    <row r="264" spans="1:51">
      <c r="A264" s="151"/>
      <c r="B264" s="151"/>
      <c r="C264" s="154"/>
      <c r="D264" s="155"/>
      <c r="E264" s="151"/>
      <c r="F264" s="152"/>
      <c r="G264" s="153"/>
      <c r="H264" s="151"/>
      <c r="I264" s="151"/>
      <c r="J264" s="151"/>
      <c r="K264" s="151"/>
      <c r="L264" s="151"/>
      <c r="M264" s="151"/>
      <c r="N264" s="151"/>
      <c r="O264" s="151"/>
      <c r="P264" s="15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c r="AR264" s="131"/>
      <c r="AS264" s="131"/>
      <c r="AT264" s="131"/>
      <c r="AU264" s="131"/>
      <c r="AV264" s="131"/>
      <c r="AW264" s="131"/>
      <c r="AX264" s="131"/>
      <c r="AY264" s="131"/>
    </row>
    <row r="265" spans="1:51">
      <c r="A265" s="151"/>
      <c r="B265" s="151"/>
      <c r="C265" s="154"/>
      <c r="D265" s="155"/>
      <c r="E265" s="151"/>
      <c r="F265" s="152"/>
      <c r="G265" s="153"/>
      <c r="H265" s="151"/>
      <c r="I265" s="151"/>
      <c r="J265" s="151"/>
      <c r="K265" s="151"/>
      <c r="L265" s="151"/>
      <c r="M265" s="151"/>
      <c r="N265" s="151"/>
      <c r="O265" s="151"/>
      <c r="P265" s="15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c r="AR265" s="131"/>
      <c r="AS265" s="131"/>
      <c r="AT265" s="131"/>
      <c r="AU265" s="131"/>
      <c r="AV265" s="131"/>
      <c r="AW265" s="131"/>
      <c r="AX265" s="131"/>
      <c r="AY265" s="131"/>
    </row>
    <row r="266" spans="1:51">
      <c r="A266" s="151"/>
      <c r="B266" s="151"/>
      <c r="C266" s="154"/>
      <c r="D266" s="155"/>
      <c r="E266" s="151"/>
      <c r="F266" s="152"/>
      <c r="G266" s="153"/>
      <c r="H266" s="151"/>
      <c r="I266" s="151"/>
      <c r="J266" s="151"/>
      <c r="K266" s="151"/>
      <c r="L266" s="151"/>
      <c r="M266" s="151"/>
      <c r="N266" s="151"/>
      <c r="O266" s="151"/>
      <c r="P266" s="15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c r="AR266" s="131"/>
      <c r="AS266" s="131"/>
      <c r="AT266" s="131"/>
      <c r="AU266" s="131"/>
      <c r="AV266" s="131"/>
      <c r="AW266" s="131"/>
      <c r="AX266" s="131"/>
      <c r="AY266" s="131"/>
    </row>
    <row r="267" spans="1:51">
      <c r="A267" s="151"/>
      <c r="B267" s="151"/>
      <c r="C267" s="154"/>
      <c r="D267" s="155"/>
      <c r="E267" s="151"/>
      <c r="F267" s="152"/>
      <c r="G267" s="153"/>
      <c r="H267" s="151"/>
      <c r="I267" s="151"/>
      <c r="J267" s="151"/>
      <c r="K267" s="151"/>
      <c r="L267" s="151"/>
      <c r="M267" s="151"/>
      <c r="N267" s="151"/>
      <c r="O267" s="151"/>
      <c r="P267" s="15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c r="AR267" s="131"/>
      <c r="AS267" s="131"/>
      <c r="AT267" s="131"/>
      <c r="AU267" s="131"/>
      <c r="AV267" s="131"/>
      <c r="AW267" s="131"/>
      <c r="AX267" s="131"/>
      <c r="AY267" s="131"/>
    </row>
    <row r="268" spans="1:51">
      <c r="A268" s="151"/>
      <c r="B268" s="151"/>
      <c r="C268" s="154"/>
      <c r="D268" s="155"/>
      <c r="E268" s="151"/>
      <c r="F268" s="152"/>
      <c r="G268" s="153"/>
      <c r="H268" s="151"/>
      <c r="I268" s="151"/>
      <c r="J268" s="151"/>
      <c r="K268" s="151"/>
      <c r="L268" s="151"/>
      <c r="M268" s="151"/>
      <c r="N268" s="151"/>
      <c r="O268" s="151"/>
      <c r="P268" s="15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c r="AR268" s="131"/>
      <c r="AS268" s="131"/>
      <c r="AT268" s="131"/>
      <c r="AU268" s="131"/>
      <c r="AV268" s="131"/>
      <c r="AW268" s="131"/>
      <c r="AX268" s="131"/>
      <c r="AY268" s="131"/>
    </row>
    <row r="269" spans="1:51">
      <c r="A269" s="151"/>
      <c r="B269" s="151"/>
      <c r="C269" s="154"/>
      <c r="D269" s="155"/>
      <c r="E269" s="151"/>
      <c r="F269" s="152"/>
      <c r="G269" s="153"/>
      <c r="H269" s="151"/>
      <c r="I269" s="151"/>
      <c r="J269" s="151"/>
      <c r="K269" s="151"/>
      <c r="L269" s="151"/>
      <c r="M269" s="151"/>
      <c r="N269" s="151"/>
      <c r="O269" s="151"/>
      <c r="P269" s="15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c r="AR269" s="131"/>
      <c r="AS269" s="131"/>
      <c r="AT269" s="131"/>
      <c r="AU269" s="131"/>
      <c r="AV269" s="131"/>
      <c r="AW269" s="131"/>
      <c r="AX269" s="131"/>
      <c r="AY269" s="131"/>
    </row>
    <row r="270" spans="1:51">
      <c r="A270" s="151"/>
      <c r="B270" s="151"/>
      <c r="C270" s="154"/>
      <c r="D270" s="155"/>
      <c r="E270" s="151"/>
      <c r="F270" s="152"/>
      <c r="G270" s="153"/>
      <c r="H270" s="151"/>
      <c r="I270" s="151"/>
      <c r="J270" s="151"/>
      <c r="K270" s="151"/>
      <c r="L270" s="151"/>
      <c r="M270" s="151"/>
      <c r="N270" s="151"/>
      <c r="O270" s="151"/>
      <c r="P270" s="15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c r="AR270" s="131"/>
      <c r="AS270" s="131"/>
      <c r="AT270" s="131"/>
      <c r="AU270" s="131"/>
      <c r="AV270" s="131"/>
      <c r="AW270" s="131"/>
      <c r="AX270" s="131"/>
      <c r="AY270" s="131"/>
    </row>
    <row r="271" spans="1:51">
      <c r="A271" s="151"/>
      <c r="B271" s="151"/>
      <c r="C271" s="154"/>
      <c r="D271" s="155"/>
      <c r="E271" s="151"/>
      <c r="F271" s="152"/>
      <c r="G271" s="153"/>
      <c r="H271" s="151"/>
      <c r="I271" s="151"/>
      <c r="J271" s="151"/>
      <c r="K271" s="151"/>
      <c r="L271" s="151"/>
      <c r="M271" s="151"/>
      <c r="N271" s="151"/>
      <c r="O271" s="151"/>
      <c r="P271" s="15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c r="AR271" s="131"/>
      <c r="AS271" s="131"/>
      <c r="AT271" s="131"/>
      <c r="AU271" s="131"/>
      <c r="AV271" s="131"/>
      <c r="AW271" s="131"/>
      <c r="AX271" s="131"/>
      <c r="AY271" s="131"/>
    </row>
    <row r="272" spans="1:51">
      <c r="A272" s="151"/>
      <c r="B272" s="151"/>
      <c r="C272" s="154"/>
      <c r="D272" s="155"/>
      <c r="E272" s="151"/>
      <c r="F272" s="152"/>
      <c r="G272" s="153"/>
      <c r="H272" s="151"/>
      <c r="I272" s="151"/>
      <c r="J272" s="151"/>
      <c r="K272" s="151"/>
      <c r="L272" s="151"/>
      <c r="M272" s="151"/>
      <c r="N272" s="151"/>
      <c r="O272" s="151"/>
      <c r="P272" s="15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c r="AR272" s="131"/>
      <c r="AS272" s="131"/>
      <c r="AT272" s="131"/>
      <c r="AU272" s="131"/>
      <c r="AV272" s="131"/>
      <c r="AW272" s="131"/>
      <c r="AX272" s="131"/>
      <c r="AY272" s="131"/>
    </row>
    <row r="273" spans="1:51">
      <c r="A273" s="151"/>
      <c r="B273" s="151"/>
      <c r="C273" s="154"/>
      <c r="D273" s="155"/>
      <c r="E273" s="151"/>
      <c r="F273" s="152"/>
      <c r="G273" s="153"/>
      <c r="H273" s="151"/>
      <c r="I273" s="151"/>
      <c r="J273" s="151"/>
      <c r="K273" s="151"/>
      <c r="L273" s="151"/>
      <c r="M273" s="151"/>
      <c r="N273" s="151"/>
      <c r="O273" s="151"/>
      <c r="P273" s="15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row>
    <row r="274" spans="1:51">
      <c r="A274" s="151"/>
      <c r="B274" s="151"/>
      <c r="C274" s="154"/>
      <c r="D274" s="155"/>
      <c r="E274" s="151"/>
      <c r="F274" s="152"/>
      <c r="G274" s="153"/>
      <c r="H274" s="151"/>
      <c r="I274" s="151"/>
      <c r="J274" s="151"/>
      <c r="K274" s="151"/>
      <c r="L274" s="151"/>
      <c r="M274" s="151"/>
      <c r="N274" s="151"/>
      <c r="O274" s="151"/>
      <c r="P274" s="15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row>
    <row r="275" spans="1:51">
      <c r="A275" s="151"/>
      <c r="B275" s="151"/>
      <c r="C275" s="154"/>
      <c r="D275" s="155"/>
      <c r="E275" s="151"/>
      <c r="F275" s="152"/>
      <c r="G275" s="153"/>
      <c r="H275" s="151"/>
      <c r="I275" s="151"/>
      <c r="J275" s="151"/>
      <c r="K275" s="151"/>
      <c r="L275" s="151"/>
      <c r="M275" s="151"/>
      <c r="N275" s="151"/>
      <c r="O275" s="151"/>
      <c r="P275" s="15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row>
    <row r="276" spans="1:51">
      <c r="A276" s="151"/>
      <c r="B276" s="151"/>
      <c r="C276" s="154"/>
      <c r="D276" s="155"/>
      <c r="E276" s="151"/>
      <c r="F276" s="152"/>
      <c r="G276" s="153"/>
      <c r="H276" s="151"/>
      <c r="I276" s="151"/>
      <c r="J276" s="151"/>
      <c r="K276" s="151"/>
      <c r="L276" s="151"/>
      <c r="M276" s="151"/>
      <c r="N276" s="151"/>
      <c r="O276" s="151"/>
      <c r="P276" s="15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row>
    <row r="277" spans="1:51">
      <c r="A277" s="151"/>
      <c r="B277" s="151"/>
      <c r="C277" s="154"/>
      <c r="D277" s="155"/>
      <c r="E277" s="151"/>
      <c r="F277" s="152"/>
      <c r="G277" s="153"/>
      <c r="H277" s="151"/>
      <c r="I277" s="151"/>
      <c r="J277" s="151"/>
      <c r="K277" s="151"/>
      <c r="L277" s="151"/>
      <c r="M277" s="151"/>
      <c r="N277" s="151"/>
      <c r="O277" s="151"/>
      <c r="P277" s="15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row>
    <row r="278" spans="1:51">
      <c r="A278" s="151"/>
      <c r="B278" s="151"/>
      <c r="C278" s="154"/>
      <c r="D278" s="155"/>
      <c r="E278" s="151"/>
      <c r="F278" s="152"/>
      <c r="G278" s="153"/>
      <c r="H278" s="151"/>
      <c r="I278" s="151"/>
      <c r="J278" s="151"/>
      <c r="K278" s="151"/>
      <c r="L278" s="151"/>
      <c r="M278" s="151"/>
      <c r="N278" s="151"/>
      <c r="O278" s="151"/>
      <c r="P278" s="15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c r="AR278" s="131"/>
      <c r="AS278" s="131"/>
      <c r="AT278" s="131"/>
      <c r="AU278" s="131"/>
      <c r="AV278" s="131"/>
      <c r="AW278" s="131"/>
      <c r="AX278" s="131"/>
      <c r="AY278" s="131"/>
    </row>
    <row r="279" spans="1:51">
      <c r="A279" s="151"/>
      <c r="B279" s="151"/>
      <c r="C279" s="154"/>
      <c r="D279" s="155"/>
      <c r="E279" s="151"/>
      <c r="F279" s="152"/>
      <c r="G279" s="153"/>
      <c r="H279" s="151"/>
      <c r="I279" s="151"/>
      <c r="J279" s="151"/>
      <c r="K279" s="151"/>
      <c r="L279" s="151"/>
      <c r="M279" s="151"/>
      <c r="N279" s="151"/>
      <c r="O279" s="151"/>
      <c r="P279" s="15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row>
    <row r="280" spans="1:51">
      <c r="A280" s="151"/>
      <c r="B280" s="151"/>
      <c r="C280" s="154"/>
      <c r="D280" s="155"/>
      <c r="E280" s="151"/>
      <c r="F280" s="152"/>
      <c r="G280" s="153"/>
      <c r="H280" s="151"/>
      <c r="I280" s="151"/>
      <c r="J280" s="151"/>
      <c r="K280" s="151"/>
      <c r="L280" s="151"/>
      <c r="M280" s="151"/>
      <c r="N280" s="151"/>
      <c r="O280" s="151"/>
      <c r="P280" s="15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row>
    <row r="281" spans="1:51">
      <c r="A281" s="151"/>
      <c r="B281" s="151"/>
      <c r="C281" s="154"/>
      <c r="D281" s="155"/>
      <c r="E281" s="151"/>
      <c r="F281" s="152"/>
      <c r="G281" s="153"/>
      <c r="H281" s="151"/>
      <c r="I281" s="151"/>
      <c r="J281" s="151"/>
      <c r="K281" s="151"/>
      <c r="L281" s="151"/>
      <c r="M281" s="151"/>
      <c r="N281" s="151"/>
      <c r="O281" s="151"/>
      <c r="P281" s="15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row>
    <row r="282" spans="1:51">
      <c r="A282" s="151"/>
      <c r="B282" s="151"/>
      <c r="C282" s="154"/>
      <c r="D282" s="155"/>
      <c r="E282" s="151"/>
      <c r="F282" s="152"/>
      <c r="G282" s="153"/>
      <c r="H282" s="151"/>
      <c r="I282" s="151"/>
      <c r="J282" s="151"/>
      <c r="K282" s="151"/>
      <c r="L282" s="151"/>
      <c r="M282" s="151"/>
      <c r="N282" s="151"/>
      <c r="O282" s="151"/>
      <c r="P282" s="15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row>
    <row r="283" spans="1:51">
      <c r="A283" s="151"/>
      <c r="B283" s="151"/>
      <c r="C283" s="154"/>
      <c r="D283" s="155"/>
      <c r="E283" s="151"/>
      <c r="F283" s="152"/>
      <c r="G283" s="153"/>
      <c r="H283" s="151"/>
      <c r="I283" s="151"/>
      <c r="J283" s="151"/>
      <c r="K283" s="151"/>
      <c r="L283" s="151"/>
      <c r="M283" s="151"/>
      <c r="N283" s="151"/>
      <c r="O283" s="151"/>
      <c r="P283" s="15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row>
    <row r="284" spans="1:51">
      <c r="A284" s="151"/>
      <c r="B284" s="151"/>
      <c r="C284" s="154"/>
      <c r="D284" s="155"/>
      <c r="E284" s="151"/>
      <c r="F284" s="152"/>
      <c r="G284" s="153"/>
      <c r="H284" s="151"/>
      <c r="I284" s="151"/>
      <c r="J284" s="151"/>
      <c r="K284" s="151"/>
      <c r="L284" s="151"/>
      <c r="M284" s="151"/>
      <c r="N284" s="151"/>
      <c r="O284" s="151"/>
      <c r="P284" s="15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row>
    <row r="285" spans="1:51">
      <c r="A285" s="151"/>
      <c r="B285" s="151"/>
      <c r="C285" s="154"/>
      <c r="D285" s="155"/>
      <c r="E285" s="151"/>
      <c r="F285" s="152"/>
      <c r="G285" s="153"/>
      <c r="H285" s="151"/>
      <c r="I285" s="151"/>
      <c r="J285" s="151"/>
      <c r="K285" s="151"/>
      <c r="L285" s="151"/>
      <c r="M285" s="151"/>
      <c r="N285" s="151"/>
      <c r="O285" s="151"/>
      <c r="P285" s="15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row>
    <row r="286" spans="1:51">
      <c r="A286" s="151"/>
      <c r="B286" s="151"/>
      <c r="C286" s="154"/>
      <c r="D286" s="155"/>
      <c r="E286" s="151"/>
      <c r="F286" s="152"/>
      <c r="G286" s="153"/>
      <c r="H286" s="151"/>
      <c r="I286" s="151"/>
      <c r="J286" s="151"/>
      <c r="K286" s="151"/>
      <c r="L286" s="151"/>
      <c r="M286" s="151"/>
      <c r="N286" s="151"/>
      <c r="O286" s="151"/>
      <c r="P286" s="15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row>
    <row r="287" spans="1:51">
      <c r="A287" s="151"/>
      <c r="B287" s="151"/>
      <c r="C287" s="154"/>
      <c r="D287" s="155"/>
      <c r="E287" s="151"/>
      <c r="F287" s="152"/>
      <c r="G287" s="153"/>
      <c r="H287" s="151"/>
      <c r="I287" s="151"/>
      <c r="J287" s="151"/>
      <c r="K287" s="151"/>
      <c r="L287" s="151"/>
      <c r="M287" s="151"/>
      <c r="N287" s="151"/>
      <c r="O287" s="151"/>
      <c r="P287" s="15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row>
    <row r="288" spans="1:51">
      <c r="A288" s="151"/>
      <c r="B288" s="151"/>
      <c r="C288" s="154"/>
      <c r="D288" s="155"/>
      <c r="E288" s="151"/>
      <c r="F288" s="152"/>
      <c r="G288" s="153"/>
      <c r="H288" s="151"/>
      <c r="I288" s="151"/>
      <c r="J288" s="151"/>
      <c r="K288" s="151"/>
      <c r="L288" s="151"/>
      <c r="M288" s="151"/>
      <c r="N288" s="151"/>
      <c r="O288" s="151"/>
      <c r="P288" s="15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row>
    <row r="289" spans="1:51">
      <c r="A289" s="151"/>
      <c r="B289" s="151"/>
      <c r="C289" s="154"/>
      <c r="D289" s="155"/>
      <c r="E289" s="151"/>
      <c r="F289" s="152"/>
      <c r="G289" s="153"/>
      <c r="H289" s="151"/>
      <c r="I289" s="151"/>
      <c r="J289" s="151"/>
      <c r="K289" s="151"/>
      <c r="L289" s="151"/>
      <c r="M289" s="151"/>
      <c r="N289" s="151"/>
      <c r="O289" s="151"/>
      <c r="P289" s="15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row>
    <row r="290" spans="1:51">
      <c r="A290" s="151"/>
      <c r="B290" s="151"/>
      <c r="C290" s="154"/>
      <c r="D290" s="155"/>
      <c r="E290" s="151"/>
      <c r="F290" s="152"/>
      <c r="G290" s="153"/>
      <c r="H290" s="151"/>
      <c r="I290" s="151"/>
      <c r="J290" s="151"/>
      <c r="K290" s="151"/>
      <c r="L290" s="151"/>
      <c r="M290" s="151"/>
      <c r="N290" s="151"/>
      <c r="O290" s="151"/>
      <c r="P290" s="15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row>
    <row r="291" spans="1:51">
      <c r="A291" s="151"/>
      <c r="B291" s="151"/>
      <c r="C291" s="154"/>
      <c r="D291" s="155"/>
      <c r="E291" s="151"/>
      <c r="F291" s="152"/>
      <c r="G291" s="153"/>
      <c r="H291" s="151"/>
      <c r="I291" s="151"/>
      <c r="J291" s="151"/>
      <c r="K291" s="151"/>
      <c r="L291" s="151"/>
      <c r="M291" s="151"/>
      <c r="N291" s="151"/>
      <c r="O291" s="151"/>
      <c r="P291" s="15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row>
    <row r="292" spans="1:51">
      <c r="A292" s="151"/>
      <c r="B292" s="151"/>
      <c r="C292" s="154"/>
      <c r="D292" s="155"/>
      <c r="E292" s="151"/>
      <c r="F292" s="152"/>
      <c r="G292" s="153"/>
      <c r="H292" s="151"/>
      <c r="I292" s="151"/>
      <c r="J292" s="151"/>
      <c r="K292" s="151"/>
      <c r="L292" s="151"/>
      <c r="M292" s="151"/>
      <c r="N292" s="151"/>
      <c r="O292" s="151"/>
      <c r="P292" s="15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c r="AR292" s="131"/>
      <c r="AS292" s="131"/>
      <c r="AT292" s="131"/>
      <c r="AU292" s="131"/>
      <c r="AV292" s="131"/>
      <c r="AW292" s="131"/>
      <c r="AX292" s="131"/>
      <c r="AY292" s="131"/>
    </row>
    <row r="293" spans="1:51">
      <c r="A293" s="151"/>
      <c r="B293" s="151"/>
      <c r="C293" s="154"/>
      <c r="D293" s="155"/>
      <c r="E293" s="151"/>
      <c r="F293" s="152"/>
      <c r="G293" s="153"/>
      <c r="H293" s="151"/>
      <c r="I293" s="151"/>
      <c r="J293" s="151"/>
      <c r="K293" s="151"/>
      <c r="L293" s="151"/>
      <c r="M293" s="151"/>
      <c r="N293" s="151"/>
      <c r="O293" s="151"/>
      <c r="P293" s="15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row>
    <row r="294" spans="1:51">
      <c r="A294" s="151"/>
      <c r="B294" s="151"/>
      <c r="C294" s="154"/>
      <c r="D294" s="155"/>
      <c r="E294" s="151"/>
      <c r="F294" s="152"/>
      <c r="G294" s="153"/>
      <c r="H294" s="151"/>
      <c r="I294" s="151"/>
      <c r="J294" s="151"/>
      <c r="K294" s="151"/>
      <c r="L294" s="151"/>
      <c r="M294" s="151"/>
      <c r="N294" s="151"/>
      <c r="O294" s="151"/>
      <c r="P294" s="15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row>
    <row r="295" spans="1:51">
      <c r="A295" s="151"/>
      <c r="B295" s="151"/>
      <c r="C295" s="154"/>
      <c r="D295" s="155"/>
      <c r="E295" s="151"/>
      <c r="F295" s="152"/>
      <c r="G295" s="153"/>
      <c r="H295" s="151"/>
      <c r="I295" s="151"/>
      <c r="J295" s="151"/>
      <c r="K295" s="151"/>
      <c r="L295" s="151"/>
      <c r="M295" s="151"/>
      <c r="N295" s="151"/>
      <c r="O295" s="151"/>
      <c r="P295" s="15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row>
    <row r="296" spans="1:51">
      <c r="A296" s="151"/>
      <c r="B296" s="151"/>
      <c r="C296" s="154"/>
      <c r="D296" s="155"/>
      <c r="E296" s="151"/>
      <c r="F296" s="152"/>
      <c r="G296" s="153"/>
      <c r="H296" s="151"/>
      <c r="I296" s="151"/>
      <c r="J296" s="151"/>
      <c r="K296" s="151"/>
      <c r="L296" s="151"/>
      <c r="M296" s="151"/>
      <c r="N296" s="151"/>
      <c r="O296" s="151"/>
      <c r="P296" s="15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row>
    <row r="297" spans="1:51">
      <c r="A297" s="151"/>
      <c r="B297" s="151"/>
      <c r="C297" s="154"/>
      <c r="D297" s="155"/>
      <c r="E297" s="151"/>
      <c r="F297" s="152"/>
      <c r="G297" s="153"/>
      <c r="H297" s="151"/>
      <c r="I297" s="151"/>
      <c r="J297" s="151"/>
      <c r="K297" s="151"/>
      <c r="L297" s="151"/>
      <c r="M297" s="151"/>
      <c r="N297" s="151"/>
      <c r="O297" s="151"/>
      <c r="P297" s="15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row>
    <row r="298" spans="1:51">
      <c r="A298" s="151"/>
      <c r="B298" s="151"/>
      <c r="C298" s="154"/>
      <c r="D298" s="155"/>
      <c r="E298" s="151"/>
      <c r="F298" s="152"/>
      <c r="G298" s="153"/>
      <c r="H298" s="151"/>
      <c r="I298" s="151"/>
      <c r="J298" s="151"/>
      <c r="K298" s="151"/>
      <c r="L298" s="151"/>
      <c r="M298" s="151"/>
      <c r="N298" s="151"/>
      <c r="O298" s="151"/>
      <c r="P298" s="15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row>
    <row r="299" spans="1:51">
      <c r="A299" s="151"/>
      <c r="B299" s="151"/>
      <c r="C299" s="154"/>
      <c r="D299" s="155"/>
      <c r="E299" s="151"/>
      <c r="F299" s="152"/>
      <c r="G299" s="153"/>
      <c r="H299" s="151"/>
      <c r="I299" s="151"/>
      <c r="J299" s="151"/>
      <c r="K299" s="151"/>
      <c r="L299" s="151"/>
      <c r="M299" s="151"/>
      <c r="N299" s="151"/>
      <c r="O299" s="151"/>
      <c r="P299" s="15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row>
    <row r="300" spans="1:51">
      <c r="A300" s="151"/>
      <c r="B300" s="151"/>
      <c r="C300" s="154"/>
      <c r="D300" s="155"/>
      <c r="E300" s="151"/>
      <c r="F300" s="152"/>
      <c r="G300" s="153"/>
      <c r="H300" s="151"/>
      <c r="I300" s="151"/>
      <c r="J300" s="151"/>
      <c r="K300" s="151"/>
      <c r="L300" s="151"/>
      <c r="M300" s="151"/>
      <c r="N300" s="151"/>
      <c r="O300" s="151"/>
      <c r="P300" s="15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row>
    <row r="301" spans="1:51">
      <c r="A301" s="151"/>
      <c r="B301" s="151"/>
      <c r="C301" s="154"/>
      <c r="D301" s="155"/>
      <c r="E301" s="151"/>
      <c r="F301" s="152"/>
      <c r="G301" s="153"/>
      <c r="H301" s="151"/>
      <c r="I301" s="151"/>
      <c r="J301" s="151"/>
      <c r="K301" s="151"/>
      <c r="L301" s="151"/>
      <c r="M301" s="151"/>
      <c r="N301" s="151"/>
      <c r="O301" s="151"/>
      <c r="P301" s="15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row>
    <row r="302" spans="1:51">
      <c r="A302" s="151"/>
      <c r="B302" s="151"/>
      <c r="C302" s="154"/>
      <c r="D302" s="155"/>
      <c r="E302" s="151"/>
      <c r="F302" s="152"/>
      <c r="G302" s="153"/>
      <c r="H302" s="151"/>
      <c r="I302" s="151"/>
      <c r="J302" s="151"/>
      <c r="K302" s="151"/>
      <c r="L302" s="151"/>
      <c r="M302" s="151"/>
      <c r="N302" s="151"/>
      <c r="O302" s="151"/>
      <c r="P302" s="15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row>
    <row r="303" spans="1:51">
      <c r="A303" s="151"/>
      <c r="B303" s="151"/>
      <c r="C303" s="154"/>
      <c r="D303" s="155"/>
      <c r="E303" s="151"/>
      <c r="F303" s="152"/>
      <c r="G303" s="153"/>
      <c r="H303" s="151"/>
      <c r="I303" s="151"/>
      <c r="J303" s="151"/>
      <c r="K303" s="151"/>
      <c r="L303" s="151"/>
      <c r="M303" s="151"/>
      <c r="N303" s="151"/>
      <c r="O303" s="151"/>
      <c r="P303" s="15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row>
    <row r="304" spans="1:51">
      <c r="A304" s="151"/>
      <c r="B304" s="151"/>
      <c r="C304" s="154"/>
      <c r="D304" s="155"/>
      <c r="E304" s="151"/>
      <c r="F304" s="152"/>
      <c r="G304" s="153"/>
      <c r="H304" s="151"/>
      <c r="I304" s="151"/>
      <c r="J304" s="151"/>
      <c r="K304" s="151"/>
      <c r="L304" s="151"/>
      <c r="M304" s="151"/>
      <c r="N304" s="151"/>
      <c r="O304" s="151"/>
      <c r="P304" s="15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row>
    <row r="305" spans="1:51">
      <c r="A305" s="151"/>
      <c r="B305" s="151"/>
      <c r="C305" s="154"/>
      <c r="D305" s="155"/>
      <c r="E305" s="151"/>
      <c r="F305" s="152"/>
      <c r="G305" s="153"/>
      <c r="H305" s="151"/>
      <c r="I305" s="151"/>
      <c r="J305" s="151"/>
      <c r="K305" s="151"/>
      <c r="L305" s="151"/>
      <c r="M305" s="151"/>
      <c r="N305" s="151"/>
      <c r="O305" s="151"/>
      <c r="P305" s="15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row>
    <row r="306" spans="1:51">
      <c r="A306" s="151"/>
      <c r="B306" s="151"/>
      <c r="C306" s="154"/>
      <c r="D306" s="155"/>
      <c r="E306" s="151"/>
      <c r="F306" s="152"/>
      <c r="G306" s="153"/>
      <c r="H306" s="151"/>
      <c r="I306" s="151"/>
      <c r="J306" s="151"/>
      <c r="K306" s="151"/>
      <c r="L306" s="151"/>
      <c r="M306" s="151"/>
      <c r="N306" s="151"/>
      <c r="O306" s="151"/>
      <c r="P306" s="15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row>
    <row r="307" spans="1:51">
      <c r="A307" s="151"/>
      <c r="B307" s="151"/>
      <c r="C307" s="154"/>
      <c r="D307" s="155"/>
      <c r="E307" s="151"/>
      <c r="F307" s="152"/>
      <c r="G307" s="153"/>
      <c r="H307" s="151"/>
      <c r="I307" s="151"/>
      <c r="J307" s="151"/>
      <c r="K307" s="151"/>
      <c r="L307" s="151"/>
      <c r="M307" s="151"/>
      <c r="N307" s="151"/>
      <c r="O307" s="151"/>
      <c r="P307" s="15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row>
    <row r="308" spans="1:51">
      <c r="A308" s="151"/>
      <c r="B308" s="151"/>
      <c r="C308" s="154"/>
      <c r="D308" s="155"/>
      <c r="E308" s="151"/>
      <c r="F308" s="152"/>
      <c r="G308" s="153"/>
      <c r="H308" s="151"/>
      <c r="I308" s="151"/>
      <c r="J308" s="151"/>
      <c r="K308" s="151"/>
      <c r="L308" s="151"/>
      <c r="M308" s="151"/>
      <c r="N308" s="151"/>
      <c r="O308" s="151"/>
      <c r="P308" s="15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row>
    <row r="309" spans="1:51">
      <c r="A309" s="151"/>
      <c r="B309" s="151"/>
      <c r="C309" s="154"/>
      <c r="D309" s="155"/>
      <c r="E309" s="151"/>
      <c r="F309" s="152"/>
      <c r="G309" s="153"/>
      <c r="H309" s="151"/>
      <c r="I309" s="151"/>
      <c r="J309" s="151"/>
      <c r="K309" s="151"/>
      <c r="L309" s="151"/>
      <c r="M309" s="151"/>
      <c r="N309" s="151"/>
      <c r="O309" s="151"/>
      <c r="P309" s="15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row>
    <row r="310" spans="1:51">
      <c r="A310" s="151"/>
      <c r="B310" s="151"/>
      <c r="C310" s="154"/>
      <c r="D310" s="155"/>
      <c r="E310" s="151"/>
      <c r="F310" s="152"/>
      <c r="G310" s="153"/>
      <c r="H310" s="151"/>
      <c r="I310" s="151"/>
      <c r="J310" s="151"/>
      <c r="K310" s="151"/>
      <c r="L310" s="151"/>
      <c r="M310" s="151"/>
      <c r="N310" s="151"/>
      <c r="O310" s="151"/>
      <c r="P310" s="15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row>
    <row r="311" spans="1:51">
      <c r="A311" s="151"/>
      <c r="B311" s="151"/>
      <c r="C311" s="154"/>
      <c r="D311" s="155"/>
      <c r="E311" s="151"/>
      <c r="F311" s="152"/>
      <c r="G311" s="153"/>
      <c r="H311" s="151"/>
      <c r="I311" s="151"/>
      <c r="J311" s="151"/>
      <c r="K311" s="151"/>
      <c r="L311" s="151"/>
      <c r="M311" s="151"/>
      <c r="N311" s="151"/>
      <c r="O311" s="151"/>
      <c r="P311" s="15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row>
    <row r="312" spans="1:51">
      <c r="A312" s="151"/>
      <c r="B312" s="151"/>
      <c r="C312" s="154"/>
      <c r="D312" s="155"/>
      <c r="E312" s="151"/>
      <c r="F312" s="152"/>
      <c r="G312" s="153"/>
      <c r="H312" s="151"/>
      <c r="I312" s="151"/>
      <c r="J312" s="151"/>
      <c r="K312" s="151"/>
      <c r="L312" s="151"/>
      <c r="M312" s="151"/>
      <c r="N312" s="151"/>
      <c r="O312" s="151"/>
      <c r="P312" s="15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row>
    <row r="313" spans="1:51">
      <c r="A313" s="151"/>
      <c r="B313" s="151"/>
      <c r="C313" s="154"/>
      <c r="D313" s="155"/>
      <c r="E313" s="151"/>
      <c r="F313" s="152"/>
      <c r="G313" s="153"/>
      <c r="H313" s="151"/>
      <c r="I313" s="151"/>
      <c r="J313" s="151"/>
      <c r="K313" s="151"/>
      <c r="L313" s="151"/>
      <c r="M313" s="151"/>
      <c r="N313" s="151"/>
      <c r="O313" s="151"/>
      <c r="P313" s="15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row>
    <row r="314" spans="1:51">
      <c r="A314" s="151"/>
      <c r="B314" s="151"/>
      <c r="C314" s="154"/>
      <c r="D314" s="155"/>
      <c r="E314" s="151"/>
      <c r="F314" s="152"/>
      <c r="G314" s="153"/>
      <c r="H314" s="151"/>
      <c r="I314" s="151"/>
      <c r="J314" s="151"/>
      <c r="K314" s="151"/>
      <c r="L314" s="151"/>
      <c r="M314" s="151"/>
      <c r="N314" s="151"/>
      <c r="O314" s="151"/>
      <c r="P314" s="15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row>
    <row r="315" spans="1:51">
      <c r="A315" s="151"/>
      <c r="B315" s="151"/>
      <c r="C315" s="154"/>
      <c r="D315" s="155"/>
      <c r="E315" s="151"/>
      <c r="F315" s="152"/>
      <c r="G315" s="153"/>
      <c r="H315" s="151"/>
      <c r="I315" s="151"/>
      <c r="J315" s="151"/>
      <c r="K315" s="151"/>
      <c r="L315" s="151"/>
      <c r="M315" s="151"/>
      <c r="N315" s="151"/>
      <c r="O315" s="151"/>
      <c r="P315" s="151"/>
    </row>
    <row r="316" spans="1:51">
      <c r="A316" s="151"/>
      <c r="B316" s="151"/>
      <c r="C316" s="154"/>
      <c r="D316" s="155"/>
      <c r="E316" s="151"/>
      <c r="F316" s="152"/>
      <c r="G316" s="153"/>
      <c r="H316" s="151"/>
      <c r="I316" s="151"/>
      <c r="J316" s="151"/>
      <c r="K316" s="151"/>
      <c r="L316" s="151"/>
      <c r="M316" s="151"/>
      <c r="N316" s="151"/>
      <c r="O316" s="151"/>
      <c r="P316" s="151"/>
    </row>
    <row r="317" spans="1:51">
      <c r="A317" s="151"/>
      <c r="B317" s="151"/>
      <c r="C317" s="154"/>
      <c r="D317" s="155"/>
      <c r="E317" s="151"/>
      <c r="F317" s="152"/>
      <c r="G317" s="153"/>
      <c r="H317" s="151"/>
      <c r="I317" s="151"/>
      <c r="J317" s="151"/>
      <c r="K317" s="151"/>
      <c r="L317" s="151"/>
      <c r="M317" s="151"/>
      <c r="N317" s="151"/>
      <c r="O317" s="151"/>
      <c r="P317" s="151"/>
    </row>
    <row r="318" spans="1:51">
      <c r="A318" s="151"/>
      <c r="B318" s="151"/>
      <c r="C318" s="154"/>
      <c r="D318" s="155"/>
      <c r="E318" s="151"/>
      <c r="F318" s="152"/>
      <c r="G318" s="153"/>
      <c r="H318" s="151"/>
      <c r="I318" s="151"/>
      <c r="J318" s="151"/>
      <c r="K318" s="151"/>
      <c r="L318" s="151"/>
      <c r="M318" s="151"/>
      <c r="N318" s="151"/>
      <c r="O318" s="151"/>
      <c r="P318" s="151"/>
    </row>
    <row r="319" spans="1:51">
      <c r="A319" s="151"/>
      <c r="B319" s="151"/>
      <c r="C319" s="154"/>
      <c r="D319" s="155"/>
      <c r="E319" s="151"/>
      <c r="F319" s="152"/>
      <c r="G319" s="153"/>
      <c r="H319" s="151"/>
      <c r="I319" s="151"/>
      <c r="J319" s="151"/>
      <c r="K319" s="151"/>
      <c r="L319" s="151"/>
      <c r="M319" s="151"/>
      <c r="N319" s="151"/>
      <c r="O319" s="151"/>
      <c r="P319" s="151"/>
    </row>
    <row r="320" spans="1:51">
      <c r="A320" s="151"/>
      <c r="B320" s="151"/>
      <c r="C320" s="154"/>
      <c r="D320" s="155"/>
      <c r="E320" s="151"/>
      <c r="F320" s="152"/>
      <c r="G320" s="153"/>
      <c r="H320" s="151"/>
      <c r="I320" s="151"/>
      <c r="J320" s="151"/>
      <c r="K320" s="151"/>
      <c r="L320" s="151"/>
      <c r="M320" s="151"/>
      <c r="N320" s="151"/>
      <c r="O320" s="151"/>
      <c r="P320" s="151"/>
    </row>
    <row r="321" spans="1:16">
      <c r="A321" s="151"/>
      <c r="B321" s="151"/>
      <c r="C321" s="154"/>
      <c r="D321" s="155"/>
      <c r="E321" s="151"/>
      <c r="F321" s="152"/>
      <c r="G321" s="153"/>
      <c r="H321" s="151"/>
      <c r="I321" s="151"/>
      <c r="J321" s="151"/>
      <c r="K321" s="151"/>
      <c r="L321" s="151"/>
      <c r="M321" s="151"/>
      <c r="N321" s="151"/>
      <c r="O321" s="151"/>
      <c r="P321" s="151"/>
    </row>
    <row r="322" spans="1:16">
      <c r="A322" s="151"/>
      <c r="B322" s="151"/>
      <c r="C322" s="154"/>
      <c r="D322" s="155"/>
      <c r="E322" s="151"/>
      <c r="F322" s="152"/>
      <c r="G322" s="153"/>
      <c r="H322" s="151"/>
      <c r="I322" s="151"/>
      <c r="J322" s="151"/>
      <c r="K322" s="151"/>
      <c r="L322" s="151"/>
      <c r="M322" s="151"/>
      <c r="N322" s="151"/>
      <c r="O322" s="151"/>
      <c r="P322" s="151"/>
    </row>
    <row r="323" spans="1:16">
      <c r="A323" s="151"/>
      <c r="B323" s="151"/>
      <c r="C323" s="154"/>
      <c r="D323" s="155"/>
      <c r="E323" s="151"/>
      <c r="F323" s="152"/>
      <c r="G323" s="153"/>
      <c r="H323" s="151"/>
      <c r="I323" s="151"/>
      <c r="J323" s="151"/>
      <c r="K323" s="151"/>
      <c r="L323" s="151"/>
      <c r="M323" s="151"/>
      <c r="N323" s="151"/>
      <c r="O323" s="151"/>
      <c r="P323" s="151"/>
    </row>
    <row r="324" spans="1:16">
      <c r="A324" s="151"/>
      <c r="B324" s="151"/>
      <c r="C324" s="154"/>
      <c r="D324" s="155"/>
      <c r="E324" s="151"/>
      <c r="F324" s="152"/>
      <c r="G324" s="153"/>
      <c r="H324" s="151"/>
      <c r="I324" s="151"/>
      <c r="J324" s="151"/>
      <c r="K324" s="151"/>
      <c r="L324" s="151"/>
      <c r="M324" s="151"/>
      <c r="N324" s="151"/>
      <c r="O324" s="151"/>
      <c r="P324" s="151"/>
    </row>
    <row r="325" spans="1:16">
      <c r="A325" s="151"/>
      <c r="B325" s="151"/>
      <c r="C325" s="154"/>
      <c r="D325" s="155"/>
      <c r="E325" s="151"/>
      <c r="F325" s="152"/>
      <c r="G325" s="153"/>
      <c r="H325" s="151"/>
      <c r="I325" s="151"/>
      <c r="J325" s="151"/>
      <c r="K325" s="151"/>
      <c r="L325" s="151"/>
      <c r="M325" s="151"/>
      <c r="N325" s="151"/>
      <c r="O325" s="151"/>
      <c r="P325" s="151"/>
    </row>
    <row r="326" spans="1:16">
      <c r="A326" s="151"/>
      <c r="B326" s="151"/>
      <c r="C326" s="154"/>
      <c r="D326" s="155"/>
      <c r="E326" s="151"/>
      <c r="F326" s="152"/>
      <c r="G326" s="153"/>
      <c r="H326" s="151"/>
      <c r="I326" s="151"/>
      <c r="J326" s="151"/>
      <c r="K326" s="151"/>
      <c r="L326" s="151"/>
      <c r="M326" s="151"/>
      <c r="N326" s="151"/>
      <c r="O326" s="151"/>
      <c r="P326" s="151"/>
    </row>
    <row r="327" spans="1:16">
      <c r="A327" s="151"/>
      <c r="B327" s="151"/>
      <c r="C327" s="154"/>
      <c r="D327" s="155"/>
      <c r="E327" s="151"/>
      <c r="F327" s="152"/>
      <c r="G327" s="153"/>
      <c r="H327" s="151"/>
      <c r="I327" s="151"/>
      <c r="J327" s="151"/>
      <c r="K327" s="151"/>
      <c r="L327" s="151"/>
      <c r="M327" s="151"/>
      <c r="N327" s="151"/>
      <c r="O327" s="151"/>
      <c r="P327" s="151"/>
    </row>
    <row r="328" spans="1:16">
      <c r="A328" s="151"/>
      <c r="B328" s="151"/>
      <c r="C328" s="154"/>
      <c r="D328" s="155"/>
      <c r="E328" s="151"/>
      <c r="F328" s="152"/>
      <c r="G328" s="153"/>
      <c r="H328" s="151"/>
      <c r="I328" s="151"/>
      <c r="J328" s="151"/>
      <c r="K328" s="151"/>
      <c r="L328" s="151"/>
      <c r="M328" s="151"/>
      <c r="N328" s="151"/>
      <c r="O328" s="151"/>
      <c r="P328" s="151"/>
    </row>
    <row r="329" spans="1:16">
      <c r="A329" s="151"/>
      <c r="B329" s="151"/>
      <c r="C329" s="154"/>
      <c r="D329" s="155"/>
      <c r="E329" s="151"/>
      <c r="F329" s="152"/>
      <c r="G329" s="153"/>
      <c r="H329" s="151"/>
      <c r="I329" s="151"/>
      <c r="J329" s="151"/>
      <c r="K329" s="151"/>
      <c r="L329" s="151"/>
      <c r="M329" s="151"/>
      <c r="N329" s="151"/>
      <c r="O329" s="151"/>
      <c r="P329" s="151"/>
    </row>
    <row r="330" spans="1:16">
      <c r="A330" s="151"/>
      <c r="B330" s="151"/>
      <c r="C330" s="154"/>
      <c r="D330" s="155"/>
      <c r="E330" s="151"/>
      <c r="F330" s="152"/>
      <c r="G330" s="153"/>
      <c r="H330" s="151"/>
      <c r="I330" s="151"/>
      <c r="J330" s="151"/>
      <c r="K330" s="151"/>
      <c r="L330" s="151"/>
      <c r="M330" s="151"/>
      <c r="N330" s="151"/>
      <c r="O330" s="151"/>
      <c r="P330" s="151"/>
    </row>
    <row r="331" spans="1:16">
      <c r="A331" s="151"/>
      <c r="B331" s="151"/>
      <c r="C331" s="154"/>
      <c r="D331" s="155"/>
      <c r="E331" s="151"/>
      <c r="F331" s="152"/>
      <c r="G331" s="153"/>
      <c r="H331" s="151"/>
      <c r="I331" s="151"/>
      <c r="J331" s="151"/>
      <c r="K331" s="151"/>
      <c r="L331" s="151"/>
      <c r="M331" s="151"/>
      <c r="N331" s="151"/>
      <c r="O331" s="151"/>
      <c r="P331" s="151"/>
    </row>
    <row r="332" spans="1:16">
      <c r="A332" s="151"/>
      <c r="B332" s="151"/>
      <c r="C332" s="154"/>
      <c r="D332" s="155"/>
      <c r="E332" s="151"/>
      <c r="F332" s="152"/>
      <c r="G332" s="153"/>
      <c r="H332" s="151"/>
      <c r="I332" s="151"/>
      <c r="J332" s="151"/>
      <c r="K332" s="151"/>
      <c r="L332" s="151"/>
      <c r="M332" s="151"/>
      <c r="N332" s="151"/>
      <c r="O332" s="151"/>
      <c r="P332" s="151"/>
    </row>
    <row r="333" spans="1:16">
      <c r="A333" s="151"/>
      <c r="B333" s="151"/>
      <c r="C333" s="154"/>
      <c r="D333" s="155"/>
      <c r="E333" s="151"/>
      <c r="F333" s="152"/>
      <c r="G333" s="153"/>
      <c r="H333" s="151"/>
      <c r="I333" s="151"/>
      <c r="J333" s="151"/>
      <c r="K333" s="151"/>
      <c r="L333" s="151"/>
      <c r="M333" s="151"/>
      <c r="N333" s="151"/>
      <c r="O333" s="151"/>
      <c r="P333" s="151"/>
    </row>
    <row r="334" spans="1:16">
      <c r="A334" s="151"/>
      <c r="B334" s="151"/>
      <c r="C334" s="154"/>
      <c r="D334" s="155"/>
      <c r="E334" s="151"/>
      <c r="F334" s="152"/>
      <c r="G334" s="153"/>
      <c r="H334" s="151"/>
      <c r="I334" s="151"/>
      <c r="J334" s="151"/>
      <c r="K334" s="151"/>
      <c r="L334" s="151"/>
      <c r="M334" s="151"/>
      <c r="N334" s="151"/>
      <c r="O334" s="151"/>
      <c r="P334" s="151"/>
    </row>
    <row r="335" spans="1:16">
      <c r="A335" s="151"/>
      <c r="B335" s="151"/>
      <c r="C335" s="154"/>
      <c r="D335" s="155"/>
      <c r="E335" s="151"/>
      <c r="F335" s="152"/>
      <c r="G335" s="153"/>
      <c r="H335" s="151"/>
      <c r="I335" s="151"/>
      <c r="J335" s="151"/>
      <c r="K335" s="151"/>
      <c r="L335" s="151"/>
      <c r="M335" s="151"/>
      <c r="N335" s="151"/>
      <c r="O335" s="151"/>
      <c r="P335" s="151"/>
    </row>
    <row r="336" spans="1:16">
      <c r="A336" s="151"/>
      <c r="B336" s="151"/>
      <c r="C336" s="154"/>
      <c r="D336" s="155"/>
      <c r="E336" s="151"/>
      <c r="F336" s="152"/>
      <c r="G336" s="153"/>
      <c r="H336" s="151"/>
      <c r="I336" s="151"/>
      <c r="J336" s="151"/>
      <c r="K336" s="151"/>
      <c r="L336" s="151"/>
      <c r="M336" s="151"/>
      <c r="N336" s="151"/>
      <c r="O336" s="151"/>
      <c r="P336" s="151"/>
    </row>
    <row r="337" spans="1:16">
      <c r="A337" s="151"/>
      <c r="B337" s="151"/>
      <c r="C337" s="154"/>
      <c r="D337" s="155"/>
      <c r="E337" s="151"/>
      <c r="F337" s="152"/>
      <c r="G337" s="153"/>
      <c r="H337" s="151"/>
      <c r="I337" s="151"/>
      <c r="J337" s="151"/>
      <c r="K337" s="151"/>
      <c r="L337" s="151"/>
      <c r="M337" s="151"/>
      <c r="N337" s="151"/>
      <c r="O337" s="151"/>
      <c r="P337" s="151"/>
    </row>
    <row r="338" spans="1:16">
      <c r="A338" s="151"/>
      <c r="B338" s="151"/>
      <c r="C338" s="154"/>
      <c r="D338" s="155"/>
      <c r="E338" s="151"/>
      <c r="F338" s="152"/>
      <c r="G338" s="153"/>
      <c r="H338" s="151"/>
      <c r="I338" s="151"/>
      <c r="J338" s="151"/>
      <c r="K338" s="151"/>
      <c r="L338" s="151"/>
      <c r="M338" s="151"/>
      <c r="N338" s="151"/>
      <c r="O338" s="151"/>
      <c r="P338" s="151"/>
    </row>
    <row r="339" spans="1:16">
      <c r="A339" s="151"/>
      <c r="B339" s="151"/>
      <c r="C339" s="154"/>
      <c r="D339" s="155"/>
      <c r="E339" s="151"/>
      <c r="F339" s="152"/>
      <c r="G339" s="153"/>
      <c r="H339" s="151"/>
      <c r="I339" s="151"/>
      <c r="J339" s="151"/>
      <c r="K339" s="151"/>
      <c r="L339" s="151"/>
      <c r="M339" s="151"/>
      <c r="N339" s="151"/>
      <c r="O339" s="151"/>
      <c r="P339" s="151"/>
    </row>
    <row r="340" spans="1:16">
      <c r="A340" s="151"/>
      <c r="B340" s="151"/>
      <c r="C340" s="154"/>
      <c r="D340" s="155"/>
      <c r="E340" s="151"/>
      <c r="F340" s="152"/>
      <c r="G340" s="153"/>
      <c r="H340" s="151"/>
      <c r="I340" s="151"/>
      <c r="J340" s="151"/>
      <c r="K340" s="151"/>
      <c r="L340" s="151"/>
      <c r="M340" s="151"/>
      <c r="N340" s="151"/>
      <c r="O340" s="151"/>
      <c r="P340" s="151"/>
    </row>
    <row r="341" spans="1:16">
      <c r="A341" s="151"/>
      <c r="B341" s="151"/>
      <c r="C341" s="154"/>
      <c r="D341" s="155"/>
      <c r="E341" s="151"/>
      <c r="F341" s="152"/>
      <c r="G341" s="153"/>
      <c r="H341" s="151"/>
      <c r="I341" s="151"/>
      <c r="J341" s="151"/>
      <c r="K341" s="151"/>
      <c r="L341" s="151"/>
      <c r="M341" s="151"/>
      <c r="N341" s="151"/>
      <c r="O341" s="151"/>
      <c r="P341" s="151"/>
    </row>
    <row r="342" spans="1:16">
      <c r="A342" s="151"/>
      <c r="B342" s="151"/>
      <c r="C342" s="154"/>
      <c r="D342" s="155"/>
      <c r="E342" s="151"/>
      <c r="F342" s="152"/>
      <c r="G342" s="153"/>
      <c r="H342" s="151"/>
      <c r="I342" s="151"/>
      <c r="J342" s="151"/>
      <c r="K342" s="151"/>
      <c r="L342" s="151"/>
      <c r="M342" s="151"/>
      <c r="N342" s="151"/>
      <c r="O342" s="151"/>
      <c r="P342" s="151"/>
    </row>
    <row r="343" spans="1:16">
      <c r="A343" s="151"/>
      <c r="B343" s="151"/>
      <c r="C343" s="154"/>
      <c r="D343" s="155"/>
      <c r="E343" s="151"/>
      <c r="F343" s="152"/>
      <c r="G343" s="153"/>
      <c r="H343" s="151"/>
      <c r="I343" s="151"/>
      <c r="J343" s="151"/>
      <c r="K343" s="151"/>
      <c r="L343" s="151"/>
      <c r="M343" s="151"/>
      <c r="N343" s="151"/>
      <c r="O343" s="151"/>
      <c r="P343" s="151"/>
    </row>
    <row r="344" spans="1:16">
      <c r="A344" s="151"/>
      <c r="B344" s="151"/>
      <c r="C344" s="154"/>
      <c r="D344" s="155"/>
      <c r="E344" s="151"/>
      <c r="F344" s="152"/>
      <c r="G344" s="153"/>
      <c r="H344" s="151"/>
      <c r="I344" s="151"/>
      <c r="J344" s="151"/>
      <c r="K344" s="151"/>
      <c r="L344" s="151"/>
      <c r="M344" s="151"/>
      <c r="N344" s="151"/>
      <c r="O344" s="151"/>
      <c r="P344" s="151"/>
    </row>
    <row r="345" spans="1:16">
      <c r="A345" s="151"/>
      <c r="B345" s="151"/>
      <c r="C345" s="154"/>
      <c r="D345" s="155"/>
      <c r="E345" s="151"/>
      <c r="F345" s="152"/>
      <c r="G345" s="153"/>
      <c r="H345" s="151"/>
      <c r="I345" s="151"/>
      <c r="J345" s="151"/>
      <c r="K345" s="151"/>
      <c r="L345" s="151"/>
      <c r="M345" s="151"/>
      <c r="N345" s="151"/>
      <c r="O345" s="151"/>
      <c r="P345" s="151"/>
    </row>
    <row r="346" spans="1:16">
      <c r="A346" s="151"/>
      <c r="B346" s="151"/>
      <c r="C346" s="154"/>
      <c r="D346" s="155"/>
      <c r="E346" s="151"/>
      <c r="F346" s="152"/>
      <c r="G346" s="153"/>
      <c r="H346" s="151"/>
      <c r="I346" s="151"/>
      <c r="J346" s="151"/>
      <c r="K346" s="151"/>
      <c r="L346" s="151"/>
      <c r="M346" s="151"/>
      <c r="N346" s="151"/>
      <c r="O346" s="151"/>
      <c r="P346" s="151"/>
    </row>
    <row r="347" spans="1:16">
      <c r="A347" s="151"/>
      <c r="B347" s="151"/>
      <c r="C347" s="154"/>
      <c r="D347" s="155"/>
      <c r="E347" s="151"/>
      <c r="F347" s="152"/>
      <c r="G347" s="153"/>
      <c r="H347" s="151"/>
      <c r="I347" s="151"/>
      <c r="J347" s="151"/>
      <c r="K347" s="151"/>
      <c r="L347" s="151"/>
      <c r="M347" s="151"/>
      <c r="N347" s="151"/>
      <c r="O347" s="151"/>
      <c r="P347" s="151"/>
    </row>
    <row r="348" spans="1:16">
      <c r="A348" s="151"/>
      <c r="B348" s="151"/>
      <c r="C348" s="154"/>
      <c r="D348" s="155"/>
      <c r="E348" s="151"/>
      <c r="F348" s="152"/>
      <c r="G348" s="153"/>
      <c r="H348" s="151"/>
      <c r="I348" s="151"/>
      <c r="J348" s="151"/>
      <c r="K348" s="151"/>
      <c r="L348" s="151"/>
      <c r="M348" s="151"/>
      <c r="N348" s="151"/>
      <c r="O348" s="151"/>
      <c r="P348" s="151"/>
    </row>
    <row r="349" spans="1:16">
      <c r="A349" s="151"/>
      <c r="B349" s="151"/>
      <c r="C349" s="154"/>
      <c r="D349" s="155"/>
      <c r="E349" s="151"/>
      <c r="F349" s="152"/>
      <c r="G349" s="153"/>
      <c r="H349" s="151"/>
      <c r="I349" s="151"/>
      <c r="J349" s="151"/>
      <c r="K349" s="151"/>
      <c r="L349" s="151"/>
      <c r="M349" s="151"/>
      <c r="N349" s="151"/>
      <c r="O349" s="151"/>
      <c r="P349" s="151"/>
    </row>
    <row r="350" spans="1:16">
      <c r="A350" s="151"/>
      <c r="B350" s="151"/>
      <c r="C350" s="154"/>
      <c r="D350" s="155"/>
      <c r="E350" s="151"/>
      <c r="F350" s="152"/>
      <c r="G350" s="153"/>
      <c r="H350" s="151"/>
      <c r="I350" s="151"/>
      <c r="J350" s="151"/>
      <c r="K350" s="151"/>
      <c r="L350" s="151"/>
      <c r="M350" s="151"/>
      <c r="N350" s="151"/>
      <c r="O350" s="151"/>
      <c r="P350" s="151"/>
    </row>
    <row r="351" spans="1:16">
      <c r="A351" s="151"/>
      <c r="B351" s="151"/>
      <c r="C351" s="154"/>
      <c r="D351" s="155"/>
      <c r="E351" s="151"/>
      <c r="F351" s="152"/>
      <c r="G351" s="153"/>
      <c r="H351" s="151"/>
      <c r="I351" s="151"/>
      <c r="J351" s="151"/>
      <c r="K351" s="151"/>
      <c r="L351" s="151"/>
      <c r="M351" s="151"/>
      <c r="N351" s="151"/>
      <c r="O351" s="151"/>
      <c r="P351" s="151"/>
    </row>
    <row r="352" spans="1:16">
      <c r="A352" s="151"/>
      <c r="B352" s="151"/>
      <c r="C352" s="154"/>
      <c r="D352" s="155"/>
      <c r="E352" s="151"/>
      <c r="F352" s="152"/>
      <c r="G352" s="153"/>
      <c r="H352" s="151"/>
      <c r="I352" s="151"/>
      <c r="J352" s="151"/>
      <c r="K352" s="151"/>
      <c r="L352" s="151"/>
      <c r="M352" s="151"/>
      <c r="N352" s="151"/>
      <c r="O352" s="151"/>
      <c r="P352" s="151"/>
    </row>
    <row r="353" spans="8:16">
      <c r="H353" s="162"/>
      <c r="I353" s="162"/>
      <c r="J353" s="151"/>
      <c r="K353" s="151"/>
      <c r="L353" s="151"/>
      <c r="M353" s="151"/>
      <c r="N353" s="151"/>
      <c r="O353" s="151"/>
      <c r="P353" s="151"/>
    </row>
    <row r="354" spans="8:16">
      <c r="H354" s="151"/>
      <c r="I354" s="151"/>
      <c r="J354" s="151"/>
      <c r="K354" s="151"/>
      <c r="L354" s="151"/>
      <c r="M354" s="151"/>
      <c r="N354" s="151"/>
      <c r="O354" s="151"/>
      <c r="P354" s="151"/>
    </row>
    <row r="355" spans="8:16">
      <c r="H355" s="151"/>
      <c r="I355" s="151"/>
      <c r="J355" s="151"/>
      <c r="K355" s="151"/>
      <c r="L355" s="151"/>
      <c r="M355" s="151"/>
      <c r="N355" s="151"/>
      <c r="O355" s="151"/>
      <c r="P355" s="151"/>
    </row>
    <row r="356" spans="8:16">
      <c r="H356" s="151"/>
      <c r="I356" s="151"/>
      <c r="J356" s="151"/>
      <c r="K356" s="151"/>
      <c r="L356" s="151"/>
      <c r="M356" s="151"/>
      <c r="N356" s="151"/>
      <c r="O356" s="151"/>
      <c r="P356" s="151"/>
    </row>
    <row r="357" spans="8:16">
      <c r="H357" s="151"/>
      <c r="I357" s="151"/>
      <c r="J357" s="151"/>
      <c r="K357" s="151"/>
      <c r="L357" s="151"/>
      <c r="M357" s="151"/>
      <c r="N357" s="151"/>
      <c r="O357" s="151"/>
      <c r="P357" s="151"/>
    </row>
    <row r="358" spans="8:16">
      <c r="H358" s="151"/>
      <c r="I358" s="151"/>
      <c r="J358" s="151"/>
      <c r="K358" s="151"/>
      <c r="L358" s="151"/>
      <c r="M358" s="151"/>
      <c r="N358" s="151"/>
      <c r="O358" s="151"/>
      <c r="P358" s="151"/>
    </row>
    <row r="359" spans="8:16">
      <c r="H359" s="151"/>
      <c r="I359" s="151"/>
      <c r="J359" s="151"/>
      <c r="K359" s="151"/>
      <c r="L359" s="151"/>
      <c r="M359" s="151"/>
      <c r="N359" s="151"/>
      <c r="O359" s="151"/>
      <c r="P359" s="151"/>
    </row>
    <row r="360" spans="8:16">
      <c r="H360" s="151"/>
      <c r="I360" s="151"/>
      <c r="J360" s="151"/>
      <c r="K360" s="151"/>
      <c r="L360" s="151"/>
      <c r="M360" s="151"/>
      <c r="N360" s="151"/>
      <c r="O360" s="151"/>
      <c r="P360" s="151"/>
    </row>
    <row r="361" spans="8:16">
      <c r="H361" s="151"/>
      <c r="I361" s="151"/>
      <c r="J361" s="151"/>
      <c r="K361" s="151"/>
      <c r="L361" s="151"/>
      <c r="M361" s="151"/>
      <c r="N361" s="151"/>
      <c r="O361" s="151"/>
      <c r="P361" s="151"/>
    </row>
    <row r="362" spans="8:16">
      <c r="H362" s="151"/>
      <c r="I362" s="151"/>
      <c r="J362" s="151"/>
      <c r="K362" s="151"/>
      <c r="L362" s="151"/>
      <c r="M362" s="151"/>
      <c r="N362" s="151"/>
      <c r="O362" s="151"/>
      <c r="P362" s="151"/>
    </row>
    <row r="363" spans="8:16">
      <c r="H363" s="151"/>
      <c r="I363" s="151"/>
      <c r="J363" s="151"/>
      <c r="K363" s="151"/>
      <c r="L363" s="151"/>
      <c r="M363" s="151"/>
      <c r="N363" s="151"/>
      <c r="O363" s="151"/>
      <c r="P363" s="151"/>
    </row>
    <row r="364" spans="8:16">
      <c r="H364" s="151"/>
      <c r="I364" s="151"/>
      <c r="J364" s="151"/>
      <c r="K364" s="151"/>
      <c r="L364" s="151"/>
      <c r="M364" s="151"/>
      <c r="N364" s="151"/>
      <c r="O364" s="151"/>
      <c r="P364" s="151"/>
    </row>
    <row r="365" spans="8:16">
      <c r="H365" s="151"/>
      <c r="I365" s="151"/>
      <c r="J365" s="151"/>
      <c r="K365" s="151"/>
      <c r="L365" s="151"/>
      <c r="M365" s="151"/>
      <c r="N365" s="151"/>
      <c r="O365" s="151"/>
      <c r="P365" s="151"/>
    </row>
    <row r="366" spans="8:16">
      <c r="H366" s="151"/>
      <c r="I366" s="151"/>
      <c r="J366" s="151"/>
      <c r="K366" s="151"/>
      <c r="L366" s="151"/>
      <c r="M366" s="151"/>
      <c r="N366" s="151"/>
      <c r="O366" s="151"/>
      <c r="P366" s="151"/>
    </row>
    <row r="367" spans="8:16">
      <c r="H367" s="151"/>
      <c r="I367" s="151"/>
      <c r="J367" s="151"/>
      <c r="K367" s="151"/>
      <c r="L367" s="151"/>
      <c r="M367" s="151"/>
      <c r="N367" s="151"/>
      <c r="O367" s="151"/>
      <c r="P367" s="151"/>
    </row>
    <row r="368" spans="8:16">
      <c r="H368" s="151"/>
      <c r="I368" s="151"/>
      <c r="J368" s="151"/>
      <c r="K368" s="151"/>
      <c r="L368" s="151"/>
      <c r="M368" s="151"/>
      <c r="N368" s="151"/>
      <c r="O368" s="151"/>
      <c r="P368" s="151"/>
    </row>
    <row r="369" spans="8:16">
      <c r="H369" s="151"/>
      <c r="I369" s="151"/>
      <c r="J369" s="151"/>
      <c r="K369" s="151"/>
      <c r="L369" s="151"/>
      <c r="M369" s="151"/>
      <c r="N369" s="151"/>
      <c r="O369" s="151"/>
      <c r="P369" s="151"/>
    </row>
    <row r="370" spans="8:16">
      <c r="H370" s="151"/>
      <c r="I370" s="151"/>
      <c r="J370" s="151"/>
      <c r="K370" s="151"/>
      <c r="L370" s="151"/>
      <c r="M370" s="151"/>
      <c r="N370" s="151"/>
      <c r="O370" s="151"/>
      <c r="P370" s="151"/>
    </row>
    <row r="371" spans="8:16">
      <c r="H371" s="151"/>
      <c r="I371" s="151"/>
      <c r="J371" s="151"/>
      <c r="K371" s="151"/>
      <c r="L371" s="151"/>
      <c r="M371" s="151"/>
      <c r="N371" s="151"/>
      <c r="O371" s="151"/>
      <c r="P371" s="151"/>
    </row>
    <row r="372" spans="8:16">
      <c r="H372" s="151"/>
      <c r="I372" s="151"/>
      <c r="J372" s="151"/>
      <c r="K372" s="151"/>
      <c r="L372" s="151"/>
      <c r="M372" s="151"/>
      <c r="N372" s="151"/>
      <c r="O372" s="151"/>
      <c r="P372" s="151"/>
    </row>
    <row r="373" spans="8:16">
      <c r="H373" s="151"/>
      <c r="I373" s="151"/>
      <c r="J373" s="151"/>
      <c r="K373" s="151"/>
      <c r="L373" s="151"/>
      <c r="M373" s="151"/>
      <c r="N373" s="151"/>
      <c r="O373" s="151"/>
      <c r="P373" s="151"/>
    </row>
    <row r="374" spans="8:16">
      <c r="H374" s="151"/>
      <c r="I374" s="151"/>
      <c r="J374" s="151"/>
      <c r="K374" s="151"/>
      <c r="L374" s="151"/>
      <c r="M374" s="151"/>
      <c r="N374" s="151"/>
      <c r="O374" s="151"/>
      <c r="P374" s="151"/>
    </row>
    <row r="375" spans="8:16">
      <c r="H375" s="151"/>
      <c r="I375" s="151"/>
      <c r="J375" s="151"/>
      <c r="K375" s="151"/>
      <c r="L375" s="151"/>
      <c r="M375" s="151"/>
      <c r="N375" s="151"/>
      <c r="O375" s="151"/>
      <c r="P375" s="151"/>
    </row>
    <row r="376" spans="8:16">
      <c r="H376" s="151"/>
      <c r="I376" s="151"/>
      <c r="J376" s="151"/>
      <c r="K376" s="151"/>
      <c r="L376" s="151"/>
      <c r="M376" s="151"/>
      <c r="N376" s="151"/>
      <c r="O376" s="151"/>
      <c r="P376" s="151"/>
    </row>
    <row r="377" spans="8:16">
      <c r="H377" s="151"/>
      <c r="I377" s="151"/>
      <c r="J377" s="151"/>
      <c r="K377" s="151"/>
      <c r="L377" s="151"/>
      <c r="M377" s="151"/>
      <c r="N377" s="151"/>
      <c r="O377" s="151"/>
      <c r="P377" s="151"/>
    </row>
    <row r="378" spans="8:16">
      <c r="H378" s="151"/>
      <c r="I378" s="151"/>
      <c r="J378" s="151"/>
      <c r="K378" s="151"/>
      <c r="L378" s="151"/>
      <c r="M378" s="151"/>
      <c r="N378" s="151"/>
      <c r="O378" s="151"/>
      <c r="P378" s="151"/>
    </row>
    <row r="379" spans="8:16">
      <c r="H379" s="151"/>
      <c r="I379" s="151"/>
      <c r="J379" s="151"/>
      <c r="K379" s="151"/>
      <c r="L379" s="151"/>
      <c r="M379" s="151"/>
      <c r="N379" s="151"/>
      <c r="O379" s="151"/>
      <c r="P379" s="151"/>
    </row>
    <row r="380" spans="8:16">
      <c r="H380" s="151"/>
      <c r="I380" s="151"/>
      <c r="J380" s="151"/>
      <c r="K380" s="151"/>
      <c r="L380" s="151"/>
      <c r="M380" s="151"/>
      <c r="N380" s="151"/>
      <c r="O380" s="151"/>
      <c r="P380" s="151"/>
    </row>
    <row r="381" spans="8:16">
      <c r="H381" s="151"/>
      <c r="I381" s="151"/>
      <c r="J381" s="151"/>
      <c r="K381" s="151"/>
      <c r="L381" s="151"/>
      <c r="M381" s="151"/>
      <c r="N381" s="151"/>
      <c r="O381" s="151"/>
      <c r="P381" s="151"/>
    </row>
    <row r="382" spans="8:16">
      <c r="H382" s="151"/>
      <c r="I382" s="151"/>
      <c r="J382" s="151"/>
      <c r="K382" s="151"/>
      <c r="L382" s="151"/>
      <c r="M382" s="151"/>
      <c r="N382" s="151"/>
      <c r="O382" s="151"/>
      <c r="P382" s="151"/>
    </row>
    <row r="383" spans="8:16">
      <c r="H383" s="151"/>
      <c r="I383" s="151"/>
      <c r="J383" s="151"/>
      <c r="K383" s="151"/>
      <c r="L383" s="151"/>
      <c r="M383" s="151"/>
      <c r="N383" s="151"/>
      <c r="O383" s="151"/>
      <c r="P383" s="151"/>
    </row>
    <row r="384" spans="8:16">
      <c r="H384" s="151"/>
      <c r="I384" s="151"/>
      <c r="J384" s="151"/>
      <c r="K384" s="151"/>
      <c r="L384" s="151"/>
      <c r="M384" s="151"/>
      <c r="N384" s="151"/>
      <c r="O384" s="151"/>
      <c r="P384" s="151"/>
    </row>
    <row r="385" spans="8:16">
      <c r="H385" s="151"/>
      <c r="I385" s="151"/>
      <c r="J385" s="151"/>
      <c r="K385" s="151"/>
      <c r="L385" s="151"/>
      <c r="M385" s="151"/>
      <c r="N385" s="151"/>
      <c r="O385" s="151"/>
      <c r="P385" s="151"/>
    </row>
    <row r="386" spans="8:16">
      <c r="H386" s="151"/>
      <c r="I386" s="151"/>
      <c r="J386" s="151"/>
      <c r="K386" s="151"/>
      <c r="L386" s="151"/>
      <c r="M386" s="151"/>
      <c r="N386" s="151"/>
      <c r="O386" s="151"/>
      <c r="P386" s="151"/>
    </row>
    <row r="387" spans="8:16">
      <c r="H387" s="151"/>
      <c r="I387" s="151"/>
      <c r="J387" s="151"/>
      <c r="K387" s="151"/>
      <c r="L387" s="151"/>
      <c r="M387" s="151"/>
      <c r="N387" s="151"/>
      <c r="O387" s="151"/>
      <c r="P387" s="151"/>
    </row>
    <row r="388" spans="8:16">
      <c r="H388" s="151"/>
      <c r="I388" s="151"/>
      <c r="J388" s="151"/>
      <c r="K388" s="151"/>
      <c r="L388" s="151"/>
      <c r="M388" s="151"/>
      <c r="N388" s="151"/>
      <c r="O388" s="151"/>
      <c r="P388" s="151"/>
    </row>
    <row r="389" spans="8:16">
      <c r="H389" s="151"/>
      <c r="I389" s="151"/>
      <c r="J389" s="151"/>
      <c r="K389" s="151"/>
      <c r="L389" s="151"/>
      <c r="M389" s="151"/>
      <c r="N389" s="151"/>
      <c r="O389" s="151"/>
      <c r="P389" s="151"/>
    </row>
    <row r="390" spans="8:16">
      <c r="H390" s="151"/>
      <c r="I390" s="151"/>
      <c r="J390" s="151"/>
      <c r="K390" s="151"/>
      <c r="L390" s="151"/>
      <c r="M390" s="151"/>
      <c r="N390" s="151"/>
      <c r="O390" s="151"/>
      <c r="P390" s="151"/>
    </row>
  </sheetData>
  <sheetProtection password="DCD7" sheet="1" objects="1" scenarios="1" formatCells="0" selectLockedCells="1"/>
  <mergeCells count="5">
    <mergeCell ref="C19:D19"/>
    <mergeCell ref="C14:D14"/>
    <mergeCell ref="C1:D1"/>
    <mergeCell ref="F14:G14"/>
    <mergeCell ref="F1:G1"/>
  </mergeCells>
  <phoneticPr fontId="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14:formula1>
            <xm:f>疯狂附表!$A$3:$A$102</xm:f>
          </x14:formula1>
          <xm:sqref>F16 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topLeftCell="B1" zoomScaleNormal="100" workbookViewId="0">
      <selection activeCell="I18" sqref="I18:J18"/>
    </sheetView>
  </sheetViews>
  <sheetFormatPr defaultColWidth="8.25" defaultRowHeight="16.5"/>
  <cols>
    <col min="1" max="1" width="8.25" style="23"/>
    <col min="2" max="2" width="13" style="23" customWidth="1"/>
    <col min="3" max="3" width="8.25" style="23"/>
    <col min="4" max="4" width="10.08203125" style="23" customWidth="1"/>
    <col min="5" max="5" width="12.5" style="23" customWidth="1"/>
    <col min="6" max="6" width="8.5" style="23" bestFit="1" customWidth="1"/>
    <col min="7" max="8" width="8.25" style="23"/>
    <col min="9" max="10" width="11.25" style="23" customWidth="1"/>
    <col min="11" max="11" width="10.5" style="23" customWidth="1"/>
    <col min="12" max="12" width="12" style="23" customWidth="1"/>
    <col min="13" max="13" width="23.33203125" style="23" customWidth="1"/>
    <col min="14" max="14" width="9.83203125" style="23" customWidth="1"/>
    <col min="15" max="17" width="8.25" style="23"/>
    <col min="18" max="18" width="40.25" style="23" customWidth="1"/>
    <col min="19" max="19" width="8.25" style="23" customWidth="1"/>
    <col min="20" max="20" width="3.75" style="23" customWidth="1"/>
    <col min="21" max="21" width="40.08203125" style="23" customWidth="1"/>
    <col min="22" max="16384" width="8.25" style="23"/>
  </cols>
  <sheetData>
    <row r="1" spans="1:21" ht="16.5" customHeight="1">
      <c r="A1" s="698" t="s">
        <v>204</v>
      </c>
      <c r="B1" s="698"/>
      <c r="C1" s="698"/>
      <c r="D1" s="698"/>
      <c r="E1" s="698"/>
      <c r="F1" s="698"/>
      <c r="G1" s="698"/>
      <c r="H1" s="698"/>
      <c r="I1" s="698"/>
      <c r="J1" s="698"/>
      <c r="K1" s="698"/>
      <c r="L1" s="698"/>
      <c r="M1" s="698"/>
      <c r="N1" s="34"/>
      <c r="O1" s="34"/>
      <c r="P1" s="34"/>
      <c r="Q1" s="34"/>
      <c r="R1" s="34"/>
    </row>
    <row r="2" spans="1:21" s="2" customFormat="1" ht="16.5" customHeight="1">
      <c r="A2" s="698" t="s">
        <v>205</v>
      </c>
      <c r="B2" s="698"/>
      <c r="C2" s="698"/>
      <c r="D2" s="698"/>
      <c r="E2" s="698"/>
      <c r="F2" s="698"/>
      <c r="G2" s="698"/>
      <c r="H2" s="698"/>
      <c r="I2" s="698"/>
      <c r="J2" s="698"/>
      <c r="K2" s="698"/>
      <c r="L2" s="698"/>
      <c r="M2" s="698"/>
      <c r="N2" s="34"/>
      <c r="O2" s="34"/>
      <c r="P2" s="34"/>
      <c r="Q2" s="34"/>
      <c r="R2" s="34"/>
    </row>
    <row r="3" spans="1:21" ht="17" thickBot="1">
      <c r="E3" s="696" t="s">
        <v>1148</v>
      </c>
      <c r="F3" s="696"/>
      <c r="G3" s="696"/>
      <c r="H3" s="696"/>
      <c r="I3" s="696"/>
      <c r="J3" s="696"/>
      <c r="K3" s="696"/>
    </row>
    <row r="4" spans="1:21">
      <c r="E4" s="708" t="s">
        <v>231</v>
      </c>
      <c r="F4" s="709"/>
      <c r="G4" s="709"/>
      <c r="H4" s="709"/>
      <c r="I4" s="709"/>
      <c r="J4" s="709"/>
      <c r="K4" s="710"/>
    </row>
    <row r="5" spans="1:21" ht="20.149999999999999" customHeight="1">
      <c r="E5" s="20" t="s">
        <v>206</v>
      </c>
      <c r="F5" s="26" t="s">
        <v>161</v>
      </c>
      <c r="G5" s="700" t="s">
        <v>207</v>
      </c>
      <c r="H5" s="700"/>
      <c r="I5" s="700" t="s">
        <v>208</v>
      </c>
      <c r="J5" s="700"/>
      <c r="K5" s="21" t="s">
        <v>209</v>
      </c>
    </row>
    <row r="6" spans="1:21" ht="50.15" customHeight="1">
      <c r="E6" s="4" t="s">
        <v>210</v>
      </c>
      <c r="F6" s="27" t="s">
        <v>221</v>
      </c>
      <c r="G6" s="704">
        <v>0.5</v>
      </c>
      <c r="H6" s="704"/>
      <c r="I6" s="701" t="s">
        <v>222</v>
      </c>
      <c r="J6" s="701"/>
      <c r="K6" s="28">
        <v>0.5</v>
      </c>
    </row>
    <row r="7" spans="1:21" ht="50.15" customHeight="1">
      <c r="E7" s="3" t="s">
        <v>211</v>
      </c>
      <c r="F7" s="30" t="s">
        <v>212</v>
      </c>
      <c r="G7" s="697" t="s">
        <v>213</v>
      </c>
      <c r="H7" s="697"/>
      <c r="I7" s="697" t="s">
        <v>214</v>
      </c>
      <c r="J7" s="697"/>
      <c r="K7" s="32">
        <v>2</v>
      </c>
    </row>
    <row r="8" spans="1:21" ht="50.15" customHeight="1">
      <c r="E8" s="4" t="s">
        <v>216</v>
      </c>
      <c r="F8" s="27" t="s">
        <v>215</v>
      </c>
      <c r="G8" s="702" t="s">
        <v>217</v>
      </c>
      <c r="H8" s="702"/>
      <c r="I8" s="702" t="s">
        <v>218</v>
      </c>
      <c r="J8" s="702"/>
      <c r="K8" s="29">
        <v>10</v>
      </c>
    </row>
    <row r="9" spans="1:21" ht="50.15" customHeight="1">
      <c r="E9" s="3" t="s">
        <v>220</v>
      </c>
      <c r="F9" s="30" t="s">
        <v>219</v>
      </c>
      <c r="G9" s="697" t="s">
        <v>223</v>
      </c>
      <c r="H9" s="697"/>
      <c r="I9" s="697" t="s">
        <v>224</v>
      </c>
      <c r="J9" s="697"/>
      <c r="K9" s="32">
        <v>50</v>
      </c>
    </row>
    <row r="10" spans="1:21" ht="50.15" customHeight="1">
      <c r="E10" s="4" t="s">
        <v>225</v>
      </c>
      <c r="F10" s="27" t="s">
        <v>226</v>
      </c>
      <c r="G10" s="702" t="s">
        <v>227</v>
      </c>
      <c r="H10" s="702"/>
      <c r="I10" s="702" t="s">
        <v>228</v>
      </c>
      <c r="J10" s="702"/>
      <c r="K10" s="29">
        <v>250</v>
      </c>
    </row>
    <row r="11" spans="1:21" ht="50.15" customHeight="1" thickBot="1">
      <c r="E11" s="5" t="s">
        <v>230</v>
      </c>
      <c r="F11" s="31">
        <v>99</v>
      </c>
      <c r="G11" s="699">
        <v>50000</v>
      </c>
      <c r="H11" s="699"/>
      <c r="I11" s="703" t="s">
        <v>229</v>
      </c>
      <c r="J11" s="703"/>
      <c r="K11" s="33">
        <v>5000</v>
      </c>
      <c r="U11" s="24"/>
    </row>
    <row r="12" spans="1:21" ht="17" thickBot="1">
      <c r="E12" s="25"/>
    </row>
    <row r="13" spans="1:21">
      <c r="E13" s="708" t="s">
        <v>242</v>
      </c>
      <c r="F13" s="709"/>
      <c r="G13" s="709"/>
      <c r="H13" s="709"/>
      <c r="I13" s="709"/>
      <c r="J13" s="709"/>
      <c r="K13" s="710"/>
    </row>
    <row r="14" spans="1:21" ht="20.149999999999999" customHeight="1">
      <c r="E14" s="20" t="s">
        <v>206</v>
      </c>
      <c r="F14" s="26" t="s">
        <v>161</v>
      </c>
      <c r="G14" s="700" t="s">
        <v>207</v>
      </c>
      <c r="H14" s="700"/>
      <c r="I14" s="700" t="s">
        <v>208</v>
      </c>
      <c r="J14" s="700"/>
      <c r="K14" s="21" t="s">
        <v>209</v>
      </c>
    </row>
    <row r="15" spans="1:21" ht="50.15" customHeight="1">
      <c r="E15" s="4" t="s">
        <v>210</v>
      </c>
      <c r="F15" s="27" t="s">
        <v>221</v>
      </c>
      <c r="G15" s="704">
        <v>10</v>
      </c>
      <c r="H15" s="704"/>
      <c r="I15" s="701" t="s">
        <v>222</v>
      </c>
      <c r="J15" s="701"/>
      <c r="K15" s="28">
        <v>10</v>
      </c>
    </row>
    <row r="16" spans="1:21" ht="50.15" customHeight="1">
      <c r="E16" s="3" t="s">
        <v>211</v>
      </c>
      <c r="F16" s="30" t="s">
        <v>212</v>
      </c>
      <c r="G16" s="697" t="s">
        <v>232</v>
      </c>
      <c r="H16" s="697"/>
      <c r="I16" s="697" t="s">
        <v>233</v>
      </c>
      <c r="J16" s="697"/>
      <c r="K16" s="32">
        <v>40</v>
      </c>
    </row>
    <row r="17" spans="2:21" ht="50.15" customHeight="1">
      <c r="E17" s="4" t="s">
        <v>216</v>
      </c>
      <c r="F17" s="27" t="s">
        <v>215</v>
      </c>
      <c r="G17" s="702" t="s">
        <v>234</v>
      </c>
      <c r="H17" s="702"/>
      <c r="I17" s="702" t="s">
        <v>235</v>
      </c>
      <c r="J17" s="702"/>
      <c r="K17" s="29">
        <v>200</v>
      </c>
    </row>
    <row r="18" spans="2:21" ht="50.15" customHeight="1">
      <c r="E18" s="3" t="s">
        <v>220</v>
      </c>
      <c r="F18" s="30" t="s">
        <v>219</v>
      </c>
      <c r="G18" s="697" t="s">
        <v>236</v>
      </c>
      <c r="H18" s="697"/>
      <c r="I18" s="697" t="s">
        <v>237</v>
      </c>
      <c r="J18" s="697"/>
      <c r="K18" s="32">
        <v>1000</v>
      </c>
    </row>
    <row r="19" spans="2:21" ht="50.15" customHeight="1">
      <c r="E19" s="4" t="s">
        <v>225</v>
      </c>
      <c r="F19" s="27" t="s">
        <v>226</v>
      </c>
      <c r="G19" s="702" t="s">
        <v>238</v>
      </c>
      <c r="H19" s="702"/>
      <c r="I19" s="702" t="s">
        <v>239</v>
      </c>
      <c r="J19" s="702"/>
      <c r="K19" s="29">
        <v>5000</v>
      </c>
    </row>
    <row r="20" spans="2:21" ht="50.15" customHeight="1" thickBot="1">
      <c r="E20" s="5" t="s">
        <v>230</v>
      </c>
      <c r="F20" s="31">
        <v>99</v>
      </c>
      <c r="G20" s="699" t="s">
        <v>240</v>
      </c>
      <c r="H20" s="699"/>
      <c r="I20" s="703" t="s">
        <v>241</v>
      </c>
      <c r="J20" s="703"/>
      <c r="K20" s="33">
        <v>100000</v>
      </c>
    </row>
    <row r="21" spans="2:21">
      <c r="U21" s="24"/>
    </row>
    <row r="22" spans="2:21" ht="17" thickBot="1"/>
    <row r="23" spans="2:21">
      <c r="F23" s="716" t="s">
        <v>248</v>
      </c>
      <c r="G23" s="717"/>
      <c r="H23" s="717"/>
      <c r="I23" s="717"/>
      <c r="J23" s="718"/>
    </row>
    <row r="24" spans="2:21" ht="52.5" customHeight="1">
      <c r="F24" s="713" t="s">
        <v>1157</v>
      </c>
      <c r="G24" s="714"/>
      <c r="H24" s="714"/>
      <c r="I24" s="714"/>
      <c r="J24" s="715"/>
    </row>
    <row r="25" spans="2:21">
      <c r="B25" s="25"/>
      <c r="F25" s="711" t="s">
        <v>243</v>
      </c>
      <c r="G25" s="700"/>
      <c r="H25" s="700"/>
      <c r="I25" s="700"/>
      <c r="J25" s="712"/>
    </row>
    <row r="26" spans="2:21" ht="69.75" customHeight="1">
      <c r="F26" s="713" t="s">
        <v>295</v>
      </c>
      <c r="G26" s="714"/>
      <c r="H26" s="714"/>
      <c r="I26" s="714"/>
      <c r="J26" s="715"/>
    </row>
    <row r="27" spans="2:21">
      <c r="F27" s="711" t="s">
        <v>244</v>
      </c>
      <c r="G27" s="700"/>
      <c r="H27" s="700"/>
      <c r="I27" s="700"/>
      <c r="J27" s="712"/>
    </row>
    <row r="28" spans="2:21" ht="87.75" customHeight="1">
      <c r="F28" s="713" t="s">
        <v>245</v>
      </c>
      <c r="G28" s="714"/>
      <c r="H28" s="714"/>
      <c r="I28" s="714"/>
      <c r="J28" s="715"/>
    </row>
    <row r="29" spans="2:21">
      <c r="F29" s="711" t="s">
        <v>220</v>
      </c>
      <c r="G29" s="700"/>
      <c r="H29" s="700"/>
      <c r="I29" s="700"/>
      <c r="J29" s="712"/>
    </row>
    <row r="30" spans="2:21" ht="85.5" customHeight="1">
      <c r="F30" s="713" t="s">
        <v>246</v>
      </c>
      <c r="G30" s="714"/>
      <c r="H30" s="714"/>
      <c r="I30" s="714"/>
      <c r="J30" s="715"/>
    </row>
    <row r="31" spans="2:21">
      <c r="F31" s="711" t="s">
        <v>250</v>
      </c>
      <c r="G31" s="700"/>
      <c r="H31" s="700"/>
      <c r="I31" s="700"/>
      <c r="J31" s="712"/>
    </row>
    <row r="32" spans="2:21" ht="138" customHeight="1">
      <c r="F32" s="713" t="s">
        <v>249</v>
      </c>
      <c r="G32" s="714"/>
      <c r="H32" s="714"/>
      <c r="I32" s="714"/>
      <c r="J32" s="715"/>
    </row>
    <row r="33" spans="2:10">
      <c r="B33" s="25"/>
      <c r="F33" s="711" t="s">
        <v>251</v>
      </c>
      <c r="G33" s="700"/>
      <c r="H33" s="700"/>
      <c r="I33" s="700"/>
      <c r="J33" s="712"/>
    </row>
    <row r="34" spans="2:10" ht="35.25" customHeight="1" thickBot="1">
      <c r="F34" s="705" t="s">
        <v>247</v>
      </c>
      <c r="G34" s="706"/>
      <c r="H34" s="706"/>
      <c r="I34" s="706"/>
      <c r="J34" s="707"/>
    </row>
  </sheetData>
  <sheetProtection formatCells="0" selectLockedCells="1"/>
  <mergeCells count="45">
    <mergeCell ref="G18:H18"/>
    <mergeCell ref="F23:J23"/>
    <mergeCell ref="F24:J24"/>
    <mergeCell ref="F25:J25"/>
    <mergeCell ref="F27:J27"/>
    <mergeCell ref="G19:H19"/>
    <mergeCell ref="F29:J29"/>
    <mergeCell ref="F31:J31"/>
    <mergeCell ref="F33:J33"/>
    <mergeCell ref="F26:J26"/>
    <mergeCell ref="F28:J28"/>
    <mergeCell ref="F30:J30"/>
    <mergeCell ref="F32:J32"/>
    <mergeCell ref="I11:J11"/>
    <mergeCell ref="F34:J34"/>
    <mergeCell ref="E4:K4"/>
    <mergeCell ref="E13:K13"/>
    <mergeCell ref="G5:H5"/>
    <mergeCell ref="I5:J5"/>
    <mergeCell ref="G7:H7"/>
    <mergeCell ref="G6:H6"/>
    <mergeCell ref="G8:H8"/>
    <mergeCell ref="G10:H10"/>
    <mergeCell ref="G11:H11"/>
    <mergeCell ref="I7:J7"/>
    <mergeCell ref="I6:J6"/>
    <mergeCell ref="I8:J8"/>
    <mergeCell ref="I9:J9"/>
    <mergeCell ref="I10:J10"/>
    <mergeCell ref="E3:K3"/>
    <mergeCell ref="G9:H9"/>
    <mergeCell ref="A1:M1"/>
    <mergeCell ref="A2:M2"/>
    <mergeCell ref="G20:H20"/>
    <mergeCell ref="I16:J16"/>
    <mergeCell ref="I14:J14"/>
    <mergeCell ref="I15:J15"/>
    <mergeCell ref="I17:J17"/>
    <mergeCell ref="I18:J18"/>
    <mergeCell ref="I19:J19"/>
    <mergeCell ref="I20:J20"/>
    <mergeCell ref="G14:H14"/>
    <mergeCell ref="G15:H15"/>
    <mergeCell ref="G16:H16"/>
    <mergeCell ref="G17:H17"/>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F29" sqref="F29"/>
    </sheetView>
  </sheetViews>
  <sheetFormatPr defaultColWidth="9.83203125" defaultRowHeight="15"/>
  <cols>
    <col min="1" max="1" width="9.5" style="9" bestFit="1" customWidth="1"/>
    <col min="2" max="2" width="8" style="14" bestFit="1" customWidth="1"/>
    <col min="3" max="3" width="6.25" style="14" bestFit="1" customWidth="1"/>
    <col min="4" max="4" width="9.83203125" style="9"/>
    <col min="5" max="5" width="11.25" style="9" bestFit="1" customWidth="1"/>
    <col min="6" max="6" width="10.33203125" style="9" bestFit="1" customWidth="1"/>
    <col min="7" max="16384" width="9.83203125" style="9"/>
  </cols>
  <sheetData>
    <row r="1" spans="1:10">
      <c r="A1" s="15" t="s">
        <v>108</v>
      </c>
      <c r="B1" s="15" t="s">
        <v>109</v>
      </c>
      <c r="C1" s="15" t="s">
        <v>153</v>
      </c>
      <c r="E1" s="15" t="s">
        <v>2</v>
      </c>
      <c r="F1" s="15" t="s">
        <v>154</v>
      </c>
      <c r="J1" s="17"/>
    </row>
    <row r="2" spans="1:10">
      <c r="A2" s="11">
        <v>0</v>
      </c>
      <c r="B2" s="16" t="s">
        <v>286</v>
      </c>
      <c r="C2" s="11">
        <v>0</v>
      </c>
      <c r="E2" s="280">
        <f>人物卡!C6</f>
        <v>0</v>
      </c>
      <c r="F2" s="11">
        <f>IF((人物卡!C6&lt;39)*AND(人物卡!C6&gt;=0),0,IF(人物卡!C6&lt;50,1,IF(人物卡!C6&lt;60,2,IF(人物卡!C6&lt;70,3,IF(人物卡!C6&lt;80,4,IF(人物卡!C6&lt;90,5))))))</f>
        <v>0</v>
      </c>
    </row>
    <row r="3" spans="1:10">
      <c r="A3" s="10">
        <v>2</v>
      </c>
      <c r="B3" s="10">
        <v>-2</v>
      </c>
      <c r="C3" s="10">
        <v>-2</v>
      </c>
      <c r="E3" s="10"/>
      <c r="F3" s="10"/>
    </row>
    <row r="4" spans="1:10">
      <c r="A4" s="11">
        <v>65</v>
      </c>
      <c r="B4" s="16">
        <v>-1</v>
      </c>
      <c r="C4" s="11">
        <v>-1</v>
      </c>
      <c r="E4" s="16"/>
      <c r="F4" s="11"/>
    </row>
    <row r="5" spans="1:10">
      <c r="A5" s="10">
        <v>85</v>
      </c>
      <c r="B5" s="10">
        <v>0</v>
      </c>
      <c r="C5" s="10">
        <v>0</v>
      </c>
      <c r="E5" s="10"/>
      <c r="F5" s="10"/>
    </row>
    <row r="6" spans="1:10">
      <c r="A6" s="11">
        <v>125</v>
      </c>
      <c r="B6" s="16" t="s">
        <v>126</v>
      </c>
      <c r="C6" s="11">
        <v>1</v>
      </c>
      <c r="E6" s="16"/>
      <c r="F6" s="11"/>
    </row>
    <row r="7" spans="1:10">
      <c r="A7" s="10">
        <v>165</v>
      </c>
      <c r="B7" s="10" t="s">
        <v>127</v>
      </c>
      <c r="C7" s="10">
        <v>2</v>
      </c>
      <c r="E7" s="10"/>
      <c r="F7" s="10"/>
    </row>
    <row r="8" spans="1:10">
      <c r="A8" s="11">
        <v>205</v>
      </c>
      <c r="B8" s="16" t="s">
        <v>128</v>
      </c>
      <c r="C8" s="11">
        <v>3</v>
      </c>
    </row>
    <row r="9" spans="1:10">
      <c r="A9" s="10">
        <v>285</v>
      </c>
      <c r="B9" s="10" t="s">
        <v>129</v>
      </c>
      <c r="C9" s="10">
        <v>4</v>
      </c>
      <c r="E9" s="719" t="s">
        <v>160</v>
      </c>
      <c r="F9" s="720"/>
    </row>
    <row r="10" spans="1:10">
      <c r="A10" s="11">
        <v>365</v>
      </c>
      <c r="B10" s="16" t="s">
        <v>130</v>
      </c>
      <c r="C10" s="11">
        <v>5</v>
      </c>
      <c r="E10" s="16" t="s">
        <v>155</v>
      </c>
      <c r="F10" s="12">
        <f>人物卡!J3</f>
        <v>65</v>
      </c>
    </row>
    <row r="11" spans="1:10">
      <c r="A11" s="10">
        <v>445</v>
      </c>
      <c r="B11" s="10" t="s">
        <v>131</v>
      </c>
      <c r="C11" s="10">
        <v>6</v>
      </c>
      <c r="E11" s="13" t="s">
        <v>156</v>
      </c>
      <c r="F11" s="13">
        <f>人物卡!M3</f>
        <v>60</v>
      </c>
    </row>
    <row r="12" spans="1:10">
      <c r="A12" s="11">
        <v>525</v>
      </c>
      <c r="B12" s="16" t="s">
        <v>132</v>
      </c>
      <c r="C12" s="11">
        <v>7</v>
      </c>
      <c r="E12" s="16" t="s">
        <v>163</v>
      </c>
      <c r="F12" s="18">
        <f>人物卡!J7</f>
        <v>55</v>
      </c>
    </row>
    <row r="13" spans="1:10">
      <c r="A13" s="10">
        <v>605</v>
      </c>
      <c r="B13" s="10" t="s">
        <v>133</v>
      </c>
      <c r="C13" s="10">
        <v>8</v>
      </c>
      <c r="E13" s="19" t="s">
        <v>164</v>
      </c>
      <c r="F13" s="19" t="b">
        <f>IF(F10&gt;F12,TRUE())</f>
        <v>1</v>
      </c>
    </row>
    <row r="14" spans="1:10">
      <c r="A14" s="11">
        <v>685</v>
      </c>
      <c r="B14" s="16" t="s">
        <v>134</v>
      </c>
      <c r="C14" s="11">
        <v>9</v>
      </c>
      <c r="E14" s="16" t="s">
        <v>165</v>
      </c>
      <c r="F14" s="18" t="b">
        <f>IF(F11&gt;F12,TRUE())</f>
        <v>1</v>
      </c>
    </row>
    <row r="15" spans="1:10">
      <c r="A15" s="10">
        <v>765</v>
      </c>
      <c r="B15" s="10" t="s">
        <v>135</v>
      </c>
      <c r="C15" s="10">
        <v>10</v>
      </c>
      <c r="E15" s="19" t="s">
        <v>166</v>
      </c>
      <c r="F15" s="19" t="b">
        <f>IF(F10=F12,TRUE())</f>
        <v>0</v>
      </c>
    </row>
    <row r="16" spans="1:10">
      <c r="A16" s="11">
        <v>845</v>
      </c>
      <c r="B16" s="16" t="s">
        <v>136</v>
      </c>
      <c r="C16" s="11">
        <v>11</v>
      </c>
      <c r="E16" s="16" t="s">
        <v>167</v>
      </c>
      <c r="F16" s="18" t="b">
        <f>IF(F11=F12,TRUE())</f>
        <v>0</v>
      </c>
    </row>
    <row r="17" spans="1:6">
      <c r="A17" s="10">
        <v>925</v>
      </c>
      <c r="B17" s="10" t="s">
        <v>137</v>
      </c>
      <c r="C17" s="10">
        <v>12</v>
      </c>
      <c r="E17" s="19" t="s">
        <v>168</v>
      </c>
      <c r="F17" s="19" t="b">
        <f>IF(F10&lt;F12,TRUE())</f>
        <v>0</v>
      </c>
    </row>
    <row r="18" spans="1:6">
      <c r="A18" s="11">
        <v>1005</v>
      </c>
      <c r="B18" s="16" t="s">
        <v>138</v>
      </c>
      <c r="C18" s="11">
        <v>13</v>
      </c>
      <c r="E18" s="16" t="s">
        <v>169</v>
      </c>
      <c r="F18" s="18" t="b">
        <f>IF(F11&lt;F12,TRUE())</f>
        <v>0</v>
      </c>
    </row>
    <row r="19" spans="1:6">
      <c r="A19" s="10">
        <v>1085</v>
      </c>
      <c r="B19" s="10" t="s">
        <v>139</v>
      </c>
      <c r="C19" s="10">
        <v>14</v>
      </c>
      <c r="E19" s="19" t="s">
        <v>170</v>
      </c>
      <c r="F19" s="19" t="b">
        <f>AND(F17:F18)</f>
        <v>0</v>
      </c>
    </row>
    <row r="20" spans="1:6">
      <c r="A20" s="11">
        <v>1165</v>
      </c>
      <c r="B20" s="16" t="s">
        <v>140</v>
      </c>
      <c r="C20" s="11">
        <v>15</v>
      </c>
      <c r="E20" s="16" t="s">
        <v>158</v>
      </c>
      <c r="F20" s="18" t="b">
        <f>AND(F13:F14)</f>
        <v>1</v>
      </c>
    </row>
    <row r="21" spans="1:6">
      <c r="A21" s="10">
        <v>1245</v>
      </c>
      <c r="B21" s="10" t="s">
        <v>141</v>
      </c>
      <c r="C21" s="10">
        <v>16</v>
      </c>
      <c r="E21" s="19" t="s">
        <v>157</v>
      </c>
      <c r="F21" s="19" t="b">
        <f>AND(F15:F16)</f>
        <v>0</v>
      </c>
    </row>
    <row r="22" spans="1:6">
      <c r="A22" s="11">
        <v>1325</v>
      </c>
      <c r="B22" s="16" t="s">
        <v>142</v>
      </c>
      <c r="C22" s="11">
        <v>17</v>
      </c>
      <c r="E22" s="16" t="s">
        <v>159</v>
      </c>
      <c r="F22" s="18" t="b">
        <f>OR(F13:F14)</f>
        <v>1</v>
      </c>
    </row>
    <row r="23" spans="1:6">
      <c r="A23" s="10">
        <v>1405</v>
      </c>
      <c r="B23" s="10" t="s">
        <v>143</v>
      </c>
      <c r="C23" s="10">
        <v>18</v>
      </c>
      <c r="E23" s="19" t="s">
        <v>279</v>
      </c>
      <c r="F23" s="19">
        <f>IF(OR(F15:F16),8,0)</f>
        <v>0</v>
      </c>
    </row>
    <row r="24" spans="1:6">
      <c r="A24" s="11">
        <v>1485</v>
      </c>
      <c r="B24" s="16" t="s">
        <v>144</v>
      </c>
      <c r="C24" s="11">
        <v>19</v>
      </c>
      <c r="E24" s="16" t="s">
        <v>171</v>
      </c>
      <c r="F24" s="18">
        <f>IF(F19,7,0)</f>
        <v>0</v>
      </c>
    </row>
    <row r="25" spans="1:6">
      <c r="A25" s="10">
        <v>1565</v>
      </c>
      <c r="B25" s="10" t="s">
        <v>145</v>
      </c>
      <c r="C25" s="10">
        <v>20</v>
      </c>
      <c r="E25" s="19" t="s">
        <v>172</v>
      </c>
      <c r="F25" s="19">
        <f>IF(F20,9,0)</f>
        <v>9</v>
      </c>
    </row>
    <row r="26" spans="1:6">
      <c r="A26" s="11">
        <v>1645</v>
      </c>
      <c r="B26" s="16" t="s">
        <v>146</v>
      </c>
      <c r="C26" s="11">
        <v>21</v>
      </c>
      <c r="E26" s="16" t="s">
        <v>173</v>
      </c>
      <c r="F26" s="18">
        <f>IF(OR(F21:F22),8,0)</f>
        <v>8</v>
      </c>
    </row>
    <row r="27" spans="1:6">
      <c r="A27" s="10">
        <v>1725</v>
      </c>
      <c r="B27" s="10" t="s">
        <v>147</v>
      </c>
      <c r="C27" s="10">
        <v>22</v>
      </c>
      <c r="E27" s="19" t="s">
        <v>1507</v>
      </c>
      <c r="F27" s="19">
        <f>MAX(F23:F26)</f>
        <v>9</v>
      </c>
    </row>
    <row r="28" spans="1:6">
      <c r="A28" s="11">
        <v>1805</v>
      </c>
      <c r="B28" s="16" t="s">
        <v>148</v>
      </c>
      <c r="C28" s="11">
        <v>23</v>
      </c>
      <c r="E28" s="9" t="s">
        <v>1506</v>
      </c>
      <c r="F28" s="9">
        <f>F27-F2</f>
        <v>9</v>
      </c>
    </row>
    <row r="29" spans="1:6">
      <c r="A29" s="10">
        <v>1885</v>
      </c>
      <c r="B29" s="10" t="s">
        <v>149</v>
      </c>
      <c r="C29" s="10">
        <v>24</v>
      </c>
    </row>
    <row r="30" spans="1:6">
      <c r="A30" s="11">
        <v>1965</v>
      </c>
      <c r="B30" s="16" t="s">
        <v>150</v>
      </c>
      <c r="C30" s="11">
        <v>25</v>
      </c>
    </row>
    <row r="31" spans="1:6">
      <c r="A31" s="10">
        <v>2045</v>
      </c>
      <c r="B31" s="10" t="s">
        <v>151</v>
      </c>
      <c r="C31" s="10">
        <v>26</v>
      </c>
    </row>
    <row r="32" spans="1:6">
      <c r="A32" s="11">
        <v>2125</v>
      </c>
      <c r="B32" s="16" t="s">
        <v>152</v>
      </c>
      <c r="C32" s="11">
        <v>27</v>
      </c>
    </row>
  </sheetData>
  <mergeCells count="1">
    <mergeCell ref="E9:F9"/>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B110" sqref="B110"/>
    </sheetView>
  </sheetViews>
  <sheetFormatPr defaultRowHeight="14"/>
  <cols>
    <col min="2" max="2" width="67.75" style="39" customWidth="1"/>
    <col min="4" max="4" width="74.75" style="39" customWidth="1"/>
  </cols>
  <sheetData>
    <row r="1" spans="1:4" ht="15.5" thickBot="1">
      <c r="B1" s="36" t="s">
        <v>280</v>
      </c>
      <c r="D1" s="36" t="s">
        <v>281</v>
      </c>
    </row>
    <row r="2" spans="1:4" ht="28.5" thickBot="1">
      <c r="B2" s="37" t="s">
        <v>282</v>
      </c>
      <c r="D2" s="37" t="s">
        <v>285</v>
      </c>
    </row>
    <row r="3" spans="1:4" ht="14.5" thickBot="1">
      <c r="A3">
        <v>1</v>
      </c>
      <c r="B3" s="37" t="s">
        <v>302</v>
      </c>
      <c r="C3">
        <v>1</v>
      </c>
      <c r="D3" s="37" t="s">
        <v>402</v>
      </c>
    </row>
    <row r="4" spans="1:4" ht="14.5" thickBot="1">
      <c r="A4">
        <v>2</v>
      </c>
      <c r="B4" s="37" t="s">
        <v>303</v>
      </c>
      <c r="C4">
        <v>2</v>
      </c>
      <c r="D4" s="37" t="s">
        <v>403</v>
      </c>
    </row>
    <row r="5" spans="1:4" ht="14.5" thickBot="1">
      <c r="A5">
        <v>3</v>
      </c>
      <c r="B5" s="37" t="s">
        <v>304</v>
      </c>
      <c r="C5">
        <v>3</v>
      </c>
      <c r="D5" s="37" t="s">
        <v>404</v>
      </c>
    </row>
    <row r="6" spans="1:4" ht="14.5" thickBot="1">
      <c r="A6">
        <v>4</v>
      </c>
      <c r="B6" s="37" t="s">
        <v>305</v>
      </c>
      <c r="C6">
        <v>4</v>
      </c>
      <c r="D6" s="37" t="s">
        <v>405</v>
      </c>
    </row>
    <row r="7" spans="1:4" ht="14.5" thickBot="1">
      <c r="A7">
        <v>5</v>
      </c>
      <c r="B7" s="37" t="s">
        <v>306</v>
      </c>
      <c r="C7">
        <v>5</v>
      </c>
      <c r="D7" s="37" t="s">
        <v>406</v>
      </c>
    </row>
    <row r="8" spans="1:4" ht="14.5" thickBot="1">
      <c r="A8">
        <v>6</v>
      </c>
      <c r="B8" s="37" t="s">
        <v>307</v>
      </c>
      <c r="C8">
        <v>6</v>
      </c>
      <c r="D8" s="37" t="s">
        <v>407</v>
      </c>
    </row>
    <row r="9" spans="1:4" ht="14.5" thickBot="1">
      <c r="A9">
        <v>7</v>
      </c>
      <c r="B9" s="37" t="s">
        <v>308</v>
      </c>
      <c r="C9">
        <v>7</v>
      </c>
      <c r="D9" s="37" t="s">
        <v>408</v>
      </c>
    </row>
    <row r="10" spans="1:4" ht="14.5" thickBot="1">
      <c r="A10">
        <v>8</v>
      </c>
      <c r="B10" s="37" t="s">
        <v>309</v>
      </c>
      <c r="C10">
        <v>8</v>
      </c>
      <c r="D10" s="37" t="s">
        <v>409</v>
      </c>
    </row>
    <row r="11" spans="1:4" ht="14.5" thickBot="1">
      <c r="A11">
        <v>9</v>
      </c>
      <c r="B11" s="37" t="s">
        <v>310</v>
      </c>
      <c r="C11">
        <v>9</v>
      </c>
      <c r="D11" s="37" t="s">
        <v>410</v>
      </c>
    </row>
    <row r="12" spans="1:4" ht="14.5" thickBot="1">
      <c r="A12">
        <v>10</v>
      </c>
      <c r="B12" s="37" t="s">
        <v>311</v>
      </c>
      <c r="C12">
        <v>10</v>
      </c>
      <c r="D12" s="37" t="s">
        <v>411</v>
      </c>
    </row>
    <row r="13" spans="1:4" ht="14.5" thickBot="1">
      <c r="A13">
        <v>11</v>
      </c>
      <c r="B13" s="37" t="s">
        <v>312</v>
      </c>
      <c r="C13">
        <v>11</v>
      </c>
      <c r="D13" s="37" t="s">
        <v>412</v>
      </c>
    </row>
    <row r="14" spans="1:4" ht="14.5" thickBot="1">
      <c r="A14">
        <v>12</v>
      </c>
      <c r="B14" s="37" t="s">
        <v>313</v>
      </c>
      <c r="C14">
        <v>12</v>
      </c>
      <c r="D14" s="37" t="s">
        <v>413</v>
      </c>
    </row>
    <row r="15" spans="1:4" ht="14.5" thickBot="1">
      <c r="A15">
        <v>13</v>
      </c>
      <c r="B15" s="37" t="s">
        <v>314</v>
      </c>
      <c r="C15">
        <v>13</v>
      </c>
      <c r="D15" s="37" t="s">
        <v>414</v>
      </c>
    </row>
    <row r="16" spans="1:4" ht="14.5" thickBot="1">
      <c r="A16">
        <v>14</v>
      </c>
      <c r="B16" s="37" t="s">
        <v>315</v>
      </c>
      <c r="C16">
        <v>14</v>
      </c>
      <c r="D16" s="37" t="s">
        <v>415</v>
      </c>
    </row>
    <row r="17" spans="1:4" ht="14.5" thickBot="1">
      <c r="A17">
        <v>15</v>
      </c>
      <c r="B17" s="37" t="s">
        <v>401</v>
      </c>
      <c r="C17">
        <v>15</v>
      </c>
      <c r="D17" s="37" t="s">
        <v>416</v>
      </c>
    </row>
    <row r="18" spans="1:4" ht="28.5" thickBot="1">
      <c r="A18">
        <v>16</v>
      </c>
      <c r="B18" s="37" t="s">
        <v>400</v>
      </c>
      <c r="C18">
        <v>16</v>
      </c>
      <c r="D18" s="37" t="s">
        <v>417</v>
      </c>
    </row>
    <row r="19" spans="1:4" ht="14.5" thickBot="1">
      <c r="A19">
        <v>17</v>
      </c>
      <c r="B19" s="37" t="s">
        <v>399</v>
      </c>
      <c r="C19">
        <v>17</v>
      </c>
      <c r="D19" s="37" t="s">
        <v>418</v>
      </c>
    </row>
    <row r="20" spans="1:4" ht="14.5" thickBot="1">
      <c r="A20">
        <v>18</v>
      </c>
      <c r="B20" s="37" t="s">
        <v>398</v>
      </c>
      <c r="C20">
        <v>18</v>
      </c>
      <c r="D20" s="37" t="s">
        <v>419</v>
      </c>
    </row>
    <row r="21" spans="1:4" ht="14.5" thickBot="1">
      <c r="A21">
        <v>19</v>
      </c>
      <c r="B21" s="37" t="s">
        <v>397</v>
      </c>
      <c r="C21">
        <v>19</v>
      </c>
      <c r="D21" s="37" t="s">
        <v>420</v>
      </c>
    </row>
    <row r="22" spans="1:4" ht="14.5" thickBot="1">
      <c r="A22">
        <v>20</v>
      </c>
      <c r="B22" s="37" t="s">
        <v>396</v>
      </c>
      <c r="C22">
        <v>20</v>
      </c>
      <c r="D22" s="37" t="s">
        <v>421</v>
      </c>
    </row>
    <row r="23" spans="1:4" ht="14.5" thickBot="1">
      <c r="A23">
        <v>21</v>
      </c>
      <c r="B23" s="37" t="s">
        <v>395</v>
      </c>
      <c r="C23">
        <v>21</v>
      </c>
      <c r="D23" s="37" t="s">
        <v>422</v>
      </c>
    </row>
    <row r="24" spans="1:4" ht="14.5" thickBot="1">
      <c r="A24">
        <v>22</v>
      </c>
      <c r="B24" s="37" t="s">
        <v>394</v>
      </c>
      <c r="C24">
        <v>22</v>
      </c>
      <c r="D24" s="37" t="s">
        <v>423</v>
      </c>
    </row>
    <row r="25" spans="1:4" ht="14.5" thickBot="1">
      <c r="A25">
        <v>23</v>
      </c>
      <c r="B25" s="37" t="s">
        <v>393</v>
      </c>
      <c r="C25">
        <v>23</v>
      </c>
      <c r="D25" s="37" t="s">
        <v>424</v>
      </c>
    </row>
    <row r="26" spans="1:4" ht="14.5" thickBot="1">
      <c r="A26">
        <v>24</v>
      </c>
      <c r="B26" s="37" t="s">
        <v>392</v>
      </c>
      <c r="C26">
        <v>24</v>
      </c>
      <c r="D26" s="37" t="s">
        <v>425</v>
      </c>
    </row>
    <row r="27" spans="1:4" ht="14.5" thickBot="1">
      <c r="A27">
        <v>25</v>
      </c>
      <c r="B27" s="37" t="s">
        <v>391</v>
      </c>
      <c r="C27">
        <v>25</v>
      </c>
      <c r="D27" s="37" t="s">
        <v>426</v>
      </c>
    </row>
    <row r="28" spans="1:4" ht="14.5" thickBot="1">
      <c r="A28">
        <v>26</v>
      </c>
      <c r="B28" s="37" t="s">
        <v>390</v>
      </c>
      <c r="C28">
        <v>26</v>
      </c>
      <c r="D28" s="37" t="s">
        <v>427</v>
      </c>
    </row>
    <row r="29" spans="1:4" ht="14.5" thickBot="1">
      <c r="A29">
        <v>27</v>
      </c>
      <c r="B29" s="37" t="s">
        <v>389</v>
      </c>
      <c r="C29">
        <v>27</v>
      </c>
      <c r="D29" s="37" t="s">
        <v>428</v>
      </c>
    </row>
    <row r="30" spans="1:4" ht="14.5" thickBot="1">
      <c r="A30">
        <v>28</v>
      </c>
      <c r="B30" s="37" t="s">
        <v>388</v>
      </c>
      <c r="C30">
        <v>28</v>
      </c>
      <c r="D30" s="37" t="s">
        <v>429</v>
      </c>
    </row>
    <row r="31" spans="1:4" ht="14.5" thickBot="1">
      <c r="A31">
        <v>29</v>
      </c>
      <c r="B31" s="37" t="s">
        <v>387</v>
      </c>
      <c r="C31">
        <v>29</v>
      </c>
      <c r="D31" s="37" t="s">
        <v>430</v>
      </c>
    </row>
    <row r="32" spans="1:4" ht="14.5" thickBot="1">
      <c r="A32">
        <v>30</v>
      </c>
      <c r="B32" s="37" t="s">
        <v>386</v>
      </c>
      <c r="C32">
        <v>30</v>
      </c>
      <c r="D32" s="37" t="s">
        <v>431</v>
      </c>
    </row>
    <row r="33" spans="1:4" ht="14.5" thickBot="1">
      <c r="A33">
        <v>31</v>
      </c>
      <c r="B33" s="37" t="s">
        <v>385</v>
      </c>
      <c r="C33">
        <v>31</v>
      </c>
      <c r="D33" s="37" t="s">
        <v>432</v>
      </c>
    </row>
    <row r="34" spans="1:4" ht="14.5" thickBot="1">
      <c r="A34">
        <v>32</v>
      </c>
      <c r="B34" s="37" t="s">
        <v>384</v>
      </c>
      <c r="C34">
        <v>32</v>
      </c>
      <c r="D34" s="37" t="s">
        <v>433</v>
      </c>
    </row>
    <row r="35" spans="1:4" ht="14.5" thickBot="1">
      <c r="A35">
        <v>33</v>
      </c>
      <c r="B35" s="37" t="s">
        <v>383</v>
      </c>
      <c r="C35">
        <v>33</v>
      </c>
      <c r="D35" s="37" t="s">
        <v>434</v>
      </c>
    </row>
    <row r="36" spans="1:4" ht="14.5" thickBot="1">
      <c r="A36">
        <v>34</v>
      </c>
      <c r="B36" s="37" t="s">
        <v>382</v>
      </c>
      <c r="C36">
        <v>34</v>
      </c>
      <c r="D36" s="37" t="s">
        <v>435</v>
      </c>
    </row>
    <row r="37" spans="1:4" ht="14.5" thickBot="1">
      <c r="A37">
        <v>35</v>
      </c>
      <c r="B37" s="37" t="s">
        <v>381</v>
      </c>
      <c r="C37">
        <v>35</v>
      </c>
      <c r="D37" s="37" t="s">
        <v>436</v>
      </c>
    </row>
    <row r="38" spans="1:4" ht="14.5" thickBot="1">
      <c r="A38">
        <v>36</v>
      </c>
      <c r="B38" s="37" t="s">
        <v>380</v>
      </c>
      <c r="C38">
        <v>36</v>
      </c>
      <c r="D38" s="37" t="s">
        <v>437</v>
      </c>
    </row>
    <row r="39" spans="1:4" ht="14.5" thickBot="1">
      <c r="A39">
        <v>37</v>
      </c>
      <c r="B39" s="37" t="s">
        <v>379</v>
      </c>
      <c r="C39">
        <v>37</v>
      </c>
      <c r="D39" s="37" t="s">
        <v>438</v>
      </c>
    </row>
    <row r="40" spans="1:4" ht="14.5" thickBot="1">
      <c r="A40">
        <v>38</v>
      </c>
      <c r="B40" s="37" t="s">
        <v>378</v>
      </c>
      <c r="C40">
        <v>38</v>
      </c>
      <c r="D40" s="37" t="s">
        <v>501</v>
      </c>
    </row>
    <row r="41" spans="1:4" ht="14.5" thickBot="1">
      <c r="A41">
        <v>39</v>
      </c>
      <c r="B41" s="37" t="s">
        <v>377</v>
      </c>
      <c r="C41">
        <v>39</v>
      </c>
      <c r="D41" s="37" t="s">
        <v>500</v>
      </c>
    </row>
    <row r="42" spans="1:4" ht="14.5" thickBot="1">
      <c r="A42">
        <v>40</v>
      </c>
      <c r="B42" s="37" t="s">
        <v>376</v>
      </c>
      <c r="C42">
        <v>40</v>
      </c>
      <c r="D42" s="37" t="s">
        <v>499</v>
      </c>
    </row>
    <row r="43" spans="1:4" ht="14.5" thickBot="1">
      <c r="A43">
        <v>41</v>
      </c>
      <c r="B43" s="37" t="s">
        <v>375</v>
      </c>
      <c r="C43">
        <v>41</v>
      </c>
      <c r="D43" s="37" t="s">
        <v>498</v>
      </c>
    </row>
    <row r="44" spans="1:4" ht="14.5" thickBot="1">
      <c r="A44">
        <v>42</v>
      </c>
      <c r="B44" s="37" t="s">
        <v>374</v>
      </c>
      <c r="C44">
        <v>42</v>
      </c>
      <c r="D44" s="37" t="s">
        <v>497</v>
      </c>
    </row>
    <row r="45" spans="1:4" ht="14.5" thickBot="1">
      <c r="A45">
        <v>43</v>
      </c>
      <c r="B45" s="37" t="s">
        <v>373</v>
      </c>
      <c r="C45">
        <v>43</v>
      </c>
      <c r="D45" s="37" t="s">
        <v>496</v>
      </c>
    </row>
    <row r="46" spans="1:4" ht="14.5" thickBot="1">
      <c r="A46">
        <v>44</v>
      </c>
      <c r="B46" s="37" t="s">
        <v>372</v>
      </c>
      <c r="C46">
        <v>44</v>
      </c>
      <c r="D46" s="37" t="s">
        <v>495</v>
      </c>
    </row>
    <row r="47" spans="1:4" ht="14.5" thickBot="1">
      <c r="A47">
        <v>45</v>
      </c>
      <c r="B47" s="37" t="s">
        <v>371</v>
      </c>
      <c r="C47">
        <v>45</v>
      </c>
      <c r="D47" s="37" t="s">
        <v>494</v>
      </c>
    </row>
    <row r="48" spans="1:4" ht="14.5" thickBot="1">
      <c r="A48">
        <v>46</v>
      </c>
      <c r="B48" s="37" t="s">
        <v>370</v>
      </c>
      <c r="C48">
        <v>46</v>
      </c>
      <c r="D48" s="37" t="s">
        <v>493</v>
      </c>
    </row>
    <row r="49" spans="1:4" ht="14.5" thickBot="1">
      <c r="A49">
        <v>47</v>
      </c>
      <c r="B49" s="37" t="s">
        <v>369</v>
      </c>
      <c r="C49">
        <v>47</v>
      </c>
      <c r="D49" s="37" t="s">
        <v>492</v>
      </c>
    </row>
    <row r="50" spans="1:4" ht="14.5" thickBot="1">
      <c r="A50">
        <v>48</v>
      </c>
      <c r="B50" s="37" t="s">
        <v>368</v>
      </c>
      <c r="C50">
        <v>48</v>
      </c>
      <c r="D50" s="37" t="s">
        <v>491</v>
      </c>
    </row>
    <row r="51" spans="1:4" ht="14.5" thickBot="1">
      <c r="A51">
        <v>49</v>
      </c>
      <c r="B51" s="37" t="s">
        <v>367</v>
      </c>
      <c r="C51">
        <v>49</v>
      </c>
      <c r="D51" s="37" t="s">
        <v>490</v>
      </c>
    </row>
    <row r="52" spans="1:4" ht="14.5" thickBot="1">
      <c r="A52">
        <v>50</v>
      </c>
      <c r="B52" s="37" t="s">
        <v>366</v>
      </c>
      <c r="C52">
        <v>50</v>
      </c>
      <c r="D52" s="37" t="s">
        <v>489</v>
      </c>
    </row>
    <row r="53" spans="1:4" ht="14.5" thickBot="1">
      <c r="A53">
        <v>51</v>
      </c>
      <c r="B53" s="37" t="s">
        <v>365</v>
      </c>
      <c r="C53">
        <v>51</v>
      </c>
      <c r="D53" s="37" t="s">
        <v>488</v>
      </c>
    </row>
    <row r="54" spans="1:4" ht="14.5" thickBot="1">
      <c r="A54">
        <v>52</v>
      </c>
      <c r="B54" s="37" t="s">
        <v>364</v>
      </c>
      <c r="C54">
        <v>52</v>
      </c>
      <c r="D54" s="37" t="s">
        <v>487</v>
      </c>
    </row>
    <row r="55" spans="1:4" ht="14.5" thickBot="1">
      <c r="A55">
        <v>53</v>
      </c>
      <c r="B55" s="37" t="s">
        <v>363</v>
      </c>
      <c r="C55">
        <v>53</v>
      </c>
      <c r="D55" s="37" t="s">
        <v>486</v>
      </c>
    </row>
    <row r="56" spans="1:4" ht="14.5" thickBot="1">
      <c r="A56">
        <v>54</v>
      </c>
      <c r="B56" s="37" t="s">
        <v>362</v>
      </c>
      <c r="C56">
        <v>54</v>
      </c>
      <c r="D56" s="37" t="s">
        <v>485</v>
      </c>
    </row>
    <row r="57" spans="1:4" ht="14.5" thickBot="1">
      <c r="A57">
        <v>55</v>
      </c>
      <c r="B57" s="37" t="s">
        <v>361</v>
      </c>
      <c r="C57">
        <v>55</v>
      </c>
      <c r="D57" s="37" t="s">
        <v>484</v>
      </c>
    </row>
    <row r="58" spans="1:4" ht="14.5" thickBot="1">
      <c r="A58">
        <v>56</v>
      </c>
      <c r="B58" s="37" t="s">
        <v>360</v>
      </c>
      <c r="C58">
        <v>56</v>
      </c>
      <c r="D58" s="37" t="s">
        <v>483</v>
      </c>
    </row>
    <row r="59" spans="1:4" ht="14.5" thickBot="1">
      <c r="A59">
        <v>57</v>
      </c>
      <c r="B59" s="37" t="s">
        <v>359</v>
      </c>
      <c r="C59">
        <v>57</v>
      </c>
      <c r="D59" s="37" t="s">
        <v>482</v>
      </c>
    </row>
    <row r="60" spans="1:4" ht="14.5" thickBot="1">
      <c r="A60">
        <v>58</v>
      </c>
      <c r="B60" s="37" t="s">
        <v>358</v>
      </c>
      <c r="C60">
        <v>58</v>
      </c>
      <c r="D60" s="37" t="s">
        <v>481</v>
      </c>
    </row>
    <row r="61" spans="1:4" ht="14.5" thickBot="1">
      <c r="A61">
        <v>59</v>
      </c>
      <c r="B61" s="37" t="s">
        <v>357</v>
      </c>
      <c r="C61">
        <v>59</v>
      </c>
      <c r="D61" s="37" t="s">
        <v>480</v>
      </c>
    </row>
    <row r="62" spans="1:4" ht="14.5" thickBot="1">
      <c r="A62">
        <v>60</v>
      </c>
      <c r="B62" s="37" t="s">
        <v>356</v>
      </c>
      <c r="C62">
        <v>60</v>
      </c>
      <c r="D62" s="37" t="s">
        <v>479</v>
      </c>
    </row>
    <row r="63" spans="1:4" ht="14.5" thickBot="1">
      <c r="A63">
        <v>61</v>
      </c>
      <c r="B63" s="37" t="s">
        <v>355</v>
      </c>
      <c r="C63">
        <v>61</v>
      </c>
      <c r="D63" s="37" t="s">
        <v>478</v>
      </c>
    </row>
    <row r="64" spans="1:4" ht="14.5" thickBot="1">
      <c r="A64">
        <v>62</v>
      </c>
      <c r="B64" s="37" t="s">
        <v>354</v>
      </c>
      <c r="C64">
        <v>62</v>
      </c>
      <c r="D64" s="37" t="s">
        <v>477</v>
      </c>
    </row>
    <row r="65" spans="1:4" ht="14.5" thickBot="1">
      <c r="A65">
        <v>63</v>
      </c>
      <c r="B65" s="37" t="s">
        <v>353</v>
      </c>
      <c r="C65">
        <v>63</v>
      </c>
      <c r="D65" s="37" t="s">
        <v>476</v>
      </c>
    </row>
    <row r="66" spans="1:4" ht="14.5" thickBot="1">
      <c r="A66">
        <v>64</v>
      </c>
      <c r="B66" s="37" t="s">
        <v>351</v>
      </c>
      <c r="C66">
        <v>64</v>
      </c>
      <c r="D66" s="37" t="s">
        <v>475</v>
      </c>
    </row>
    <row r="67" spans="1:4" ht="14.5" thickBot="1">
      <c r="A67">
        <v>65</v>
      </c>
      <c r="B67" s="37" t="s">
        <v>352</v>
      </c>
      <c r="C67">
        <v>65</v>
      </c>
      <c r="D67" s="37" t="s">
        <v>474</v>
      </c>
    </row>
    <row r="68" spans="1:4" ht="28.5" thickBot="1">
      <c r="A68">
        <v>66</v>
      </c>
      <c r="B68" s="37" t="s">
        <v>350</v>
      </c>
      <c r="C68">
        <v>66</v>
      </c>
      <c r="D68" s="37" t="s">
        <v>473</v>
      </c>
    </row>
    <row r="69" spans="1:4" ht="14.5" thickBot="1">
      <c r="A69">
        <v>67</v>
      </c>
      <c r="B69" s="37" t="s">
        <v>349</v>
      </c>
      <c r="C69">
        <v>67</v>
      </c>
      <c r="D69" s="37" t="s">
        <v>472</v>
      </c>
    </row>
    <row r="70" spans="1:4" ht="14.5" thickBot="1">
      <c r="A70">
        <v>68</v>
      </c>
      <c r="B70" s="37" t="s">
        <v>348</v>
      </c>
      <c r="C70">
        <v>68</v>
      </c>
      <c r="D70" s="37" t="s">
        <v>471</v>
      </c>
    </row>
    <row r="71" spans="1:4" ht="14.5" thickBot="1">
      <c r="A71">
        <v>69</v>
      </c>
      <c r="B71" s="37" t="s">
        <v>347</v>
      </c>
      <c r="C71">
        <v>69</v>
      </c>
      <c r="D71" s="37" t="s">
        <v>470</v>
      </c>
    </row>
    <row r="72" spans="1:4" ht="14.5" thickBot="1">
      <c r="A72">
        <v>70</v>
      </c>
      <c r="B72" s="37" t="s">
        <v>346</v>
      </c>
      <c r="C72">
        <v>70</v>
      </c>
      <c r="D72" s="37" t="s">
        <v>469</v>
      </c>
    </row>
    <row r="73" spans="1:4" ht="14.5" thickBot="1">
      <c r="A73">
        <v>71</v>
      </c>
      <c r="B73" s="37" t="s">
        <v>345</v>
      </c>
      <c r="C73">
        <v>71</v>
      </c>
      <c r="D73" s="37" t="s">
        <v>468</v>
      </c>
    </row>
    <row r="74" spans="1:4" ht="14.5" thickBot="1">
      <c r="A74">
        <v>72</v>
      </c>
      <c r="B74" s="37" t="s">
        <v>344</v>
      </c>
      <c r="C74">
        <v>72</v>
      </c>
      <c r="D74" s="37" t="s">
        <v>467</v>
      </c>
    </row>
    <row r="75" spans="1:4" ht="14.5" thickBot="1">
      <c r="A75">
        <v>73</v>
      </c>
      <c r="B75" s="37" t="s">
        <v>343</v>
      </c>
      <c r="C75">
        <v>73</v>
      </c>
      <c r="D75" s="37" t="s">
        <v>466</v>
      </c>
    </row>
    <row r="76" spans="1:4" ht="14.5" thickBot="1">
      <c r="A76">
        <v>74</v>
      </c>
      <c r="B76" s="37" t="s">
        <v>342</v>
      </c>
      <c r="C76">
        <v>74</v>
      </c>
      <c r="D76" s="37" t="s">
        <v>465</v>
      </c>
    </row>
    <row r="77" spans="1:4" ht="14.5" thickBot="1">
      <c r="A77">
        <v>75</v>
      </c>
      <c r="B77" s="37" t="s">
        <v>341</v>
      </c>
      <c r="C77">
        <v>75</v>
      </c>
      <c r="D77" s="37" t="s">
        <v>464</v>
      </c>
    </row>
    <row r="78" spans="1:4" ht="14.5" thickBot="1">
      <c r="A78">
        <v>76</v>
      </c>
      <c r="B78" s="37" t="s">
        <v>340</v>
      </c>
      <c r="C78">
        <v>76</v>
      </c>
      <c r="D78" s="37" t="s">
        <v>463</v>
      </c>
    </row>
    <row r="79" spans="1:4" ht="14.5" thickBot="1">
      <c r="A79">
        <v>77</v>
      </c>
      <c r="B79" s="37" t="s">
        <v>339</v>
      </c>
      <c r="C79">
        <v>77</v>
      </c>
      <c r="D79" s="37" t="s">
        <v>462</v>
      </c>
    </row>
    <row r="80" spans="1:4" ht="14.5" thickBot="1">
      <c r="A80">
        <v>78</v>
      </c>
      <c r="B80" s="37" t="s">
        <v>338</v>
      </c>
      <c r="C80">
        <v>78</v>
      </c>
      <c r="D80" s="37" t="s">
        <v>461</v>
      </c>
    </row>
    <row r="81" spans="1:4" ht="14.5" thickBot="1">
      <c r="A81">
        <v>79</v>
      </c>
      <c r="B81" s="37" t="s">
        <v>337</v>
      </c>
      <c r="C81">
        <v>79</v>
      </c>
      <c r="D81" s="37" t="s">
        <v>460</v>
      </c>
    </row>
    <row r="82" spans="1:4" ht="14.5" thickBot="1">
      <c r="A82">
        <v>80</v>
      </c>
      <c r="B82" s="37" t="s">
        <v>336</v>
      </c>
      <c r="C82">
        <v>80</v>
      </c>
      <c r="D82" s="37" t="s">
        <v>459</v>
      </c>
    </row>
    <row r="83" spans="1:4" ht="14.5" thickBot="1">
      <c r="A83">
        <v>81</v>
      </c>
      <c r="B83" s="37" t="s">
        <v>335</v>
      </c>
      <c r="C83">
        <v>81</v>
      </c>
      <c r="D83" s="37" t="s">
        <v>458</v>
      </c>
    </row>
    <row r="84" spans="1:4" ht="14.5" thickBot="1">
      <c r="A84">
        <v>82</v>
      </c>
      <c r="B84" s="37" t="s">
        <v>334</v>
      </c>
      <c r="C84">
        <v>82</v>
      </c>
      <c r="D84" s="37" t="s">
        <v>457</v>
      </c>
    </row>
    <row r="85" spans="1:4" ht="28.5" thickBot="1">
      <c r="A85">
        <v>83</v>
      </c>
      <c r="B85" s="37" t="s">
        <v>333</v>
      </c>
      <c r="C85">
        <v>83</v>
      </c>
      <c r="D85" s="37" t="s">
        <v>456</v>
      </c>
    </row>
    <row r="86" spans="1:4" ht="14.5" thickBot="1">
      <c r="A86">
        <v>84</v>
      </c>
      <c r="B86" s="37" t="s">
        <v>332</v>
      </c>
      <c r="C86">
        <v>84</v>
      </c>
      <c r="D86" s="37" t="s">
        <v>455</v>
      </c>
    </row>
    <row r="87" spans="1:4" ht="14.5" thickBot="1">
      <c r="A87">
        <v>85</v>
      </c>
      <c r="B87" s="37" t="s">
        <v>331</v>
      </c>
      <c r="C87">
        <v>85</v>
      </c>
      <c r="D87" s="37" t="s">
        <v>454</v>
      </c>
    </row>
    <row r="88" spans="1:4" ht="14.5" thickBot="1">
      <c r="A88">
        <v>86</v>
      </c>
      <c r="B88" s="37" t="s">
        <v>330</v>
      </c>
      <c r="C88">
        <v>86</v>
      </c>
      <c r="D88" s="37" t="s">
        <v>453</v>
      </c>
    </row>
    <row r="89" spans="1:4" ht="14.5" thickBot="1">
      <c r="A89">
        <v>87</v>
      </c>
      <c r="B89" s="37" t="s">
        <v>329</v>
      </c>
      <c r="C89">
        <v>87</v>
      </c>
      <c r="D89" s="37" t="s">
        <v>452</v>
      </c>
    </row>
    <row r="90" spans="1:4" ht="14.5" thickBot="1">
      <c r="A90">
        <v>88</v>
      </c>
      <c r="B90" s="37" t="s">
        <v>328</v>
      </c>
      <c r="C90">
        <v>88</v>
      </c>
      <c r="D90" s="37" t="s">
        <v>451</v>
      </c>
    </row>
    <row r="91" spans="1:4" ht="14.5" thickBot="1">
      <c r="A91">
        <v>89</v>
      </c>
      <c r="B91" s="37" t="s">
        <v>327</v>
      </c>
      <c r="C91">
        <v>89</v>
      </c>
      <c r="D91" s="37" t="s">
        <v>450</v>
      </c>
    </row>
    <row r="92" spans="1:4" ht="14.5" thickBot="1">
      <c r="A92">
        <v>90</v>
      </c>
      <c r="B92" s="37" t="s">
        <v>326</v>
      </c>
      <c r="C92">
        <v>90</v>
      </c>
      <c r="D92" s="37" t="s">
        <v>449</v>
      </c>
    </row>
    <row r="93" spans="1:4" ht="14.5" thickBot="1">
      <c r="A93">
        <v>91</v>
      </c>
      <c r="B93" s="37" t="s">
        <v>325</v>
      </c>
      <c r="C93">
        <v>91</v>
      </c>
      <c r="D93" s="37" t="s">
        <v>448</v>
      </c>
    </row>
    <row r="94" spans="1:4" ht="14.5" thickBot="1">
      <c r="A94">
        <v>92</v>
      </c>
      <c r="B94" s="37" t="s">
        <v>324</v>
      </c>
      <c r="C94">
        <v>92</v>
      </c>
      <c r="D94" s="37" t="s">
        <v>447</v>
      </c>
    </row>
    <row r="95" spans="1:4" ht="14.5" thickBot="1">
      <c r="A95">
        <v>93</v>
      </c>
      <c r="B95" s="37" t="s">
        <v>323</v>
      </c>
      <c r="C95">
        <v>93</v>
      </c>
      <c r="D95" s="37" t="s">
        <v>446</v>
      </c>
    </row>
    <row r="96" spans="1:4" ht="14.5" thickBot="1">
      <c r="A96">
        <v>94</v>
      </c>
      <c r="B96" s="37" t="s">
        <v>322</v>
      </c>
      <c r="C96">
        <v>94</v>
      </c>
      <c r="D96" s="37" t="s">
        <v>445</v>
      </c>
    </row>
    <row r="97" spans="1:4" ht="14.5" thickBot="1">
      <c r="A97">
        <v>95</v>
      </c>
      <c r="B97" s="37" t="s">
        <v>321</v>
      </c>
      <c r="C97">
        <v>95</v>
      </c>
      <c r="D97" s="37" t="s">
        <v>444</v>
      </c>
    </row>
    <row r="98" spans="1:4" ht="14.5" thickBot="1">
      <c r="A98">
        <v>96</v>
      </c>
      <c r="B98" s="37" t="s">
        <v>320</v>
      </c>
      <c r="C98">
        <v>96</v>
      </c>
      <c r="D98" s="37" t="s">
        <v>443</v>
      </c>
    </row>
    <row r="99" spans="1:4" ht="14.5" thickBot="1">
      <c r="A99">
        <v>97</v>
      </c>
      <c r="B99" s="37" t="s">
        <v>319</v>
      </c>
      <c r="C99">
        <v>97</v>
      </c>
      <c r="D99" s="37" t="s">
        <v>442</v>
      </c>
    </row>
    <row r="100" spans="1:4" ht="14.5" thickBot="1">
      <c r="A100">
        <v>98</v>
      </c>
      <c r="B100" s="37" t="s">
        <v>318</v>
      </c>
      <c r="C100">
        <v>98</v>
      </c>
      <c r="D100" s="37" t="s">
        <v>441</v>
      </c>
    </row>
    <row r="101" spans="1:4" ht="14.5" thickBot="1">
      <c r="A101">
        <v>99</v>
      </c>
      <c r="B101" s="37" t="s">
        <v>317</v>
      </c>
      <c r="C101">
        <v>99</v>
      </c>
      <c r="D101" s="37" t="s">
        <v>440</v>
      </c>
    </row>
    <row r="102" spans="1:4" ht="14.5" thickBot="1">
      <c r="A102">
        <v>100</v>
      </c>
      <c r="B102" s="37" t="s">
        <v>316</v>
      </c>
      <c r="C102">
        <v>100</v>
      </c>
      <c r="D102" s="37" t="s">
        <v>439</v>
      </c>
    </row>
    <row r="103" spans="1:4" ht="42.5" thickBot="1">
      <c r="B103" s="37" t="s">
        <v>283</v>
      </c>
      <c r="D103" s="38"/>
    </row>
    <row r="104" spans="1:4" ht="14.5" thickBot="1">
      <c r="B104" s="37" t="s">
        <v>284</v>
      </c>
      <c r="D104" s="38"/>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19</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APP</vt:lpstr>
      <vt:lpstr>Build</vt:lpstr>
      <vt:lpstr>CON</vt:lpstr>
      <vt:lpstr>DB</vt:lpstr>
      <vt:lpstr>DEX</vt:lpstr>
      <vt:lpstr>EDU</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微软用户</cp:lastModifiedBy>
  <cp:lastPrinted>2017-10-23T13:31:47Z</cp:lastPrinted>
  <dcterms:created xsi:type="dcterms:W3CDTF">2015-07-06T01:28:16Z</dcterms:created>
  <dcterms:modified xsi:type="dcterms:W3CDTF">2019-07-09T06:57:13Z</dcterms:modified>
  <cp:category>定版</cp:category>
</cp:coreProperties>
</file>